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Stats" sheetId="6" r:id="rId9"/>
    <sheet state="visible" name="Historic" sheetId="7" r:id="rId10"/>
    <sheet state="visible" name="_Apricot" sheetId="8" r:id="rId11"/>
    <sheet state="visible" name="_Tulip" sheetId="9" r:id="rId12"/>
    <sheet state="visible" name="Apricot calc" sheetId="10" r:id="rId13"/>
    <sheet state="hidden" name="Friktion calc" sheetId="11" r:id="rId14"/>
    <sheet state="visible" name="PriceCache" sheetId="12" r:id="rId15"/>
    <sheet state="hidden" name="Apricot activity" sheetId="13" r:id="rId16"/>
    <sheet state="hidden" name="Solflare activity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https://app.apricot.one/lend</t>
      </text>
    </comment>
    <comment authorId="0" ref="A7">
      <text>
        <t xml:space="preserve">https://app.apricot.one/lend</t>
      </text>
    </comment>
    <comment authorId="0" ref="A8">
      <text>
        <t xml:space="preserve">https://app.friktion.fi/analytics/fptsUSDCSOL</t>
      </text>
    </comment>
    <comment authorId="0" ref="A9">
      <text>
        <t xml:space="preserve">https://app.apricot.one/lend</t>
      </text>
    </comment>
    <comment authorId="0" ref="E12">
      <text>
        <t xml:space="preserve">Dollar versus Euro</t>
      </text>
    </comment>
    <comment authorId="0" ref="B13">
      <text>
        <t xml:space="preserve">Stake sol price ratio (stake SOL / SOL)</t>
      </text>
    </comment>
    <comment authorId="0" ref="E13">
      <text>
        <t xml:space="preserve">Solana price change rate</t>
      </text>
    </comment>
    <comment authorId="0" ref="A14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B6">
      <text>
        <t xml:space="preserve">WARNING : Don't forget to remove APT reward</t>
      </text>
    </comment>
    <comment authorId="0" ref="B7">
      <text>
        <t xml:space="preserve">APY : take 80% to have APR</t>
      </text>
    </comment>
    <comment authorId="0" ref="B8">
      <text>
        <t xml:space="preserve">WARNING : Don't forget to remove APT reward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
=E3/D3</t>
      </text>
    </comment>
    <comment authorId="0" ref="D1">
      <text>
        <t xml:space="preserve">=HLOOKUP("*("&amp;INDEX(SPLIT(D$1," "),1)&amp;")*",Price!$A:$BZ,2,0)</t>
      </text>
    </comment>
    <comment authorId="0" ref="E1">
      <text>
        <t xml:space="preserve">=INDEX($B:$B,ROW())*HLOOKUP("*USD*",Price!$A:$BZ,2,0)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https://api.coingecko.com/api/v3/simple/price?ids=Solana,Bitcoin,Apricot,Lido-dao,Terra-Luna&amp;vs_currencies=usd</t>
      </text>
    </comment>
    <comment authorId="0" ref="E1">
      <text>
        <t xml:space="preserve">https://api.coingecko.com/api/v3/simple/price?ids=Solana,Bitcoin,Apricot,Lido-dao,Terra-Luna&amp;vs_currencies=usd</t>
      </text>
    </comment>
    <comment authorId="0" ref="E2">
      <text>
        <t xml:space="preserve">OLD :
="EUR"&amp;" "&amp;IMPORTXML("https://www.xe.com/en/currencyconverter/convert/?Amount=1000&amp;From=EUR&amp;To=USD"&amp;INDEX(D:D,2),"//p[@class='result__BigRate-sc-1bsijpp-1 iGrAod']")/1000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<sst xmlns="http://schemas.openxmlformats.org/spreadsheetml/2006/main" count="433" uniqueCount="346">
  <si>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</si>
  <si>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</si>
  <si>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</si>
  <si>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</si>
  <si>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</si>
  <si>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</si>
  <si>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</si>
  <si>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</si>
  <si>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</si>
  <si>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</si>
  <si>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Borrowed</t>
  </si>
  <si>
    <t>Bought Price</t>
  </si>
  <si>
    <t>Profit</t>
  </si>
  <si>
    <t>APR</t>
  </si>
  <si>
    <t>Account</t>
  </si>
  <si>
    <t>Daily</t>
  </si>
  <si>
    <t>Monthly</t>
  </si>
  <si>
    <t>Yearly</t>
  </si>
  <si>
    <t>APT</t>
  </si>
  <si>
    <t>USDC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</si>
  <si>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</si>
  <si>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</si>
  <si>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</si>
  <si>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</si>
  <si>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</si>
  <si>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</si>
  <si>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</si>
  <si>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</si>
  <si>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</si>
  <si>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</si>
  <si>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</si>
  <si>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Transferred</t>
  </si>
  <si>
    <t>Current</t>
  </si>
  <si>
    <t>$130.63</t>
  </si>
  <si>
    <t>$136.69</t>
  </si>
  <si>
    <t>$124.19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</si>
  <si>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</si>
  <si>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</si>
  <si>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</si>
  <si>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</si>
  <si>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</si>
  <si>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</si>
  <si>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</si>
  <si>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EUR to USD</t>
  </si>
  <si>
    <t>Solana (SOL)</t>
  </si>
  <si>
    <t>Apricot (APT)</t>
  </si>
  <si>
    <t>Lido Staked SOL (STSOL)</t>
  </si>
  <si>
    <t>USDC (US)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</si>
  <si>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</si>
  <si>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</si>
  <si>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</si>
  <si>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</si>
  <si>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</si>
  <si>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</si>
  <si>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</si>
  <si>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</si>
  <si>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</si>
  <si>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</si>
  <si>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Profit rate</t>
  </si>
  <si>
    <t>Dashboard</t>
  </si>
  <si>
    <t>Lend</t>
  </si>
  <si>
    <t>X-Farm</t>
  </si>
  <si>
    <t>Swap</t>
  </si>
  <si>
    <t>Assist</t>
  </si>
  <si>
    <t>Rewards</t>
  </si>
  <si>
    <t>Learn More</t>
  </si>
  <si>
    <t>Home</t>
  </si>
  <si>
    <t>Docs</t>
  </si>
  <si>
    <t>Connect With Us</t>
  </si>
  <si>
    <t>Total Market Deposited</t>
  </si>
  <si>
    <t>Total Market Borrowed</t>
  </si>
  <si>
    <t>Apricot T Node</t>
  </si>
  <si>
    <t>CCLc...MVx4</t>
  </si>
  <si>
    <t>Borrow Utilization</t>
  </si>
  <si>
    <t>This bar shows how much your borrow value is relative to your borrow limit</t>
  </si>
  <si>
    <t>Safe Borrow Limit:</t>
  </si>
  <si>
    <t>You have exceeded Safe Borrow Limit (90%)</t>
  </si>
  <si>
    <t>Earnings</t>
  </si>
  <si>
    <t>Net APR</t>
  </si>
  <si>
    <t>Supply APR</t>
  </si>
  <si>
    <t>Farming APR</t>
  </si>
  <si>
    <t>Borrow APR</t>
  </si>
  <si>
    <t>−15.17%</t>
  </si>
  <si>
    <t>Show full details</t>
  </si>
  <si>
    <t>Farming Positions</t>
  </si>
  <si>
    <t>Assets</t>
  </si>
  <si>
    <t>Amount</t>
  </si>
  <si>
    <t>Token A</t>
  </si>
  <si>
    <t>Token B</t>
  </si>
  <si>
    <t>APRs</t>
  </si>
  <si>
    <t>Net APR Contribution</t>
  </si>
  <si>
    <t>Compounded LP</t>
  </si>
  <si>
    <t>Deposit Positions</t>
  </si>
  <si>
    <t>Deposit Amount</t>
  </si>
  <si>
    <t>Interest Amount</t>
  </si>
  <si>
    <t>Interest Value</t>
  </si>
  <si>
    <t>1,989
$13.25</t>
  </si>
  <si>
    <t>Deposit: 0%
Reward: 12.29%</t>
  </si>
  <si>
    <t>Deposit: 0%
Reward: 0.01%</t>
  </si>
  <si>
    <t>0.030692 APT
63.12 APT</t>
  </si>
  <si>
    <t>Deposit: $0
Reward: $0.42</t>
  </si>
  <si>
    <t>74,957.14
$74,951.15</t>
  </si>
  <si>
    <t>Deposit: 2.62%
Reward: 1.67%</t>
  </si>
  <si>
    <t>Deposit: 13.79%
Reward: 8.78%</t>
  </si>
  <si>
    <t>154.52 USDC
9,225.37 APT</t>
  </si>
  <si>
    <t>Deposit: $154.51
Reward: $61.43</t>
  </si>
  <si>
    <t>Borrow Positions</t>
  </si>
  <si>
    <t>Borrow Amount</t>
  </si>
  <si>
    <t>60,745.89
$60,741.04</t>
  </si>
  <si>
    <t>Borrow: −5.71%
Reward: 2.16%</t>
  </si>
  <si>
    <t>Borrow: −24.4%
Reward: 9.22%</t>
  </si>
  <si>
    <t>-217.13 USDC
8,464.23 APT</t>
  </si>
  <si>
    <t>Borrow: $−217.11
Reward: $56.36</t>
  </si>
  <si>
    <t>Net Deposit</t>
  </si>
  <si>
    <t>$14.223K</t>
  </si>
  <si>
    <t>Portfolio Leverage</t>
  </si>
  <si>
    <t>4.27x</t>
  </si>
  <si>
    <t>Borrow Lim Used</t>
  </si>
  <si>
    <t>Assist Trigger Level</t>
  </si>
  <si>
    <t>Assist Target Level</t>
  </si>
  <si>
    <t>Check transactions and activities</t>
  </si>
  <si>
    <t>Activity History</t>
  </si>
  <si>
    <t>Solana network is experiencing degraded performance. Transactions may fail to send or confirm.</t>
  </si>
  <si>
    <t>Tulip</t>
  </si>
  <si>
    <t>TOKEN PRICE (TULIP)</t>
  </si>
  <si>
    <t>TVL</t>
  </si>
  <si>
    <t>198.65M</t>
  </si>
  <si>
    <t>TOTAL DEPOSITED</t>
  </si>
  <si>
    <t>Overview</t>
  </si>
  <si>
    <t>Leverage Farming</t>
  </si>
  <si>
    <t>Your Positions</t>
  </si>
  <si>
    <t>Lending</t>
  </si>
  <si>
    <t>Auto Vaults</t>
  </si>
  <si>
    <t>Strategy Vaults</t>
  </si>
  <si>
    <t>Staking</t>
  </si>
  <si>
    <t>Governance</t>
  </si>
  <si>
    <t>Share Feedback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</si>
  <si>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</si>
  <si>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</si>
  <si>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</si>
  <si>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</si>
  <si>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</si>
  <si>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</si>
  <si>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</si>
  <si>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</si>
  <si>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</si>
  <si>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</si>
  <si>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</si>
  <si>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</si>
  <si>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</si>
  <si>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</si>
  <si>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</si>
  <si>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</si>
  <si>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</si>
  <si>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</si>
  <si>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$523,022.00 | 1LP = $39.11</t>
  </si>
  <si>
    <t>0.04 %</t>
  </si>
  <si>
    <t>0.27 %</t>
  </si>
  <si>
    <t>14.87 %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</si>
  <si>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</si>
  <si>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</si>
  <si>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</si>
  <si>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</si>
  <si>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</si>
  <si>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</si>
  <si>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</si>
  <si>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</si>
  <si>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</si>
  <si>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</si>
  <si>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UST</t>
  </si>
  <si>
    <t>UXD</t>
  </si>
  <si>
    <t>CALL price</t>
  </si>
  <si>
    <t>CALL ratio</t>
  </si>
  <si>
    <t>APY after fees</t>
  </si>
  <si>
    <t>Global ratio</t>
  </si>
  <si>
    <t>Token</t>
  </si>
  <si>
    <t>Price</t>
  </si>
  <si>
    <t>Last updated</t>
  </si>
  <si>
    <t>Formula</t>
  </si>
  <si>
    <t>Time</t>
  </si>
  <si>
    <t>Actions</t>
  </si>
  <si>
    <t>Borrow</t>
  </si>
  <si>
    <t>Deposit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</si>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</sst>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0.000"/>
    <numFmt numFmtId="169" formatCode="#,##0.00[$ €]"/>
    <numFmt numFmtId="170" formatCode="dd/MM/yyyy"/>
    <numFmt numFmtId="171" formatCode="&quot;$&quot;#,##0.000"/>
    <numFmt numFmtId="172" formatCode="&quot;$&quot;#,##0.00000"/>
    <numFmt numFmtId="173" formatCode="#,##0.00 €"/>
    <numFmt numFmtId="174" formatCode="&quot;$&quot;#,##0"/>
    <numFmt numFmtId="175" formatCode="#,##0.0000"/>
    <numFmt numFmtId="176" formatCode="M/d/yyyy H:mm:ss"/>
    <numFmt numFmtId="177" formatCode="dd&quot;/&quot;mm&quot;/&quot;yyyy&quot; &quot;hh&quot;:&quot;mm&quot;:&quot;ss"/>
    <numFmt numFmtId="178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theme="1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Border="1" applyFont="1" applyNumberFormat="1"/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1" fillId="0" fontId="2" numFmtId="165" xfId="0" applyBorder="1" applyFont="1" applyNumberFormat="1"/>
    <xf borderId="6" fillId="0" fontId="2" numFmtId="10" xfId="0" applyAlignment="1" applyBorder="1" applyFont="1" applyNumberFormat="1">
      <alignment readingOrder="0"/>
    </xf>
    <xf borderId="5" fillId="5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4" fillId="0" fontId="2" numFmtId="165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6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5" fillId="7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horizontal="right" readingOrder="0"/>
    </xf>
    <xf borderId="0" fillId="3" fontId="3" numFmtId="0" xfId="0" applyAlignment="1" applyFont="1">
      <alignment horizontal="center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6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readingOrder="0" vertical="bottom"/>
    </xf>
    <xf borderId="1" fillId="9" fontId="3" numFmtId="0" xfId="0" applyAlignment="1" applyBorder="1" applyFont="1">
      <alignment horizontal="center" readingOrder="0" vertical="bottom"/>
    </xf>
    <xf borderId="0" fillId="10" fontId="3" numFmtId="0" xfId="0" applyAlignment="1" applyFill="1" applyFont="1">
      <alignment horizontal="center" readingOrder="0" vertical="bottom"/>
    </xf>
    <xf borderId="6" fillId="11" fontId="3" numFmtId="0" xfId="0" applyAlignment="1" applyBorder="1" applyFill="1" applyFont="1">
      <alignment horizontal="center" readingOrder="0" vertical="bottom"/>
    </xf>
    <xf borderId="0" fillId="11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66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1" fillId="0" fontId="2" numFmtId="10" xfId="0" applyBorder="1" applyFont="1" applyNumberFormat="1"/>
    <xf borderId="6" fillId="0" fontId="2" numFmtId="10" xfId="0" applyBorder="1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0" fillId="10" fontId="2" numFmtId="165" xfId="0" applyFont="1" applyNumberFormat="1"/>
    <xf borderId="0" fillId="10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6" fillId="0" fontId="2" numFmtId="165" xfId="0" applyAlignment="1" applyBorder="1" applyFont="1" applyNumberFormat="1">
      <alignment readingOrder="0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9" fontId="4" numFmtId="170" xfId="0" applyAlignment="1" applyFont="1" applyNumberFormat="1">
      <alignment horizontal="right" readingOrder="0" vertical="bottom"/>
    </xf>
    <xf borderId="6" fillId="9" fontId="2" numFmtId="166" xfId="0" applyBorder="1" applyFont="1" applyNumberFormat="1"/>
    <xf borderId="0" fillId="9" fontId="2" numFmtId="10" xfId="0" applyAlignment="1" applyFont="1" applyNumberFormat="1">
      <alignment readingOrder="0"/>
    </xf>
    <xf borderId="6" fillId="9" fontId="2" numFmtId="165" xfId="0" applyAlignment="1" applyBorder="1" applyFont="1" applyNumberFormat="1">
      <alignment readingOrder="0"/>
    </xf>
    <xf borderId="1" fillId="9" fontId="4" numFmtId="10" xfId="0" applyAlignment="1" applyBorder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9" fontId="4" numFmtId="10" xfId="0" applyAlignment="1" applyBorder="1" applyFont="1" applyNumberFormat="1">
      <alignment horizontal="right" vertical="bottom"/>
    </xf>
    <xf borderId="0" fillId="9" fontId="4" numFmtId="10" xfId="0" applyAlignment="1" applyFont="1" applyNumberFormat="1">
      <alignment horizontal="right" vertical="bottom"/>
    </xf>
    <xf borderId="0" fillId="9" fontId="4" numFmtId="165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12" fontId="1" numFmtId="171" xfId="0" applyAlignment="1" applyBorder="1" applyFill="1" applyFont="1" applyNumberFormat="1">
      <alignment horizontal="center" readingOrder="0"/>
    </xf>
    <xf borderId="0" fillId="12" fontId="1" numFmtId="0" xfId="0" applyAlignment="1" applyFont="1">
      <alignment horizontal="center" readingOrder="0"/>
    </xf>
    <xf borderId="6" fillId="9" fontId="5" numFmtId="0" xfId="0" applyAlignment="1" applyBorder="1" applyFont="1">
      <alignment horizontal="center" readingOrder="0"/>
    </xf>
    <xf borderId="0" fillId="9" fontId="5" numFmtId="0" xfId="0" applyAlignment="1" applyFont="1">
      <alignment horizontal="center" readingOrder="0"/>
    </xf>
    <xf borderId="0" fillId="9" fontId="5" numFmtId="167" xfId="0" applyAlignment="1" applyFont="1" applyNumberForma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6" fillId="12" fontId="1" numFmtId="171" xfId="0" applyAlignment="1" applyBorder="1" applyFont="1" applyNumberFormat="1">
      <alignment readingOrder="0"/>
    </xf>
    <xf borderId="0" fillId="12" fontId="1" numFmtId="165" xfId="0" applyAlignment="1" applyFont="1" applyNumberFormat="1">
      <alignment readingOrder="0"/>
    </xf>
    <xf borderId="6" fillId="9" fontId="5" numFmtId="4" xfId="0" applyAlignment="1" applyBorder="1" applyFont="1" applyNumberFormat="1">
      <alignment horizontal="center" readingOrder="0"/>
    </xf>
    <xf borderId="0" fillId="9" fontId="5" numFmtId="4" xfId="0" applyAlignment="1" applyFont="1" applyNumberFormat="1">
      <alignment horizontal="center" readingOrder="0"/>
    </xf>
    <xf borderId="0" fillId="9" fontId="5" numFmtId="10" xfId="0" applyAlignment="1" applyFont="1" applyNumberFormat="1">
      <alignment horizontal="center" readingOrder="0"/>
    </xf>
    <xf borderId="0" fillId="9" fontId="5" numFmtId="165" xfId="0" applyAlignment="1" applyFont="1" applyNumberFormat="1">
      <alignment horizontal="center" readingOrder="0"/>
    </xf>
    <xf borderId="0" fillId="0" fontId="2" numFmtId="4" xfId="0" applyAlignment="1" applyFont="1" applyNumberFormat="1">
      <alignment readingOrder="0"/>
    </xf>
    <xf borderId="6" fillId="0" fontId="2" numFmtId="171" xfId="0" applyAlignment="1" applyBorder="1" applyFont="1" applyNumberFormat="1">
      <alignment readingOrder="0"/>
    </xf>
    <xf borderId="6" fillId="0" fontId="6" numFmtId="4" xfId="0" applyBorder="1" applyFont="1" applyNumberFormat="1"/>
    <xf borderId="0" fillId="0" fontId="6" numFmtId="4" xfId="0" applyFont="1" applyNumberFormat="1"/>
    <xf borderId="0" fillId="0" fontId="6" numFmtId="167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1" numFmtId="172" xfId="0" applyAlignment="1" applyFont="1" applyNumberFormat="1">
      <alignment horizontal="center" readingOrder="0"/>
    </xf>
    <xf borderId="0" fillId="0" fontId="4" numFmtId="172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13" fontId="7" numFmtId="170" xfId="0" applyAlignment="1" applyFill="1" applyFont="1" applyNumberFormat="1">
      <alignment horizontal="right" readingOrder="0" shrinkToFit="0" vertical="bottom" wrapText="0"/>
    </xf>
    <xf borderId="0" fillId="13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2" xfId="0" applyFont="1" applyNumberFormat="1"/>
    <xf borderId="0" fillId="3" fontId="8" numFmtId="170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5" xfId="0" applyFont="1" applyNumberFormat="1"/>
    <xf borderId="0" fillId="0" fontId="2" numFmtId="9" xfId="0" applyFont="1" applyNumberFormat="1"/>
    <xf borderId="0" fillId="0" fontId="2" numFmtId="174" xfId="0" applyFont="1" applyNumberFormat="1"/>
    <xf borderId="0" fillId="0" fontId="9" numFmtId="0" xfId="0" applyFont="1"/>
    <xf borderId="0" fillId="0" fontId="2" numFmtId="175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4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15" fontId="2" numFmtId="169" xfId="0" applyAlignment="1" applyFill="1" applyFont="1" applyNumberFormat="1">
      <alignment horizontal="center" readingOrder="0"/>
    </xf>
    <xf borderId="0" fillId="15" fontId="1" numFmtId="169" xfId="0" applyAlignment="1" applyFont="1" applyNumberFormat="1">
      <alignment horizontal="center" readingOrder="0"/>
    </xf>
    <xf borderId="0" fillId="0" fontId="2" numFmtId="176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7" xfId="0" applyAlignment="1" applyFont="1" applyNumberFormat="1">
      <alignment readingOrder="0"/>
    </xf>
    <xf borderId="0" fillId="0" fontId="2" numFmtId="178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>Transfer!F2</f>
        <v>1331.206916</v>
      </c>
      <c r="C2" s="6">
        <f>Transfer!E2</f>
        <v>143059.8503</v>
      </c>
      <c r="D2" s="7">
        <f>Transfer!B2</f>
        <v>130700</v>
      </c>
      <c r="E2" s="8">
        <f t="shared" ref="E2:E9" si="2">C2/$C$2</f>
        <v>1</v>
      </c>
    </row>
    <row r="3">
      <c r="A3" s="4" t="s">
        <v>6</v>
      </c>
      <c r="B3" s="5">
        <f>Transfer!G2</f>
        <v>-28.58882799</v>
      </c>
      <c r="C3" s="6">
        <f t="shared" ref="C3:D3" si="1">$B3*C$12</f>
        <v>-3072.334888</v>
      </c>
      <c r="D3" s="9">
        <f t="shared" si="1"/>
        <v>-2806.896337</v>
      </c>
      <c r="E3" s="8">
        <f t="shared" si="2"/>
        <v>-0.02147587098</v>
      </c>
    </row>
    <row r="4">
      <c r="A4" s="4" t="s">
        <v>7</v>
      </c>
      <c r="B4" s="10">
        <f t="shared" ref="B4:B5" si="4">$C4/$C$13</f>
        <v>-870.4554751</v>
      </c>
      <c r="C4" s="6">
        <f t="shared" ref="C4:D4" si="3">-SUM(C3,C5)+C$14</f>
        <v>-34513.55959</v>
      </c>
      <c r="D4" s="9">
        <f t="shared" si="3"/>
        <v>-32467.15482</v>
      </c>
      <c r="E4" s="8">
        <f t="shared" si="2"/>
        <v>-0.2412525912</v>
      </c>
    </row>
    <row r="5">
      <c r="A5" s="11" t="s">
        <v>8</v>
      </c>
      <c r="B5" s="12">
        <f t="shared" si="4"/>
        <v>-2227.962376</v>
      </c>
      <c r="C5" s="13">
        <f t="shared" ref="C5:D5" si="5">(C13-C12)*($B$2+$B$3)</f>
        <v>-88338.70821</v>
      </c>
      <c r="D5" s="14">
        <f t="shared" si="5"/>
        <v>-79306.69763</v>
      </c>
      <c r="E5" s="15">
        <f t="shared" si="2"/>
        <v>-0.617494762</v>
      </c>
    </row>
    <row r="6">
      <c r="A6" s="4" t="str">
        <f>'_Apricot'!$A33</f>
        <v>APT</v>
      </c>
      <c r="B6" s="16">
        <f t="shared" ref="B6:B9" si="6">C6/$C$13</f>
        <v>0.3331447082</v>
      </c>
      <c r="C6" s="17">
        <f>IFERROR(__xludf.DUMMYFUNCTION("INDEX(SPLIT('_Apricot'!$B33,""
""),IF(REGEXMATCH($A6,""USD""),2,1))*IF(REGEXMATCH(INDEX($A:$A,ROW()),""USD""),1,HLOOKUP(""*""&amp;SUBSTITUTE(INDEX($A:$A,ROW()),""w"","""")&amp;""*"",Price!$A:$BW,2,0))"),13.209187680000001)</f>
        <v>13.20918768</v>
      </c>
      <c r="D6" s="9">
        <f t="shared" ref="D6:D9" si="7">$B6*D$13</f>
        <v>12.42597827</v>
      </c>
      <c r="E6" s="8">
        <f t="shared" si="2"/>
        <v>0.00009233329723</v>
      </c>
    </row>
    <row r="7">
      <c r="A7" s="4" t="str">
        <f>'_Apricot'!$A34</f>
        <v>USDC</v>
      </c>
      <c r="B7" s="16">
        <f t="shared" si="6"/>
        <v>1890.319042</v>
      </c>
      <c r="C7" s="17">
        <f>IFERROR(__xludf.DUMMYFUNCTION("INDEX(SPLIT('_Apricot'!$B34,""
""),IF(REGEXMATCH($A7,""USD""),2,1))*IF(REGEXMATCH(INDEX($A:$A,ROW()),""USD""),1,HLOOKUP(""*""&amp;SUBSTITUTE(INDEX($A:$A,ROW()),""w"","""")&amp;""*"",Price!$A:$BW,2,0))"),74951.15)</f>
        <v>74951.15</v>
      </c>
      <c r="D7" s="9">
        <f t="shared" si="7"/>
        <v>70507.08823</v>
      </c>
      <c r="E7" s="8">
        <f t="shared" si="2"/>
        <v>0.5239146402</v>
      </c>
    </row>
    <row r="8">
      <c r="A8" s="4" t="str">
        <f>IF('_Tulip'!$A3="Lending",'_Tulip'!$A10,'_Tulip'!$A41)</f>
        <v>SOL</v>
      </c>
      <c r="B8" s="16">
        <f t="shared" si="6"/>
        <v>73.44081783</v>
      </c>
      <c r="C8" s="17">
        <f>IFERROR(__xludf.DUMMYFUNCTION("IF('_Tulip'!$A3=""Lending"",'_Tulip'!$A14,INDEX(SPLIT('_Tulip'!$A$47,"" ""),1))*IF(REGEXMATCH(INDEX($A:$A,ROW()),""USD""),1,HLOOKUP(""*""&amp;SUBSTITUTE(INDEX($A:$A,ROW()),""w"","""")&amp;""*"",Price!$A:$BW,2,0))"),2911.9284269595)</f>
        <v>2911.928427</v>
      </c>
      <c r="D8" s="9">
        <f t="shared" si="7"/>
        <v>2739.272106</v>
      </c>
      <c r="E8" s="8">
        <f t="shared" si="2"/>
        <v>0.02035461676</v>
      </c>
    </row>
    <row r="9">
      <c r="A9" s="18" t="str">
        <f>IF('_Apricot'!$A36&lt;&gt;0,'_Apricot'!$A38,)</f>
        <v>USDC</v>
      </c>
      <c r="B9" s="19">
        <f t="shared" si="6"/>
        <v>-1531.930391</v>
      </c>
      <c r="C9" s="20">
        <f>IFERROR(__xludf.DUMMYFUNCTION("IF(A9="""",0,-INDEX(SPLIT('_Apricot'!$B38,""
""),IF(REGEXMATCH($A9,""USD""),2,1))*IF(REGEXMATCH(INDEX($A:$A,ROW()),""USD""),1,HLOOKUP(""*""&amp;SUBSTITUTE(INDEX($A:$A,ROW()),""w"","""")&amp;""*"",Price!$A:$BW,2,0)))"),-60741.04)</f>
        <v>-60741.04</v>
      </c>
      <c r="D9" s="21">
        <f t="shared" si="7"/>
        <v>-57139.5351</v>
      </c>
      <c r="E9" s="22">
        <f t="shared" si="2"/>
        <v>-0.4245848145</v>
      </c>
    </row>
    <row r="10">
      <c r="A10" s="18" t="s">
        <v>9</v>
      </c>
      <c r="B10" s="19">
        <f t="shared" ref="B10:E10" si="8">SUM(OFFSET(B:B,ROW(B$5),0,ROW()-1-ROW(B$5)))</f>
        <v>432.1626132</v>
      </c>
      <c r="C10" s="20">
        <f t="shared" si="8"/>
        <v>17135.24761</v>
      </c>
      <c r="D10" s="21">
        <f t="shared" si="8"/>
        <v>16119.25121</v>
      </c>
      <c r="E10" s="23">
        <f t="shared" si="8"/>
        <v>0.1197767758</v>
      </c>
    </row>
    <row r="11">
      <c r="A11" s="4" t="s">
        <v>10</v>
      </c>
      <c r="B11" s="16">
        <f>C11/$C$13</f>
        <v>-1531.930391</v>
      </c>
      <c r="C11" s="17">
        <f>C9</f>
        <v>-60741.04</v>
      </c>
      <c r="D11" s="9">
        <f>$B11*D$13</f>
        <v>-57139.5351</v>
      </c>
      <c r="E11" s="24">
        <f>C11/C7/0.9</f>
        <v>-0.9004537548</v>
      </c>
    </row>
    <row r="12">
      <c r="A12" s="4" t="s">
        <v>11</v>
      </c>
      <c r="B12" s="25">
        <v>1.0</v>
      </c>
      <c r="C12" s="17">
        <f t="shared" ref="C12:D12" si="9">C2/$B2</f>
        <v>107.4662763</v>
      </c>
      <c r="D12" s="26">
        <f t="shared" si="9"/>
        <v>98.18158124</v>
      </c>
      <c r="E12" s="8">
        <f>$D$13/$C$13</f>
        <v>0.9407072237</v>
      </c>
    </row>
    <row r="13">
      <c r="A13" s="4" t="str">
        <f>IFERROR(__xludf.DUMMYFUNCTION("""Price @ ""&amp;TO_TEXT(MIN(OFFSET(PriceCache!$C:$C,1,0)))&amp;PriceCache!$D$2"),"Price @ 6/9/2022 22:22:56")</f>
        <v>Price @ 6/9/2022 22:22:56</v>
      </c>
      <c r="B13" s="27">
        <f>HLOOKUP("*("&amp;$A$8&amp;")",Price!$A:$BW,2,0)/HLOOKUP("*("&amp;$B$1&amp;")",Price!$A:$BW,2,0)</f>
        <v>1</v>
      </c>
      <c r="C13" s="28">
        <f>IF(1,HLOOKUP("*("&amp;$B$1&amp;")",Price!$A:$BW,2,0),$C$12*1)</f>
        <v>39.65</v>
      </c>
      <c r="D13" s="26">
        <f>IFERROR(__xludf.DUMMYFUNCTION("C13/HLOOKUP(""*""&amp;INDEX(SPLIT(D$1,"" ""),1)&amp;""*"",Price!$A:$BW,2,0)"),37.29904141933906)</f>
        <v>37.29904142</v>
      </c>
      <c r="E13" s="8">
        <f>-1+C13/C12</f>
        <v>-0.631047047</v>
      </c>
    </row>
    <row r="14">
      <c r="A14" s="18" t="s">
        <v>12</v>
      </c>
      <c r="B14" s="29">
        <f t="shared" ref="B14:E14" si="10">B10-B2</f>
        <v>-899.0443031</v>
      </c>
      <c r="C14" s="30">
        <f t="shared" si="10"/>
        <v>-125924.6027</v>
      </c>
      <c r="D14" s="31">
        <f t="shared" si="10"/>
        <v>-114580.7488</v>
      </c>
      <c r="E14" s="32">
        <f t="shared" si="10"/>
        <v>-0.8802232242</v>
      </c>
    </row>
  </sheetData>
  <conditionalFormatting sqref="B14:E14">
    <cfRule type="cellIs" dxfId="0" priority="1" operator="lessThan">
      <formula>0</formula>
    </cfRule>
  </conditionalFormatting>
  <conditionalFormatting sqref="B14:E14">
    <cfRule type="cellIs" dxfId="1" priority="2" operator="greaterThan">
      <formula>0</formula>
    </cfRule>
  </conditionalFormatting>
  <conditionalFormatting sqref="C13">
    <cfRule type="expression" dxfId="2" priority="3">
      <formula>C13&lt;B13</formula>
    </cfRule>
  </conditionalFormatting>
  <conditionalFormatting sqref="A13">
    <cfRule type="expression" dxfId="3" priority="4">
      <formula>TO_DATE(INDEX(SPLIT($A$13,"@"),2))&lt;TO_DATE(NOW()-TIME(0,15,0))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6" width="11.25"/>
  </cols>
  <sheetData>
    <row r="1">
      <c r="A1" s="33" t="s">
        <v>9</v>
      </c>
      <c r="B1" s="34" t="s">
        <v>13</v>
      </c>
      <c r="C1" s="33" t="s">
        <v>14</v>
      </c>
      <c r="D1" s="35" t="s">
        <v>15</v>
      </c>
      <c r="E1" s="33" t="s">
        <v>16</v>
      </c>
      <c r="F1" s="33" t="s">
        <v>17</v>
      </c>
    </row>
    <row r="2">
      <c r="A2" s="36"/>
      <c r="B2" s="37">
        <v>1.0</v>
      </c>
      <c r="C2" s="33">
        <f>Dashboard!$D$10*$B$2</f>
        <v>16119.25121</v>
      </c>
      <c r="D2" s="35">
        <f>SUM(OFFSET(D:D,ROW()+1,0,ROWS(D:D)))*Dashboard!$D$13/Dashboard!$C$13</f>
        <v>3.82761231</v>
      </c>
      <c r="E2" s="33">
        <f>SUM(OFFSET(E:E,ROW()+1,0,ROWS(E:E)))*Dashboard!$D$13/Dashboard!$C$13</f>
        <v>116.5029497</v>
      </c>
      <c r="F2" s="33">
        <f>SUM(OFFSET(F:F,ROW()+1,0,ROWS(F:F)))*Dashboard!$D$13/Dashboard!$C$13</f>
        <v>1398.035396</v>
      </c>
    </row>
    <row r="3">
      <c r="A3" s="38"/>
      <c r="B3" s="38">
        <f>$F$3/$C$3</f>
        <v>0.08673079028</v>
      </c>
      <c r="C3" s="39">
        <f>Dashboard!$C$10*$B$2</f>
        <v>17135.24761</v>
      </c>
      <c r="D3" s="40">
        <f t="shared" ref="D3:F3" si="1">SUM(OFFSET(D:D,ROW(),0,ROWS(D:D)))</f>
        <v>4.068866714</v>
      </c>
      <c r="E3" s="39">
        <f t="shared" si="1"/>
        <v>123.8461306</v>
      </c>
      <c r="F3" s="39">
        <f t="shared" si="1"/>
        <v>1486.153567</v>
      </c>
    </row>
    <row r="4">
      <c r="A4" s="41" t="s">
        <v>18</v>
      </c>
      <c r="B4" s="42">
        <f>IFERROR(__xludf.DUMMYFUNCTION("(INDEX(SPLIT('_Apricot'!$C34,"" 
""),4)*C6-INDEX(SPLIT('_Apricot'!$C38,"" 
""),4)*C8)/($C$6-$C$8)"),0.018893428346907805)</f>
        <v>0.01889342835</v>
      </c>
      <c r="C4" s="43">
        <f>$C$6-$C$8</f>
        <v>135692.19</v>
      </c>
      <c r="D4" s="17">
        <f t="shared" ref="D4:D8" si="2">$F4/365.25</f>
        <v>7.019002516</v>
      </c>
      <c r="E4" s="17">
        <f t="shared" ref="E4:E8" si="3">$F4/12</f>
        <v>213.6408891</v>
      </c>
      <c r="F4" s="17">
        <f t="shared" ref="F4:F8" si="4">$B4*$C4</f>
        <v>2563.690669</v>
      </c>
    </row>
    <row r="5">
      <c r="A5" s="41" t="str">
        <f>OFFSET(Dashboard!$A:$A,5,0,ROWS(Dashboard!A:A)-10)</f>
        <v>APT</v>
      </c>
      <c r="B5" s="44">
        <f>IFERROR(__xludf.DUMMYFUNCTION("INDEX(SPLIT('_Apricot'!$C33,"" 
""),4)"),0.1229)</f>
        <v>0.1229</v>
      </c>
      <c r="C5" s="43">
        <f>Dashboard!$C6*IF($B$2&lt;&gt;"",$B$2,1)</f>
        <v>13.20918768</v>
      </c>
      <c r="D5" s="17">
        <f t="shared" si="2"/>
        <v>0.004444652063</v>
      </c>
      <c r="E5" s="17">
        <f t="shared" si="3"/>
        <v>0.1352840972</v>
      </c>
      <c r="F5" s="17">
        <f t="shared" si="4"/>
        <v>1.623409166</v>
      </c>
    </row>
    <row r="6">
      <c r="A6" s="45" t="s">
        <v>19</v>
      </c>
      <c r="B6" s="46">
        <f>IFERROR(__xludf.DUMMYFUNCTION("INDEX(SPLIT('_Apricot'!$C34,"" 
""),2)"),0.0262)</f>
        <v>0.0262</v>
      </c>
      <c r="C6" s="47">
        <f>Dashboard!$C7*IF($B$2&lt;&gt;"",$B$2,1)</f>
        <v>74951.15</v>
      </c>
      <c r="D6" s="48">
        <f t="shared" si="2"/>
        <v>5.376372704</v>
      </c>
      <c r="E6" s="48">
        <f t="shared" si="3"/>
        <v>163.6433442</v>
      </c>
      <c r="F6" s="48">
        <f t="shared" si="4"/>
        <v>1963.72013</v>
      </c>
    </row>
    <row r="7">
      <c r="A7" s="49" t="s">
        <v>1</v>
      </c>
      <c r="B7" s="50">
        <f>SUBSTITUTE(SUBSTITUTE(IF('_Tulip'!$A3="Lending",'_Tulip'!$A15,'_Tulip'!$A$49)," ",),"APY",)*365.25</f>
        <v>0.1461</v>
      </c>
      <c r="C7" s="47">
        <f>Dashboard!$C8*IF($B$2&lt;&gt;"",$B$2,1)</f>
        <v>2911.928427</v>
      </c>
      <c r="D7" s="48">
        <f t="shared" si="2"/>
        <v>1.164771371</v>
      </c>
      <c r="E7" s="48">
        <f t="shared" si="3"/>
        <v>35.4527286</v>
      </c>
      <c r="F7" s="48">
        <f t="shared" si="4"/>
        <v>425.4327432</v>
      </c>
    </row>
    <row r="8">
      <c r="A8" s="51" t="s">
        <v>19</v>
      </c>
      <c r="B8" s="52">
        <f>IFERROR(__xludf.DUMMYFUNCTION("ABS(SUBSTITUTE(INDEX(SPLIT('_Apricot'!$C$38,"" 
""),2),""−"",))"),0.0571)</f>
        <v>0.0571</v>
      </c>
      <c r="C8" s="47">
        <f>Dashboard!$C9*IF($B$2&lt;&gt;"",$B$2,1)</f>
        <v>-60741.04</v>
      </c>
      <c r="D8" s="48">
        <f t="shared" si="2"/>
        <v>-9.495724528</v>
      </c>
      <c r="E8" s="48">
        <f t="shared" si="3"/>
        <v>-289.0261153</v>
      </c>
      <c r="F8" s="48">
        <f t="shared" si="4"/>
        <v>-3468.313384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3" t="s">
        <v>20</v>
      </c>
      <c r="B1" s="54" t="s">
        <v>21</v>
      </c>
      <c r="C1" s="55" t="s">
        <v>22</v>
      </c>
      <c r="D1" s="55" t="s">
        <v>23</v>
      </c>
      <c r="E1" s="56" t="s">
        <v>24</v>
      </c>
      <c r="F1" s="57" t="s">
        <v>22</v>
      </c>
      <c r="G1" s="58" t="s">
        <v>23</v>
      </c>
      <c r="H1" s="59" t="s">
        <v>25</v>
      </c>
      <c r="I1" s="59" t="s">
        <v>26</v>
      </c>
      <c r="J1" s="59" t="s">
        <v>27</v>
      </c>
      <c r="K1" s="59" t="s">
        <v>28</v>
      </c>
      <c r="L1" s="59" t="s">
        <v>26</v>
      </c>
      <c r="M1" s="59" t="s">
        <v>27</v>
      </c>
      <c r="N1" s="60" t="s">
        <v>29</v>
      </c>
      <c r="O1" s="61" t="s">
        <v>30</v>
      </c>
      <c r="P1" s="61" t="s">
        <v>11</v>
      </c>
      <c r="Q1" s="61" t="s">
        <v>31</v>
      </c>
      <c r="R1" s="61" t="s">
        <v>32</v>
      </c>
      <c r="S1" s="61" t="s">
        <v>12</v>
      </c>
    </row>
    <row r="2">
      <c r="A2" s="62">
        <f>NOW()-TIME(1,0,0)</f>
        <v>44721.89596</v>
      </c>
      <c r="B2" s="63">
        <f t="array" ref="B2">INDEX(B:B,ROWS(B:B))*(1+INDEX(D:D,ROW()))</f>
        <v>0.6647611057</v>
      </c>
      <c r="C2" s="8">
        <f t="array" ref="C2">-1+INDEX(B:B,ROW())/INDEX(B:B,ROW()+1)</f>
        <v>0.002226415412</v>
      </c>
      <c r="D2" s="24">
        <f>Dashboard!$E$14</f>
        <v>-0.8802232242</v>
      </c>
      <c r="E2" s="64">
        <f>Dashboard!$C$13</f>
        <v>39.65</v>
      </c>
      <c r="F2" s="8">
        <f t="array" ref="F2">-1+INDEX(E:E,ROW())/INDEX(E:E,ROW()+1)</f>
        <v>0.01328903654</v>
      </c>
      <c r="G2" s="65">
        <f t="array" ref="G2">-1+INDEX(E:E,ROW())/INDEX(E:E,ROWS(E:E))</f>
        <v>-0.5888635421</v>
      </c>
      <c r="H2" s="6">
        <f>SUMIFS(Dashboard!$C$6:$C$9,Dashboard!$A$6:$A$9,IF(H$1="Stable","=","&lt;&gt;")&amp;"USD*")</f>
        <v>14210.11</v>
      </c>
      <c r="I2" s="8">
        <f t="array" ref="I2">IFERROR(-1+INDEX(H:H,ROW())/(INDEX(H:H,ROW()+1)+((INDEX($Q:$Q,ROW())-INDEX($Q:$Q,ROW()+1))*INDEX(J:J,ROW()))),0)</f>
        <v>0</v>
      </c>
      <c r="J2" s="8">
        <f>H2/($H2+$K2)</f>
        <v>0.8292911967</v>
      </c>
      <c r="K2" s="6">
        <f>SUMIFS(Dashboard!$C$6:$C$9,Dashboard!$A$6:$A$9,IF(K$1="Stable","=","&lt;&gt;")&amp;"USD*")</f>
        <v>2925.137615</v>
      </c>
      <c r="L2" s="8">
        <f t="array" ref="L2">IFERROR(-1+INDEX(K:K,ROW())/(INDEX(K:K,ROW()+1)+((INDEX($Q:$Q,ROW())-INDEX($Q:$Q,ROW()+1))*INDEX(M:M,ROW()))),0)</f>
        <v>0.01318478634</v>
      </c>
      <c r="M2" s="8">
        <f>K2/($H2+$K2)</f>
        <v>0.1707088033</v>
      </c>
      <c r="N2" s="66">
        <f t="shared" ref="N2:O2" si="1">C2-F2</f>
        <v>-0.01106262113</v>
      </c>
      <c r="O2" s="8">
        <f t="shared" si="1"/>
        <v>-0.2913596821</v>
      </c>
      <c r="P2" s="6">
        <f>AVERAGEIFS(OFFSET(Transfer!$D:$D,2,0),OFFSET(Transfer!$A:$A,2,0),"&lt;="&amp;$A2)</f>
        <v>95.18507143</v>
      </c>
      <c r="Q2" s="6">
        <f>SUMIFS(OFFSET(Transfer!$E:$E,2,0),OFFSET(Transfer!$A:$A,2,0),"&lt;="&amp;A2)</f>
        <v>143059.8503</v>
      </c>
      <c r="R2" s="6">
        <f>$Q2*(1+$D2)</f>
        <v>17135.24761</v>
      </c>
      <c r="S2" s="6">
        <f>$R2-$Q2</f>
        <v>-125924.6027</v>
      </c>
    </row>
    <row r="3">
      <c r="A3" s="67">
        <v>44720.95995726852</v>
      </c>
      <c r="B3" s="68">
        <v>0.6632843591423768</v>
      </c>
      <c r="C3" s="24">
        <v>-0.005958551475969132</v>
      </c>
      <c r="D3" s="24">
        <v>-0.8804893046590312</v>
      </c>
      <c r="E3" s="64">
        <v>39.13</v>
      </c>
      <c r="F3" s="24">
        <v>-0.03239366963402557</v>
      </c>
      <c r="G3" s="69">
        <v>-0.5942554956449606</v>
      </c>
      <c r="H3" s="17">
        <v>14210.109999999993</v>
      </c>
      <c r="I3" s="24">
        <v>-4.3752501524663145E-4</v>
      </c>
      <c r="J3" s="24">
        <v>0.8311375433954968</v>
      </c>
      <c r="K3" s="17">
        <v>2887.0721847279</v>
      </c>
      <c r="L3" s="24">
        <v>-0.03226758948846453</v>
      </c>
      <c r="M3" s="24">
        <v>0.16886245660450327</v>
      </c>
      <c r="N3" s="44">
        <v>0.026435118158056436</v>
      </c>
      <c r="O3" s="24">
        <v>-0.2862338090140706</v>
      </c>
      <c r="P3" s="17">
        <v>95.18507142857142</v>
      </c>
      <c r="Q3" s="17">
        <v>143059.85029999996</v>
      </c>
      <c r="R3" s="17">
        <v>17097.182184727902</v>
      </c>
      <c r="S3" s="17">
        <v>-125962.66811527206</v>
      </c>
    </row>
    <row r="4">
      <c r="A4" s="67">
        <v>44719.959955185186</v>
      </c>
      <c r="B4" s="68">
        <v>0.6672602637719306</v>
      </c>
      <c r="C4" s="24">
        <v>-0.010747410144321012</v>
      </c>
      <c r="D4" s="24">
        <v>-0.879772925446499</v>
      </c>
      <c r="E4" s="64">
        <v>40.44</v>
      </c>
      <c r="F4" s="24">
        <v>-0.05800139762403922</v>
      </c>
      <c r="G4" s="69">
        <v>-0.5806719203649937</v>
      </c>
      <c r="H4" s="17">
        <v>14216.329999999994</v>
      </c>
      <c r="I4" s="24">
        <v>-3.0167461053043354E-4</v>
      </c>
      <c r="J4" s="24">
        <v>0.8265468024619129</v>
      </c>
      <c r="K4" s="17">
        <v>2983.3372876308</v>
      </c>
      <c r="L4" s="24">
        <v>-0.05766755515259847</v>
      </c>
      <c r="M4" s="24">
        <v>0.17345319753808716</v>
      </c>
      <c r="N4" s="44">
        <v>0.04725398747971821</v>
      </c>
      <c r="O4" s="24">
        <v>-0.2991010050815053</v>
      </c>
      <c r="P4" s="17">
        <v>95.18507142857142</v>
      </c>
      <c r="Q4" s="17">
        <v>143059.85029999996</v>
      </c>
      <c r="R4" s="17">
        <v>17199.66728763079</v>
      </c>
      <c r="S4" s="17">
        <v>-125860.18301236918</v>
      </c>
    </row>
    <row r="5">
      <c r="A5" s="67">
        <v>44718.95995855324</v>
      </c>
      <c r="B5" s="68">
        <v>0.6745094939496459</v>
      </c>
      <c r="C5" s="24">
        <v>0.016434679296913224</v>
      </c>
      <c r="D5" s="24">
        <v>-0.8784667578469106</v>
      </c>
      <c r="E5" s="64">
        <v>42.93</v>
      </c>
      <c r="F5" s="24">
        <v>0.08327024981074937</v>
      </c>
      <c r="G5" s="69">
        <v>-0.5548527581916217</v>
      </c>
      <c r="H5" s="17">
        <v>14220.619999999995</v>
      </c>
      <c r="I5" s="24">
        <v>0.002480714366783099</v>
      </c>
      <c r="J5" s="24">
        <v>0.8179103077459164</v>
      </c>
      <c r="K5" s="17">
        <v>3165.9074288946003</v>
      </c>
      <c r="L5" s="24">
        <v>0.09043429561690175</v>
      </c>
      <c r="M5" s="24">
        <v>0.1820896922540836</v>
      </c>
      <c r="N5" s="44">
        <v>-0.06683557051383615</v>
      </c>
      <c r="O5" s="24">
        <v>-0.3236139996552889</v>
      </c>
      <c r="P5" s="17">
        <v>95.18507142857142</v>
      </c>
      <c r="Q5" s="17">
        <v>143059.85029999996</v>
      </c>
      <c r="R5" s="17">
        <v>17386.52742889461</v>
      </c>
      <c r="S5" s="17">
        <v>-125673.32287110535</v>
      </c>
    </row>
    <row r="6">
      <c r="A6" s="67">
        <v>44717.95995600695</v>
      </c>
      <c r="B6" s="68">
        <v>0.6636033851346125</v>
      </c>
      <c r="C6" s="24">
        <v>0.004206180176360208</v>
      </c>
      <c r="D6" s="24">
        <v>-0.880431822498268</v>
      </c>
      <c r="E6" s="64">
        <v>39.63</v>
      </c>
      <c r="F6" s="24">
        <v>0.027216174183514852</v>
      </c>
      <c r="G6" s="69">
        <v>-0.589070924927416</v>
      </c>
      <c r="H6" s="6">
        <v>14185.43</v>
      </c>
      <c r="I6" s="8">
        <v>-2.2835121262232416E-4</v>
      </c>
      <c r="J6" s="8">
        <v>0.8301021953332556</v>
      </c>
      <c r="K6" s="6">
        <v>2903.34543</v>
      </c>
      <c r="L6" s="8">
        <v>0.07001114960485766</v>
      </c>
      <c r="M6" s="8">
        <v>0.1698978046667443</v>
      </c>
      <c r="N6" s="44">
        <v>-0.023009994007154644</v>
      </c>
      <c r="O6" s="24">
        <v>-0.29136089757085204</v>
      </c>
      <c r="P6" s="17">
        <v>95.18507142857142</v>
      </c>
      <c r="Q6" s="17">
        <v>143059.85029999996</v>
      </c>
      <c r="R6" s="17">
        <v>17105.4055740416</v>
      </c>
      <c r="S6" s="17">
        <v>-125954.44472595837</v>
      </c>
    </row>
    <row r="7">
      <c r="A7" s="67">
        <v>44716.95995752315</v>
      </c>
      <c r="B7" s="68">
        <v>0.6608238409945549</v>
      </c>
      <c r="C7" s="24">
        <v>-0.0013122171934504268</v>
      </c>
      <c r="D7" s="24">
        <v>-0.8809326412622424</v>
      </c>
      <c r="E7" s="64">
        <v>38.58</v>
      </c>
      <c r="F7" s="24">
        <v>-0.004130098089829781</v>
      </c>
      <c r="G7" s="69">
        <v>-0.5999585234342597</v>
      </c>
      <c r="H7" s="6">
        <v>14188.669999999998</v>
      </c>
      <c r="I7" s="8">
        <v>-6.493922688518561E-4</v>
      </c>
      <c r="J7" s="8">
        <v>0.8394645097185134</v>
      </c>
      <c r="K7" s="6">
        <v>2713.37867</v>
      </c>
      <c r="L7" s="8">
        <v>-0.037763903896930406</v>
      </c>
      <c r="M7" s="8">
        <v>0.16053549028148673</v>
      </c>
      <c r="N7" s="44">
        <v>0.0028178808963793545</v>
      </c>
      <c r="O7" s="24">
        <v>-0.28097411782798265</v>
      </c>
      <c r="P7" s="17">
        <v>95.18507142857142</v>
      </c>
      <c r="Q7" s="17">
        <v>143059.85029999996</v>
      </c>
      <c r="R7" s="17">
        <v>17033.758516640002</v>
      </c>
      <c r="S7" s="17">
        <v>-126026.09178335997</v>
      </c>
    </row>
    <row r="8">
      <c r="A8" s="67">
        <v>44715.95994862268</v>
      </c>
      <c r="B8" s="68">
        <v>0.6616921247774586</v>
      </c>
      <c r="C8" s="24">
        <v>-0.008449084384197336</v>
      </c>
      <c r="D8" s="24">
        <v>-0.8807761937337912</v>
      </c>
      <c r="E8" s="64">
        <v>38.74</v>
      </c>
      <c r="F8" s="24">
        <v>-0.048858335379327156</v>
      </c>
      <c r="G8" s="69">
        <v>-0.5982994608046454</v>
      </c>
      <c r="H8" s="6">
        <v>14197.890000000007</v>
      </c>
      <c r="I8" s="8">
        <v>0.0</v>
      </c>
      <c r="J8" s="8">
        <v>0.8342985069932735</v>
      </c>
      <c r="K8" s="6">
        <v>2819.86789</v>
      </c>
      <c r="L8" s="8">
        <v>-0.061501178092524866</v>
      </c>
      <c r="M8" s="8">
        <v>0.16570149300672643</v>
      </c>
      <c r="N8" s="44">
        <v>0.04040925099512982</v>
      </c>
      <c r="O8" s="24">
        <v>-0.2824767329291459</v>
      </c>
      <c r="P8" s="17">
        <v>95.18507142857142</v>
      </c>
      <c r="Q8" s="17">
        <v>143059.85029999996</v>
      </c>
      <c r="R8" s="17">
        <v>17056.139876640023</v>
      </c>
      <c r="S8" s="17">
        <v>-126003.71042335994</v>
      </c>
    </row>
    <row r="9">
      <c r="A9" s="67">
        <v>44714.959958125</v>
      </c>
      <c r="B9" s="68">
        <v>0.6673304561133049</v>
      </c>
      <c r="C9" s="24">
        <v>8.937103632877808E-4</v>
      </c>
      <c r="D9" s="24">
        <v>-0.8797602781777829</v>
      </c>
      <c r="E9" s="64">
        <v>40.73</v>
      </c>
      <c r="F9" s="24">
        <v>0.004934616333579944</v>
      </c>
      <c r="G9" s="69">
        <v>-0.577664869348818</v>
      </c>
      <c r="H9" s="6">
        <v>14197.890000000007</v>
      </c>
      <c r="I9" s="8">
        <v>-2.1407048693300457E-4</v>
      </c>
      <c r="J9" s="8">
        <v>0.8253364612490552</v>
      </c>
      <c r="K9" s="6">
        <v>3004.65789</v>
      </c>
      <c r="L9" s="8">
        <v>-0.1117341153982494</v>
      </c>
      <c r="M9" s="8">
        <v>0.1746635387509448</v>
      </c>
      <c r="N9" s="44">
        <v>-0.0040409059702921635</v>
      </c>
      <c r="O9" s="24">
        <v>-0.3020954088289649</v>
      </c>
      <c r="P9" s="17">
        <v>95.18507142857142</v>
      </c>
      <c r="Q9" s="17">
        <v>143059.85029999996</v>
      </c>
      <c r="R9" s="17">
        <v>17201.476604000018</v>
      </c>
      <c r="S9" s="17">
        <v>-125858.37369599994</v>
      </c>
    </row>
    <row r="10">
      <c r="A10" s="67">
        <v>44713.959948993055</v>
      </c>
      <c r="B10" s="68">
        <v>0.6667345885019982</v>
      </c>
      <c r="C10" s="24">
        <v>-0.021101405188370892</v>
      </c>
      <c r="D10" s="24">
        <v>-0.8798676417113517</v>
      </c>
      <c r="E10" s="64">
        <v>40.53</v>
      </c>
      <c r="F10" s="24">
        <v>-0.11118421052631577</v>
      </c>
      <c r="G10" s="69">
        <v>-0.5797386976358357</v>
      </c>
      <c r="H10" s="6">
        <v>14200.930000000008</v>
      </c>
      <c r="I10" s="8">
        <v>-3.202989268932255E-4</v>
      </c>
      <c r="J10" s="8">
        <v>0.8076262941880616</v>
      </c>
      <c r="K10" s="6">
        <v>3382.61093</v>
      </c>
      <c r="L10" s="8">
        <v>-0.010164190364504777</v>
      </c>
      <c r="M10" s="8">
        <v>0.19237370581193844</v>
      </c>
      <c r="N10" s="44">
        <v>0.09008280533794488</v>
      </c>
      <c r="O10" s="24">
        <v>-0.30012894407551594</v>
      </c>
      <c r="P10" s="17">
        <v>95.18507142857142</v>
      </c>
      <c r="Q10" s="17">
        <v>143059.85029999996</v>
      </c>
      <c r="R10" s="17">
        <v>17186.117192959988</v>
      </c>
      <c r="S10" s="17">
        <v>-125873.73310703997</v>
      </c>
    </row>
    <row r="11">
      <c r="A11" s="67">
        <v>44712.95994674768</v>
      </c>
      <c r="B11" s="68">
        <v>0.6811069012008326</v>
      </c>
      <c r="C11" s="24">
        <v>-0.007193147231629116</v>
      </c>
      <c r="D11" s="24">
        <v>-0.8772780358196698</v>
      </c>
      <c r="E11" s="64">
        <v>45.6</v>
      </c>
      <c r="F11" s="24">
        <v>-0.03348876642645182</v>
      </c>
      <c r="G11" s="69">
        <v>-0.5271671505599336</v>
      </c>
      <c r="H11" s="6">
        <v>14205.48000000001</v>
      </c>
      <c r="I11" s="8">
        <v>8.821274772847776E-4</v>
      </c>
      <c r="J11" s="8">
        <v>0.8060841331103055</v>
      </c>
      <c r="K11" s="6">
        <v>3417.34548</v>
      </c>
      <c r="L11" s="8">
        <v>0.016053182833359214</v>
      </c>
      <c r="M11" s="8">
        <v>0.1939158668896946</v>
      </c>
      <c r="N11" s="44">
        <v>0.026295619194822706</v>
      </c>
      <c r="O11" s="24">
        <v>-0.3501108852597362</v>
      </c>
      <c r="P11" s="17">
        <v>95.18507142857142</v>
      </c>
      <c r="Q11" s="17">
        <v>143059.85029999996</v>
      </c>
      <c r="R11" s="17">
        <v>17556.585824159996</v>
      </c>
      <c r="S11" s="17">
        <v>-125503.26447583997</v>
      </c>
    </row>
    <row r="12">
      <c r="A12" s="67">
        <v>44711.95994641204</v>
      </c>
      <c r="B12" s="68">
        <v>0.6860417001570998</v>
      </c>
      <c r="C12" s="24">
        <v>0.011961197110133215</v>
      </c>
      <c r="D12" s="24">
        <v>-0.8763888828545766</v>
      </c>
      <c r="E12" s="64">
        <v>47.18</v>
      </c>
      <c r="F12" s="24">
        <v>0.05761040125532402</v>
      </c>
      <c r="G12" s="69">
        <v>-0.5107839070924927</v>
      </c>
      <c r="H12" s="6">
        <v>14192.960000000006</v>
      </c>
      <c r="I12" s="8">
        <v>-4.8240082085548863E-4</v>
      </c>
      <c r="J12" s="8">
        <v>0.8084248687259674</v>
      </c>
      <c r="K12" s="6">
        <v>3363.3529599999997</v>
      </c>
      <c r="L12" s="8">
        <v>0.053378462392389414</v>
      </c>
      <c r="M12" s="8">
        <v>0.19157513127403253</v>
      </c>
      <c r="N12" s="44">
        <v>-0.0456492041451908</v>
      </c>
      <c r="O12" s="24">
        <v>-0.36560497576208395</v>
      </c>
      <c r="P12" s="17">
        <v>95.18507142857142</v>
      </c>
      <c r="Q12" s="17">
        <v>143059.85029999996</v>
      </c>
      <c r="R12" s="17">
        <v>17683.787914240027</v>
      </c>
      <c r="S12" s="17">
        <v>-125376.06238575993</v>
      </c>
    </row>
    <row r="13">
      <c r="A13" s="67">
        <v>44710.95994743056</v>
      </c>
      <c r="B13" s="68">
        <v>0.6779328121633865</v>
      </c>
      <c r="C13" s="24">
        <v>0.0017044726435104796</v>
      </c>
      <c r="D13" s="24">
        <v>-0.8778499437543448</v>
      </c>
      <c r="E13" s="64">
        <v>44.61</v>
      </c>
      <c r="F13" s="24">
        <v>0.012712826333711735</v>
      </c>
      <c r="G13" s="69">
        <v>-0.537432600580672</v>
      </c>
      <c r="H13" s="6">
        <v>14199.809999999998</v>
      </c>
      <c r="I13" s="8">
        <v>0.0</v>
      </c>
      <c r="J13" s="8">
        <v>0.8164221577130335</v>
      </c>
      <c r="K13" s="6">
        <v>3192.91981</v>
      </c>
      <c r="L13" s="8">
        <v>0.045864590623430956</v>
      </c>
      <c r="M13" s="8">
        <v>0.18357784228696647</v>
      </c>
      <c r="N13" s="44">
        <v>-0.011008353690201256</v>
      </c>
      <c r="O13" s="24">
        <v>-0.3404173431736728</v>
      </c>
      <c r="P13" s="17">
        <v>95.18507142857142</v>
      </c>
      <c r="Q13" s="17">
        <v>143059.85029999996</v>
      </c>
      <c r="R13" s="17">
        <v>17474.76876064001</v>
      </c>
      <c r="S13" s="17">
        <v>-125585.08153935995</v>
      </c>
    </row>
    <row r="14">
      <c r="A14" s="67">
        <v>44709.9599480787</v>
      </c>
      <c r="B14" s="68">
        <v>0.6767792604282912</v>
      </c>
      <c r="C14" s="24">
        <v>0.00875308504482164</v>
      </c>
      <c r="D14" s="24">
        <v>-0.8780577909138214</v>
      </c>
      <c r="E14" s="64">
        <v>44.05</v>
      </c>
      <c r="F14" s="24">
        <v>0.04905929983329349</v>
      </c>
      <c r="G14" s="69">
        <v>-0.5432393197843219</v>
      </c>
      <c r="H14" s="6">
        <v>14199.809999999998</v>
      </c>
      <c r="I14" s="8">
        <v>-2.766876892992265E-4</v>
      </c>
      <c r="J14" s="8">
        <v>0.8230480983207357</v>
      </c>
      <c r="K14" s="6">
        <v>3052.89981</v>
      </c>
      <c r="L14" s="8">
        <v>-0.05927528404825422</v>
      </c>
      <c r="M14" s="8">
        <v>0.17695190167926442</v>
      </c>
      <c r="N14" s="44">
        <v>-0.04030621478847185</v>
      </c>
      <c r="O14" s="24">
        <v>-0.3348184711294995</v>
      </c>
      <c r="P14" s="17">
        <v>95.18507142857142</v>
      </c>
      <c r="Q14" s="17">
        <v>143059.85029999996</v>
      </c>
      <c r="R14" s="17">
        <v>17445.034177120004</v>
      </c>
      <c r="S14" s="17">
        <v>-125614.81612287996</v>
      </c>
    </row>
    <row r="15">
      <c r="A15" s="67">
        <v>44708.959947905096</v>
      </c>
      <c r="B15" s="68">
        <v>0.6709067565312279</v>
      </c>
      <c r="C15" s="24">
        <v>-0.010553361855433319</v>
      </c>
      <c r="D15" s="24">
        <v>-0.8791158997241031</v>
      </c>
      <c r="E15" s="64">
        <v>41.99</v>
      </c>
      <c r="F15" s="24">
        <v>-0.05470508779828909</v>
      </c>
      <c r="G15" s="69">
        <v>-0.5645997511406056</v>
      </c>
      <c r="H15" s="6">
        <v>14203.740000000005</v>
      </c>
      <c r="I15" s="8">
        <v>-3.4697125065186185E-4</v>
      </c>
      <c r="J15" s="8">
        <v>0.8140143822331487</v>
      </c>
      <c r="K15" s="6">
        <v>3245.26374</v>
      </c>
      <c r="L15" s="8">
        <v>-0.08103115397529459</v>
      </c>
      <c r="M15" s="8">
        <v>0.18598561776685132</v>
      </c>
      <c r="N15" s="44">
        <v>0.04415172594285577</v>
      </c>
      <c r="O15" s="24">
        <v>-0.3145161485834975</v>
      </c>
      <c r="P15" s="17">
        <v>95.18507142857142</v>
      </c>
      <c r="Q15" s="17">
        <v>143059.85029999996</v>
      </c>
      <c r="R15" s="17">
        <v>17293.661289119995</v>
      </c>
      <c r="S15" s="17">
        <v>-125766.18901087997</v>
      </c>
    </row>
    <row r="16">
      <c r="A16" s="67">
        <v>44707.960152175925</v>
      </c>
      <c r="B16" s="68">
        <v>0.6780625964724362</v>
      </c>
      <c r="C16" s="24">
        <v>-0.018078752134509046</v>
      </c>
      <c r="D16" s="24">
        <v>-0.8778265591941556</v>
      </c>
      <c r="E16" s="64">
        <v>44.42</v>
      </c>
      <c r="F16" s="24">
        <v>-0.08900738310090228</v>
      </c>
      <c r="G16" s="69">
        <v>-0.5394027374533388</v>
      </c>
      <c r="H16" s="6">
        <v>14208.670000000006</v>
      </c>
      <c r="I16" s="8">
        <v>0.0</v>
      </c>
      <c r="J16" s="8">
        <v>0.8009356810052518</v>
      </c>
      <c r="K16" s="6">
        <v>3531.41867</v>
      </c>
      <c r="L16" s="8">
        <v>-0.040411520688702685</v>
      </c>
      <c r="M16" s="8">
        <v>0.19906431899474825</v>
      </c>
      <c r="N16" s="44">
        <v>0.07092863096639324</v>
      </c>
      <c r="O16" s="24">
        <v>-0.33842382174081687</v>
      </c>
      <c r="P16" s="17">
        <v>95.18507142857142</v>
      </c>
      <c r="Q16" s="17">
        <v>143059.85029999996</v>
      </c>
      <c r="R16" s="17">
        <v>17478.114152320002</v>
      </c>
      <c r="S16" s="17">
        <v>-125581.73614767996</v>
      </c>
    </row>
    <row r="17">
      <c r="A17" s="67">
        <v>44706.95994994213</v>
      </c>
      <c r="B17" s="68">
        <v>0.6905468212918445</v>
      </c>
      <c r="C17" s="24">
        <v>-0.003650740797918939</v>
      </c>
      <c r="D17" s="24">
        <v>-0.8755771493167848</v>
      </c>
      <c r="E17" s="64">
        <v>48.76</v>
      </c>
      <c r="F17" s="24">
        <v>-0.01792547834843905</v>
      </c>
      <c r="G17" s="69">
        <v>-0.49440066362505186</v>
      </c>
      <c r="H17" s="6">
        <v>14208.670000000006</v>
      </c>
      <c r="I17" s="8">
        <v>-7.037951450516999E-7</v>
      </c>
      <c r="J17" s="8">
        <v>0.7942770400260534</v>
      </c>
      <c r="K17" s="6">
        <v>3680.13867</v>
      </c>
      <c r="L17" s="8">
        <v>0.02038191245127008</v>
      </c>
      <c r="M17" s="8">
        <v>0.20572295997394657</v>
      </c>
      <c r="N17" s="44">
        <v>0.014274737550520111</v>
      </c>
      <c r="O17" s="24">
        <v>-0.3811764856917329</v>
      </c>
      <c r="P17" s="17">
        <v>95.18507142857142</v>
      </c>
      <c r="Q17" s="17">
        <v>143059.85029999996</v>
      </c>
      <c r="R17" s="17">
        <v>17799.91439264002</v>
      </c>
      <c r="S17" s="17">
        <v>-125259.93590735993</v>
      </c>
    </row>
    <row r="18">
      <c r="A18" s="67">
        <v>44705.959957812505</v>
      </c>
      <c r="B18" s="68">
        <v>0.6930770660128396</v>
      </c>
      <c r="C18" s="24">
        <v>-0.0037464416917774024</v>
      </c>
      <c r="D18" s="24">
        <v>-0.8751212493670559</v>
      </c>
      <c r="E18" s="64">
        <v>49.65</v>
      </c>
      <c r="F18" s="24">
        <v>-0.01819260431085623</v>
      </c>
      <c r="G18" s="69">
        <v>-0.4851721277478225</v>
      </c>
      <c r="H18" s="70">
        <v>14208.680000000008</v>
      </c>
      <c r="I18" s="71">
        <v>-0.0077119223703099316</v>
      </c>
      <c r="J18" s="71">
        <v>0.7975545220808378</v>
      </c>
      <c r="K18" s="70">
        <v>3606.6286800000003</v>
      </c>
      <c r="L18" s="71">
        <v>-0.001821434707210634</v>
      </c>
      <c r="M18" s="71">
        <v>0.20244547791916218</v>
      </c>
      <c r="N18" s="44">
        <v>0.014446162619078828</v>
      </c>
      <c r="O18" s="24">
        <v>-0.38994912161923345</v>
      </c>
      <c r="P18" s="17">
        <v>95.18507142857142</v>
      </c>
      <c r="Q18" s="17">
        <v>143059.85029999996</v>
      </c>
      <c r="R18" s="17">
        <v>17865.135371200005</v>
      </c>
      <c r="S18" s="17">
        <v>-125194.71492879995</v>
      </c>
    </row>
    <row r="19">
      <c r="A19" s="67">
        <v>44704.959973599536</v>
      </c>
      <c r="B19" s="68">
        <v>0.6956834033193127</v>
      </c>
      <c r="C19" s="24">
        <v>-7.390925909949164E-4</v>
      </c>
      <c r="D19" s="24">
        <v>-0.8746516390415653</v>
      </c>
      <c r="E19" s="64">
        <v>50.57</v>
      </c>
      <c r="F19" s="24">
        <v>-0.024874662553027393</v>
      </c>
      <c r="G19" s="69">
        <v>-0.47563251762754044</v>
      </c>
      <c r="H19" s="6">
        <v>14319.107848136935</v>
      </c>
      <c r="I19" s="8">
        <v>-0.012666385097994781</v>
      </c>
      <c r="J19" s="8">
        <v>0.7985084830928659</v>
      </c>
      <c r="K19" s="6">
        <v>3613.209905927093</v>
      </c>
      <c r="L19" s="8">
        <v>-0.004501064689518608</v>
      </c>
      <c r="M19" s="8">
        <v>0.2014915169071341</v>
      </c>
      <c r="N19" s="44">
        <v>0.024135569962032477</v>
      </c>
      <c r="O19" s="24">
        <v>-0.39901912141402485</v>
      </c>
      <c r="P19" s="17">
        <v>95.18507142857142</v>
      </c>
      <c r="Q19" s="17">
        <v>143059.85029999996</v>
      </c>
      <c r="R19" s="17">
        <v>17932.317754064028</v>
      </c>
      <c r="S19" s="17">
        <v>-125127.53254593593</v>
      </c>
    </row>
    <row r="20">
      <c r="A20" s="67">
        <v>44703.959947372685</v>
      </c>
      <c r="B20" s="68">
        <v>0.6961979580719895</v>
      </c>
      <c r="C20" s="24">
        <v>0.02152663012040379</v>
      </c>
      <c r="D20" s="24">
        <v>-0.8745589264735154</v>
      </c>
      <c r="E20" s="64">
        <v>51.86</v>
      </c>
      <c r="F20" s="24">
        <v>0.036578053168099034</v>
      </c>
      <c r="G20" s="69">
        <v>-0.46225632517627535</v>
      </c>
      <c r="H20" s="6">
        <v>14332.275863143948</v>
      </c>
      <c r="I20" s="8">
        <v>0.023955860429779374</v>
      </c>
      <c r="J20" s="8">
        <v>0.7998461023379925</v>
      </c>
      <c r="K20" s="6">
        <v>3586.5160410110493</v>
      </c>
      <c r="L20" s="8">
        <v>0.011933030092121655</v>
      </c>
      <c r="M20" s="8">
        <v>0.20015389766200758</v>
      </c>
      <c r="N20" s="44">
        <v>-0.015051423047695245</v>
      </c>
      <c r="O20" s="24">
        <v>-0.41230260129724006</v>
      </c>
      <c r="P20" s="17">
        <v>96.7122962962963</v>
      </c>
      <c r="Q20" s="17">
        <v>142846.28949999996</v>
      </c>
      <c r="R20" s="17">
        <v>17918.791904154998</v>
      </c>
      <c r="S20" s="17">
        <v>-124927.49759584496</v>
      </c>
    </row>
    <row r="21">
      <c r="A21" s="67">
        <v>44702.9599540162</v>
      </c>
      <c r="B21" s="68">
        <v>0.6815269788805516</v>
      </c>
      <c r="C21" s="24">
        <v>-0.013258161484168585</v>
      </c>
      <c r="D21" s="24">
        <v>-0.8772023461476484</v>
      </c>
      <c r="E21" s="64">
        <v>50.03</v>
      </c>
      <c r="F21" s="24">
        <v>0.004820245029122372</v>
      </c>
      <c r="G21" s="69">
        <v>-0.4812318540024886</v>
      </c>
      <c r="H21" s="6">
        <v>13996.966487528418</v>
      </c>
      <c r="I21" s="8">
        <v>-0.012950326368443621</v>
      </c>
      <c r="J21" s="8">
        <v>0.7979485494553712</v>
      </c>
      <c r="K21" s="6">
        <v>3544.22272458539</v>
      </c>
      <c r="L21" s="8">
        <v>-0.014472000338284885</v>
      </c>
      <c r="M21" s="8">
        <v>0.20205145054462884</v>
      </c>
      <c r="N21" s="44">
        <v>-0.018078406513290957</v>
      </c>
      <c r="O21" s="24">
        <v>-0.3959704921451598</v>
      </c>
      <c r="P21" s="17">
        <v>96.7122962962963</v>
      </c>
      <c r="Q21" s="17">
        <v>142846.28949999996</v>
      </c>
      <c r="R21" s="17">
        <v>17541.189212113808</v>
      </c>
      <c r="S21" s="17">
        <v>-125305.10028788615</v>
      </c>
    </row>
    <row r="22">
      <c r="A22" s="67">
        <v>44701.95996096065</v>
      </c>
      <c r="B22" s="68">
        <v>0.690684181290664</v>
      </c>
      <c r="C22" s="24">
        <v>3.2951906842515477E-4</v>
      </c>
      <c r="D22" s="24">
        <v>-0.8755523997674479</v>
      </c>
      <c r="E22" s="64">
        <v>49.79</v>
      </c>
      <c r="F22" s="24">
        <v>-0.056650246305418706</v>
      </c>
      <c r="G22" s="69">
        <v>-0.48372044794690994</v>
      </c>
      <c r="H22" s="6">
        <v>14180.610015330569</v>
      </c>
      <c r="I22" s="8">
        <v>-0.003543351405929429</v>
      </c>
      <c r="J22" s="8">
        <v>0.797699690060929</v>
      </c>
      <c r="K22" s="6">
        <v>3596.267915068829</v>
      </c>
      <c r="L22" s="8">
        <v>0.015898775632292583</v>
      </c>
      <c r="M22" s="8">
        <v>0.202300309939071</v>
      </c>
      <c r="N22" s="44">
        <v>0.05697976537384386</v>
      </c>
      <c r="O22" s="24">
        <v>-0.391831951820538</v>
      </c>
      <c r="P22" s="17">
        <v>96.7122962962963</v>
      </c>
      <c r="Q22" s="17">
        <v>142846.28949999996</v>
      </c>
      <c r="R22" s="17">
        <v>17776.877930399398</v>
      </c>
      <c r="S22" s="17">
        <v>-125069.41156960056</v>
      </c>
    </row>
    <row r="23">
      <c r="A23" s="67">
        <v>44700.95996407408</v>
      </c>
      <c r="B23" s="68">
        <v>0.6904566626543982</v>
      </c>
      <c r="C23" s="24">
        <v>-0.0683212644253538</v>
      </c>
      <c r="D23" s="24">
        <v>-0.8755933941163246</v>
      </c>
      <c r="E23" s="64">
        <v>52.78</v>
      </c>
      <c r="F23" s="24">
        <v>0.03815892997639647</v>
      </c>
      <c r="G23" s="69">
        <v>-0.4527167150559933</v>
      </c>
      <c r="H23" s="6">
        <v>14231.035575243941</v>
      </c>
      <c r="I23" s="8">
        <v>-0.06597498930711976</v>
      </c>
      <c r="J23" s="8">
        <v>0.8008000633500206</v>
      </c>
      <c r="K23" s="6">
        <v>3539.9864645279467</v>
      </c>
      <c r="L23" s="8">
        <v>-0.07763572705901978</v>
      </c>
      <c r="M23" s="8">
        <v>0.19919993664997934</v>
      </c>
      <c r="N23" s="44">
        <v>-0.10648019440175027</v>
      </c>
      <c r="O23" s="24">
        <v>-0.42287667906033133</v>
      </c>
      <c r="P23" s="17">
        <v>96.7122962962963</v>
      </c>
      <c r="Q23" s="17">
        <v>142846.28949999996</v>
      </c>
      <c r="R23" s="17">
        <v>17771.022039771888</v>
      </c>
      <c r="S23" s="17">
        <v>-125075.26746022806</v>
      </c>
    </row>
    <row r="24">
      <c r="A24" s="67">
        <v>44699.959954606486</v>
      </c>
      <c r="B24" s="68">
        <v>0.7410887855334966</v>
      </c>
      <c r="C24" s="24">
        <v>0.0374856384212392</v>
      </c>
      <c r="D24" s="24">
        <v>-0.8664704890930637</v>
      </c>
      <c r="E24" s="64">
        <v>50.84</v>
      </c>
      <c r="F24" s="24">
        <v>-0.09953949698901876</v>
      </c>
      <c r="G24" s="69">
        <v>-0.4728328494400663</v>
      </c>
      <c r="H24" s="6">
        <v>15236.246794598195</v>
      </c>
      <c r="I24" s="8">
        <v>0.005231858763186326</v>
      </c>
      <c r="J24" s="8">
        <v>0.7987884499116134</v>
      </c>
      <c r="K24" s="6">
        <v>3837.948377207431</v>
      </c>
      <c r="L24" s="8">
        <v>0.0416923953836803</v>
      </c>
      <c r="M24" s="8">
        <v>0.20121155008838668</v>
      </c>
      <c r="N24" s="44">
        <v>0.13702513541025796</v>
      </c>
      <c r="O24" s="24">
        <v>-0.39363763965299736</v>
      </c>
      <c r="P24" s="17">
        <v>96.7122962962963</v>
      </c>
      <c r="Q24" s="17">
        <v>142846.28949999996</v>
      </c>
      <c r="R24" s="17">
        <v>19074.195171805626</v>
      </c>
      <c r="S24" s="17">
        <v>-123772.09432819433</v>
      </c>
    </row>
    <row r="25">
      <c r="A25" s="67">
        <v>44698.95994903935</v>
      </c>
      <c r="B25" s="68">
        <v>0.7143123317458397</v>
      </c>
      <c r="C25" s="24">
        <v>-0.006733511136259862</v>
      </c>
      <c r="D25" s="24">
        <v>-0.87129507536111</v>
      </c>
      <c r="E25" s="64">
        <v>56.46</v>
      </c>
      <c r="F25" s="24">
        <v>0.02116115029842658</v>
      </c>
      <c r="G25" s="69">
        <v>-0.41455827457486516</v>
      </c>
      <c r="H25" s="6">
        <v>14738.650630279904</v>
      </c>
      <c r="I25" s="8">
        <v>-0.005233615136656211</v>
      </c>
      <c r="J25" s="8">
        <v>0.8046159073981335</v>
      </c>
      <c r="K25" s="6">
        <v>3578.9720947540973</v>
      </c>
      <c r="L25" s="8">
        <v>-0.012862896595699613</v>
      </c>
      <c r="M25" s="8">
        <v>0.19538409260186648</v>
      </c>
      <c r="N25" s="44">
        <v>-0.02789466143468644</v>
      </c>
      <c r="O25" s="24">
        <v>-0.4567368007862448</v>
      </c>
      <c r="P25" s="17">
        <v>98.45238461538462</v>
      </c>
      <c r="Q25" s="17">
        <v>142322.62499999994</v>
      </c>
      <c r="R25" s="17">
        <v>18317.622725034</v>
      </c>
      <c r="S25" s="17">
        <v>-124005.00227496594</v>
      </c>
    </row>
    <row r="26">
      <c r="A26" s="67">
        <v>44697.95994770833</v>
      </c>
      <c r="B26" s="68">
        <v>0.7191547683874712</v>
      </c>
      <c r="C26" s="24">
        <v>-0.12209850691033663</v>
      </c>
      <c r="D26" s="24">
        <v>-0.8704225642545097</v>
      </c>
      <c r="E26" s="64">
        <v>55.29</v>
      </c>
      <c r="F26" s="24">
        <v>-0.028977871443624847</v>
      </c>
      <c r="G26" s="69">
        <v>-0.4266901700539195</v>
      </c>
      <c r="H26" s="6">
        <v>14816.192881612731</v>
      </c>
      <c r="I26" s="8">
        <v>-0.12396409325064073</v>
      </c>
      <c r="J26" s="8">
        <v>0.8034027178502281</v>
      </c>
      <c r="K26" s="6">
        <v>3625.6079144542728</v>
      </c>
      <c r="L26" s="8">
        <v>-0.11439140582358454</v>
      </c>
      <c r="M26" s="8">
        <v>0.1965972821497719</v>
      </c>
      <c r="N26" s="44">
        <v>-0.09312063546671179</v>
      </c>
      <c r="O26" s="24">
        <v>-0.4437323942005902</v>
      </c>
      <c r="P26" s="17">
        <v>98.45238461538462</v>
      </c>
      <c r="Q26" s="17">
        <v>142322.62499999994</v>
      </c>
      <c r="R26" s="17">
        <v>18441.800796067004</v>
      </c>
      <c r="S26" s="17">
        <v>-123880.82420393293</v>
      </c>
    </row>
    <row r="27">
      <c r="A27" s="67">
        <v>44696.95996015046</v>
      </c>
      <c r="B27" s="68">
        <v>0.8191747867479947</v>
      </c>
      <c r="C27" s="24">
        <v>-0.041199015761483104</v>
      </c>
      <c r="D27" s="24">
        <v>-0.8524009393246856</v>
      </c>
      <c r="E27" s="64">
        <v>56.94</v>
      </c>
      <c r="F27" s="24">
        <v>0.11037441497659906</v>
      </c>
      <c r="G27" s="69">
        <v>-0.40958108668602244</v>
      </c>
      <c r="H27" s="6">
        <v>16912.768948695342</v>
      </c>
      <c r="I27" s="8">
        <v>-0.03415844383011579</v>
      </c>
      <c r="J27" s="8">
        <v>0.8051136261870178</v>
      </c>
      <c r="K27" s="6">
        <v>4093.916814149663</v>
      </c>
      <c r="L27" s="8">
        <v>-0.06922885868606188</v>
      </c>
      <c r="M27" s="8">
        <v>0.1948863738129822</v>
      </c>
      <c r="N27" s="44">
        <v>-0.15157343073808216</v>
      </c>
      <c r="O27" s="24">
        <v>-0.4428198526386632</v>
      </c>
      <c r="P27" s="17">
        <v>98.45238461538462</v>
      </c>
      <c r="Q27" s="17">
        <v>142322.62499999994</v>
      </c>
      <c r="R27" s="17">
        <v>21006.685762845005</v>
      </c>
      <c r="S27" s="17">
        <v>-121315.93923715493</v>
      </c>
    </row>
    <row r="28">
      <c r="A28" s="67">
        <v>44695.95995174769</v>
      </c>
      <c r="B28" s="68">
        <v>0.8543741612849785</v>
      </c>
      <c r="C28" s="24">
        <v>0.081070940375221</v>
      </c>
      <c r="D28" s="24">
        <v>-0.8460587096783823</v>
      </c>
      <c r="E28" s="64">
        <v>51.28</v>
      </c>
      <c r="F28" s="24">
        <v>0.008654602675058909</v>
      </c>
      <c r="G28" s="69">
        <v>-0.4682704272086271</v>
      </c>
      <c r="H28" s="6">
        <v>17510.914539403515</v>
      </c>
      <c r="I28" s="8">
        <v>0.0816884132608986</v>
      </c>
      <c r="J28" s="8">
        <v>0.7992446921347574</v>
      </c>
      <c r="K28" s="6">
        <v>4398.413995056206</v>
      </c>
      <c r="L28" s="8">
        <v>0.07861963870294386</v>
      </c>
      <c r="M28" s="8">
        <v>0.2007553078652426</v>
      </c>
      <c r="N28" s="44">
        <v>0.07241633770016209</v>
      </c>
      <c r="O28" s="24">
        <v>-0.37778828246975515</v>
      </c>
      <c r="P28" s="17">
        <v>98.45238461538462</v>
      </c>
      <c r="Q28" s="17">
        <v>142322.62499999994</v>
      </c>
      <c r="R28" s="17">
        <v>21909.32853445972</v>
      </c>
      <c r="S28" s="17">
        <v>-120413.29646554022</v>
      </c>
    </row>
    <row r="29">
      <c r="A29" s="67">
        <v>44694.959976412036</v>
      </c>
      <c r="B29" s="68">
        <v>0.7903035123564046</v>
      </c>
      <c r="C29" s="24">
        <v>-0.5234039394892012</v>
      </c>
      <c r="D29" s="24">
        <v>-0.8576029707465938</v>
      </c>
      <c r="E29" s="64">
        <v>50.84</v>
      </c>
      <c r="F29" s="24">
        <v>0.21047619047619048</v>
      </c>
      <c r="G29" s="69">
        <v>-0.4728328494400663</v>
      </c>
      <c r="H29" s="6">
        <v>16188.501535866924</v>
      </c>
      <c r="I29" s="8">
        <v>-0.5178713786201219</v>
      </c>
      <c r="J29" s="8">
        <v>0.7987884499116135</v>
      </c>
      <c r="K29" s="6">
        <v>4077.817459679636</v>
      </c>
      <c r="L29" s="8">
        <v>-0.5441695859349116</v>
      </c>
      <c r="M29" s="8">
        <v>0.20121155008838654</v>
      </c>
      <c r="N29" s="44">
        <v>-0.7338801299653916</v>
      </c>
      <c r="O29" s="24">
        <v>-0.38477012130652744</v>
      </c>
      <c r="P29" s="17">
        <v>98.45238461538462</v>
      </c>
      <c r="Q29" s="17">
        <v>142322.62499999994</v>
      </c>
      <c r="R29" s="17">
        <v>20266.31899554656</v>
      </c>
      <c r="S29" s="17">
        <v>-122056.30600445338</v>
      </c>
    </row>
    <row r="30">
      <c r="A30" s="67">
        <v>44693.95995289352</v>
      </c>
      <c r="B30" s="68">
        <v>1.6582250208056382</v>
      </c>
      <c r="C30" s="24">
        <v>-0.17978505148908086</v>
      </c>
      <c r="D30" s="24">
        <v>-0.7012207169719571</v>
      </c>
      <c r="E30" s="64">
        <v>42.0</v>
      </c>
      <c r="F30" s="24">
        <v>-0.055118110236220486</v>
      </c>
      <c r="G30" s="69">
        <v>-0.5644960597262547</v>
      </c>
      <c r="H30" s="6">
        <v>33577.14273327014</v>
      </c>
      <c r="I30" s="8">
        <v>-0.18241545421296135</v>
      </c>
      <c r="J30" s="8">
        <v>0.7896221288829947</v>
      </c>
      <c r="K30" s="6">
        <v>8945.909122898855</v>
      </c>
      <c r="L30" s="8">
        <v>-0.16975939555531616</v>
      </c>
      <c r="M30" s="8">
        <v>0.21037787111700532</v>
      </c>
      <c r="N30" s="44">
        <v>-0.12466694125286037</v>
      </c>
      <c r="O30" s="24">
        <v>-0.13672465724570237</v>
      </c>
      <c r="P30" s="17">
        <v>98.45238461538462</v>
      </c>
      <c r="Q30" s="17">
        <v>142322.62499999994</v>
      </c>
      <c r="R30" s="17">
        <v>42523.051856169</v>
      </c>
      <c r="S30" s="17">
        <v>-99799.57314383094</v>
      </c>
    </row>
    <row r="31">
      <c r="A31" s="67">
        <v>44692.95995310185</v>
      </c>
      <c r="B31" s="68">
        <v>2.0216956833280184</v>
      </c>
      <c r="C31" s="8">
        <v>-0.009735402131405002</v>
      </c>
      <c r="D31" s="24">
        <v>-0.6357305075084652</v>
      </c>
      <c r="E31" s="64">
        <v>44.45</v>
      </c>
      <c r="F31" s="8">
        <v>-0.3072007481296757</v>
      </c>
      <c r="G31" s="69">
        <v>-0.5390916632102861</v>
      </c>
      <c r="H31" s="6">
        <v>41068.71014904945</v>
      </c>
      <c r="I31" s="8">
        <v>-0.034641390424005825</v>
      </c>
      <c r="J31" s="8">
        <v>0.7921625685345915</v>
      </c>
      <c r="K31" s="6">
        <v>10775.080229763553</v>
      </c>
      <c r="L31" s="8">
        <v>0.09826153239732438</v>
      </c>
      <c r="M31" s="8">
        <v>0.2078374314654085</v>
      </c>
      <c r="N31" s="44">
        <v>0.2974653459982707</v>
      </c>
      <c r="O31" s="24">
        <v>-0.09663884429817904</v>
      </c>
      <c r="P31" s="17">
        <v>98.45238461538462</v>
      </c>
      <c r="Q31" s="17">
        <v>142322.62499999994</v>
      </c>
      <c r="R31" s="17">
        <v>51843.790378813006</v>
      </c>
      <c r="S31" s="17">
        <v>-90478.83462118694</v>
      </c>
    </row>
    <row r="32">
      <c r="A32" s="67">
        <v>44691.95995041667</v>
      </c>
      <c r="B32" s="68">
        <v>2.0415711999393227</v>
      </c>
      <c r="C32" s="8">
        <v>-0.4226133956339757</v>
      </c>
      <c r="D32" s="24">
        <v>-0.6321493333442662</v>
      </c>
      <c r="E32" s="64">
        <v>64.16</v>
      </c>
      <c r="F32" s="8">
        <v>-0.04962227818101039</v>
      </c>
      <c r="G32" s="69">
        <v>-0.33471588552467857</v>
      </c>
      <c r="H32" s="6">
        <v>42542.439401962445</v>
      </c>
      <c r="I32" s="8">
        <v>-0.42507107299770897</v>
      </c>
      <c r="J32" s="8">
        <v>0.8126001463031522</v>
      </c>
      <c r="K32" s="6">
        <v>9811.033084481547</v>
      </c>
      <c r="L32" s="8">
        <v>-0.41170877072772083</v>
      </c>
      <c r="M32" s="8">
        <v>0.18739985369684772</v>
      </c>
      <c r="N32" s="44">
        <v>-0.3729911174529653</v>
      </c>
      <c r="O32" s="24">
        <v>-0.2974334478195876</v>
      </c>
      <c r="P32" s="17">
        <v>98.45238461538462</v>
      </c>
      <c r="Q32" s="17">
        <v>142322.62499999994</v>
      </c>
      <c r="R32" s="17">
        <v>52353.47248644399</v>
      </c>
      <c r="S32" s="17">
        <v>-89969.15251355595</v>
      </c>
    </row>
    <row r="33">
      <c r="A33" s="67">
        <v>44690.95995246527</v>
      </c>
      <c r="B33" s="68">
        <v>3.53588251701992</v>
      </c>
      <c r="C33" s="8">
        <v>-0.19502716996618186</v>
      </c>
      <c r="D33" s="24">
        <v>-0.36290405098740175</v>
      </c>
      <c r="E33" s="64">
        <v>67.51</v>
      </c>
      <c r="F33" s="8">
        <v>-0.11809274983670792</v>
      </c>
      <c r="G33" s="69">
        <v>-0.29997926171712974</v>
      </c>
      <c r="H33" s="6">
        <v>73995.99742490069</v>
      </c>
      <c r="I33" s="8">
        <v>-0.20708615837639088</v>
      </c>
      <c r="J33" s="8">
        <v>0.8160738086839071</v>
      </c>
      <c r="K33" s="6">
        <v>16677.170415438406</v>
      </c>
      <c r="L33" s="8">
        <v>-0.15592981399352768</v>
      </c>
      <c r="M33" s="8">
        <v>0.18392619131609284</v>
      </c>
      <c r="N33" s="44">
        <v>-0.07693442012947393</v>
      </c>
      <c r="O33" s="24">
        <v>-0.06292478927027201</v>
      </c>
      <c r="P33" s="17">
        <v>98.45238461538462</v>
      </c>
      <c r="Q33" s="17">
        <v>142322.62499999994</v>
      </c>
      <c r="R33" s="17">
        <v>90673.1678403391</v>
      </c>
      <c r="S33" s="17">
        <v>-51649.457159660844</v>
      </c>
    </row>
    <row r="34">
      <c r="A34" s="67">
        <v>44689.9599506713</v>
      </c>
      <c r="B34" s="68">
        <v>4.392548897422255</v>
      </c>
      <c r="C34" s="8">
        <v>-0.021530561257133485</v>
      </c>
      <c r="D34" s="24">
        <v>-0.20854974821220618</v>
      </c>
      <c r="E34" s="64">
        <v>76.55</v>
      </c>
      <c r="F34" s="8">
        <v>-0.04693725099601587</v>
      </c>
      <c r="G34" s="69">
        <v>-0.2062422231439237</v>
      </c>
      <c r="H34" s="6">
        <v>91606.22428343224</v>
      </c>
      <c r="I34" s="8">
        <v>-0.026142569423917017</v>
      </c>
      <c r="J34" s="8">
        <v>0.8254475125412277</v>
      </c>
      <c r="K34" s="6">
        <v>19371.42467865956</v>
      </c>
      <c r="L34" s="8">
        <v>8.846129822490667E-4</v>
      </c>
      <c r="M34" s="8">
        <v>0.17455248745877228</v>
      </c>
      <c r="N34" s="44">
        <v>0.025406689738882382</v>
      </c>
      <c r="O34" s="24">
        <v>-0.0023075250682824677</v>
      </c>
      <c r="P34" s="17">
        <v>99.39968</v>
      </c>
      <c r="Q34" s="17">
        <v>140220.62499999997</v>
      </c>
      <c r="R34" s="17">
        <v>110977.6489620918</v>
      </c>
      <c r="S34" s="17">
        <v>-29242.97603790817</v>
      </c>
    </row>
    <row r="35">
      <c r="A35" s="67">
        <v>44688.95995201389</v>
      </c>
      <c r="B35" s="68">
        <v>4.489203978681014</v>
      </c>
      <c r="C35" s="8">
        <v>-0.0152041835317418</v>
      </c>
      <c r="D35" s="24">
        <v>-0.19113441825567312</v>
      </c>
      <c r="E35" s="64">
        <v>80.32</v>
      </c>
      <c r="F35" s="8">
        <v>-0.03635272945410917</v>
      </c>
      <c r="G35" s="69">
        <v>-0.1671505599336376</v>
      </c>
      <c r="H35" s="6">
        <v>94065.33380275469</v>
      </c>
      <c r="I35" s="8">
        <v>-0.018920803425086397</v>
      </c>
      <c r="J35" s="8">
        <v>0.8293566788622564</v>
      </c>
      <c r="K35" s="6">
        <v>19354.30361042339</v>
      </c>
      <c r="L35" s="8">
        <v>0.0032677771579889825</v>
      </c>
      <c r="M35" s="8">
        <v>0.17064332113774364</v>
      </c>
      <c r="N35" s="44">
        <v>0.021148545922367368</v>
      </c>
      <c r="O35" s="24">
        <v>-0.023983858322035534</v>
      </c>
      <c r="P35" s="17">
        <v>99.39968</v>
      </c>
      <c r="Q35" s="17">
        <v>140220.62499999997</v>
      </c>
      <c r="R35" s="17">
        <v>113419.63741317808</v>
      </c>
      <c r="S35" s="17">
        <v>-26800.987586821895</v>
      </c>
    </row>
    <row r="36">
      <c r="A36" s="67">
        <v>44687.98194834491</v>
      </c>
      <c r="B36" s="68">
        <v>4.55851243842658</v>
      </c>
      <c r="C36" s="8">
        <v>-0.0038446867338828294</v>
      </c>
      <c r="D36" s="24">
        <v>-0.17864640749070637</v>
      </c>
      <c r="E36" s="64">
        <v>83.35</v>
      </c>
      <c r="F36" s="8">
        <v>-0.010212563828523868</v>
      </c>
      <c r="G36" s="69">
        <v>-0.13573206138531735</v>
      </c>
      <c r="H36" s="6">
        <v>95879.45002926378</v>
      </c>
      <c r="I36" s="8">
        <v>-0.00491059511504377</v>
      </c>
      <c r="J36" s="8">
        <v>0.8324985287170884</v>
      </c>
      <c r="K36" s="6">
        <v>19291.264058384666</v>
      </c>
      <c r="L36" s="8">
        <v>0.0014870409196863221</v>
      </c>
      <c r="M36" s="8">
        <v>0.16750147128291157</v>
      </c>
      <c r="N36" s="44">
        <v>0.006367877094641039</v>
      </c>
      <c r="O36" s="24">
        <v>-0.04291434610538902</v>
      </c>
      <c r="P36" s="17">
        <v>99.39968</v>
      </c>
      <c r="Q36" s="17">
        <v>140220.62499999997</v>
      </c>
      <c r="R36" s="17">
        <v>115170.71408764845</v>
      </c>
      <c r="S36" s="17">
        <v>-25049.910912351523</v>
      </c>
    </row>
    <row r="37">
      <c r="A37" s="67">
        <v>44686.0</v>
      </c>
      <c r="B37" s="68">
        <v>4.576106132968845</v>
      </c>
      <c r="C37" s="8">
        <v>0.0018842108306174055</v>
      </c>
      <c r="D37" s="24">
        <v>-0.17547637243804592</v>
      </c>
      <c r="E37" s="64">
        <v>84.21</v>
      </c>
      <c r="F37" s="8">
        <v>-0.025460016201828473</v>
      </c>
      <c r="G37" s="69">
        <v>-0.12681459975114062</v>
      </c>
      <c r="H37" s="6">
        <v>96352.59862941517</v>
      </c>
      <c r="I37" s="8">
        <v>-8.838285004760804E-4</v>
      </c>
      <c r="J37" s="8">
        <v>0.8333902748805061</v>
      </c>
      <c r="K37" s="6">
        <v>19262.619754589236</v>
      </c>
      <c r="L37" s="8">
        <v>0.01576057222130456</v>
      </c>
      <c r="M37" s="8">
        <v>0.16660972511949393</v>
      </c>
      <c r="N37" s="66">
        <v>0.027344227032445878</v>
      </c>
      <c r="O37" s="24">
        <v>-0.0486617726869053</v>
      </c>
      <c r="P37" s="17">
        <v>99.39968</v>
      </c>
      <c r="Q37" s="17">
        <v>140220.62499999997</v>
      </c>
      <c r="R37" s="17">
        <v>115615.2183840044</v>
      </c>
      <c r="S37" s="17">
        <v>-24605.40661599557</v>
      </c>
    </row>
    <row r="38">
      <c r="A38" s="67">
        <v>44685.0</v>
      </c>
      <c r="B38" s="68">
        <v>4.5675</v>
      </c>
      <c r="C38" s="8">
        <v>0.004944670928321182</v>
      </c>
      <c r="D38" s="24">
        <v>-0.177</v>
      </c>
      <c r="E38" s="64">
        <v>86.41</v>
      </c>
      <c r="F38" s="8">
        <v>0.008049463369108611</v>
      </c>
      <c r="G38" s="69">
        <v>-0.104</v>
      </c>
      <c r="H38" s="6">
        <v>96437.83730181532</v>
      </c>
      <c r="I38" s="8">
        <v>0.00583912730105296</v>
      </c>
      <c r="J38" s="8">
        <v>0.8356717348556202</v>
      </c>
      <c r="K38" s="6">
        <v>18963.74118818468</v>
      </c>
      <c r="L38" s="8">
        <v>6.195418138397191E-4</v>
      </c>
      <c r="M38" s="8">
        <v>0.16432826514437981</v>
      </c>
      <c r="N38" s="44">
        <v>0.0081</v>
      </c>
      <c r="O38" s="24">
        <v>-0.073</v>
      </c>
      <c r="P38" s="17">
        <v>99.4</v>
      </c>
      <c r="Q38" s="17">
        <v>140220.63</v>
      </c>
      <c r="R38" s="17">
        <v>115397.12</v>
      </c>
      <c r="S38" s="17">
        <v>-24823.5</v>
      </c>
    </row>
    <row r="39">
      <c r="A39" s="67">
        <v>44684.0</v>
      </c>
      <c r="B39" s="63">
        <v>4.545026340386238</v>
      </c>
      <c r="C39" s="8">
        <v>-0.014265129611729432</v>
      </c>
      <c r="D39" s="24">
        <v>-0.18107633506554255</v>
      </c>
      <c r="E39" s="64">
        <v>85.72</v>
      </c>
      <c r="F39" s="8">
        <v>-0.03337843933243134</v>
      </c>
      <c r="G39" s="65">
        <v>-0.11115719618415598</v>
      </c>
      <c r="H39" s="6">
        <v>95877.98931408471</v>
      </c>
      <c r="I39" s="8">
        <v>-0.017901045454155384</v>
      </c>
      <c r="J39" s="8">
        <v>0.8349560152372046</v>
      </c>
      <c r="K39" s="6">
        <v>18951.998810315476</v>
      </c>
      <c r="L39" s="8">
        <v>0.004361116649836294</v>
      </c>
      <c r="M39" s="8">
        <v>0.16504398476279536</v>
      </c>
      <c r="N39" s="66">
        <v>0.01911330972070191</v>
      </c>
      <c r="O39" s="8">
        <v>-0.06991913888138657</v>
      </c>
      <c r="P39" s="6">
        <v>99.39968</v>
      </c>
      <c r="Q39" s="6">
        <v>140220.62499999997</v>
      </c>
      <c r="R39" s="6">
        <v>114829.98812440019</v>
      </c>
      <c r="S39" s="6">
        <v>-25390.636875599783</v>
      </c>
    </row>
    <row r="40">
      <c r="A40" s="67">
        <v>44683.0</v>
      </c>
      <c r="B40" s="68">
        <v>4.6108</v>
      </c>
      <c r="C40" s="8">
        <v>-0.0016301313625860514</v>
      </c>
      <c r="D40" s="24">
        <v>-0.1692</v>
      </c>
      <c r="E40" s="64">
        <v>88.68</v>
      </c>
      <c r="F40" s="8">
        <v>0.006697695538653736</v>
      </c>
      <c r="G40" s="69">
        <v>-0.0805</v>
      </c>
      <c r="H40" s="6">
        <v>97625.58942792266</v>
      </c>
      <c r="I40" s="8">
        <v>-8.746558582506392E-4</v>
      </c>
      <c r="J40" s="8">
        <v>0.8380217348556203</v>
      </c>
      <c r="K40" s="6">
        <v>18869.705822077303</v>
      </c>
      <c r="L40" s="8">
        <v>-0.00533481407712777</v>
      </c>
      <c r="M40" s="8">
        <v>0.1619782651443798</v>
      </c>
      <c r="N40" s="66">
        <v>-0.008327826901239788</v>
      </c>
      <c r="O40" s="8">
        <v>-0.08869999999999999</v>
      </c>
      <c r="P40" s="6">
        <v>99.39968</v>
      </c>
      <c r="Q40" s="6">
        <v>140220.62499999997</v>
      </c>
      <c r="R40" s="6">
        <v>116495.29524999997</v>
      </c>
      <c r="S40" s="6">
        <v>-23725.329750000004</v>
      </c>
    </row>
    <row r="41">
      <c r="A41" s="67">
        <v>44682.0</v>
      </c>
      <c r="B41" s="68">
        <v>4.618328482101398</v>
      </c>
      <c r="C41" s="8">
        <v>-0.019086588916439218</v>
      </c>
      <c r="D41" s="24">
        <v>-0.16786874196371204</v>
      </c>
      <c r="E41" s="64">
        <v>88.09</v>
      </c>
      <c r="F41" s="8">
        <v>-0.030699823943661886</v>
      </c>
      <c r="G41" s="69">
        <v>-0.0865823309829945</v>
      </c>
      <c r="H41" s="6">
        <v>97711.05297282118</v>
      </c>
      <c r="I41" s="8">
        <v>-0.02246365807753037</v>
      </c>
      <c r="J41" s="8">
        <v>0.8374135017573208</v>
      </c>
      <c r="K41" s="6">
        <v>18970.912111063357</v>
      </c>
      <c r="L41" s="8">
        <v>-0.0013164667609285585</v>
      </c>
      <c r="M41" s="8">
        <v>0.16258649824267926</v>
      </c>
      <c r="N41" s="66">
        <v>0.011613235027222668</v>
      </c>
      <c r="O41" s="8">
        <v>-0.08128641098071754</v>
      </c>
      <c r="P41" s="6">
        <v>99.39968</v>
      </c>
      <c r="Q41" s="6">
        <v>140220.62499999997</v>
      </c>
      <c r="R41" s="6">
        <v>116681.96508388454</v>
      </c>
      <c r="S41" s="6">
        <v>-23538.65991611543</v>
      </c>
    </row>
    <row r="42">
      <c r="A42" s="67">
        <v>44681.0</v>
      </c>
      <c r="B42" s="68">
        <v>4.708191803596391</v>
      </c>
      <c r="C42" s="8">
        <v>-0.025530760056188484</v>
      </c>
      <c r="D42" s="24">
        <v>-0.1516771525051549</v>
      </c>
      <c r="E42" s="64">
        <v>90.88</v>
      </c>
      <c r="F42" s="8">
        <v>-0.03360272224585292</v>
      </c>
      <c r="G42" s="69">
        <v>-0.057652426379095845</v>
      </c>
      <c r="H42" s="6">
        <v>99956.44026968651</v>
      </c>
      <c r="I42" s="8">
        <v>-0.02931579700993503</v>
      </c>
      <c r="J42" s="8">
        <v>0.8403064922177106</v>
      </c>
      <c r="K42" s="6">
        <v>18995.919607820324</v>
      </c>
      <c r="L42" s="8">
        <v>-0.005117401927742904</v>
      </c>
      <c r="M42" s="8">
        <v>0.15969350778228936</v>
      </c>
      <c r="N42" s="66">
        <v>0.008071962189664439</v>
      </c>
      <c r="O42" s="8">
        <v>-0.09402472612605905</v>
      </c>
      <c r="P42" s="6">
        <v>99.39968</v>
      </c>
      <c r="Q42" s="6">
        <v>140220.62499999997</v>
      </c>
      <c r="R42" s="6">
        <v>118952.35987750684</v>
      </c>
      <c r="S42" s="6">
        <v>-21268.265122493132</v>
      </c>
    </row>
    <row r="43">
      <c r="A43" s="67">
        <v>44680.0</v>
      </c>
      <c r="B43" s="68">
        <v>4.831544814968062</v>
      </c>
      <c r="C43" s="8">
        <v>-0.03459445630572111</v>
      </c>
      <c r="D43" s="24">
        <v>-0.12945138469043926</v>
      </c>
      <c r="E43" s="64">
        <v>94.04</v>
      </c>
      <c r="F43" s="8">
        <v>-0.04556987719476291</v>
      </c>
      <c r="G43" s="69">
        <v>-0.02488593944421391</v>
      </c>
      <c r="H43" s="6">
        <v>102975.2415479554</v>
      </c>
      <c r="I43" s="8">
        <v>-0.03989329562069377</v>
      </c>
      <c r="J43" s="8">
        <v>0.8435831409111988</v>
      </c>
      <c r="K43" s="6">
        <v>19093.62938363575</v>
      </c>
      <c r="L43" s="8">
        <v>-0.004977636695270515</v>
      </c>
      <c r="M43" s="8">
        <v>0.15641685908880118</v>
      </c>
      <c r="N43" s="44">
        <v>0.010975420889041798</v>
      </c>
      <c r="O43" s="8">
        <v>-0.10456544524622535</v>
      </c>
      <c r="P43" s="17">
        <v>99.39968</v>
      </c>
      <c r="Q43" s="17">
        <v>140220.62499999997</v>
      </c>
      <c r="R43" s="17">
        <v>122068.87093159115</v>
      </c>
      <c r="S43" s="17">
        <v>-18151.754068408816</v>
      </c>
    </row>
    <row r="44">
      <c r="A44" s="67">
        <v>44679.0</v>
      </c>
      <c r="B44" s="68">
        <v>5.004678962666179</v>
      </c>
      <c r="C44" s="8">
        <v>0.006151938881473473</v>
      </c>
      <c r="D44" s="24">
        <v>-0.0982560427628506</v>
      </c>
      <c r="E44" s="64">
        <v>98.53</v>
      </c>
      <c r="F44" s="8">
        <v>0.0017283448556324466</v>
      </c>
      <c r="G44" s="69">
        <v>0.021671505599336394</v>
      </c>
      <c r="H44" s="6">
        <v>107253.95529294555</v>
      </c>
      <c r="I44" s="8">
        <v>0.006361074195089467</v>
      </c>
      <c r="J44" s="8">
        <v>0.8482388854155538</v>
      </c>
      <c r="K44" s="6">
        <v>19189.145980820787</v>
      </c>
      <c r="L44" s="8">
        <v>0.004984617000245439</v>
      </c>
      <c r="M44" s="8">
        <v>0.1517611145844462</v>
      </c>
      <c r="N44" s="44">
        <v>0.004423594025841027</v>
      </c>
      <c r="O44" s="8">
        <v>-0.119927548362187</v>
      </c>
      <c r="P44" s="17">
        <v>99.39968</v>
      </c>
      <c r="Q44" s="17">
        <v>140220.62499999997</v>
      </c>
      <c r="R44" s="17">
        <v>126443.10127376634</v>
      </c>
      <c r="S44" s="17">
        <v>-13777.52372623363</v>
      </c>
    </row>
    <row r="45">
      <c r="A45" s="67">
        <v>44678.0</v>
      </c>
      <c r="B45" s="68">
        <v>4.974078734301122</v>
      </c>
      <c r="C45" s="8">
        <v>-0.006836755455983945</v>
      </c>
      <c r="D45" s="24">
        <v>-0.10376959742322123</v>
      </c>
      <c r="E45" s="64">
        <v>98.36</v>
      </c>
      <c r="F45" s="8">
        <v>0.009959954820823569</v>
      </c>
      <c r="G45" s="69">
        <v>0.019908751555371307</v>
      </c>
      <c r="H45" s="6">
        <v>106576.01733923356</v>
      </c>
      <c r="I45" s="8">
        <v>-0.005657459969841461</v>
      </c>
      <c r="J45" s="8">
        <v>0.8480626100111573</v>
      </c>
      <c r="K45" s="6">
        <v>19093.969854083945</v>
      </c>
      <c r="L45" s="8">
        <v>-0.013368136296253219</v>
      </c>
      <c r="M45" s="8">
        <v>0.15193738998884268</v>
      </c>
      <c r="N45" s="44">
        <v>-0.016796710276807514</v>
      </c>
      <c r="O45" s="8">
        <v>-0.12367834897859253</v>
      </c>
      <c r="P45" s="17">
        <v>99.39968</v>
      </c>
      <c r="Q45" s="17">
        <v>140220.62499999997</v>
      </c>
      <c r="R45" s="17">
        <v>125669.9871933175</v>
      </c>
      <c r="S45" s="17">
        <v>-14550.637806682469</v>
      </c>
    </row>
    <row r="46">
      <c r="A46" s="67">
        <v>44677.0</v>
      </c>
      <c r="B46" s="63">
        <v>5.008319389210618</v>
      </c>
      <c r="C46" s="8">
        <v>0.009524052881259237</v>
      </c>
      <c r="D46" s="8">
        <v>-0.09760011005214098</v>
      </c>
      <c r="E46" s="72">
        <v>97.39</v>
      </c>
      <c r="F46" s="8">
        <v>-0.026489404238304703</v>
      </c>
      <c r="G46" s="65">
        <v>0.009850684363334805</v>
      </c>
      <c r="H46" s="6">
        <v>107182.39746234842</v>
      </c>
      <c r="I46" s="8">
        <v>0.006259781538433318</v>
      </c>
      <c r="J46" s="8">
        <v>0.8470568032919537</v>
      </c>
      <c r="K46" s="6">
        <v>19352.679106071562</v>
      </c>
      <c r="L46" s="8">
        <v>0.027993282717212242</v>
      </c>
      <c r="M46" s="8">
        <v>0.15294319670804632</v>
      </c>
      <c r="N46" s="66">
        <v>0.03601345711956394</v>
      </c>
      <c r="O46" s="8">
        <v>-0.10745079441547578</v>
      </c>
      <c r="P46" s="6">
        <v>99.39968</v>
      </c>
      <c r="Q46" s="6">
        <v>140220.62499999997</v>
      </c>
      <c r="R46" s="6">
        <v>126535.07656841999</v>
      </c>
      <c r="S46" s="6">
        <v>-13685.548431579984</v>
      </c>
    </row>
    <row r="47">
      <c r="A47" s="67">
        <v>44676.0</v>
      </c>
      <c r="B47" s="63">
        <v>4.961069897162419</v>
      </c>
      <c r="C47" s="8">
        <v>-0.010160247188188087</v>
      </c>
      <c r="D47" s="8">
        <v>-0.10611353204280727</v>
      </c>
      <c r="E47" s="72">
        <v>100.04</v>
      </c>
      <c r="F47" s="8">
        <v>1.9996000799848979E-4</v>
      </c>
      <c r="G47" s="65">
        <v>0.037328909166321145</v>
      </c>
      <c r="H47" s="6">
        <v>106515.6328701533</v>
      </c>
      <c r="I47" s="8">
        <v>-0.010136090956124444</v>
      </c>
      <c r="J47" s="8">
        <v>0.8498046257722522</v>
      </c>
      <c r="K47" s="6">
        <v>18825.686345846712</v>
      </c>
      <c r="L47" s="8">
        <v>-0.010296900816396448</v>
      </c>
      <c r="M47" s="8">
        <v>0.15019537422774776</v>
      </c>
      <c r="N47" s="66">
        <v>-0.010360207196186577</v>
      </c>
      <c r="O47" s="8">
        <v>-0.1434424412091284</v>
      </c>
      <c r="P47" s="6">
        <v>99.39968</v>
      </c>
      <c r="Q47" s="6">
        <v>140220.62499999997</v>
      </c>
      <c r="R47" s="6">
        <v>125341.31921600002</v>
      </c>
      <c r="S47" s="6">
        <v>-14879.305783999953</v>
      </c>
    </row>
    <row r="48">
      <c r="A48" s="62">
        <v>44675.0</v>
      </c>
      <c r="B48" s="63">
        <v>5.011992984793385</v>
      </c>
      <c r="C48" s="8">
        <v>-0.03505072127243991</v>
      </c>
      <c r="D48" s="8">
        <v>-0.09693820093812888</v>
      </c>
      <c r="E48" s="72">
        <v>100.02</v>
      </c>
      <c r="F48" s="8">
        <v>-0.01729219886028699</v>
      </c>
      <c r="G48" s="65">
        <v>0.037121526337619226</v>
      </c>
      <c r="H48" s="6">
        <v>107606.34052517216</v>
      </c>
      <c r="I48" s="8">
        <v>-0.03711857484558467</v>
      </c>
      <c r="J48" s="8">
        <v>0.849783887489382</v>
      </c>
      <c r="K48" s="6">
        <v>19021.549352907794</v>
      </c>
      <c r="L48" s="8">
        <v>-0.023183419938582306</v>
      </c>
      <c r="M48" s="8">
        <v>0.15021611251061792</v>
      </c>
      <c r="N48" s="66">
        <v>-0.01775852241215292</v>
      </c>
      <c r="O48" s="8">
        <v>-0.1340597272757481</v>
      </c>
      <c r="P48" s="6">
        <v>99.39968</v>
      </c>
      <c r="Q48" s="6">
        <v>140220.62499999997</v>
      </c>
      <c r="R48" s="6">
        <v>126627.88987807995</v>
      </c>
      <c r="S48" s="6">
        <v>-13592.73512192002</v>
      </c>
    </row>
    <row r="49">
      <c r="A49" s="67">
        <v>44674.0</v>
      </c>
      <c r="B49" s="63">
        <v>5.194048117640441</v>
      </c>
      <c r="C49" s="8">
        <v>0.021260470001006615</v>
      </c>
      <c r="D49" s="24">
        <v>-0.06413547429901956</v>
      </c>
      <c r="E49" s="64">
        <v>101.78</v>
      </c>
      <c r="F49" s="8">
        <v>0.0024623264059884242</v>
      </c>
      <c r="G49" s="65">
        <v>0.055371215263376294</v>
      </c>
      <c r="H49" s="6">
        <v>111754.50861762709</v>
      </c>
      <c r="I49" s="8">
        <v>0.021571434906291653</v>
      </c>
      <c r="J49" s="8">
        <v>0.8516088563819577</v>
      </c>
      <c r="K49" s="6">
        <v>19473.000091492926</v>
      </c>
      <c r="L49" s="8">
        <v>0.01947951343459131</v>
      </c>
      <c r="M49" s="8">
        <v>0.14839114361804231</v>
      </c>
      <c r="N49" s="66">
        <v>0.01879814359501819</v>
      </c>
      <c r="O49" s="8">
        <v>-0.11950668956239585</v>
      </c>
      <c r="P49" s="6">
        <v>99.39968</v>
      </c>
      <c r="Q49" s="6">
        <v>140220.62499999997</v>
      </c>
      <c r="R49" s="6">
        <v>131227.50870912</v>
      </c>
      <c r="S49" s="6">
        <v>-8993.11629087996</v>
      </c>
    </row>
    <row r="50">
      <c r="A50" s="62">
        <v>44673.0</v>
      </c>
      <c r="B50" s="63">
        <v>5.0859190874540765</v>
      </c>
      <c r="C50" s="8">
        <v>0.005219311297557594</v>
      </c>
      <c r="D50" s="8">
        <v>-0.08361818244070696</v>
      </c>
      <c r="E50" s="72">
        <v>101.53</v>
      </c>
      <c r="F50" s="8">
        <v>-0.03221809169764556</v>
      </c>
      <c r="G50" s="65">
        <v>0.05277892990460398</v>
      </c>
      <c r="H50" s="6">
        <v>109394.70779924291</v>
      </c>
      <c r="I50" s="8">
        <v>0.0010980687802597533</v>
      </c>
      <c r="J50" s="8">
        <v>0.8513496278460805</v>
      </c>
      <c r="K50" s="6">
        <v>19100.92339755711</v>
      </c>
      <c r="L50" s="8">
        <v>0.029491919166387826</v>
      </c>
      <c r="M50" s="8">
        <v>0.1486503721539195</v>
      </c>
      <c r="N50" s="66">
        <v>0.03743740299520315</v>
      </c>
      <c r="O50" s="8">
        <v>-0.13639711234531093</v>
      </c>
      <c r="P50" s="6">
        <v>99.39968</v>
      </c>
      <c r="Q50" s="6">
        <v>140220.62499999997</v>
      </c>
      <c r="R50" s="6">
        <v>128495.63119680002</v>
      </c>
      <c r="S50" s="6">
        <v>-11724.993803199948</v>
      </c>
    </row>
    <row r="51">
      <c r="A51" s="67">
        <v>44672.0</v>
      </c>
      <c r="B51" s="63">
        <v>5.059511919731295</v>
      </c>
      <c r="C51" s="8">
        <v>0.16174814492284195</v>
      </c>
      <c r="D51" s="8">
        <v>-0.08837623067904588</v>
      </c>
      <c r="E51" s="72">
        <v>104.91</v>
      </c>
      <c r="F51" s="8">
        <v>-0.0065340909090908506</v>
      </c>
      <c r="G51" s="65">
        <v>0.08782662795520535</v>
      </c>
      <c r="H51" s="6">
        <v>109274.71664442394</v>
      </c>
      <c r="I51" s="8">
        <v>-0.023248031752514997</v>
      </c>
      <c r="J51" s="8">
        <v>0.8548543976511406</v>
      </c>
      <c r="K51" s="6">
        <v>18553.738054616042</v>
      </c>
      <c r="L51" s="8">
        <v>-0.021774788150584756</v>
      </c>
      <c r="M51" s="8">
        <v>0.14514560234885937</v>
      </c>
      <c r="N51" s="66">
        <v>0.1682822358319328</v>
      </c>
      <c r="O51" s="8">
        <v>-0.17620285863425122</v>
      </c>
      <c r="P51" s="6">
        <v>99.39968</v>
      </c>
      <c r="Q51" s="6">
        <v>140220.62499999997</v>
      </c>
      <c r="R51" s="6">
        <v>127828.45469903998</v>
      </c>
      <c r="S51" s="6">
        <v>-12392.170300959988</v>
      </c>
    </row>
    <row r="52">
      <c r="A52" s="67">
        <v>44671.0</v>
      </c>
      <c r="B52" s="63">
        <v>4.355085</v>
      </c>
      <c r="C52" s="8">
        <v>-0.16628704947113415</v>
      </c>
      <c r="D52" s="24">
        <v>-0.2153</v>
      </c>
      <c r="E52" s="64">
        <v>105.6</v>
      </c>
      <c r="F52" s="8">
        <v>-0.02708678828081823</v>
      </c>
      <c r="G52" s="65">
        <v>0.09498133554541677</v>
      </c>
      <c r="H52" s="6">
        <v>29244.12153130173</v>
      </c>
      <c r="I52" s="8">
        <v>-0.16924715018287262</v>
      </c>
      <c r="J52" s="8">
        <v>0.8555698684101617</v>
      </c>
      <c r="K52" s="6">
        <v>4936.747397198269</v>
      </c>
      <c r="L52" s="8">
        <v>-0.14831019213582253</v>
      </c>
      <c r="M52" s="8">
        <v>0.14443013158983825</v>
      </c>
      <c r="N52" s="66">
        <v>-0.13920026119031592</v>
      </c>
      <c r="O52" s="8">
        <v>-0.31028133554541676</v>
      </c>
      <c r="P52" s="6">
        <v>99.08383333333335</v>
      </c>
      <c r="Q52" s="6">
        <v>43559.155</v>
      </c>
      <c r="R52" s="6">
        <v>34180.8689285</v>
      </c>
      <c r="S52" s="6">
        <v>-9378.286071499999</v>
      </c>
    </row>
    <row r="53">
      <c r="A53" s="67">
        <v>44670.0</v>
      </c>
      <c r="B53" s="63">
        <v>5.2237223821908385</v>
      </c>
      <c r="C53" s="8">
        <v>0.30970819521219406</v>
      </c>
      <c r="D53" s="8">
        <v>-0.05878875996561472</v>
      </c>
      <c r="E53" s="64">
        <v>108.54</v>
      </c>
      <c r="F53" s="8">
        <v>0.06130830155470823</v>
      </c>
      <c r="G53" s="65">
        <v>0.12546661136457904</v>
      </c>
      <c r="H53" s="6">
        <v>35201.951504276156</v>
      </c>
      <c r="I53" s="8">
        <v>0.3197009604102661</v>
      </c>
      <c r="J53" s="8">
        <v>0.8586183959920779</v>
      </c>
      <c r="K53" s="6">
        <v>5796.414788123839</v>
      </c>
      <c r="L53" s="8">
        <v>0.25212888359861774</v>
      </c>
      <c r="M53" s="8">
        <v>0.14138160400792213</v>
      </c>
      <c r="N53" s="66">
        <v>0.24839989365748583</v>
      </c>
      <c r="O53" s="8">
        <v>-0.18425537133019376</v>
      </c>
      <c r="P53" s="6">
        <v>99.08383333333335</v>
      </c>
      <c r="Q53" s="6">
        <v>43559.155</v>
      </c>
      <c r="R53" s="6">
        <v>40998.366292399995</v>
      </c>
      <c r="S53" s="6">
        <v>-2560.7887076000043</v>
      </c>
    </row>
    <row r="54">
      <c r="A54" s="62">
        <v>44669.0</v>
      </c>
      <c r="B54" s="63">
        <v>3.9884627745988186</v>
      </c>
      <c r="C54" s="8">
        <v>6.153458217161845E-4</v>
      </c>
      <c r="D54" s="8">
        <v>-0.2813580586308435</v>
      </c>
      <c r="E54" s="64">
        <v>102.27</v>
      </c>
      <c r="F54" s="8">
        <v>0.018219832735961727</v>
      </c>
      <c r="G54" s="65">
        <v>0.06045209456656986</v>
      </c>
      <c r="H54" s="6">
        <v>26674.187986748635</v>
      </c>
      <c r="I54" s="8">
        <v>0.0028485582760526817</v>
      </c>
      <c r="J54" s="8">
        <v>0.852116944312277</v>
      </c>
      <c r="K54" s="6">
        <v>4629.247726851365</v>
      </c>
      <c r="L54" s="8">
        <v>-0.012061332100629096</v>
      </c>
      <c r="M54" s="8">
        <v>0.14788305568772298</v>
      </c>
      <c r="N54" s="66">
        <v>-0.017604486914245543</v>
      </c>
      <c r="O54" s="8">
        <v>-0.34181015319741337</v>
      </c>
      <c r="P54" s="6">
        <v>99.08383333333335</v>
      </c>
      <c r="Q54" s="6">
        <v>43559.155</v>
      </c>
      <c r="R54" s="6">
        <v>31303.435713599996</v>
      </c>
      <c r="S54" s="6">
        <v>-12255.719286400003</v>
      </c>
    </row>
    <row r="55">
      <c r="A55" s="67">
        <v>44668.0</v>
      </c>
      <c r="B55" s="63">
        <v>3.9860099999999994</v>
      </c>
      <c r="C55" s="8">
        <v>0.019761032959168645</v>
      </c>
      <c r="D55" s="24">
        <v>-0.2818</v>
      </c>
      <c r="E55" s="64">
        <v>100.44</v>
      </c>
      <c r="F55" s="8">
        <v>-0.018277783207897635</v>
      </c>
      <c r="G55" s="65">
        <v>0.04147656574035663</v>
      </c>
      <c r="H55" s="6">
        <v>26598.42083494931</v>
      </c>
      <c r="I55" s="8">
        <v>0.017440634985324666</v>
      </c>
      <c r="J55" s="8">
        <v>0.8502193914296557</v>
      </c>
      <c r="K55" s="6">
        <v>4685.764286050689</v>
      </c>
      <c r="L55" s="8">
        <v>0.03313579995599625</v>
      </c>
      <c r="M55" s="8">
        <v>0.14978060857034428</v>
      </c>
      <c r="N55" s="66">
        <v>0.03803881616706628</v>
      </c>
      <c r="O55" s="8">
        <v>-0.3232765657403566</v>
      </c>
      <c r="P55" s="6">
        <v>99.08383333333335</v>
      </c>
      <c r="Q55" s="6">
        <v>43559.155</v>
      </c>
      <c r="R55" s="6">
        <v>31284.185121</v>
      </c>
      <c r="S55" s="6">
        <v>-12274.969879</v>
      </c>
    </row>
    <row r="56">
      <c r="A56" s="67">
        <v>44667.0</v>
      </c>
      <c r="B56" s="63">
        <v>3.90876869302732</v>
      </c>
      <c r="C56" s="8">
        <v>0.013632675394808613</v>
      </c>
      <c r="D56" s="24">
        <v>-0.29571735260769005</v>
      </c>
      <c r="E56" s="64">
        <v>102.31</v>
      </c>
      <c r="F56" s="8">
        <v>0.009472126295017258</v>
      </c>
      <c r="G56" s="65">
        <v>0.060866860223973474</v>
      </c>
      <c r="H56" s="6">
        <v>26142.47939422329</v>
      </c>
      <c r="I56" s="8">
        <v>0.014818121748725321</v>
      </c>
      <c r="J56" s="8">
        <v>0.8521584208780174</v>
      </c>
      <c r="K56" s="6">
        <v>4535.477607348683</v>
      </c>
      <c r="L56" s="8">
        <v>0.0068533937516030985</v>
      </c>
      <c r="M56" s="8">
        <v>0.1478415791219826</v>
      </c>
      <c r="N56" s="66">
        <v>0.004160549099791355</v>
      </c>
      <c r="O56" s="8">
        <v>-0.3565842128316635</v>
      </c>
      <c r="P56" s="6">
        <v>99.08383333333335</v>
      </c>
      <c r="Q56" s="6">
        <v>43559.155</v>
      </c>
      <c r="R56" s="6">
        <v>30677.957001571973</v>
      </c>
      <c r="S56" s="6">
        <v>-12881.197998428026</v>
      </c>
    </row>
    <row r="57">
      <c r="A57" s="67">
        <v>44666.0</v>
      </c>
      <c r="B57" s="63">
        <v>3.8561983920899743</v>
      </c>
      <c r="C57" s="8">
        <v>0.00879149869744733</v>
      </c>
      <c r="D57" s="24">
        <v>-0.3051894789027073</v>
      </c>
      <c r="E57" s="64">
        <v>101.35</v>
      </c>
      <c r="F57" s="8">
        <v>0.006055191582291064</v>
      </c>
      <c r="G57" s="65">
        <v>0.05091248444628782</v>
      </c>
      <c r="H57" s="6">
        <v>25760.75341379873</v>
      </c>
      <c r="I57" s="8">
        <v>0.009541710984004803</v>
      </c>
      <c r="J57" s="8">
        <v>0.8511629833002489</v>
      </c>
      <c r="K57" s="6">
        <v>4504.605770309012</v>
      </c>
      <c r="L57" s="8">
        <v>0.004522545774627407</v>
      </c>
      <c r="M57" s="8">
        <v>0.1488370166997512</v>
      </c>
      <c r="N57" s="66">
        <v>0.002736307115156267</v>
      </c>
      <c r="O57" s="8">
        <v>-0.35610196334899513</v>
      </c>
      <c r="P57" s="6">
        <v>99.08383333333335</v>
      </c>
      <c r="Q57" s="6">
        <v>43559.155</v>
      </c>
      <c r="R57" s="6">
        <v>30265.359184107743</v>
      </c>
      <c r="S57" s="6">
        <v>-13293.795815892256</v>
      </c>
    </row>
    <row r="58">
      <c r="A58" s="67">
        <v>44665.0</v>
      </c>
      <c r="B58" s="63">
        <v>3.822592078808259</v>
      </c>
      <c r="C58" s="8">
        <v>-0.11939866902714802</v>
      </c>
      <c r="D58" s="24">
        <v>-0.3112446704849984</v>
      </c>
      <c r="E58" s="64">
        <v>100.74</v>
      </c>
      <c r="F58" s="8">
        <v>-0.03910721098817249</v>
      </c>
      <c r="G58" s="65">
        <v>0.04458730817088341</v>
      </c>
      <c r="H58" s="6">
        <v>25517.2749511158</v>
      </c>
      <c r="I58" s="8">
        <v>-0.12377843312269798</v>
      </c>
      <c r="J58" s="8">
        <v>0.8505304656727084</v>
      </c>
      <c r="K58" s="6">
        <v>4484.32520430423</v>
      </c>
      <c r="L58" s="8">
        <v>-0.09361854608672737</v>
      </c>
      <c r="M58" s="8">
        <v>0.14946953432729157</v>
      </c>
      <c r="N58" s="66">
        <v>-0.08029145803897553</v>
      </c>
      <c r="O58" s="8">
        <v>-0.3558319786558818</v>
      </c>
      <c r="P58" s="6">
        <v>99.08383333333335</v>
      </c>
      <c r="Q58" s="6">
        <v>43559.155</v>
      </c>
      <c r="R58" s="6">
        <v>30001.60015542003</v>
      </c>
      <c r="S58" s="6">
        <v>-13557.554844579969</v>
      </c>
    </row>
    <row r="59">
      <c r="A59" s="67">
        <v>44664.0</v>
      </c>
      <c r="B59" s="63">
        <v>4.34088837293173</v>
      </c>
      <c r="C59" s="8">
        <v>0.016831696406746754</v>
      </c>
      <c r="D59" s="24">
        <v>-0.21785795082311177</v>
      </c>
      <c r="E59" s="64">
        <v>104.84</v>
      </c>
      <c r="F59" s="8">
        <v>0.012946859903381736</v>
      </c>
      <c r="G59" s="65">
        <v>0.08710078805474919</v>
      </c>
      <c r="H59" s="6">
        <v>29121.943485201846</v>
      </c>
      <c r="I59" s="8">
        <v>0.018487267852500544</v>
      </c>
      <c r="J59" s="8">
        <v>0.854781813661095</v>
      </c>
      <c r="K59" s="6">
        <v>4947.503266911852</v>
      </c>
      <c r="L59" s="8">
        <v>0.007194736861296569</v>
      </c>
      <c r="M59" s="8">
        <v>0.1452181863389051</v>
      </c>
      <c r="N59" s="66">
        <v>0.003884836503365019</v>
      </c>
      <c r="O59" s="8">
        <v>-0.30495873887786096</v>
      </c>
      <c r="P59" s="6">
        <v>99.08383333333335</v>
      </c>
      <c r="Q59" s="6">
        <v>43559.155</v>
      </c>
      <c r="R59" s="6">
        <v>34069.4467521137</v>
      </c>
      <c r="S59" s="6">
        <v>-9489.708247886301</v>
      </c>
    </row>
    <row r="60">
      <c r="A60" s="67">
        <v>44663.0</v>
      </c>
      <c r="B60" s="63">
        <v>4.269033300467961</v>
      </c>
      <c r="C60" s="8">
        <v>0.055903351413582714</v>
      </c>
      <c r="D60" s="24">
        <v>-0.2308048107264935</v>
      </c>
      <c r="E60" s="64">
        <v>103.5</v>
      </c>
      <c r="F60" s="8">
        <v>0.040723981900452566</v>
      </c>
      <c r="G60" s="65">
        <v>0.07320613853172953</v>
      </c>
      <c r="H60" s="6">
        <v>28593.33091773058</v>
      </c>
      <c r="I60" s="8">
        <v>0.061125096452596894</v>
      </c>
      <c r="J60" s="8">
        <v>0.853392348708793</v>
      </c>
      <c r="K60" s="6">
        <v>4912.161557088424</v>
      </c>
      <c r="L60" s="8">
        <v>0.026499782498196067</v>
      </c>
      <c r="M60" s="8">
        <v>0.14660765129120698</v>
      </c>
      <c r="N60" s="66">
        <v>0.015179369513130148</v>
      </c>
      <c r="O60" s="8">
        <v>-0.30401094925822303</v>
      </c>
      <c r="P60" s="6">
        <v>99.08383333333335</v>
      </c>
      <c r="Q60" s="6">
        <v>43559.155</v>
      </c>
      <c r="R60" s="6">
        <v>33505.49247481901</v>
      </c>
      <c r="S60" s="6">
        <v>-10053.66252518099</v>
      </c>
    </row>
    <row r="61">
      <c r="A61" s="62">
        <v>44662.0</v>
      </c>
      <c r="B61" s="63">
        <v>4.043015200920449</v>
      </c>
      <c r="C61" s="8">
        <v>-0.19674582933834617</v>
      </c>
      <c r="D61" s="8">
        <v>-0.27152879262694607</v>
      </c>
      <c r="E61" s="64">
        <v>99.45</v>
      </c>
      <c r="F61" s="8">
        <v>-0.11339930462690562</v>
      </c>
      <c r="G61" s="65">
        <v>0.031211115719618432</v>
      </c>
      <c r="H61" s="6">
        <v>26946.23943333331</v>
      </c>
      <c r="I61" s="8">
        <v>-0.2090310515713153</v>
      </c>
      <c r="J61" s="8">
        <v>0.8491928464275819</v>
      </c>
      <c r="K61" s="6">
        <v>4785.350801666689</v>
      </c>
      <c r="L61" s="8">
        <v>-0.11976033527431995</v>
      </c>
      <c r="M61" s="8">
        <v>0.15080715357241817</v>
      </c>
      <c r="N61" s="66">
        <v>-0.08334652471144055</v>
      </c>
      <c r="O61" s="8">
        <v>-0.3027399083465645</v>
      </c>
      <c r="P61" s="6">
        <v>99.08383333333335</v>
      </c>
      <c r="Q61" s="6">
        <v>43559.155</v>
      </c>
      <c r="R61" s="6">
        <v>31731.590234999996</v>
      </c>
      <c r="S61" s="6">
        <v>-11827.564765000003</v>
      </c>
    </row>
    <row r="62">
      <c r="A62" s="67">
        <v>44661.0</v>
      </c>
      <c r="B62" s="63">
        <v>5.033295</v>
      </c>
      <c r="C62" s="8">
        <v>-0.005616437577847577</v>
      </c>
      <c r="D62" s="24">
        <v>-0.0931</v>
      </c>
      <c r="E62" s="64">
        <v>112.17</v>
      </c>
      <c r="F62" s="8">
        <v>-0.0074329705335811624</v>
      </c>
      <c r="G62" s="65">
        <v>0.16310659477395273</v>
      </c>
      <c r="H62" s="6">
        <v>34067.379619470405</v>
      </c>
      <c r="I62" s="8">
        <v>-0.006619753541544315</v>
      </c>
      <c r="J62" s="8">
        <v>0.8623823943330153</v>
      </c>
      <c r="K62" s="6">
        <v>5436.418050029599</v>
      </c>
      <c r="L62" s="8">
        <v>7.172916203674884E-4</v>
      </c>
      <c r="M62" s="8">
        <v>0.13761760566698467</v>
      </c>
      <c r="N62" s="66">
        <v>0.0018165329557335852</v>
      </c>
      <c r="O62" s="8">
        <v>-0.25620659477395274</v>
      </c>
      <c r="P62" s="6">
        <v>99.08383333333335</v>
      </c>
      <c r="Q62" s="6">
        <v>43559.155</v>
      </c>
      <c r="R62" s="6">
        <v>39503.797669499996</v>
      </c>
      <c r="S62" s="6">
        <v>-4055.3573305000027</v>
      </c>
    </row>
    <row r="63">
      <c r="A63" s="67">
        <v>44660.0</v>
      </c>
      <c r="B63" s="63">
        <v>5.061723856073941</v>
      </c>
      <c r="C63" s="8">
        <v>-0.05207566311689271</v>
      </c>
      <c r="D63" s="8">
        <v>-0.0879776835902808</v>
      </c>
      <c r="E63" s="64">
        <v>113.01</v>
      </c>
      <c r="F63" s="8">
        <v>0.007758159443552737</v>
      </c>
      <c r="G63" s="65">
        <v>0.17181667357942776</v>
      </c>
      <c r="H63" s="6">
        <v>34294.40009596078</v>
      </c>
      <c r="I63" s="8">
        <v>-0.05108402888948871</v>
      </c>
      <c r="J63" s="8">
        <v>0.8632534022135628</v>
      </c>
      <c r="K63" s="6">
        <v>5432.521347989219</v>
      </c>
      <c r="L63" s="8">
        <v>-0.05828812259391969</v>
      </c>
      <c r="M63" s="8">
        <v>0.13674659778643725</v>
      </c>
      <c r="N63" s="66">
        <v>-0.05983382256044545</v>
      </c>
      <c r="O63" s="8">
        <v>-0.25979435716970856</v>
      </c>
      <c r="P63" s="6">
        <v>99.08383333333335</v>
      </c>
      <c r="Q63" s="6">
        <v>43559.155</v>
      </c>
      <c r="R63" s="6">
        <v>39726.92144395</v>
      </c>
      <c r="S63" s="6">
        <v>-3832.2335560499996</v>
      </c>
    </row>
    <row r="64">
      <c r="A64" s="62">
        <v>44659.0</v>
      </c>
      <c r="B64" s="63">
        <v>5.339797343654576</v>
      </c>
      <c r="C64" s="8">
        <v>-0.06897073010902954</v>
      </c>
      <c r="D64" s="8">
        <v>-0.03787435249467097</v>
      </c>
      <c r="E64" s="72">
        <v>112.14</v>
      </c>
      <c r="F64" s="8">
        <v>-0.06767542401064186</v>
      </c>
      <c r="G64" s="65">
        <v>0.16279552053090018</v>
      </c>
      <c r="H64" s="6">
        <v>36140.60795691554</v>
      </c>
      <c r="I64" s="8">
        <v>-0.07799508618441775</v>
      </c>
      <c r="J64" s="8">
        <v>0.8623512869087101</v>
      </c>
      <c r="K64" s="6">
        <v>5768.772252244446</v>
      </c>
      <c r="L64" s="8">
        <v>-0.008151579015589716</v>
      </c>
      <c r="M64" s="8">
        <v>0.1376487130912899</v>
      </c>
      <c r="N64" s="66">
        <v>-0.001295306098387683</v>
      </c>
      <c r="O64" s="8">
        <v>-0.20066987302557115</v>
      </c>
      <c r="P64" s="6">
        <v>99.08383333333335</v>
      </c>
      <c r="Q64" s="6">
        <v>43559.155</v>
      </c>
      <c r="R64" s="6">
        <v>41909.38020915999</v>
      </c>
      <c r="S64" s="6">
        <v>-1649.7747908400124</v>
      </c>
    </row>
    <row r="65">
      <c r="A65" s="67">
        <v>44658.0</v>
      </c>
      <c r="B65" s="63">
        <v>5.7353700000000005</v>
      </c>
      <c r="C65" s="8">
        <v>-0.09063709961281241</v>
      </c>
      <c r="D65" s="24">
        <v>0.0334</v>
      </c>
      <c r="E65" s="64">
        <v>120.28</v>
      </c>
      <c r="F65" s="8">
        <v>-0.07026358506608954</v>
      </c>
      <c r="G65" s="65">
        <v>0.247200331812526</v>
      </c>
      <c r="H65" s="6">
        <v>39197.84744677003</v>
      </c>
      <c r="I65" s="8">
        <v>-0.10037474612159769</v>
      </c>
      <c r="J65" s="8">
        <v>0.8707917680368726</v>
      </c>
      <c r="K65" s="6">
        <v>5816.183330229971</v>
      </c>
      <c r="L65" s="8">
        <v>-0.01908046957184717</v>
      </c>
      <c r="M65" s="8">
        <v>0.1292082319631274</v>
      </c>
      <c r="N65" s="66">
        <v>-0.02037351454672287</v>
      </c>
      <c r="O65" s="8">
        <v>-0.213800331812526</v>
      </c>
      <c r="P65" s="6">
        <v>99.08383333333335</v>
      </c>
      <c r="Q65" s="6">
        <v>43559.155</v>
      </c>
      <c r="R65" s="6">
        <v>45014.030777</v>
      </c>
      <c r="S65" s="6">
        <v>1454.875777000001</v>
      </c>
    </row>
    <row r="66">
      <c r="A66" s="67">
        <v>44657.0</v>
      </c>
      <c r="B66" s="63">
        <v>6.3070200000000005</v>
      </c>
      <c r="C66" s="8">
        <v>0.0</v>
      </c>
      <c r="D66" s="24">
        <v>0.1364</v>
      </c>
      <c r="E66" s="64">
        <v>129.37</v>
      </c>
      <c r="F66" s="8">
        <v>0.0</v>
      </c>
      <c r="G66" s="65">
        <v>0.3414558274574866</v>
      </c>
      <c r="H66" s="6">
        <v>43571.30624977787</v>
      </c>
      <c r="I66" s="8">
        <v>0.0</v>
      </c>
      <c r="J66" s="8">
        <v>0.8802173176013687</v>
      </c>
      <c r="K66" s="6">
        <v>5929.317492222137</v>
      </c>
      <c r="L66" s="8">
        <v>0.0</v>
      </c>
      <c r="M66" s="8">
        <v>0.11978268239863135</v>
      </c>
      <c r="N66" s="66">
        <v>0.0</v>
      </c>
      <c r="O66" s="8">
        <v>-0.2050558274574866</v>
      </c>
      <c r="P66" s="6">
        <v>99.08383333333335</v>
      </c>
      <c r="Q66" s="6">
        <v>43559.155</v>
      </c>
      <c r="R66" s="6">
        <v>49500.623741999996</v>
      </c>
      <c r="S66" s="6">
        <v>5941.468741999997</v>
      </c>
    </row>
    <row r="67">
      <c r="A67" s="67">
        <v>44656.0</v>
      </c>
      <c r="B67" s="63">
        <v>6.3070200000000005</v>
      </c>
      <c r="C67" s="8">
        <v>-0.008447213563723688</v>
      </c>
      <c r="D67" s="24">
        <v>0.1364</v>
      </c>
      <c r="E67" s="64">
        <v>129.37</v>
      </c>
      <c r="F67" s="8">
        <v>-0.009645563806169988</v>
      </c>
      <c r="G67" s="65">
        <v>0.3414558274574866</v>
      </c>
      <c r="H67" s="6">
        <v>43571.30624977787</v>
      </c>
      <c r="I67" s="8">
        <v>-0.009916799969908907</v>
      </c>
      <c r="J67" s="8">
        <v>0.8802173176013687</v>
      </c>
      <c r="K67" s="6">
        <v>5929.317492222137</v>
      </c>
      <c r="L67" s="8">
        <v>0.0024872674389044835</v>
      </c>
      <c r="M67" s="8">
        <v>0.11978268239863135</v>
      </c>
      <c r="N67" s="66">
        <v>0.0011983502424463</v>
      </c>
      <c r="O67" s="8">
        <v>-0.2050558274574866</v>
      </c>
      <c r="P67" s="6">
        <v>99.08383333333335</v>
      </c>
      <c r="Q67" s="6">
        <v>43559.155</v>
      </c>
      <c r="R67" s="6">
        <v>49500.623741999996</v>
      </c>
      <c r="S67" s="6">
        <v>5941.468741999997</v>
      </c>
    </row>
    <row r="68">
      <c r="A68" s="67">
        <v>44655.0</v>
      </c>
      <c r="B68" s="63">
        <v>6.360750618903466</v>
      </c>
      <c r="C68" s="8">
        <v>-0.25486731890451886</v>
      </c>
      <c r="D68" s="8">
        <v>0.146081192595219</v>
      </c>
      <c r="E68" s="72" t="s">
        <v>33</v>
      </c>
      <c r="F68" s="8">
        <v>-0.05532253398900788</v>
      </c>
      <c r="G68" s="65">
        <v>0.3545209456656988</v>
      </c>
      <c r="H68" s="6">
        <v>44007.72202624348</v>
      </c>
      <c r="I68" s="8">
        <v>-0.08373865932597935</v>
      </c>
      <c r="J68" s="8">
        <v>0.8815238294221899</v>
      </c>
      <c r="K68" s="6">
        <v>5914.606284596521</v>
      </c>
      <c r="L68" s="8">
        <v>-0.04312630427832076</v>
      </c>
      <c r="M68" s="8">
        <v>0.11847617057781015</v>
      </c>
      <c r="N68" s="66">
        <v>-0.19954478491551098</v>
      </c>
      <c r="O68" s="8">
        <v>-0.2084397530704798</v>
      </c>
      <c r="P68" s="6">
        <v>99.08383333333335</v>
      </c>
      <c r="Q68" s="6">
        <v>43559.155</v>
      </c>
      <c r="R68" s="6">
        <v>49922.32831083999</v>
      </c>
      <c r="S68" s="6">
        <v>6363.173310839993</v>
      </c>
    </row>
    <row r="69">
      <c r="A69" s="67">
        <v>44654.0</v>
      </c>
      <c r="B69" s="68">
        <v>8.5364</v>
      </c>
      <c r="C69" s="8">
        <v>0.043403860022245944</v>
      </c>
      <c r="D69" s="24">
        <v>0.5381</v>
      </c>
      <c r="E69" s="64">
        <v>138.28</v>
      </c>
      <c r="F69" s="8">
        <v>0.0058190282222869705</v>
      </c>
      <c r="G69" s="65">
        <v>0.43384487764413104</v>
      </c>
      <c r="H69" s="6">
        <v>27080.983753228866</v>
      </c>
      <c r="I69" s="8">
        <v>0.06344290228773075</v>
      </c>
      <c r="J69" s="8">
        <v>0.8894562226200331</v>
      </c>
      <c r="K69" s="6">
        <v>3365.6903657711373</v>
      </c>
      <c r="L69" s="8">
        <v>0.054878639368505455</v>
      </c>
      <c r="M69" s="8">
        <v>0.11054377737996694</v>
      </c>
      <c r="N69" s="66">
        <v>0.02348097177771303</v>
      </c>
      <c r="O69" s="8">
        <v>0.10425512235586898</v>
      </c>
      <c r="P69" s="6">
        <v>95.72327272727274</v>
      </c>
      <c r="Q69" s="6">
        <v>19794.99</v>
      </c>
      <c r="R69" s="6">
        <v>30446.674119000003</v>
      </c>
      <c r="S69" s="6">
        <v>10651.684119000001</v>
      </c>
    </row>
    <row r="70">
      <c r="A70" s="67">
        <v>44653.0</v>
      </c>
      <c r="B70" s="68">
        <v>8.1813</v>
      </c>
      <c r="C70" s="8">
        <v>-0.013558413506895017</v>
      </c>
      <c r="D70" s="24">
        <v>0.4741</v>
      </c>
      <c r="E70" s="64">
        <v>137.48</v>
      </c>
      <c r="F70" s="8">
        <v>0.00577950106079439</v>
      </c>
      <c r="G70" s="65">
        <v>0.42554956449605963</v>
      </c>
      <c r="H70" s="6">
        <v>24482.661169853927</v>
      </c>
      <c r="I70" s="8">
        <v>0.007008711428123204</v>
      </c>
      <c r="J70" s="8">
        <v>0.888626691305226</v>
      </c>
      <c r="K70" s="6">
        <v>3068.4594631460677</v>
      </c>
      <c r="L70" s="8">
        <v>-9.337798744886161E-4</v>
      </c>
      <c r="M70" s="8">
        <v>0.11137330869477408</v>
      </c>
      <c r="N70" s="66">
        <v>-0.01937950106079439</v>
      </c>
      <c r="O70" s="8">
        <v>0.04855043550394039</v>
      </c>
      <c r="P70" s="6">
        <v>93.68390476190477</v>
      </c>
      <c r="Q70" s="6">
        <v>18690.129999999997</v>
      </c>
      <c r="R70" s="6">
        <v>27551.120633</v>
      </c>
      <c r="S70" s="6">
        <v>8860.990633000001</v>
      </c>
    </row>
    <row r="71">
      <c r="A71" s="67">
        <v>44652.0</v>
      </c>
      <c r="B71" s="63">
        <v>8.293750093287644</v>
      </c>
      <c r="C71" s="8">
        <v>0.05884253193204714</v>
      </c>
      <c r="D71" s="8">
        <v>0.4943693861779539</v>
      </c>
      <c r="E71" s="73" t="s">
        <v>34</v>
      </c>
      <c r="F71" s="8">
        <v>0.10065222642724847</v>
      </c>
      <c r="G71" s="65">
        <v>0.4173579427623393</v>
      </c>
      <c r="H71" s="6">
        <v>23330.17108390673</v>
      </c>
      <c r="I71" s="8">
        <v>0.09384951512437567</v>
      </c>
      <c r="J71" s="8">
        <v>0.8878075291318539</v>
      </c>
      <c r="K71" s="6">
        <v>2948.2398535632747</v>
      </c>
      <c r="L71" s="8">
        <v>-0.028534750018766264</v>
      </c>
      <c r="M71" s="8">
        <v>0.11219247086814607</v>
      </c>
      <c r="N71" s="66">
        <v>-0.04180969449520133</v>
      </c>
      <c r="O71" s="8">
        <v>0.07701144341561461</v>
      </c>
      <c r="P71" s="6">
        <v>91.5796</v>
      </c>
      <c r="Q71" s="6">
        <v>17584.949999999997</v>
      </c>
      <c r="R71" s="6">
        <v>26278.410937470006</v>
      </c>
      <c r="S71" s="6">
        <v>8693.460937470009</v>
      </c>
    </row>
    <row r="72">
      <c r="A72" s="67">
        <v>44651.0</v>
      </c>
      <c r="B72" s="63">
        <v>7.832845624508694</v>
      </c>
      <c r="C72" s="8">
        <v>0.010976744948074879</v>
      </c>
      <c r="D72" s="74">
        <v>0.4113235359475125</v>
      </c>
      <c r="E72" s="75" t="s">
        <v>35</v>
      </c>
      <c r="F72" s="8">
        <v>0.010331923202082649</v>
      </c>
      <c r="G72" s="65">
        <v>0.28774367482372454</v>
      </c>
      <c r="H72" s="6">
        <v>20347.03920929136</v>
      </c>
      <c r="I72" s="8">
        <v>0.03208606312375184</v>
      </c>
      <c r="J72" s="8">
        <v>0.8748461023379924</v>
      </c>
      <c r="K72" s="6">
        <v>2910.8105484142325</v>
      </c>
      <c r="L72" s="8">
        <v>0.02039844901181387</v>
      </c>
      <c r="M72" s="8">
        <v>0.12515389766200752</v>
      </c>
      <c r="N72" s="66">
        <v>6.448217459922301E-4</v>
      </c>
      <c r="O72" s="8">
        <v>0.12357986112378794</v>
      </c>
      <c r="P72" s="6">
        <v>89.83747368421052</v>
      </c>
      <c r="Q72" s="6">
        <v>16479.46</v>
      </c>
      <c r="R72" s="6">
        <v>23257.849757705593</v>
      </c>
      <c r="S72" s="6">
        <v>6778.389757705594</v>
      </c>
    </row>
    <row r="73">
      <c r="A73" s="67">
        <v>44650.0</v>
      </c>
      <c r="B73" s="63">
        <v>7.7478</v>
      </c>
      <c r="C73" s="8">
        <v>0.09378672725848158</v>
      </c>
      <c r="D73" s="76">
        <v>0.396</v>
      </c>
      <c r="E73" s="77">
        <v>122.92</v>
      </c>
      <c r="F73" s="8">
        <v>0.0932052650302384</v>
      </c>
      <c r="G73" s="78">
        <v>0.2745748652011615</v>
      </c>
      <c r="H73" s="6">
        <v>18746.348243457214</v>
      </c>
      <c r="I73" s="8">
        <v>0.1075650349895454</v>
      </c>
      <c r="J73" s="8">
        <v>0.8735292213757361</v>
      </c>
      <c r="K73" s="6">
        <v>2714.122436542788</v>
      </c>
      <c r="L73" s="8">
        <v>0.007240696762866428</v>
      </c>
      <c r="M73" s="8">
        <v>0.12647077862426398</v>
      </c>
      <c r="N73" s="66">
        <v>5.814622282431792E-4</v>
      </c>
      <c r="O73" s="8">
        <v>0.12142513479883854</v>
      </c>
      <c r="P73" s="6">
        <v>87.90566666666668</v>
      </c>
      <c r="Q73" s="6">
        <v>15372.830000000004</v>
      </c>
      <c r="R73" s="6">
        <v>21460.470680000006</v>
      </c>
      <c r="S73" s="6">
        <v>6087.640680000002</v>
      </c>
    </row>
    <row r="74">
      <c r="A74" s="67">
        <v>44649.0</v>
      </c>
      <c r="B74" s="63">
        <v>7.0834649999999995</v>
      </c>
      <c r="C74" s="8">
        <v>0.023168189834856356</v>
      </c>
      <c r="D74" s="24">
        <v>0.2763</v>
      </c>
      <c r="E74" s="79">
        <v>112.44</v>
      </c>
      <c r="F74" s="8">
        <v>0.023018833591120114</v>
      </c>
      <c r="G74" s="78">
        <v>0.16590626296142674</v>
      </c>
      <c r="H74" s="6">
        <v>16925.731357738434</v>
      </c>
      <c r="I74" s="8">
        <v>0.02628917870141745</v>
      </c>
      <c r="J74" s="8">
        <v>0.8626623611517626</v>
      </c>
      <c r="K74" s="6">
        <v>2694.611571261572</v>
      </c>
      <c r="L74" s="8">
        <v>0.0039901942613618235</v>
      </c>
      <c r="M74" s="8">
        <v>0.13733763884823744</v>
      </c>
      <c r="N74" s="66">
        <v>1.493562437362428E-4</v>
      </c>
      <c r="O74" s="8">
        <v>0.11039373703857325</v>
      </c>
      <c r="P74" s="6">
        <v>87.90566666666668</v>
      </c>
      <c r="Q74" s="6">
        <v>15372.830000000004</v>
      </c>
      <c r="R74" s="6">
        <v>19620.342929000006</v>
      </c>
      <c r="S74" s="6">
        <v>4247.512929000002</v>
      </c>
    </row>
    <row r="75">
      <c r="A75" s="67">
        <v>44648.0</v>
      </c>
      <c r="B75" s="63">
        <v>6.92307</v>
      </c>
      <c r="C75" s="8">
        <v>0.08668002439236866</v>
      </c>
      <c r="D75" s="24">
        <v>0.2474</v>
      </c>
      <c r="E75" s="79">
        <v>109.91</v>
      </c>
      <c r="F75" s="8">
        <v>0.08660405338606014</v>
      </c>
      <c r="G75" s="78">
        <v>0.13967233513065125</v>
      </c>
      <c r="H75" s="6">
        <v>16492.165862213293</v>
      </c>
      <c r="I75" s="8">
        <v>0.0982795889790018</v>
      </c>
      <c r="J75" s="8">
        <v>0.8600389683686851</v>
      </c>
      <c r="K75" s="6">
        <v>2683.902279786711</v>
      </c>
      <c r="L75" s="8">
        <v>0.020453353150403197</v>
      </c>
      <c r="M75" s="8">
        <v>0.13996103163131482</v>
      </c>
      <c r="N75" s="66">
        <v>7.597100630851727E-5</v>
      </c>
      <c r="O75" s="8">
        <v>0.10772766486934876</v>
      </c>
      <c r="P75" s="6">
        <v>87.90566666666668</v>
      </c>
      <c r="Q75" s="6">
        <v>15372.830000000004</v>
      </c>
      <c r="R75" s="6">
        <v>19176.068142000004</v>
      </c>
      <c r="S75" s="6">
        <v>3803.238142</v>
      </c>
    </row>
    <row r="76">
      <c r="A76" s="67">
        <v>44647.0</v>
      </c>
      <c r="B76" s="63">
        <v>6.370845</v>
      </c>
      <c r="C76" s="8">
        <v>0.010030796304443479</v>
      </c>
      <c r="D76" s="24">
        <v>0.1479</v>
      </c>
      <c r="E76" s="79">
        <v>101.15</v>
      </c>
      <c r="F76" s="8">
        <v>0.010388572570172894</v>
      </c>
      <c r="G76" s="78">
        <v>0.04883865615927019</v>
      </c>
      <c r="H76" s="6">
        <v>15016.363799991013</v>
      </c>
      <c r="I76" s="8">
        <v>0.011312402416807643</v>
      </c>
      <c r="J76" s="8">
        <v>0.850955600471547</v>
      </c>
      <c r="K76" s="6">
        <v>2630.107757008991</v>
      </c>
      <c r="L76" s="8">
        <v>0.002775350112257824</v>
      </c>
      <c r="M76" s="8">
        <v>0.14904439952845303</v>
      </c>
      <c r="N76" s="66">
        <v>-3.577762657294148E-4</v>
      </c>
      <c r="O76" s="8">
        <v>0.09906134384072982</v>
      </c>
      <c r="P76" s="6">
        <v>87.90566666666668</v>
      </c>
      <c r="Q76" s="6">
        <v>15372.830000000004</v>
      </c>
      <c r="R76" s="6">
        <v>17646.471557000004</v>
      </c>
      <c r="S76" s="6">
        <v>2273.641557000001</v>
      </c>
    </row>
    <row r="77">
      <c r="A77" s="67">
        <v>44646.0</v>
      </c>
      <c r="B77" s="63">
        <v>6.307575</v>
      </c>
      <c r="C77" s="8">
        <v>0.07276215168187838</v>
      </c>
      <c r="D77" s="24">
        <v>0.1365</v>
      </c>
      <c r="E77" s="79">
        <v>100.11</v>
      </c>
      <c r="F77" s="8">
        <v>0.01479979726305114</v>
      </c>
      <c r="G77" s="78">
        <v>0.038054749066777305</v>
      </c>
      <c r="H77" s="6">
        <v>14848.392805334242</v>
      </c>
      <c r="I77" s="8">
        <v>0.07467648349315681</v>
      </c>
      <c r="J77" s="8">
        <v>0.8498772097622976</v>
      </c>
      <c r="K77" s="6">
        <v>2622.828489665764</v>
      </c>
      <c r="L77" s="8">
        <v>0.06205201987670361</v>
      </c>
      <c r="M77" s="8">
        <v>0.15012279023770234</v>
      </c>
      <c r="N77" s="66">
        <v>0.057962354418827244</v>
      </c>
      <c r="O77" s="8">
        <v>0.0984452509332227</v>
      </c>
      <c r="P77" s="6">
        <v>87.90566666666668</v>
      </c>
      <c r="Q77" s="6">
        <v>15372.830000000004</v>
      </c>
      <c r="R77" s="6">
        <v>17471.221295000003</v>
      </c>
      <c r="S77" s="6">
        <v>2098.3912949999994</v>
      </c>
    </row>
    <row r="78">
      <c r="A78" s="67">
        <v>44645.0</v>
      </c>
      <c r="B78" s="63">
        <v>5.879751620721306</v>
      </c>
      <c r="C78" s="8">
        <v>0.03336975073774373</v>
      </c>
      <c r="D78" s="8">
        <v>0.05941470643627132</v>
      </c>
      <c r="E78" s="80">
        <v>98.65</v>
      </c>
      <c r="F78" s="8">
        <v>-0.034546878058328456</v>
      </c>
      <c r="G78" s="78">
        <v>0.02291580257154724</v>
      </c>
      <c r="H78" s="6">
        <v>13816.616473332173</v>
      </c>
      <c r="I78" s="8">
        <v>0.028930377980335154</v>
      </c>
      <c r="J78" s="8">
        <v>0.8483633151127746</v>
      </c>
      <c r="K78" s="6">
        <v>2469.5857082125367</v>
      </c>
      <c r="L78" s="8">
        <v>0.05893092819375867</v>
      </c>
      <c r="M78" s="8">
        <v>0.15163668488722531</v>
      </c>
      <c r="N78" s="66">
        <v>0.06791662879607219</v>
      </c>
      <c r="O78" s="8">
        <v>0.03649890386472408</v>
      </c>
      <c r="P78" s="6">
        <v>87.90566666666668</v>
      </c>
      <c r="Q78" s="6">
        <v>15372.830000000004</v>
      </c>
      <c r="R78" s="6">
        <v>16286.202181544708</v>
      </c>
      <c r="S78" s="6">
        <v>913.3721815447043</v>
      </c>
    </row>
    <row r="79">
      <c r="A79" s="67">
        <v>44644.0</v>
      </c>
      <c r="B79" s="63">
        <v>5.689881687095671</v>
      </c>
      <c r="C79" s="8">
        <v>0.010656887719843189</v>
      </c>
      <c r="D79" s="8">
        <v>0.025203907584805497</v>
      </c>
      <c r="E79" s="80">
        <v>102.18</v>
      </c>
      <c r="F79" s="8">
        <v>0.0764854614412136</v>
      </c>
      <c r="G79" s="78">
        <v>0.059518871837412</v>
      </c>
      <c r="H79" s="6">
        <v>13428.135439496407</v>
      </c>
      <c r="I79" s="8">
        <v>0.020060122310575856</v>
      </c>
      <c r="J79" s="8">
        <v>0.8520236220393611</v>
      </c>
      <c r="K79" s="6">
        <v>2332.1499471405205</v>
      </c>
      <c r="L79" s="8">
        <v>-0.03399209785671076</v>
      </c>
      <c r="M79" s="8">
        <v>0.14797637796063892</v>
      </c>
      <c r="N79" s="66">
        <v>-0.06582857372137041</v>
      </c>
      <c r="O79" s="8">
        <v>-0.03431496425260651</v>
      </c>
      <c r="P79" s="6">
        <v>87.90566666666668</v>
      </c>
      <c r="Q79" s="6">
        <v>15372.830000000004</v>
      </c>
      <c r="R79" s="6">
        <v>15760.28538663693</v>
      </c>
      <c r="S79" s="6">
        <v>387.45538663692605</v>
      </c>
    </row>
    <row r="80">
      <c r="A80" s="67">
        <v>44643.0</v>
      </c>
      <c r="B80" s="63">
        <v>5.629884638626162</v>
      </c>
      <c r="C80" s="8">
        <v>0.004115880687401985</v>
      </c>
      <c r="D80" s="8">
        <v>0.014393628581290587</v>
      </c>
      <c r="E80" s="80">
        <v>94.92</v>
      </c>
      <c r="F80" s="8">
        <v>0.04883977900552483</v>
      </c>
      <c r="G80" s="78">
        <v>-0.01576109498133549</v>
      </c>
      <c r="H80" s="6">
        <v>12227.373521646872</v>
      </c>
      <c r="I80" s="8">
        <v>0.009962407341202573</v>
      </c>
      <c r="J80" s="8">
        <v>0.8444956253574863</v>
      </c>
      <c r="K80" s="6">
        <v>2251.5333601630373</v>
      </c>
      <c r="L80" s="8">
        <v>-0.021737276869786326</v>
      </c>
      <c r="M80" s="8">
        <v>0.15550437464251365</v>
      </c>
      <c r="N80" s="66">
        <v>-0.044723898318122846</v>
      </c>
      <c r="O80" s="8">
        <v>0.030154723562626076</v>
      </c>
      <c r="P80" s="6">
        <v>87.22629411764706</v>
      </c>
      <c r="Q80" s="6">
        <v>14273.460000000001</v>
      </c>
      <c r="R80" s="6">
        <v>14478.90688180991</v>
      </c>
      <c r="S80" s="6">
        <v>205.44688180990852</v>
      </c>
    </row>
    <row r="81">
      <c r="A81" s="67">
        <v>44642.0</v>
      </c>
      <c r="B81" s="63">
        <v>5.606807687148651</v>
      </c>
      <c r="C81" s="8">
        <v>0.01828003155535063</v>
      </c>
      <c r="D81" s="8">
        <v>0.010235619306063166</v>
      </c>
      <c r="E81" s="80">
        <v>90.5</v>
      </c>
      <c r="F81" s="8">
        <v>0.019603424966200933</v>
      </c>
      <c r="G81" s="78">
        <v>-0.061592700124429633</v>
      </c>
      <c r="H81" s="6">
        <v>11179.927087787648</v>
      </c>
      <c r="I81" s="8">
        <v>0.01960782650590831</v>
      </c>
      <c r="J81" s="8">
        <v>0.8399124648431769</v>
      </c>
      <c r="K81" s="6">
        <v>2130.8970227642676</v>
      </c>
      <c r="L81" s="8">
        <v>0.007207207261248572</v>
      </c>
      <c r="M81" s="8">
        <v>0.16008753515682306</v>
      </c>
      <c r="N81" s="66">
        <v>-0.0013233934108503043</v>
      </c>
      <c r="O81" s="8">
        <v>0.0718283194304928</v>
      </c>
      <c r="P81" s="6">
        <v>86.887</v>
      </c>
      <c r="Q81" s="6">
        <v>13175.960000000001</v>
      </c>
      <c r="R81" s="6">
        <v>13310.824110551917</v>
      </c>
      <c r="S81" s="6">
        <v>134.86411055191638</v>
      </c>
    </row>
    <row r="82">
      <c r="A82" s="67">
        <v>44641.0</v>
      </c>
      <c r="B82" s="63">
        <v>5.506155</v>
      </c>
      <c r="C82" s="8">
        <v>-0.008693045563549107</v>
      </c>
      <c r="D82" s="24">
        <v>-0.0079</v>
      </c>
      <c r="E82" s="79">
        <v>88.76</v>
      </c>
      <c r="F82" s="8">
        <v>-0.010699955416852314</v>
      </c>
      <c r="G82" s="78">
        <v>-0.07963500622148478</v>
      </c>
      <c r="H82" s="6">
        <v>10039.126755302113</v>
      </c>
      <c r="I82" s="8">
        <v>-0.00986904350837925</v>
      </c>
      <c r="J82" s="8">
        <v>0.8381082342334715</v>
      </c>
      <c r="K82" s="6">
        <v>1939.1910146978862</v>
      </c>
      <c r="L82" s="8">
        <v>-0.0025600019779197236</v>
      </c>
      <c r="M82" s="8">
        <v>0.16189176576652853</v>
      </c>
      <c r="N82" s="66">
        <v>0.002006909853303207</v>
      </c>
      <c r="O82" s="8">
        <v>0.07173500622148478</v>
      </c>
      <c r="P82" s="6">
        <v>86.50939999999999</v>
      </c>
      <c r="Q82" s="6">
        <v>12073.7</v>
      </c>
      <c r="R82" s="6">
        <v>11978.317770000001</v>
      </c>
      <c r="S82" s="6">
        <v>-95.38222999999925</v>
      </c>
    </row>
    <row r="83">
      <c r="A83" s="67">
        <v>44640.0</v>
      </c>
      <c r="B83" s="63">
        <v>5.55444</v>
      </c>
      <c r="C83" s="8">
        <v>-9.991008092724574E-5</v>
      </c>
      <c r="D83" s="24">
        <v>8.0E-4</v>
      </c>
      <c r="E83" s="79">
        <v>89.72</v>
      </c>
      <c r="F83" s="8">
        <v>-3.342618384400975E-4</v>
      </c>
      <c r="G83" s="78">
        <v>-0.06968063044379924</v>
      </c>
      <c r="H83" s="6">
        <v>10139.190871149247</v>
      </c>
      <c r="I83" s="8">
        <v>-1.3697720903282917E-4</v>
      </c>
      <c r="J83" s="8">
        <v>0.83910367181124</v>
      </c>
      <c r="K83" s="6">
        <v>1944.1680888507526</v>
      </c>
      <c r="L83" s="8">
        <v>9.344629661689474E-5</v>
      </c>
      <c r="M83" s="8">
        <v>0.1608963281887599</v>
      </c>
      <c r="N83" s="66">
        <v>2.3435175751285175E-4</v>
      </c>
      <c r="O83" s="8">
        <v>0.07048063044379924</v>
      </c>
      <c r="P83" s="6">
        <v>86.50939999999999</v>
      </c>
      <c r="Q83" s="6">
        <v>12073.7</v>
      </c>
      <c r="R83" s="6">
        <v>12083.358960000001</v>
      </c>
      <c r="S83" s="6">
        <v>9.658960000000661</v>
      </c>
    </row>
    <row r="84">
      <c r="A84" s="67">
        <v>44639.0</v>
      </c>
      <c r="B84" s="63">
        <v>5.554995</v>
      </c>
      <c r="C84" s="8">
        <v>0.009786117836965369</v>
      </c>
      <c r="D84" s="24">
        <v>9.0E-4</v>
      </c>
      <c r="E84" s="79">
        <v>89.75</v>
      </c>
      <c r="F84" s="8">
        <v>0.009902104197141881</v>
      </c>
      <c r="G84" s="78">
        <v>-0.06936955620074658</v>
      </c>
      <c r="H84" s="6">
        <v>10140.579899481852</v>
      </c>
      <c r="I84" s="8">
        <v>0.010885365771948097</v>
      </c>
      <c r="J84" s="8">
        <v>0.8391347792355452</v>
      </c>
      <c r="K84" s="6">
        <v>1943.9864305181472</v>
      </c>
      <c r="L84" s="8">
        <v>0.004090560928160292</v>
      </c>
      <c r="M84" s="8">
        <v>0.1608652207644548</v>
      </c>
      <c r="N84" s="66">
        <v>-1.159863601765121E-4</v>
      </c>
      <c r="O84" s="8">
        <v>0.07026955620074658</v>
      </c>
      <c r="P84" s="6">
        <v>86.50939999999999</v>
      </c>
      <c r="Q84" s="6">
        <v>12073.7</v>
      </c>
      <c r="R84" s="6">
        <v>12084.566330000001</v>
      </c>
      <c r="S84" s="6">
        <v>10.866330000000744</v>
      </c>
    </row>
    <row r="85">
      <c r="A85" s="67">
        <v>44638.0</v>
      </c>
      <c r="B85" s="63">
        <v>5.50116</v>
      </c>
      <c r="C85" s="8">
        <v>-0.001712156309799595</v>
      </c>
      <c r="D85" s="24">
        <v>-0.0088</v>
      </c>
      <c r="E85" s="79">
        <v>88.87</v>
      </c>
      <c r="F85" s="8">
        <v>-2.2499718753510312E-4</v>
      </c>
      <c r="G85" s="78">
        <v>-0.07849440066362501</v>
      </c>
      <c r="H85" s="6">
        <v>10031.384608815802</v>
      </c>
      <c r="I85" s="8">
        <v>-0.002387752362584039</v>
      </c>
      <c r="J85" s="8">
        <v>0.8382222947892574</v>
      </c>
      <c r="K85" s="6">
        <v>1936.0668311841982</v>
      </c>
      <c r="L85" s="8">
        <v>-0.0022492304903383165</v>
      </c>
      <c r="M85" s="8">
        <v>0.1617777052107427</v>
      </c>
      <c r="N85" s="66">
        <v>-0.001487159122264492</v>
      </c>
      <c r="O85" s="8">
        <v>0.069694400663625</v>
      </c>
      <c r="P85" s="6">
        <v>86.50939999999999</v>
      </c>
      <c r="Q85" s="6">
        <v>12073.7</v>
      </c>
      <c r="R85" s="6">
        <v>11967.45144</v>
      </c>
      <c r="S85" s="6">
        <v>-106.24856</v>
      </c>
    </row>
    <row r="86">
      <c r="A86" s="67">
        <v>44637.0</v>
      </c>
      <c r="B86" s="63">
        <v>5.5105949999999995</v>
      </c>
      <c r="C86" s="8">
        <v>0.06855359448988385</v>
      </c>
      <c r="D86" s="24">
        <v>-0.0071</v>
      </c>
      <c r="E86" s="79">
        <v>88.89</v>
      </c>
      <c r="F86" s="8">
        <v>0.07290283645141837</v>
      </c>
      <c r="G86" s="78">
        <v>-0.0782870178349232</v>
      </c>
      <c r="H86" s="6">
        <v>9128.74803588586</v>
      </c>
      <c r="I86" s="8">
        <v>0.06941299865611894</v>
      </c>
      <c r="J86" s="8">
        <v>0.8382430330721276</v>
      </c>
      <c r="K86" s="6">
        <v>1761.5876731141416</v>
      </c>
      <c r="L86" s="8">
        <v>0.025773630455450114</v>
      </c>
      <c r="M86" s="8">
        <v>0.16175696692787245</v>
      </c>
      <c r="N86" s="66">
        <v>-0.004349241961534522</v>
      </c>
      <c r="O86" s="8">
        <v>0.0711870178349232</v>
      </c>
      <c r="P86" s="6">
        <v>86.50857142857144</v>
      </c>
      <c r="Q86" s="6">
        <v>10968.210000000001</v>
      </c>
      <c r="R86" s="6">
        <v>10890.335709</v>
      </c>
      <c r="S86" s="6">
        <v>-77.87429100000008</v>
      </c>
    </row>
    <row r="87">
      <c r="A87" s="67">
        <v>44636.0</v>
      </c>
      <c r="B87" s="63">
        <v>5.1570599999999995</v>
      </c>
      <c r="C87" s="8">
        <v>-0.023436678928008492</v>
      </c>
      <c r="D87" s="24">
        <v>-0.0708</v>
      </c>
      <c r="E87" s="79">
        <v>82.85</v>
      </c>
      <c r="F87" s="8">
        <v>-0.021032730710150105</v>
      </c>
      <c r="G87" s="78">
        <v>-0.14091663210286187</v>
      </c>
      <c r="H87" s="6">
        <v>7803.489804760896</v>
      </c>
      <c r="I87" s="8">
        <v>-0.030737818907182857</v>
      </c>
      <c r="J87" s="8">
        <v>0.8319800716453337</v>
      </c>
      <c r="K87" s="6">
        <v>1575.9293312391064</v>
      </c>
      <c r="L87" s="8">
        <v>-0.019286672049633857</v>
      </c>
      <c r="M87" s="8">
        <v>0.1680199283546663</v>
      </c>
      <c r="N87" s="66">
        <v>-0.002403948217858387</v>
      </c>
      <c r="O87" s="8">
        <v>0.07011663210286187</v>
      </c>
      <c r="P87" s="6">
        <v>86.2846153846154</v>
      </c>
      <c r="Q87" s="6">
        <v>10094.080000000002</v>
      </c>
      <c r="R87" s="6">
        <v>9379.419136000002</v>
      </c>
      <c r="S87" s="6">
        <v>-714.6608639999995</v>
      </c>
    </row>
    <row r="88">
      <c r="A88" s="67">
        <v>44635.0</v>
      </c>
      <c r="B88" s="63">
        <v>5.280825</v>
      </c>
      <c r="C88" s="8">
        <v>0.07477691178131707</v>
      </c>
      <c r="D88" s="24">
        <v>-0.0485</v>
      </c>
      <c r="E88" s="79">
        <v>84.63</v>
      </c>
      <c r="F88" s="8">
        <v>0.06493016232540572</v>
      </c>
      <c r="G88" s="78">
        <v>-0.12245956034840322</v>
      </c>
      <c r="H88" s="6">
        <v>7135.556002367034</v>
      </c>
      <c r="I88" s="8">
        <v>0.08171805910688201</v>
      </c>
      <c r="J88" s="8">
        <v>0.8338257788207796</v>
      </c>
      <c r="K88" s="6">
        <v>1422.0542126329665</v>
      </c>
      <c r="L88" s="8">
        <v>0.04125072466446089</v>
      </c>
      <c r="M88" s="8">
        <v>0.16617422117922045</v>
      </c>
      <c r="N88" s="66">
        <v>0.009846749455911352</v>
      </c>
      <c r="O88" s="8">
        <v>0.07395956034840322</v>
      </c>
      <c r="P88" s="6">
        <v>86.55583333333334</v>
      </c>
      <c r="Q88" s="6">
        <v>8993.810000000001</v>
      </c>
      <c r="R88" s="6">
        <v>8557.610215</v>
      </c>
      <c r="S88" s="6">
        <v>-436.1997850000007</v>
      </c>
    </row>
    <row r="89">
      <c r="A89" s="67">
        <v>44634.0</v>
      </c>
      <c r="B89" s="63">
        <v>4.913415</v>
      </c>
      <c r="C89" s="8">
        <v>-0.013153494593690862</v>
      </c>
      <c r="D89" s="24">
        <v>-0.1147</v>
      </c>
      <c r="E89" s="79">
        <v>79.47</v>
      </c>
      <c r="F89" s="8">
        <v>-0.013652724339083933</v>
      </c>
      <c r="G89" s="78">
        <v>-0.17596433015346324</v>
      </c>
      <c r="H89" s="6">
        <v>6596.502612019336</v>
      </c>
      <c r="I89" s="8">
        <v>-0.027959103253605733</v>
      </c>
      <c r="J89" s="8">
        <v>0.8284753018402735</v>
      </c>
      <c r="K89" s="6">
        <v>1365.7173809806645</v>
      </c>
      <c r="L89" s="8">
        <v>-0.021166420829517585</v>
      </c>
      <c r="M89" s="8">
        <v>0.17152469815972649</v>
      </c>
      <c r="N89" s="66">
        <v>4.992297453930705E-4</v>
      </c>
      <c r="O89" s="8">
        <v>0.06126433015346325</v>
      </c>
      <c r="P89" s="6">
        <v>86.55583333333334</v>
      </c>
      <c r="Q89" s="6">
        <v>8993.810000000001</v>
      </c>
      <c r="R89" s="6">
        <v>7962.2199930000015</v>
      </c>
      <c r="S89" s="6">
        <v>-1031.5900069999998</v>
      </c>
    </row>
    <row r="90">
      <c r="A90" s="67">
        <v>44633.0</v>
      </c>
      <c r="B90" s="63">
        <v>4.978905</v>
      </c>
      <c r="C90" s="8">
        <v>-0.004549489569462994</v>
      </c>
      <c r="D90" s="24">
        <v>-0.1029</v>
      </c>
      <c r="E90" s="79">
        <v>80.57</v>
      </c>
      <c r="F90" s="8">
        <v>-0.010074947782282906</v>
      </c>
      <c r="G90" s="78">
        <v>-0.16455827457486527</v>
      </c>
      <c r="H90" s="6">
        <v>5875.298057655317</v>
      </c>
      <c r="I90" s="8">
        <v>-0.02026074194550942</v>
      </c>
      <c r="J90" s="8">
        <v>0.8296159073981333</v>
      </c>
      <c r="K90" s="6">
        <v>1206.651559344683</v>
      </c>
      <c r="L90" s="8">
        <v>-0.015236490233470623</v>
      </c>
      <c r="M90" s="8">
        <v>0.17038409260186677</v>
      </c>
      <c r="N90" s="66">
        <v>0.0055254582128199115</v>
      </c>
      <c r="O90" s="8">
        <v>0.061658274574865266</v>
      </c>
      <c r="P90" s="6">
        <v>87.11000000000001</v>
      </c>
      <c r="Q90" s="6">
        <v>7894.27</v>
      </c>
      <c r="R90" s="6">
        <v>7081.949617</v>
      </c>
      <c r="S90" s="6">
        <v>-812.3203830000002</v>
      </c>
    </row>
    <row r="91">
      <c r="A91" s="67">
        <v>44632.0</v>
      </c>
      <c r="B91" s="63">
        <v>5.00166</v>
      </c>
      <c r="C91" s="8">
        <v>0.009408602150537737</v>
      </c>
      <c r="D91" s="24">
        <v>-0.0988</v>
      </c>
      <c r="E91" s="79">
        <v>81.39</v>
      </c>
      <c r="F91" s="8">
        <v>0.007301980198019864</v>
      </c>
      <c r="G91" s="78">
        <v>-0.15605557859809205</v>
      </c>
      <c r="H91" s="6">
        <v>5091.587117992579</v>
      </c>
      <c r="I91" s="8">
        <v>-0.009061791071776182</v>
      </c>
      <c r="J91" s="8">
        <v>0.8304661769958106</v>
      </c>
      <c r="K91" s="6">
        <v>1039.411662007421</v>
      </c>
      <c r="L91" s="8">
        <v>-0.012598258314919009</v>
      </c>
      <c r="M91" s="8">
        <v>0.16953382300418937</v>
      </c>
      <c r="N91" s="66">
        <v>0.002106621952517873</v>
      </c>
      <c r="O91" s="8">
        <v>0.05725557859809205</v>
      </c>
      <c r="P91" s="6">
        <v>87.784</v>
      </c>
      <c r="Q91" s="6">
        <v>6803.15</v>
      </c>
      <c r="R91" s="6">
        <v>6130.99878</v>
      </c>
      <c r="S91" s="6">
        <v>-672.1512199999997</v>
      </c>
    </row>
    <row r="92">
      <c r="A92" s="67">
        <v>44631.0</v>
      </c>
      <c r="B92" s="63">
        <v>4.9550399999999994</v>
      </c>
      <c r="C92" s="8">
        <v>-0.05167961490949946</v>
      </c>
      <c r="D92" s="24">
        <v>-0.1072</v>
      </c>
      <c r="E92" s="79">
        <v>80.8</v>
      </c>
      <c r="F92" s="8">
        <v>-0.026857762254606787</v>
      </c>
      <c r="G92" s="78">
        <v>-0.16217337204479465</v>
      </c>
      <c r="H92" s="6">
        <v>4232.001381425546</v>
      </c>
      <c r="I92" s="8">
        <v>-0.06494106398952648</v>
      </c>
      <c r="J92" s="8">
        <v>0.8298543976511403</v>
      </c>
      <c r="K92" s="6">
        <v>867.6900745744533</v>
      </c>
      <c r="L92" s="8">
        <v>-0.0525774977173622</v>
      </c>
      <c r="M92" s="8">
        <v>0.1701456023488597</v>
      </c>
      <c r="N92" s="66">
        <v>-0.024821852654892673</v>
      </c>
      <c r="O92" s="8">
        <v>0.05497337204479465</v>
      </c>
      <c r="P92" s="6">
        <v>88.31888888888889</v>
      </c>
      <c r="Q92" s="6">
        <v>5712.0199999999995</v>
      </c>
      <c r="R92" s="6">
        <v>5099.691456</v>
      </c>
      <c r="S92" s="6">
        <v>-612.328544</v>
      </c>
    </row>
    <row r="93">
      <c r="A93" s="67">
        <v>44630.0</v>
      </c>
      <c r="B93" s="63">
        <v>5.225069583975175</v>
      </c>
      <c r="C93" s="8">
        <v>-0.016552826601247128</v>
      </c>
      <c r="D93" s="8">
        <v>-0.05854602090537373</v>
      </c>
      <c r="E93" s="79">
        <v>83.03</v>
      </c>
      <c r="F93" s="8">
        <v>-0.06634431575396382</v>
      </c>
      <c r="G93" s="78">
        <v>-0.13905018664454583</v>
      </c>
      <c r="H93" s="6">
        <v>3616.5151627763416</v>
      </c>
      <c r="I93" s="8">
        <v>-0.0237300159724263</v>
      </c>
      <c r="J93" s="8">
        <v>0.8321667161911652</v>
      </c>
      <c r="K93" s="6">
        <v>729.387037361108</v>
      </c>
      <c r="L93" s="8">
        <v>0.020651566491363793</v>
      </c>
      <c r="M93" s="8">
        <v>0.16783328380883478</v>
      </c>
      <c r="N93" s="66">
        <v>0.049791489152716695</v>
      </c>
      <c r="O93" s="8">
        <v>0.0805041657391721</v>
      </c>
      <c r="P93" s="6">
        <v>89.12124999999999</v>
      </c>
      <c r="Q93" s="6">
        <v>4616.16</v>
      </c>
      <c r="R93" s="6">
        <v>4345.90220013745</v>
      </c>
      <c r="S93" s="6">
        <v>-270.2577998625502</v>
      </c>
    </row>
    <row r="94">
      <c r="A94" s="67">
        <v>44629.0</v>
      </c>
      <c r="B94" s="63">
        <v>5.313015</v>
      </c>
      <c r="C94" s="8">
        <v>0.04281045751633994</v>
      </c>
      <c r="D94" s="24">
        <v>-0.0427</v>
      </c>
      <c r="E94" s="79">
        <v>88.93</v>
      </c>
      <c r="F94" s="8">
        <v>0.056050350314689634</v>
      </c>
      <c r="G94" s="78">
        <v>-0.07787225217751959</v>
      </c>
      <c r="H94" s="6">
        <v>3704.421135490116</v>
      </c>
      <c r="I94" s="8">
        <v>0.025618160590202166</v>
      </c>
      <c r="J94" s="8">
        <v>0.8382845096378678</v>
      </c>
      <c r="K94" s="6">
        <v>714.6288325098844</v>
      </c>
      <c r="L94" s="8">
        <v>-0.0014180227703480819</v>
      </c>
      <c r="M94" s="8">
        <v>0.16171549036213215</v>
      </c>
      <c r="N94" s="66">
        <v>-0.013239892798349695</v>
      </c>
      <c r="O94" s="8">
        <v>0.03517225217751958</v>
      </c>
      <c r="P94" s="6">
        <v>89.12124999999999</v>
      </c>
      <c r="Q94" s="6">
        <v>4616.16</v>
      </c>
      <c r="R94" s="6">
        <v>4419.049968</v>
      </c>
      <c r="S94" s="6">
        <v>-197.1100319999996</v>
      </c>
    </row>
    <row r="95">
      <c r="A95" s="67">
        <v>44628.0</v>
      </c>
      <c r="B95" s="63">
        <v>5.0949</v>
      </c>
      <c r="C95" s="8">
        <v>0.07468976820416762</v>
      </c>
      <c r="D95" s="24">
        <v>-0.082</v>
      </c>
      <c r="E95" s="79">
        <v>84.21</v>
      </c>
      <c r="F95" s="8">
        <v>0.02670080468178493</v>
      </c>
      <c r="G95" s="78">
        <v>-0.12681459975114062</v>
      </c>
      <c r="H95" s="6">
        <v>2692.8462892288503</v>
      </c>
      <c r="I95" s="8">
        <v>0.022616136682050314</v>
      </c>
      <c r="J95" s="8">
        <v>0.8333902748805058</v>
      </c>
      <c r="K95" s="6">
        <v>538.3484707711505</v>
      </c>
      <c r="L95" s="8">
        <v>0.011742176674618632</v>
      </c>
      <c r="M95" s="8">
        <v>0.1666097251194943</v>
      </c>
      <c r="N95" s="66">
        <v>0.04798896352238269</v>
      </c>
      <c r="O95" s="8">
        <v>0.04481459975114062</v>
      </c>
      <c r="P95" s="6">
        <v>89.21</v>
      </c>
      <c r="Q95" s="6">
        <v>3519.8200000000006</v>
      </c>
      <c r="R95" s="6">
        <v>3231.1947600000003</v>
      </c>
      <c r="S95" s="6">
        <v>-288.6252400000003</v>
      </c>
    </row>
    <row r="96">
      <c r="A96" s="67">
        <v>44627.0</v>
      </c>
      <c r="B96" s="63">
        <v>4.74081</v>
      </c>
      <c r="C96" s="8">
        <v>-0.06234906695938536</v>
      </c>
      <c r="D96" s="24">
        <v>-0.1458</v>
      </c>
      <c r="E96" s="79">
        <v>82.02</v>
      </c>
      <c r="F96" s="8">
        <v>-0.06348481388444849</v>
      </c>
      <c r="G96" s="78">
        <v>-0.14952301949398594</v>
      </c>
      <c r="H96" s="6">
        <v>1725.8127404420627</v>
      </c>
      <c r="I96" s="8">
        <v>-0.06880848161544484</v>
      </c>
      <c r="J96" s="8">
        <v>0.8311194329062213</v>
      </c>
      <c r="K96" s="6">
        <v>350.6791235579378</v>
      </c>
      <c r="L96" s="8">
        <v>-0.029208188524606382</v>
      </c>
      <c r="M96" s="8">
        <v>0.16888056709377877</v>
      </c>
      <c r="N96" s="66">
        <v>0.0011357469250631302</v>
      </c>
      <c r="O96" s="8">
        <v>0.0037230194939859296</v>
      </c>
      <c r="P96" s="6">
        <v>90.08999999999999</v>
      </c>
      <c r="Q96" s="6">
        <v>2430.9200000000005</v>
      </c>
      <c r="R96" s="6">
        <v>2076.4918640000005</v>
      </c>
      <c r="S96" s="6">
        <v>-354.428136</v>
      </c>
    </row>
    <row r="97">
      <c r="A97" s="67">
        <v>44626.0</v>
      </c>
      <c r="B97" s="63">
        <v>5.05605</v>
      </c>
      <c r="C97" s="8">
        <v>-0.005784131834552064</v>
      </c>
      <c r="D97" s="24">
        <v>-0.089</v>
      </c>
      <c r="E97" s="79">
        <v>87.58</v>
      </c>
      <c r="F97" s="8">
        <v>-0.023634336677815004</v>
      </c>
      <c r="G97" s="78">
        <v>-0.0918705931148901</v>
      </c>
      <c r="H97" s="6">
        <v>1853.338122576576</v>
      </c>
      <c r="I97" s="8">
        <v>-0.04638723048796456</v>
      </c>
      <c r="J97" s="8">
        <v>0.8368846755441308</v>
      </c>
      <c r="K97" s="6">
        <v>361.22999742342427</v>
      </c>
      <c r="L97" s="8">
        <v>-0.038221434178160374</v>
      </c>
      <c r="M97" s="8">
        <v>0.16311532445586918</v>
      </c>
      <c r="N97" s="66">
        <v>0.01785020484326294</v>
      </c>
      <c r="O97" s="8">
        <v>0.002870593114890102</v>
      </c>
      <c r="P97" s="6">
        <v>90.08999999999999</v>
      </c>
      <c r="Q97" s="6">
        <v>2430.9200000000005</v>
      </c>
      <c r="R97" s="6">
        <v>2214.5681200000004</v>
      </c>
      <c r="S97" s="6">
        <v>-216.35188000000016</v>
      </c>
    </row>
    <row r="98">
      <c r="A98" s="67">
        <v>44625.0</v>
      </c>
      <c r="B98" s="63">
        <v>5.085465</v>
      </c>
      <c r="C98" s="8">
        <v>0.15286864620030216</v>
      </c>
      <c r="D98" s="24">
        <v>-0.0837</v>
      </c>
      <c r="E98" s="79">
        <v>89.7</v>
      </c>
      <c r="F98" s="8">
        <v>0.01643059490084986</v>
      </c>
      <c r="G98" s="78">
        <v>-0.06988801327250094</v>
      </c>
      <c r="H98" s="6">
        <v>1027.3703849074504</v>
      </c>
      <c r="I98" s="8">
        <v>-0.048145697294499024</v>
      </c>
      <c r="J98" s="8">
        <v>0.8390829335283697</v>
      </c>
      <c r="K98" s="6">
        <v>197.02632709254954</v>
      </c>
      <c r="L98" s="8">
        <v>-0.04972506873512639</v>
      </c>
      <c r="M98" s="8">
        <v>0.16091706647163026</v>
      </c>
      <c r="N98" s="66">
        <v>0.1364380512994523</v>
      </c>
      <c r="O98" s="8">
        <v>-0.01381198672749906</v>
      </c>
      <c r="P98" s="6">
        <v>90.65799999999999</v>
      </c>
      <c r="Q98" s="6">
        <v>1336.24</v>
      </c>
      <c r="R98" s="6">
        <v>1224.396712</v>
      </c>
      <c r="S98" s="6">
        <v>-111.84328800000003</v>
      </c>
    </row>
    <row r="99">
      <c r="A99" s="67">
        <v>44624.0</v>
      </c>
      <c r="B99" s="63">
        <v>4.41114</v>
      </c>
      <c r="C99" s="8">
        <v>-0.058628449603221666</v>
      </c>
      <c r="D99" s="24">
        <v>-0.2052</v>
      </c>
      <c r="E99" s="80">
        <v>88.25</v>
      </c>
      <c r="F99" s="8">
        <v>-0.07881002087682665</v>
      </c>
      <c r="G99" s="78">
        <v>-0.08492326835338027</v>
      </c>
      <c r="H99" s="6">
        <v>160.80845189573623</v>
      </c>
      <c r="I99" s="8">
        <v>-0.06734579812408081</v>
      </c>
      <c r="J99" s="8">
        <v>0.8375794080202817</v>
      </c>
      <c r="K99" s="6">
        <v>31.183436104263762</v>
      </c>
      <c r="L99" s="8">
        <v>-0.010956368447051945</v>
      </c>
      <c r="M99" s="8">
        <v>0.16242059197971825</v>
      </c>
      <c r="N99" s="66">
        <v>0.02018157127360498</v>
      </c>
      <c r="O99" s="8">
        <v>-0.12027673164661973</v>
      </c>
      <c r="P99" s="6">
        <v>91.0675</v>
      </c>
      <c r="Q99" s="6">
        <v>241.56</v>
      </c>
      <c r="R99" s="6">
        <v>191.99188800000002</v>
      </c>
      <c r="S99" s="6">
        <v>-49.568111999999985</v>
      </c>
    </row>
    <row r="100">
      <c r="A100" s="67">
        <v>44623.0</v>
      </c>
      <c r="B100" s="63">
        <v>4.685865</v>
      </c>
      <c r="C100" s="8">
        <v>-0.062201488392758075</v>
      </c>
      <c r="D100" s="24">
        <v>-0.1557</v>
      </c>
      <c r="E100" s="79">
        <v>95.8</v>
      </c>
      <c r="F100" s="8">
        <v>-0.0495088798491915</v>
      </c>
      <c r="G100" s="78">
        <v>-0.006636250518457065</v>
      </c>
      <c r="H100" s="6">
        <v>172.4202298904458</v>
      </c>
      <c r="I100" s="8">
        <v>-0.06790623732994117</v>
      </c>
      <c r="J100" s="8">
        <v>0.845408109803774</v>
      </c>
      <c r="K100" s="6">
        <v>31.528878109554228</v>
      </c>
      <c r="L100" s="8">
        <v>-0.029726360570589527</v>
      </c>
      <c r="M100" s="8">
        <v>0.15459189019622593</v>
      </c>
      <c r="N100" s="66">
        <v>-0.012692608543566575</v>
      </c>
      <c r="O100" s="8">
        <v>-0.14906374948154294</v>
      </c>
      <c r="P100" s="6">
        <v>91.0675</v>
      </c>
      <c r="Q100" s="6">
        <v>241.56</v>
      </c>
      <c r="R100" s="6">
        <v>203.949108</v>
      </c>
      <c r="S100" s="6">
        <v>-37.61089200000001</v>
      </c>
    </row>
    <row r="101">
      <c r="A101" s="67">
        <v>44622.0</v>
      </c>
      <c r="B101" s="63">
        <v>4.996665</v>
      </c>
      <c r="C101" s="8">
        <v>0.01661923234343221</v>
      </c>
      <c r="D101" s="24">
        <v>-0.0997</v>
      </c>
      <c r="E101" s="81">
        <v>100.79</v>
      </c>
      <c r="F101" s="8">
        <v>0.020554880518428575</v>
      </c>
      <c r="G101" s="78">
        <v>0.045105765242638096</v>
      </c>
      <c r="H101" s="6">
        <v>184.98163682217327</v>
      </c>
      <c r="I101" s="8">
        <v>0.01914130091985289</v>
      </c>
      <c r="J101" s="8">
        <v>0.8505823113798835</v>
      </c>
      <c r="K101" s="6">
        <v>32.49483117782674</v>
      </c>
      <c r="L101" s="8">
        <v>0.002496469248353339</v>
      </c>
      <c r="M101" s="8">
        <v>0.14941768862011653</v>
      </c>
      <c r="N101" s="66">
        <v>-0.0039356481749963645</v>
      </c>
      <c r="O101" s="8">
        <v>-0.1448057652426381</v>
      </c>
      <c r="P101" s="6">
        <v>91.0675</v>
      </c>
      <c r="Q101" s="6">
        <v>241.56</v>
      </c>
      <c r="R101" s="6">
        <v>217.476468</v>
      </c>
      <c r="S101" s="6">
        <v>-24.08353199999999</v>
      </c>
    </row>
    <row r="102">
      <c r="A102" s="67">
        <v>44621.0</v>
      </c>
      <c r="B102" s="63">
        <v>4.9149817759025405</v>
      </c>
      <c r="C102" s="8">
        <v>0.028789848936363382</v>
      </c>
      <c r="D102" s="8">
        <v>-0.11441769803557829</v>
      </c>
      <c r="E102" s="81">
        <v>98.76</v>
      </c>
      <c r="F102" s="8">
        <v>-0.008234585258083849</v>
      </c>
      <c r="G102" s="78">
        <v>0.024056408129407014</v>
      </c>
      <c r="H102" s="6">
        <v>181.50735001634533</v>
      </c>
      <c r="I102" s="8">
        <v>0.027759918101278647</v>
      </c>
      <c r="J102" s="8">
        <v>0.8484773756685604</v>
      </c>
      <c r="K102" s="6">
        <v>32.413910846180386</v>
      </c>
      <c r="L102" s="8">
        <v>0.03459548416716163</v>
      </c>
      <c r="M102" s="8">
        <v>0.15152262433143965</v>
      </c>
      <c r="N102" s="66">
        <v>0.03702443419444723</v>
      </c>
      <c r="O102" s="8">
        <v>-0.1384741061649853</v>
      </c>
      <c r="P102" s="6">
        <v>91.0675</v>
      </c>
      <c r="Q102" s="6">
        <v>241.56</v>
      </c>
      <c r="R102" s="6">
        <v>213.9212608625257</v>
      </c>
      <c r="S102" s="6">
        <v>-27.63873913747429</v>
      </c>
    </row>
    <row r="103">
      <c r="A103" s="67">
        <v>44620.0</v>
      </c>
      <c r="B103" s="63">
        <v>4.77744</v>
      </c>
      <c r="C103" s="8">
        <v>0.11806728146512535</v>
      </c>
      <c r="D103" s="24">
        <v>-0.1392</v>
      </c>
      <c r="E103" s="81">
        <v>99.58</v>
      </c>
      <c r="F103" s="8">
        <v>0.16372560476802622</v>
      </c>
      <c r="G103" s="78">
        <v>0.032559104106180126</v>
      </c>
      <c r="H103" s="6">
        <v>176.60481482063307</v>
      </c>
      <c r="I103" s="8">
        <v>0.1375238470867437</v>
      </c>
      <c r="J103" s="8">
        <v>0.8493276452662377</v>
      </c>
      <c r="K103" s="6">
        <v>31.33003317936695</v>
      </c>
      <c r="L103" s="8">
        <v>0.01974768526926396</v>
      </c>
      <c r="M103" s="8">
        <v>0.1506723547337623</v>
      </c>
      <c r="N103" s="66">
        <v>-0.04565832330290087</v>
      </c>
      <c r="O103" s="8">
        <v>-0.17175910410618012</v>
      </c>
      <c r="P103" s="6">
        <v>91.0675</v>
      </c>
      <c r="Q103" s="6">
        <v>241.56</v>
      </c>
      <c r="R103" s="6">
        <v>207.934848</v>
      </c>
      <c r="S103" s="6">
        <v>-33.625152000000014</v>
      </c>
    </row>
    <row r="104">
      <c r="A104" s="62">
        <v>44619.0</v>
      </c>
      <c r="B104" s="63">
        <v>4.272945</v>
      </c>
      <c r="C104" s="8">
        <v>-0.1760164687604039</v>
      </c>
      <c r="D104" s="24">
        <v>-0.2301</v>
      </c>
      <c r="E104" s="80">
        <v>85.57</v>
      </c>
      <c r="F104" s="8">
        <v>-0.05038286538674963</v>
      </c>
      <c r="G104" s="78">
        <v>-0.11271256739941937</v>
      </c>
      <c r="H104" s="6">
        <v>155.25372524974046</v>
      </c>
      <c r="I104" s="8">
        <v>-0.18063700422929463</v>
      </c>
      <c r="J104" s="8">
        <v>0.8348004781156778</v>
      </c>
      <c r="K104" s="6">
        <v>30.72331875025955</v>
      </c>
      <c r="L104" s="8">
        <v>-0.15184717398218273</v>
      </c>
      <c r="M104" s="8">
        <v>0.1651995218843222</v>
      </c>
      <c r="N104" s="66">
        <v>-0.12563360337365426</v>
      </c>
      <c r="O104" s="8">
        <v>-0.11738743260058063</v>
      </c>
      <c r="P104" s="6">
        <v>91.0675</v>
      </c>
      <c r="Q104" s="6">
        <v>241.56</v>
      </c>
      <c r="R104" s="6">
        <v>185.977044</v>
      </c>
      <c r="S104" s="6">
        <v>-55.582955999999996</v>
      </c>
    </row>
    <row r="105">
      <c r="A105" s="67">
        <v>44618.0</v>
      </c>
      <c r="B105" s="63">
        <v>5.185716507673164</v>
      </c>
      <c r="C105" s="8">
        <v>-0.0283588527064913</v>
      </c>
      <c r="D105" s="8">
        <v>-0.06563666528411449</v>
      </c>
      <c r="E105" s="80">
        <v>90.11</v>
      </c>
      <c r="F105" s="8">
        <v>-0.02835885270649119</v>
      </c>
      <c r="G105" s="78">
        <v>-0.06563666528411449</v>
      </c>
      <c r="H105" s="6">
        <v>189.48100664920366</v>
      </c>
      <c r="I105" s="8">
        <v>-0.03150494226403666</v>
      </c>
      <c r="J105" s="8">
        <v>0.8395080683272083</v>
      </c>
      <c r="K105" s="6">
        <v>36.22380048476563</v>
      </c>
      <c r="L105" s="8">
        <v>-0.011563303756531362</v>
      </c>
      <c r="M105" s="8">
        <v>0.16049193167279172</v>
      </c>
      <c r="N105" s="66">
        <v>-1.1102230246251565E-16</v>
      </c>
      <c r="O105" s="8">
        <v>0.0</v>
      </c>
      <c r="P105" s="6">
        <v>91.0675</v>
      </c>
      <c r="Q105" s="6">
        <v>241.56</v>
      </c>
      <c r="R105" s="6">
        <v>225.7048071339693</v>
      </c>
      <c r="S105" s="6">
        <v>-15.855192866030706</v>
      </c>
    </row>
    <row r="106">
      <c r="A106" s="67">
        <v>44617.0</v>
      </c>
      <c r="B106" s="63">
        <v>5.337069680630443</v>
      </c>
      <c r="C106" s="8">
        <v>0.04143739472206609</v>
      </c>
      <c r="D106" s="8">
        <v>-0.03836582330982996</v>
      </c>
      <c r="E106" s="80">
        <v>92.74</v>
      </c>
      <c r="F106" s="8">
        <v>0.04143739472206631</v>
      </c>
      <c r="G106" s="78">
        <v>-0.03836582330982996</v>
      </c>
      <c r="H106" s="6">
        <v>195.6447842822767</v>
      </c>
      <c r="I106" s="8">
        <v>0.04619016071587123</v>
      </c>
      <c r="J106" s="8">
        <v>0.8422351525246368</v>
      </c>
      <c r="K106" s="6">
        <v>36.64756743900077</v>
      </c>
      <c r="L106" s="8">
        <v>0.016777853040876423</v>
      </c>
      <c r="M106" s="8">
        <v>0.1577648474753632</v>
      </c>
      <c r="N106" s="66">
        <v>-2.220446049250313E-16</v>
      </c>
      <c r="O106" s="8">
        <v>0.0</v>
      </c>
      <c r="P106" s="6">
        <v>91.0675</v>
      </c>
      <c r="Q106" s="6">
        <v>241.56</v>
      </c>
      <c r="R106" s="6">
        <v>232.29235172127747</v>
      </c>
      <c r="S106" s="6">
        <v>-9.267648278722532</v>
      </c>
    </row>
    <row r="107">
      <c r="A107" s="67">
        <v>44616.0</v>
      </c>
      <c r="B107" s="63">
        <v>5.124714848610535</v>
      </c>
      <c r="C107" s="8">
        <v>0.04432977600562915</v>
      </c>
      <c r="D107" s="8">
        <v>-0.07662795520530896</v>
      </c>
      <c r="E107" s="80">
        <v>89.05</v>
      </c>
      <c r="F107" s="8">
        <v>0.04432977600562915</v>
      </c>
      <c r="G107" s="78">
        <v>-0.07662795520530896</v>
      </c>
      <c r="H107" s="6">
        <v>187.00690527275063</v>
      </c>
      <c r="I107" s="8">
        <v>0.0492349162896939</v>
      </c>
      <c r="J107" s="8">
        <v>0.8384089393350889</v>
      </c>
      <c r="K107" s="6">
        <v>36.042845867854936</v>
      </c>
      <c r="L107" s="8">
        <v>0.019598503885682295</v>
      </c>
      <c r="M107" s="8">
        <v>0.1615910606649112</v>
      </c>
      <c r="N107" s="66">
        <v>0.0</v>
      </c>
      <c r="O107" s="8">
        <v>0.0</v>
      </c>
      <c r="P107" s="6">
        <v>91.0675</v>
      </c>
      <c r="Q107" s="6">
        <v>241.56</v>
      </c>
      <c r="R107" s="6">
        <v>223.04975114060557</v>
      </c>
      <c r="S107" s="6">
        <v>-18.510248859394437</v>
      </c>
    </row>
    <row r="108">
      <c r="A108" s="67">
        <v>44615.0</v>
      </c>
      <c r="B108" s="63">
        <v>4.907180630443799</v>
      </c>
      <c r="C108" s="8">
        <v>-0.01501674945131104</v>
      </c>
      <c r="D108" s="8">
        <v>-0.11582330982994615</v>
      </c>
      <c r="E108" s="80">
        <v>85.27</v>
      </c>
      <c r="F108" s="8">
        <v>-0.01501674945131104</v>
      </c>
      <c r="G108" s="78">
        <v>-0.11582330982994615</v>
      </c>
      <c r="H108" s="6">
        <v>178.23168326693198</v>
      </c>
      <c r="I108" s="8">
        <v>-0.016605271327687632</v>
      </c>
      <c r="J108" s="8">
        <v>0.8344894038726252</v>
      </c>
      <c r="K108" s="6">
        <v>35.35003801054623</v>
      </c>
      <c r="L108" s="8">
        <v>-0.006928756692365479</v>
      </c>
      <c r="M108" s="8">
        <v>0.1655105961273748</v>
      </c>
      <c r="N108" s="66">
        <v>0.0</v>
      </c>
      <c r="O108" s="8">
        <v>0.0</v>
      </c>
      <c r="P108" s="6">
        <v>91.0675</v>
      </c>
      <c r="Q108" s="6">
        <v>241.56</v>
      </c>
      <c r="R108" s="6">
        <v>213.5817212774782</v>
      </c>
      <c r="S108" s="6">
        <v>-27.978278722521793</v>
      </c>
    </row>
    <row r="109">
      <c r="A109" s="67">
        <v>44614.0</v>
      </c>
      <c r="B109" s="63">
        <v>4.981993985897967</v>
      </c>
      <c r="C109" s="8">
        <v>0.04125571325475086</v>
      </c>
      <c r="D109" s="8">
        <v>-0.10234342596433021</v>
      </c>
      <c r="E109" s="80">
        <v>86.57</v>
      </c>
      <c r="F109" s="8">
        <v>0.04125571325475086</v>
      </c>
      <c r="G109" s="78">
        <v>-0.10234342596433021</v>
      </c>
      <c r="H109" s="6">
        <v>181.24124328748817</v>
      </c>
      <c r="I109" s="8">
        <v>-0.0010749804116426676</v>
      </c>
      <c r="J109" s="8">
        <v>0.8358373922591867</v>
      </c>
      <c r="K109" s="6">
        <v>35.59667873656821</v>
      </c>
      <c r="L109" s="8">
        <v>-0.018550499957609046</v>
      </c>
      <c r="M109" s="8">
        <v>0.1641626077408132</v>
      </c>
      <c r="N109" s="66">
        <v>0.0</v>
      </c>
      <c r="O109" s="8">
        <v>0.0</v>
      </c>
      <c r="P109" s="6">
        <v>91.0675</v>
      </c>
      <c r="Q109" s="6">
        <v>241.56</v>
      </c>
      <c r="R109" s="6">
        <v>216.8379220240564</v>
      </c>
      <c r="S109" s="6">
        <v>-24.72207797594359</v>
      </c>
    </row>
    <row r="110">
      <c r="A110" s="67">
        <v>44613.0</v>
      </c>
      <c r="B110" s="63">
        <v>4.784601824968893</v>
      </c>
      <c r="C110" s="8">
        <v>-0.0843612334801761</v>
      </c>
      <c r="D110" s="8">
        <v>-0.13790958108668605</v>
      </c>
      <c r="E110" s="80">
        <v>83.14</v>
      </c>
      <c r="F110" s="8">
        <v>-0.08436123348017621</v>
      </c>
      <c r="G110" s="78">
        <v>-0.13790958108668605</v>
      </c>
      <c r="H110" s="6">
        <v>124.10619700341063</v>
      </c>
      <c r="I110" s="8">
        <v>-0.10525710567052726</v>
      </c>
      <c r="J110" s="8">
        <v>0.8322807767469511</v>
      </c>
      <c r="K110" s="6">
        <v>25.009582756025296</v>
      </c>
      <c r="L110" s="8">
        <v>-0.06700881208311626</v>
      </c>
      <c r="M110" s="8">
        <v>0.16771922325304883</v>
      </c>
      <c r="N110" s="66">
        <v>1.1102230246251565E-16</v>
      </c>
      <c r="O110" s="8">
        <v>0.0</v>
      </c>
      <c r="P110" s="6">
        <v>97.60499999999999</v>
      </c>
      <c r="Q110" s="6">
        <v>172.97</v>
      </c>
      <c r="R110" s="6">
        <v>149.11577975943592</v>
      </c>
      <c r="S110" s="6">
        <v>-23.854220240564075</v>
      </c>
    </row>
    <row r="111">
      <c r="A111" s="67">
        <v>44612.0</v>
      </c>
      <c r="B111" s="63">
        <v>5.225425134798838</v>
      </c>
      <c r="C111" s="8">
        <v>-0.008841829494596665</v>
      </c>
      <c r="D111" s="8">
        <v>-0.058481957693902964</v>
      </c>
      <c r="E111" s="80">
        <v>90.8</v>
      </c>
      <c r="F111" s="8">
        <v>-0.008841829494596665</v>
      </c>
      <c r="G111" s="78">
        <v>-0.058481957693902964</v>
      </c>
      <c r="H111" s="6">
        <v>100.8871493251944</v>
      </c>
      <c r="I111" s="8">
        <v>-0.00983161713780778</v>
      </c>
      <c r="J111" s="8">
        <v>0.8402235390862294</v>
      </c>
      <c r="K111" s="6">
        <v>19.18464661010215</v>
      </c>
      <c r="L111" s="8">
        <v>-0.0036040528797049998</v>
      </c>
      <c r="M111" s="8">
        <v>0.1597764609137706</v>
      </c>
      <c r="N111" s="66">
        <v>0.0</v>
      </c>
      <c r="O111" s="8">
        <v>0.0</v>
      </c>
      <c r="P111" s="6">
        <v>102.14</v>
      </c>
      <c r="Q111" s="6">
        <v>127.53</v>
      </c>
      <c r="R111" s="6">
        <v>120.07179593529656</v>
      </c>
      <c r="S111" s="6">
        <v>-7.4582040647034376</v>
      </c>
    </row>
    <row r="112">
      <c r="A112" s="67">
        <v>44611.0</v>
      </c>
      <c r="B112" s="63">
        <v>5.272039610120282</v>
      </c>
      <c r="C112" s="8">
        <v>0.016646321163023003</v>
      </c>
      <c r="D112" s="8">
        <v>-0.0500829531314807</v>
      </c>
      <c r="E112" s="80">
        <v>91.61</v>
      </c>
      <c r="F112" s="8">
        <v>0.016646321163023003</v>
      </c>
      <c r="G112" s="78">
        <v>-0.0500829531314807</v>
      </c>
      <c r="H112" s="6">
        <v>101.88888180166775</v>
      </c>
      <c r="I112" s="8">
        <v>0.01852987950355356</v>
      </c>
      <c r="J112" s="8">
        <v>0.8410634395424716</v>
      </c>
      <c r="K112" s="6">
        <v>19.25403918547451</v>
      </c>
      <c r="L112" s="8">
        <v>0.006793723542948715</v>
      </c>
      <c r="M112" s="8">
        <v>0.1589365604575283</v>
      </c>
      <c r="N112" s="66">
        <v>0.0</v>
      </c>
      <c r="O112" s="8">
        <v>0.0</v>
      </c>
      <c r="P112" s="6">
        <v>102.14</v>
      </c>
      <c r="Q112" s="6">
        <v>127.53</v>
      </c>
      <c r="R112" s="6">
        <v>121.14292098714226</v>
      </c>
      <c r="S112" s="6">
        <v>-6.38707901285774</v>
      </c>
    </row>
    <row r="113">
      <c r="A113" s="67">
        <v>44610.0</v>
      </c>
      <c r="B113" s="63">
        <v>5.185716507673164</v>
      </c>
      <c r="C113" s="8">
        <v>-0.03522483940042853</v>
      </c>
      <c r="D113" s="8">
        <v>-0.06563666528411449</v>
      </c>
      <c r="E113" s="80">
        <v>90.11</v>
      </c>
      <c r="F113" s="8">
        <v>-0.03522483940042831</v>
      </c>
      <c r="G113" s="78">
        <v>-0.06563666528411449</v>
      </c>
      <c r="H113" s="6">
        <v>100.03524084274277</v>
      </c>
      <c r="I113" s="8">
        <v>-0.03912945873688567</v>
      </c>
      <c r="J113" s="8">
        <v>0.8395080683272083</v>
      </c>
      <c r="K113" s="6">
        <v>19.124115233574116</v>
      </c>
      <c r="L113" s="8">
        <v>-0.01427201474682771</v>
      </c>
      <c r="M113" s="8">
        <v>0.1604919316727918</v>
      </c>
      <c r="N113" s="66">
        <v>-2.220446049250313E-16</v>
      </c>
      <c r="O113" s="8">
        <v>0.0</v>
      </c>
      <c r="P113" s="6">
        <v>102.14</v>
      </c>
      <c r="Q113" s="6">
        <v>127.53</v>
      </c>
      <c r="R113" s="6">
        <v>119.15935607631688</v>
      </c>
      <c r="S113" s="6">
        <v>-8.370643923683119</v>
      </c>
    </row>
    <row r="114">
      <c r="A114" s="67">
        <v>44609.0</v>
      </c>
      <c r="B114" s="63">
        <v>5.375051845707176</v>
      </c>
      <c r="C114" s="8">
        <v>-0.08395449195763027</v>
      </c>
      <c r="D114" s="8">
        <v>-0.03152218996267098</v>
      </c>
      <c r="E114" s="80">
        <v>93.4</v>
      </c>
      <c r="F114" s="8">
        <v>-0.08395449195763038</v>
      </c>
      <c r="G114" s="78">
        <v>-0.03152218996267098</v>
      </c>
      <c r="H114" s="6">
        <v>104.10896842694463</v>
      </c>
      <c r="I114" s="8">
        <v>-0.09349998291471584</v>
      </c>
      <c r="J114" s="8">
        <v>0.8429195158593527</v>
      </c>
      <c r="K114" s="6">
        <v>19.401006687115938</v>
      </c>
      <c r="L114" s="8">
        <v>-0.02909241757869685</v>
      </c>
      <c r="M114" s="8">
        <v>0.15708048414064735</v>
      </c>
      <c r="N114" s="66">
        <v>1.1102230246251565E-16</v>
      </c>
      <c r="O114" s="8">
        <v>0.0</v>
      </c>
      <c r="P114" s="6">
        <v>102.14</v>
      </c>
      <c r="Q114" s="6">
        <v>127.53</v>
      </c>
      <c r="R114" s="6">
        <v>123.50997511406057</v>
      </c>
      <c r="S114" s="6">
        <v>-4.020024885939435</v>
      </c>
    </row>
    <row r="115">
      <c r="A115" s="67">
        <v>44608.0</v>
      </c>
      <c r="B115" s="63">
        <v>5.867669017005392</v>
      </c>
      <c r="C115" s="8">
        <v>-0.02756318550309944</v>
      </c>
      <c r="D115" s="8">
        <v>0.05723766072169223</v>
      </c>
      <c r="E115" s="80">
        <v>101.96</v>
      </c>
      <c r="F115" s="8">
        <v>-0.027563185503099663</v>
      </c>
      <c r="G115" s="78">
        <v>0.05723766072169223</v>
      </c>
      <c r="H115" s="6">
        <v>114.84717756728953</v>
      </c>
      <c r="I115" s="8">
        <v>-0.030972299244382717</v>
      </c>
      <c r="J115" s="8">
        <v>0.851795500927789</v>
      </c>
      <c r="K115" s="6">
        <v>19.982341304547887</v>
      </c>
      <c r="L115" s="8">
        <v>-0.007494818437360662</v>
      </c>
      <c r="M115" s="8">
        <v>0.14820449907221103</v>
      </c>
      <c r="N115" s="66">
        <v>2.220446049250313E-16</v>
      </c>
      <c r="O115" s="8">
        <v>0.0</v>
      </c>
      <c r="P115" s="6">
        <v>102.14</v>
      </c>
      <c r="Q115" s="6">
        <v>127.53</v>
      </c>
      <c r="R115" s="6">
        <v>134.82951887183742</v>
      </c>
      <c r="S115" s="6">
        <v>7.299518871837421</v>
      </c>
    </row>
    <row r="116">
      <c r="A116" s="67">
        <v>44607.0</v>
      </c>
      <c r="B116" s="63">
        <v>6.033984861053503</v>
      </c>
      <c r="C116" s="8">
        <v>0.08720447946909982</v>
      </c>
      <c r="D116" s="8">
        <v>0.08720447946909982</v>
      </c>
      <c r="E116" s="80">
        <v>104.85</v>
      </c>
      <c r="F116" s="8">
        <v>0.08720447946909982</v>
      </c>
      <c r="G116" s="78">
        <v>0.08720447946909982</v>
      </c>
      <c r="H116" s="6">
        <v>118.51795101185995</v>
      </c>
      <c r="I116" s="8">
        <v>0.08720447946909982</v>
      </c>
      <c r="J116" s="8">
        <v>0.8547921828025298</v>
      </c>
      <c r="K116" s="6">
        <v>20.133236254834358</v>
      </c>
      <c r="L116" s="8">
        <v>0.08720447946910004</v>
      </c>
      <c r="M116" s="8">
        <v>0.14520781719747022</v>
      </c>
      <c r="N116" s="66">
        <v>0.0</v>
      </c>
      <c r="O116" s="8">
        <v>0.0</v>
      </c>
      <c r="P116" s="6">
        <v>102.14</v>
      </c>
      <c r="Q116" s="6">
        <v>127.53</v>
      </c>
      <c r="R116" s="6">
        <v>138.6511872666943</v>
      </c>
      <c r="S116" s="6">
        <v>11.121187266694307</v>
      </c>
    </row>
    <row r="117">
      <c r="A117" s="82">
        <v>44606.0</v>
      </c>
      <c r="B117" s="83">
        <v>5.55</v>
      </c>
      <c r="C117" s="84">
        <v>0.0</v>
      </c>
      <c r="D117" s="84">
        <v>0.0</v>
      </c>
      <c r="E117" s="85">
        <v>96.44</v>
      </c>
      <c r="F117" s="84">
        <v>0.0</v>
      </c>
      <c r="G117" s="86">
        <v>0.0</v>
      </c>
      <c r="H117" s="87">
        <v>0.0</v>
      </c>
      <c r="I117" s="88">
        <v>0.0</v>
      </c>
      <c r="J117" s="84">
        <v>0.0</v>
      </c>
      <c r="K117" s="87">
        <v>0.0</v>
      </c>
      <c r="L117" s="88">
        <v>0.0</v>
      </c>
      <c r="M117" s="84">
        <v>0.0</v>
      </c>
      <c r="N117" s="89">
        <v>0.0</v>
      </c>
      <c r="O117" s="90">
        <v>0.0</v>
      </c>
      <c r="P117" s="91">
        <v>102.14</v>
      </c>
      <c r="Q117" s="91">
        <v>0.0</v>
      </c>
      <c r="R117" s="91">
        <v>0.0</v>
      </c>
      <c r="S117" s="91">
        <v>0.0</v>
      </c>
    </row>
  </sheetData>
  <conditionalFormatting sqref="R1:S117">
    <cfRule type="expression" dxfId="4" priority="1">
      <formula>R1=MAXIFS(R:R,$Q:$Q,$Q$5)</formula>
    </cfRule>
  </conditionalFormatting>
  <conditionalFormatting sqref="R1:S117">
    <cfRule type="expression" dxfId="5" priority="2">
      <formula>R1=MINIFS(R:R,$Q:$Q,$Q$5)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20</v>
      </c>
      <c r="B1" s="92" t="s">
        <v>36</v>
      </c>
      <c r="C1" s="3" t="s">
        <v>37</v>
      </c>
      <c r="D1" s="93" t="s">
        <v>38</v>
      </c>
      <c r="E1" s="94" t="s">
        <v>36</v>
      </c>
      <c r="F1" s="95" t="s">
        <v>39</v>
      </c>
      <c r="G1" s="96" t="s">
        <v>40</v>
      </c>
      <c r="H1" s="97" t="s">
        <v>41</v>
      </c>
      <c r="I1" s="96" t="s">
        <v>42</v>
      </c>
      <c r="J1" s="96" t="s">
        <v>12</v>
      </c>
    </row>
    <row r="2">
      <c r="A2" s="3" t="s">
        <v>9</v>
      </c>
      <c r="B2" s="98">
        <f t="shared" ref="B2:C2" si="1">SUM(OFFSET(B:B,2,0))</f>
        <v>130700</v>
      </c>
      <c r="C2" s="99">
        <f t="shared" si="1"/>
        <v>1302.618088</v>
      </c>
      <c r="D2" s="100">
        <f>E2/$F2</f>
        <v>107.4662763</v>
      </c>
      <c r="E2" s="101">
        <f t="shared" ref="E2:H2" si="2">SUM(OFFSET(E:E,2,0))</f>
        <v>143059.8503</v>
      </c>
      <c r="F2" s="102">
        <f t="shared" si="2"/>
        <v>1331.206916</v>
      </c>
      <c r="G2" s="103">
        <f t="shared" si="2"/>
        <v>-28.58882799</v>
      </c>
      <c r="H2" s="97">
        <f t="shared" si="2"/>
        <v>-2752.118656</v>
      </c>
      <c r="I2" s="104">
        <f>AVERAGE(OFFSET(I:I,2,0))</f>
        <v>-0.01592104234</v>
      </c>
      <c r="J2" s="105">
        <f>SUM(OFFSET(J:J,2,0))</f>
        <v>-90000.43187</v>
      </c>
    </row>
    <row r="3">
      <c r="A3" s="67">
        <v>44704.0</v>
      </c>
      <c r="B3" s="68">
        <v>200.0</v>
      </c>
      <c r="C3" s="106">
        <v>3.9584949026876735</v>
      </c>
      <c r="D3" s="107">
        <v>53.95</v>
      </c>
      <c r="E3" s="17">
        <v>213.5608</v>
      </c>
      <c r="F3" s="108">
        <f t="shared" ref="F3:F30" si="3">B3/D3/(B3/E3)</f>
        <v>3.958494903</v>
      </c>
      <c r="G3" s="109">
        <f t="shared" ref="G3:G30" si="4">C3-F3</f>
        <v>0</v>
      </c>
      <c r="H3" s="110">
        <f t="shared" ref="H3:H30" si="5">G3*D3*B3/E3</f>
        <v>0</v>
      </c>
      <c r="I3" s="111">
        <f t="shared" ref="I3:I30" si="6">H3/B3</f>
        <v>0</v>
      </c>
      <c r="J3" s="112">
        <f> $F3*(Dashboard!$C$13-$D3)</f>
        <v>-56.60647711</v>
      </c>
    </row>
    <row r="4">
      <c r="A4" s="67">
        <v>44699.0</v>
      </c>
      <c r="B4" s="68">
        <v>500.0</v>
      </c>
      <c r="C4" s="106">
        <v>10.174169419079075</v>
      </c>
      <c r="D4" s="107">
        <v>51.47</v>
      </c>
      <c r="E4" s="17">
        <v>523.6645</v>
      </c>
      <c r="F4" s="108">
        <f t="shared" si="3"/>
        <v>10.17416942</v>
      </c>
      <c r="G4" s="109">
        <f t="shared" si="4"/>
        <v>0</v>
      </c>
      <c r="H4" s="110">
        <f t="shared" si="5"/>
        <v>0</v>
      </c>
      <c r="I4" s="111">
        <f t="shared" si="6"/>
        <v>0</v>
      </c>
      <c r="J4" s="112">
        <f> $F4*(Dashboard!$C$13-$D4)</f>
        <v>-120.2586825</v>
      </c>
    </row>
    <row r="5">
      <c r="A5" s="67">
        <v>44690.0</v>
      </c>
      <c r="B5" s="68">
        <v>2000.0</v>
      </c>
      <c r="C5" s="106">
        <v>28.08509037046944</v>
      </c>
      <c r="D5" s="107">
        <v>74.77</v>
      </c>
      <c r="E5" s="17">
        <v>2102.0</v>
      </c>
      <c r="F5" s="108">
        <f t="shared" si="3"/>
        <v>28.1128795</v>
      </c>
      <c r="G5" s="109">
        <f t="shared" si="4"/>
        <v>-0.02778912666</v>
      </c>
      <c r="H5" s="110">
        <f t="shared" si="5"/>
        <v>-1.97696765</v>
      </c>
      <c r="I5" s="111">
        <f t="shared" si="6"/>
        <v>-0.0009884838249</v>
      </c>
      <c r="J5" s="112">
        <f> $F5*(Dashboard!$C$13-$D5)</f>
        <v>-987.3243279</v>
      </c>
    </row>
    <row r="6">
      <c r="A6" s="67">
        <v>44672.0</v>
      </c>
      <c r="B6" s="68">
        <v>88500.0</v>
      </c>
      <c r="C6" s="106">
        <v>879.8161814150394</v>
      </c>
      <c r="D6" s="107">
        <v>106.98</v>
      </c>
      <c r="E6" s="17">
        <v>96661.47</v>
      </c>
      <c r="F6" s="108">
        <f t="shared" si="3"/>
        <v>903.5471116</v>
      </c>
      <c r="G6" s="109">
        <f t="shared" si="4"/>
        <v>-23.73093019</v>
      </c>
      <c r="H6" s="110">
        <f t="shared" si="5"/>
        <v>-2324.380539</v>
      </c>
      <c r="I6" s="111">
        <f t="shared" si="6"/>
        <v>-0.02626418688</v>
      </c>
      <c r="J6" s="112">
        <f> $F6*(Dashboard!$C$13-$D6)</f>
        <v>-60835.82702</v>
      </c>
    </row>
    <row r="7">
      <c r="A7" s="67">
        <v>44655.0</v>
      </c>
      <c r="B7" s="68">
        <v>50.0</v>
      </c>
      <c r="C7" s="106">
        <v>0.40349395639534885</v>
      </c>
      <c r="D7" s="107">
        <v>135.85</v>
      </c>
      <c r="E7" s="17">
        <v>55.2655</v>
      </c>
      <c r="F7" s="108">
        <f t="shared" si="3"/>
        <v>0.406812661</v>
      </c>
      <c r="G7" s="109">
        <f t="shared" si="4"/>
        <v>-0.003318704628</v>
      </c>
      <c r="H7" s="110">
        <f t="shared" si="5"/>
        <v>-0.4078910203</v>
      </c>
      <c r="I7" s="111">
        <f t="shared" si="6"/>
        <v>-0.008157820407</v>
      </c>
      <c r="J7" s="112">
        <f> $C7*(Dashboard!$C$13-$D7)</f>
        <v>-38.81611861</v>
      </c>
    </row>
    <row r="8">
      <c r="A8" s="67">
        <v>44655.0</v>
      </c>
      <c r="B8" s="68">
        <v>21450.0</v>
      </c>
      <c r="C8" s="106">
        <v>173.09890729360464</v>
      </c>
      <c r="D8" s="107">
        <v>136.25</v>
      </c>
      <c r="E8" s="17">
        <v>23708.8995</v>
      </c>
      <c r="F8" s="108">
        <f t="shared" si="3"/>
        <v>174.0102716</v>
      </c>
      <c r="G8" s="109">
        <f t="shared" si="4"/>
        <v>-0.911364266</v>
      </c>
      <c r="H8" s="110">
        <f t="shared" si="5"/>
        <v>-112.3425838</v>
      </c>
      <c r="I8" s="111">
        <f t="shared" si="6"/>
        <v>-0.005237416492</v>
      </c>
      <c r="J8" s="112">
        <f> $C8*(Dashboard!$C$13-$D8)</f>
        <v>-16721.35444</v>
      </c>
    </row>
    <row r="9">
      <c r="A9" s="67">
        <v>44654.0</v>
      </c>
      <c r="B9" s="68">
        <v>1000.0</v>
      </c>
      <c r="C9" s="106">
        <v>7.94284663</v>
      </c>
      <c r="D9" s="107">
        <v>138.55</v>
      </c>
      <c r="E9" s="17">
        <v>1104.86</v>
      </c>
      <c r="F9" s="108">
        <f t="shared" si="3"/>
        <v>7.974449657</v>
      </c>
      <c r="G9" s="109">
        <f t="shared" si="4"/>
        <v>-0.03160302716</v>
      </c>
      <c r="H9" s="110">
        <f t="shared" si="5"/>
        <v>-3.96303551</v>
      </c>
      <c r="I9" s="111">
        <f t="shared" si="6"/>
        <v>-0.00396303551</v>
      </c>
      <c r="J9" s="112">
        <f> $C9*(Dashboard!$C$13-$D9)</f>
        <v>-785.5475317</v>
      </c>
    </row>
    <row r="10">
      <c r="A10" s="67">
        <v>44653.0</v>
      </c>
      <c r="B10" s="68">
        <v>1000.0</v>
      </c>
      <c r="C10" s="106">
        <v>8.13166224</v>
      </c>
      <c r="D10" s="107">
        <v>135.77</v>
      </c>
      <c r="E10" s="17">
        <v>1105.18</v>
      </c>
      <c r="F10" s="108">
        <f t="shared" si="3"/>
        <v>8.140089858</v>
      </c>
      <c r="G10" s="109">
        <f t="shared" si="4"/>
        <v>-0.008427617848</v>
      </c>
      <c r="H10" s="110">
        <f t="shared" si="5"/>
        <v>-1.035322459</v>
      </c>
      <c r="I10" s="111">
        <f t="shared" si="6"/>
        <v>-0.001035322459</v>
      </c>
      <c r="J10" s="112">
        <f> $C10*(Dashboard!$C$13-$D10)</f>
        <v>-781.6153745</v>
      </c>
    </row>
    <row r="11">
      <c r="A11" s="67">
        <v>44652.0</v>
      </c>
      <c r="B11" s="68">
        <v>1000.0</v>
      </c>
      <c r="C11" s="106">
        <v>8.81169309</v>
      </c>
      <c r="D11" s="107">
        <v>124.68</v>
      </c>
      <c r="E11" s="17">
        <v>1105.49</v>
      </c>
      <c r="F11" s="108">
        <f t="shared" si="3"/>
        <v>8.866618543</v>
      </c>
      <c r="G11" s="109">
        <f t="shared" si="4"/>
        <v>-0.05492545347</v>
      </c>
      <c r="H11" s="110">
        <f t="shared" si="5"/>
        <v>-6.194633636</v>
      </c>
      <c r="I11" s="111">
        <f t="shared" si="6"/>
        <v>-0.006194633636</v>
      </c>
      <c r="J11" s="112">
        <f> $C11*(Dashboard!$C$13-$D11)</f>
        <v>-749.2582634</v>
      </c>
    </row>
    <row r="12">
      <c r="A12" s="67">
        <v>44651.0</v>
      </c>
      <c r="B12" s="68">
        <v>1000.0</v>
      </c>
      <c r="C12" s="106">
        <v>8.87250738</v>
      </c>
      <c r="D12" s="107">
        <v>124.61</v>
      </c>
      <c r="E12" s="17">
        <v>1106.63</v>
      </c>
      <c r="F12" s="108">
        <f t="shared" si="3"/>
        <v>8.880747934</v>
      </c>
      <c r="G12" s="109">
        <f t="shared" si="4"/>
        <v>-0.008240553553</v>
      </c>
      <c r="H12" s="110">
        <f t="shared" si="5"/>
        <v>-0.9279121099</v>
      </c>
      <c r="I12" s="111">
        <f t="shared" si="6"/>
        <v>-0.0009279121099</v>
      </c>
      <c r="J12" s="112">
        <f> $C12*(Dashboard!$C$13-$D12)</f>
        <v>-753.808227</v>
      </c>
    </row>
    <row r="13">
      <c r="A13" s="67">
        <v>44644.0</v>
      </c>
      <c r="B13" s="68">
        <v>1000.0</v>
      </c>
      <c r="C13" s="106">
        <v>10.83524235</v>
      </c>
      <c r="D13" s="107">
        <v>99.455</v>
      </c>
      <c r="E13" s="17">
        <v>1099.37</v>
      </c>
      <c r="F13" s="108">
        <f t="shared" si="3"/>
        <v>11.05394399</v>
      </c>
      <c r="G13" s="109">
        <f t="shared" si="4"/>
        <v>-0.2187016448</v>
      </c>
      <c r="H13" s="110">
        <f t="shared" si="5"/>
        <v>-19.78494236</v>
      </c>
      <c r="I13" s="111">
        <f t="shared" si="6"/>
        <v>-0.01978494236</v>
      </c>
      <c r="J13" s="112">
        <f> $C13*(Dashboard!$C$13-$D13)</f>
        <v>-648.0016687</v>
      </c>
    </row>
    <row r="14">
      <c r="A14" s="67">
        <v>44643.0</v>
      </c>
      <c r="B14" s="68">
        <v>1000.0</v>
      </c>
      <c r="C14" s="106">
        <v>11.56041538</v>
      </c>
      <c r="D14" s="107">
        <v>92.655</v>
      </c>
      <c r="E14" s="17">
        <v>1097.5</v>
      </c>
      <c r="F14" s="108">
        <f t="shared" si="3"/>
        <v>11.84501646</v>
      </c>
      <c r="G14" s="109">
        <f t="shared" si="4"/>
        <v>-0.2846010789</v>
      </c>
      <c r="H14" s="110">
        <f t="shared" si="5"/>
        <v>-24.02707332</v>
      </c>
      <c r="I14" s="111">
        <f t="shared" si="6"/>
        <v>-0.02402707332</v>
      </c>
      <c r="J14" s="112">
        <f> $C14*(Dashboard!$C$13-$D14)</f>
        <v>-612.7598172</v>
      </c>
    </row>
    <row r="15">
      <c r="A15" s="67">
        <v>44642.0</v>
      </c>
      <c r="B15" s="68">
        <v>1000.0</v>
      </c>
      <c r="C15" s="106">
        <v>11.6962442</v>
      </c>
      <c r="D15" s="107">
        <v>92.551</v>
      </c>
      <c r="E15" s="17">
        <v>1102.26</v>
      </c>
      <c r="F15" s="108">
        <f t="shared" si="3"/>
        <v>11.90975786</v>
      </c>
      <c r="G15" s="109">
        <f t="shared" si="4"/>
        <v>-0.2135136632</v>
      </c>
      <c r="H15" s="110">
        <f t="shared" si="5"/>
        <v>-17.9276242</v>
      </c>
      <c r="I15" s="111">
        <f t="shared" si="6"/>
        <v>-0.0179276242</v>
      </c>
      <c r="J15" s="112">
        <f> $C15*(Dashboard!$C$13-$D15)</f>
        <v>-618.7430144</v>
      </c>
    </row>
    <row r="16">
      <c r="A16" s="67">
        <v>44638.0</v>
      </c>
      <c r="B16" s="68">
        <v>1000.0</v>
      </c>
      <c r="C16" s="106">
        <v>12.57803537</v>
      </c>
      <c r="D16" s="107">
        <v>86.521</v>
      </c>
      <c r="E16" s="17">
        <v>1105.49</v>
      </c>
      <c r="F16" s="108">
        <f t="shared" si="3"/>
        <v>12.77712925</v>
      </c>
      <c r="G16" s="109">
        <f t="shared" si="4"/>
        <v>-0.1990938819</v>
      </c>
      <c r="H16" s="110">
        <f t="shared" si="5"/>
        <v>-15.58205117</v>
      </c>
      <c r="I16" s="111">
        <f t="shared" si="6"/>
        <v>-0.01558205117</v>
      </c>
      <c r="J16" s="112">
        <f> $C16*(Dashboard!$C$13-$D16)</f>
        <v>-589.5450958</v>
      </c>
    </row>
    <row r="17">
      <c r="A17" s="67">
        <v>44637.0</v>
      </c>
      <c r="B17" s="68">
        <v>786.98</v>
      </c>
      <c r="C17" s="106">
        <v>9.53880494</v>
      </c>
      <c r="D17" s="107">
        <v>89.42</v>
      </c>
      <c r="E17" s="17">
        <v>874.13</v>
      </c>
      <c r="F17" s="108">
        <f t="shared" si="3"/>
        <v>9.775553567</v>
      </c>
      <c r="G17" s="109">
        <f t="shared" si="4"/>
        <v>-0.2367486274</v>
      </c>
      <c r="H17" s="110">
        <f t="shared" si="5"/>
        <v>-19.05942549</v>
      </c>
      <c r="I17" s="111">
        <f t="shared" si="6"/>
        <v>-0.02421843692</v>
      </c>
      <c r="J17" s="112">
        <f> $C17*(Dashboard!$C$13-$D17)</f>
        <v>-474.7463219</v>
      </c>
    </row>
    <row r="18">
      <c r="A18" s="67">
        <v>44636.0</v>
      </c>
      <c r="B18" s="68">
        <v>1000.0</v>
      </c>
      <c r="C18" s="106">
        <v>12.89317638</v>
      </c>
      <c r="D18" s="107">
        <v>83.03</v>
      </c>
      <c r="E18" s="17">
        <v>1100.27</v>
      </c>
      <c r="F18" s="108">
        <f t="shared" si="3"/>
        <v>13.25147537</v>
      </c>
      <c r="G18" s="109">
        <f t="shared" si="4"/>
        <v>-0.3582989903</v>
      </c>
      <c r="H18" s="110">
        <f t="shared" si="5"/>
        <v>-27.03842254</v>
      </c>
      <c r="I18" s="111">
        <f t="shared" si="6"/>
        <v>-0.02703842254</v>
      </c>
      <c r="J18" s="112">
        <f> $C18*(Dashboard!$C$13-$D18)</f>
        <v>-559.3059914</v>
      </c>
    </row>
    <row r="19">
      <c r="A19" s="67">
        <v>44634.0</v>
      </c>
      <c r="B19" s="68">
        <v>1000.0</v>
      </c>
      <c r="C19" s="106">
        <v>13.26644657</v>
      </c>
      <c r="D19" s="107">
        <v>80.46</v>
      </c>
      <c r="E19" s="17">
        <v>1099.54</v>
      </c>
      <c r="F19" s="108">
        <f t="shared" si="3"/>
        <v>13.66567238</v>
      </c>
      <c r="G19" s="109">
        <f t="shared" si="4"/>
        <v>-0.3992258138</v>
      </c>
      <c r="H19" s="110">
        <f t="shared" si="5"/>
        <v>-29.21377028</v>
      </c>
      <c r="I19" s="111">
        <f t="shared" si="6"/>
        <v>-0.02921377028</v>
      </c>
      <c r="J19" s="112">
        <f> $C19*(Dashboard!$C$13-$D19)</f>
        <v>-541.4036845</v>
      </c>
    </row>
    <row r="20">
      <c r="A20" s="67">
        <v>44633.0</v>
      </c>
      <c r="B20" s="68">
        <v>1000.0</v>
      </c>
      <c r="C20" s="106">
        <v>13.20066271</v>
      </c>
      <c r="D20" s="107">
        <v>80.37</v>
      </c>
      <c r="E20" s="17">
        <v>1091.12</v>
      </c>
      <c r="F20" s="108">
        <f t="shared" si="3"/>
        <v>13.57621003</v>
      </c>
      <c r="G20" s="109">
        <f t="shared" si="4"/>
        <v>-0.3755473186</v>
      </c>
      <c r="H20" s="110">
        <f t="shared" si="5"/>
        <v>-27.66216181</v>
      </c>
      <c r="I20" s="111">
        <f t="shared" si="6"/>
        <v>-0.02766216181</v>
      </c>
      <c r="J20" s="112">
        <f> $C20*(Dashboard!$C$13-$D20)</f>
        <v>-537.5309856</v>
      </c>
    </row>
    <row r="21">
      <c r="A21" s="67">
        <v>44632.0</v>
      </c>
      <c r="B21" s="68">
        <v>1000.0</v>
      </c>
      <c r="C21" s="106">
        <v>13.08638106</v>
      </c>
      <c r="D21" s="107">
        <v>82.97</v>
      </c>
      <c r="E21" s="17">
        <v>1091.13</v>
      </c>
      <c r="F21" s="108">
        <f t="shared" si="3"/>
        <v>13.15089791</v>
      </c>
      <c r="G21" s="109">
        <f t="shared" si="4"/>
        <v>-0.06451685491</v>
      </c>
      <c r="H21" s="110">
        <f t="shared" si="5"/>
        <v>-4.905889721</v>
      </c>
      <c r="I21" s="111">
        <f t="shared" si="6"/>
        <v>-0.004905889721</v>
      </c>
      <c r="J21" s="112">
        <f> $C21*(Dashboard!$C$13-$D21)</f>
        <v>-566.9020275</v>
      </c>
    </row>
    <row r="22">
      <c r="A22" s="67">
        <v>44631.0</v>
      </c>
      <c r="B22" s="68">
        <v>1000.0</v>
      </c>
      <c r="C22" s="106">
        <v>13.06319325</v>
      </c>
      <c r="D22" s="107">
        <v>81.9</v>
      </c>
      <c r="E22" s="17">
        <v>1095.86</v>
      </c>
      <c r="F22" s="108">
        <f t="shared" si="3"/>
        <v>13.38046398</v>
      </c>
      <c r="G22" s="109">
        <f t="shared" si="4"/>
        <v>-0.3172707305</v>
      </c>
      <c r="H22" s="110">
        <f t="shared" si="5"/>
        <v>-23.71148945</v>
      </c>
      <c r="I22" s="111">
        <f t="shared" si="6"/>
        <v>-0.02371148945</v>
      </c>
      <c r="J22" s="112">
        <f> $C22*(Dashboard!$C$13-$D22)</f>
        <v>-551.9199148</v>
      </c>
    </row>
    <row r="23">
      <c r="A23" s="67">
        <v>44629.0</v>
      </c>
      <c r="B23" s="68">
        <v>1000.0</v>
      </c>
      <c r="C23" s="106">
        <v>12.09006818</v>
      </c>
      <c r="D23" s="107">
        <v>88.5</v>
      </c>
      <c r="E23" s="17">
        <v>1096.34</v>
      </c>
      <c r="F23" s="108">
        <f t="shared" si="3"/>
        <v>12.3880226</v>
      </c>
      <c r="G23" s="109">
        <f t="shared" si="4"/>
        <v>-0.2979544189</v>
      </c>
      <c r="H23" s="110">
        <f t="shared" si="5"/>
        <v>-24.05181428</v>
      </c>
      <c r="I23" s="111">
        <f t="shared" si="6"/>
        <v>-0.02405181428</v>
      </c>
      <c r="J23" s="112">
        <f> $C23*(Dashboard!$C$13-$D23)</f>
        <v>-590.5998306</v>
      </c>
    </row>
    <row r="24">
      <c r="A24" s="67">
        <v>44628.0</v>
      </c>
      <c r="B24" s="68">
        <v>1000.0</v>
      </c>
      <c r="C24" s="106">
        <v>12.76300412</v>
      </c>
      <c r="D24" s="107">
        <v>83.93</v>
      </c>
      <c r="E24" s="17">
        <v>1088.9</v>
      </c>
      <c r="F24" s="108">
        <f t="shared" si="3"/>
        <v>12.97390683</v>
      </c>
      <c r="G24" s="109">
        <f t="shared" si="4"/>
        <v>-0.2109027071</v>
      </c>
      <c r="H24" s="110">
        <f t="shared" si="5"/>
        <v>-16.2559135</v>
      </c>
      <c r="I24" s="111">
        <f t="shared" si="6"/>
        <v>-0.0162559135</v>
      </c>
      <c r="J24" s="112">
        <f> $C24*(Dashboard!$C$13-$D24)</f>
        <v>-565.1458224</v>
      </c>
    </row>
    <row r="25">
      <c r="A25" s="67">
        <v>44626.0</v>
      </c>
      <c r="B25" s="68">
        <v>1000.0</v>
      </c>
      <c r="C25" s="106">
        <v>12.27015514</v>
      </c>
      <c r="D25" s="107">
        <v>87.25</v>
      </c>
      <c r="E25" s="17">
        <v>1094.68</v>
      </c>
      <c r="F25" s="108">
        <f t="shared" si="3"/>
        <v>12.54647564</v>
      </c>
      <c r="G25" s="109">
        <f t="shared" si="4"/>
        <v>-0.2763205047</v>
      </c>
      <c r="H25" s="110">
        <f t="shared" si="5"/>
        <v>-22.02375492</v>
      </c>
      <c r="I25" s="111">
        <f t="shared" si="6"/>
        <v>-0.02202375492</v>
      </c>
      <c r="J25" s="112">
        <f> $C25*(Dashboard!$C$13-$D25)</f>
        <v>-584.0593847</v>
      </c>
    </row>
    <row r="26">
      <c r="A26" s="67">
        <v>44625.0</v>
      </c>
      <c r="B26" s="68">
        <v>1000.0</v>
      </c>
      <c r="C26" s="106">
        <v>12.01272048</v>
      </c>
      <c r="D26" s="107">
        <v>89.02</v>
      </c>
      <c r="E26" s="17">
        <v>1094.68</v>
      </c>
      <c r="F26" s="108">
        <f t="shared" si="3"/>
        <v>12.29701191</v>
      </c>
      <c r="G26" s="109">
        <f t="shared" si="4"/>
        <v>-0.2842914274</v>
      </c>
      <c r="H26" s="110">
        <f t="shared" si="5"/>
        <v>-23.11874052</v>
      </c>
      <c r="I26" s="111">
        <f t="shared" si="6"/>
        <v>-0.02311874052</v>
      </c>
      <c r="J26" s="112">
        <f> $C26*(Dashboard!$C$13-$D26)</f>
        <v>-593.0680101</v>
      </c>
    </row>
    <row r="27">
      <c r="A27" s="67">
        <v>44614.0</v>
      </c>
      <c r="B27" s="68">
        <v>55.0</v>
      </c>
      <c r="C27" s="106">
        <v>0.72014636</v>
      </c>
      <c r="D27" s="107">
        <v>85.11</v>
      </c>
      <c r="E27" s="17">
        <v>62.31</v>
      </c>
      <c r="F27" s="108">
        <f t="shared" si="3"/>
        <v>0.7321113853</v>
      </c>
      <c r="G27" s="109">
        <f t="shared" si="4"/>
        <v>-0.01196502527</v>
      </c>
      <c r="H27" s="110">
        <f t="shared" si="5"/>
        <v>-0.8988746834</v>
      </c>
      <c r="I27" s="111">
        <f t="shared" si="6"/>
        <v>-0.01634317606</v>
      </c>
      <c r="J27" s="112">
        <f> $C27*(Dashboard!$C$13-$D27)</f>
        <v>-32.73785353</v>
      </c>
    </row>
    <row r="28">
      <c r="A28" s="67">
        <v>44614.0</v>
      </c>
      <c r="B28" s="68">
        <v>5.55</v>
      </c>
      <c r="C28" s="106">
        <v>0.07328138</v>
      </c>
      <c r="D28" s="107">
        <v>83.95</v>
      </c>
      <c r="E28" s="17">
        <v>6.28</v>
      </c>
      <c r="F28" s="108">
        <f t="shared" si="3"/>
        <v>0.0748064324</v>
      </c>
      <c r="G28" s="109">
        <f t="shared" si="4"/>
        <v>-0.0015250524</v>
      </c>
      <c r="H28" s="110">
        <f t="shared" si="5"/>
        <v>-0.113145896</v>
      </c>
      <c r="I28" s="111">
        <f t="shared" si="6"/>
        <v>-0.02038664793</v>
      </c>
      <c r="J28" s="112">
        <f> $C28*(Dashboard!$C$13-$D28)</f>
        <v>-3.246365134</v>
      </c>
    </row>
    <row r="29">
      <c r="A29" s="67">
        <v>44613.0</v>
      </c>
      <c r="B29" s="68">
        <v>40.0</v>
      </c>
      <c r="C29" s="106">
        <v>0.48237293</v>
      </c>
      <c r="D29" s="107">
        <v>93.07</v>
      </c>
      <c r="E29" s="17">
        <v>45.44</v>
      </c>
      <c r="F29" s="108">
        <f t="shared" si="3"/>
        <v>0.4882346621</v>
      </c>
      <c r="G29" s="109">
        <f t="shared" si="4"/>
        <v>-0.005861732082</v>
      </c>
      <c r="H29" s="110">
        <f t="shared" si="5"/>
        <v>-0.4802389128</v>
      </c>
      <c r="I29" s="111">
        <f t="shared" si="6"/>
        <v>-0.01200597282</v>
      </c>
      <c r="J29" s="112">
        <f> $C29*(Dashboard!$C$13-$D29)</f>
        <v>-25.76836192</v>
      </c>
    </row>
    <row r="30">
      <c r="A30" s="67">
        <v>44607.0</v>
      </c>
      <c r="B30" s="68">
        <v>112.47</v>
      </c>
      <c r="C30" s="5">
        <v>1.19269081</v>
      </c>
      <c r="D30" s="107">
        <v>102.14</v>
      </c>
      <c r="E30" s="17">
        <v>127.53</v>
      </c>
      <c r="F30" s="108">
        <f t="shared" si="3"/>
        <v>1.24858038</v>
      </c>
      <c r="G30" s="109">
        <f t="shared" si="4"/>
        <v>-0.05588956987</v>
      </c>
      <c r="H30" s="110">
        <f t="shared" si="5"/>
        <v>-5.03443753</v>
      </c>
      <c r="I30" s="111">
        <f t="shared" si="6"/>
        <v>-0.04476249248</v>
      </c>
      <c r="J30" s="112">
        <f> $C30*(Dashboard!$C$13-$D30)</f>
        <v>-74.53124872</v>
      </c>
    </row>
  </sheetData>
  <conditionalFormatting sqref="J1:J30">
    <cfRule type="cellIs" dxfId="1" priority="1" operator="greaterThanOrEqual">
      <formula>0</formula>
    </cfRule>
  </conditionalFormatting>
  <conditionalFormatting sqref="J1:J30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13.88"/>
  </cols>
  <sheetData>
    <row r="1">
      <c r="A1" s="39" t="s">
        <v>20</v>
      </c>
      <c r="B1" s="113" t="s">
        <v>43</v>
      </c>
      <c r="C1" s="39" t="s">
        <v>44</v>
      </c>
      <c r="D1" s="39" t="s">
        <v>45</v>
      </c>
      <c r="E1" s="39" t="s">
        <v>46</v>
      </c>
    </row>
    <row r="2">
      <c r="A2" s="62">
        <f>NOW()-TIME(1,0,0)</f>
        <v>44721.89596</v>
      </c>
      <c r="B2" s="114">
        <f t="array" ref="B2:E2">TRANSPOSE(OFFSET(PriceCache!B:B,1,0))</f>
        <v>1.06303</v>
      </c>
      <c r="C2" s="115">
        <v>39.65</v>
      </c>
      <c r="D2" s="114">
        <v>0.00664112</v>
      </c>
      <c r="E2" s="115">
        <v>41.36</v>
      </c>
    </row>
    <row r="3">
      <c r="A3" s="67">
        <v>44720.9596791088</v>
      </c>
      <c r="B3" s="116">
        <v>1.07258</v>
      </c>
      <c r="C3" s="117">
        <v>39.13</v>
      </c>
      <c r="D3" s="116">
        <v>0.00670336</v>
      </c>
      <c r="E3" s="117">
        <v>40.69</v>
      </c>
    </row>
    <row r="4">
      <c r="A4" s="67">
        <v>44719.959684201385</v>
      </c>
      <c r="B4" s="116">
        <v>1.07114</v>
      </c>
      <c r="C4" s="117">
        <v>40.44</v>
      </c>
      <c r="D4" s="116">
        <v>0.00698292</v>
      </c>
      <c r="E4" s="117">
        <v>42.12</v>
      </c>
    </row>
    <row r="5">
      <c r="A5" s="67">
        <v>44718.9596891088</v>
      </c>
      <c r="B5" s="116">
        <v>1.06934</v>
      </c>
      <c r="C5" s="117">
        <v>42.93</v>
      </c>
      <c r="D5" s="116">
        <v>0.00707316</v>
      </c>
      <c r="E5" s="117">
        <v>44.74</v>
      </c>
    </row>
    <row r="6">
      <c r="A6" s="67">
        <v>44717.9596780787</v>
      </c>
      <c r="B6" s="116">
        <v>1.07234</v>
      </c>
      <c r="C6" s="117">
        <v>39.63</v>
      </c>
      <c r="D6" s="116">
        <v>0.00718831</v>
      </c>
      <c r="E6" s="117">
        <v>41.28</v>
      </c>
    </row>
    <row r="7">
      <c r="A7" s="67">
        <v>44716.95967679398</v>
      </c>
      <c r="B7" s="116">
        <v>1.07188</v>
      </c>
      <c r="C7" s="117">
        <v>38.58</v>
      </c>
      <c r="D7" s="116">
        <v>0.00723857</v>
      </c>
      <c r="E7" s="117">
        <v>40.22</v>
      </c>
    </row>
    <row r="8">
      <c r="A8" s="67">
        <v>44715.959689386575</v>
      </c>
      <c r="B8" s="116">
        <v>1.07215</v>
      </c>
      <c r="C8" s="117">
        <v>38.74</v>
      </c>
      <c r="D8" s="116">
        <v>0.00744807</v>
      </c>
      <c r="E8" s="117">
        <v>40.37</v>
      </c>
    </row>
    <row r="9">
      <c r="A9" s="67">
        <v>44714.959829178246</v>
      </c>
      <c r="B9" s="116">
        <v>1.07176</v>
      </c>
      <c r="C9" s="117">
        <v>40.73</v>
      </c>
      <c r="D9" s="116">
        <v>0.00780825</v>
      </c>
      <c r="E9" s="117">
        <v>42.43</v>
      </c>
    </row>
    <row r="10">
      <c r="A10" s="67">
        <v>44713.95968539352</v>
      </c>
      <c r="B10" s="116">
        <v>1.06555</v>
      </c>
      <c r="C10" s="117">
        <v>40.53</v>
      </c>
      <c r="D10" s="116">
        <v>0.00783473</v>
      </c>
      <c r="E10" s="117">
        <v>42.18</v>
      </c>
    </row>
    <row r="11">
      <c r="A11" s="67">
        <v>44712.95968552084</v>
      </c>
      <c r="B11" s="116">
        <v>1.07251</v>
      </c>
      <c r="C11" s="117">
        <v>45.6</v>
      </c>
      <c r="D11" s="116">
        <v>0.00825283</v>
      </c>
      <c r="E11" s="117">
        <v>47.43</v>
      </c>
    </row>
    <row r="12">
      <c r="A12" s="67">
        <v>44711.95969052083</v>
      </c>
      <c r="B12" s="116">
        <v>1.07812</v>
      </c>
      <c r="C12" s="117">
        <v>47.18</v>
      </c>
      <c r="D12" s="116">
        <v>0.00821512</v>
      </c>
      <c r="E12" s="117">
        <v>49.18</v>
      </c>
    </row>
    <row r="13">
      <c r="A13" s="67">
        <v>44710.95968615741</v>
      </c>
      <c r="B13" s="116">
        <v>1.07345</v>
      </c>
      <c r="C13" s="117">
        <v>44.61</v>
      </c>
      <c r="D13" s="116">
        <v>0.00804957</v>
      </c>
      <c r="E13" s="117">
        <v>46.4</v>
      </c>
    </row>
    <row r="14">
      <c r="A14" s="67">
        <v>44709.95967619213</v>
      </c>
      <c r="B14" s="116">
        <v>1.07355</v>
      </c>
      <c r="C14" s="117">
        <v>44.05</v>
      </c>
      <c r="D14" s="116">
        <v>0.00815506</v>
      </c>
      <c r="E14" s="115">
        <v>46.3529024390856</v>
      </c>
    </row>
    <row r="15">
      <c r="A15" s="67">
        <v>44708.959697314815</v>
      </c>
      <c r="B15" s="116">
        <v>1.07349</v>
      </c>
      <c r="C15" s="117">
        <v>41.99</v>
      </c>
      <c r="D15" s="116">
        <v>0.00797356</v>
      </c>
      <c r="E15" s="115">
        <v>42.6159998803351</v>
      </c>
    </row>
    <row r="16">
      <c r="A16" s="67">
        <v>44707.95968770834</v>
      </c>
      <c r="B16" s="116">
        <v>1.072924</v>
      </c>
      <c r="C16" s="117">
        <v>44.42</v>
      </c>
      <c r="D16" s="116">
        <v>0.00942016</v>
      </c>
      <c r="E16" s="115">
        <v>45.3291749777965</v>
      </c>
    </row>
    <row r="17">
      <c r="A17" s="67">
        <v>44706.95969775463</v>
      </c>
      <c r="B17" s="116">
        <v>1.072924</v>
      </c>
      <c r="C17" s="117">
        <v>48.76</v>
      </c>
      <c r="D17" s="116">
        <v>0.00977807</v>
      </c>
      <c r="E17" s="115">
        <v>49.9294205141662</v>
      </c>
    </row>
    <row r="18">
      <c r="A18" s="67">
        <v>44705.959883495365</v>
      </c>
      <c r="B18" s="116">
        <v>1.07333</v>
      </c>
      <c r="C18" s="117">
        <v>49.65</v>
      </c>
      <c r="D18" s="116">
        <v>0.0097881</v>
      </c>
      <c r="E18" s="115">
        <v>51.6443246109592</v>
      </c>
    </row>
    <row r="19">
      <c r="A19" s="67">
        <v>44704.959678287036</v>
      </c>
      <c r="B19" s="116">
        <v>1.069038</v>
      </c>
      <c r="C19" s="117">
        <v>50.57</v>
      </c>
      <c r="D19" s="116">
        <v>0.01019056</v>
      </c>
      <c r="E19" s="115">
        <v>51.0862847882574</v>
      </c>
    </row>
    <row r="20">
      <c r="A20" s="67">
        <v>44703.959688773146</v>
      </c>
      <c r="B20" s="116">
        <v>1.056312</v>
      </c>
      <c r="C20" s="117">
        <v>51.86</v>
      </c>
      <c r="D20" s="116">
        <v>0.01038245</v>
      </c>
      <c r="E20" s="115">
        <v>54.893060364263</v>
      </c>
    </row>
    <row r="21">
      <c r="A21" s="67">
        <v>44702.95968722222</v>
      </c>
      <c r="B21" s="116">
        <v>1.056245</v>
      </c>
      <c r="C21" s="117">
        <v>50.03</v>
      </c>
      <c r="D21" s="116">
        <v>0.01061143</v>
      </c>
      <c r="E21" s="115">
        <v>52.4019950382944</v>
      </c>
    </row>
    <row r="22">
      <c r="A22" s="67">
        <v>44701.959692951394</v>
      </c>
      <c r="B22" s="116">
        <v>1.056245</v>
      </c>
      <c r="C22" s="117">
        <v>49.79</v>
      </c>
      <c r="D22" s="116">
        <v>0.01090233</v>
      </c>
      <c r="E22" s="115">
        <v>51.5708032234642</v>
      </c>
    </row>
    <row r="23">
      <c r="A23" s="67">
        <v>44700.959698182865</v>
      </c>
      <c r="B23" s="116">
        <v>1.058369</v>
      </c>
      <c r="C23" s="117">
        <v>52.78</v>
      </c>
      <c r="D23" s="116">
        <v>0.01158689</v>
      </c>
      <c r="E23" s="115">
        <v>54.4237422989108</v>
      </c>
    </row>
    <row r="24">
      <c r="A24" s="67">
        <v>44699.95968126158</v>
      </c>
      <c r="B24" s="116">
        <v>1.046357</v>
      </c>
      <c r="C24" s="117">
        <v>50.84</v>
      </c>
      <c r="D24" s="116">
        <v>0.0120254</v>
      </c>
      <c r="E24" s="115">
        <v>51.6841136918952</v>
      </c>
    </row>
    <row r="25">
      <c r="A25" s="67">
        <v>44698.95968528935</v>
      </c>
      <c r="B25" s="116">
        <v>1.05498</v>
      </c>
      <c r="C25" s="117">
        <v>56.46</v>
      </c>
      <c r="D25" s="116">
        <v>0.0156007</v>
      </c>
      <c r="E25" s="115">
        <v>59.3811832780383</v>
      </c>
    </row>
    <row r="26">
      <c r="A26" s="67">
        <v>44697.95969078704</v>
      </c>
      <c r="B26" s="116">
        <v>1.043667</v>
      </c>
      <c r="C26" s="117">
        <v>55.29</v>
      </c>
      <c r="D26" s="116">
        <v>0.01556945</v>
      </c>
      <c r="E26" s="115">
        <v>55.7024089475694</v>
      </c>
    </row>
    <row r="27">
      <c r="A27" s="67">
        <v>44696.95969101852</v>
      </c>
      <c r="B27" s="116">
        <v>1.039901</v>
      </c>
      <c r="C27" s="117">
        <v>56.94</v>
      </c>
      <c r="D27" s="116">
        <v>0.01564233</v>
      </c>
      <c r="E27" s="115">
        <v>60.9285332919681</v>
      </c>
    </row>
    <row r="28">
      <c r="A28" s="67">
        <v>44695.9596953588</v>
      </c>
      <c r="B28" s="116">
        <v>1.04107</v>
      </c>
      <c r="C28" s="117">
        <v>51.28</v>
      </c>
      <c r="D28" s="116">
        <v>0.0155149</v>
      </c>
      <c r="E28" s="115">
        <v>54.0800163915314</v>
      </c>
    </row>
    <row r="29">
      <c r="A29" s="67">
        <v>44694.95968644676</v>
      </c>
      <c r="B29" s="116">
        <v>1.04107</v>
      </c>
      <c r="C29" s="117">
        <v>50.84</v>
      </c>
      <c r="D29" s="116">
        <v>0.01552581</v>
      </c>
      <c r="E29" s="115">
        <v>50.0628908481675</v>
      </c>
    </row>
    <row r="30">
      <c r="A30" s="67">
        <v>44693.95969209491</v>
      </c>
      <c r="B30" s="116">
        <v>1.038066</v>
      </c>
      <c r="C30" s="117">
        <v>42.0</v>
      </c>
      <c r="D30" s="116">
        <v>0.01514387</v>
      </c>
      <c r="E30" s="115">
        <v>46.4509967313472</v>
      </c>
    </row>
    <row r="31">
      <c r="A31" s="67">
        <v>44692.959691111115</v>
      </c>
      <c r="B31" s="116">
        <v>1.05473</v>
      </c>
      <c r="C31" s="117">
        <v>44.45</v>
      </c>
      <c r="D31" s="116">
        <v>0.01541139</v>
      </c>
      <c r="E31" s="115">
        <v>50.5837753519735</v>
      </c>
    </row>
    <row r="32">
      <c r="A32" s="67">
        <v>44691.959684710644</v>
      </c>
      <c r="B32" s="116">
        <v>1.0531</v>
      </c>
      <c r="C32" s="117">
        <v>64.16</v>
      </c>
      <c r="D32" s="116">
        <v>0.0169856</v>
      </c>
      <c r="E32" s="115">
        <v>68.8463411450505</v>
      </c>
    </row>
    <row r="33">
      <c r="A33" s="67">
        <v>44690.95972133102</v>
      </c>
      <c r="B33" s="116">
        <v>1.05601</v>
      </c>
      <c r="C33" s="117">
        <v>67.51</v>
      </c>
      <c r="D33" s="116">
        <v>0.0171364</v>
      </c>
      <c r="E33" s="115">
        <v>66.1534158652932</v>
      </c>
    </row>
    <row r="34">
      <c r="A34" s="67">
        <v>44689.95970787037</v>
      </c>
      <c r="B34" s="116">
        <v>1.05493</v>
      </c>
      <c r="C34" s="117">
        <v>76.55</v>
      </c>
      <c r="D34" s="116">
        <v>0.02011991</v>
      </c>
      <c r="E34" s="115">
        <v>77.863808658899</v>
      </c>
    </row>
    <row r="35">
      <c r="A35" s="67">
        <v>44688.95994045139</v>
      </c>
      <c r="B35" s="116">
        <v>1.05499</v>
      </c>
      <c r="C35" s="117">
        <v>80.32</v>
      </c>
      <c r="D35" s="116">
        <v>0.02194469</v>
      </c>
      <c r="E35" s="115">
        <v>82.0734618847984</v>
      </c>
    </row>
    <row r="36">
      <c r="A36" s="67">
        <v>44687.98121358796</v>
      </c>
      <c r="B36" s="116">
        <v>1.0548</v>
      </c>
      <c r="C36" s="118">
        <v>83.35</v>
      </c>
      <c r="D36" s="116">
        <v>0.02368016</v>
      </c>
      <c r="E36" s="115">
        <v>84.8545883446428</v>
      </c>
    </row>
    <row r="37">
      <c r="A37" s="67">
        <v>44686.0</v>
      </c>
      <c r="B37" s="116">
        <v>1.0548</v>
      </c>
      <c r="C37" s="118">
        <v>84.21</v>
      </c>
      <c r="D37" s="116">
        <v>0.02428186</v>
      </c>
      <c r="E37" s="115">
        <v>87.7042459783793</v>
      </c>
    </row>
    <row r="38">
      <c r="A38" s="67">
        <v>44685.0</v>
      </c>
      <c r="B38" s="116">
        <v>1.0607</v>
      </c>
      <c r="C38" s="118">
        <v>86.41</v>
      </c>
      <c r="D38" s="116">
        <v>0.02555</v>
      </c>
      <c r="E38" s="115">
        <v>96.1642401946915</v>
      </c>
    </row>
    <row r="39">
      <c r="A39" s="67">
        <v>44684.0</v>
      </c>
      <c r="B39" s="116">
        <v>1.0525</v>
      </c>
      <c r="C39" s="119">
        <v>85.72</v>
      </c>
      <c r="D39" s="114">
        <v>0.02553854</v>
      </c>
      <c r="E39" s="115">
        <v>88.9801868540879</v>
      </c>
    </row>
    <row r="40">
      <c r="A40" s="67">
        <v>44683.0</v>
      </c>
      <c r="B40" s="116">
        <v>1.0511</v>
      </c>
      <c r="C40" s="118">
        <v>88.68</v>
      </c>
      <c r="D40" s="116">
        <v>0.02618</v>
      </c>
      <c r="E40" s="115">
        <v>90.6753531442468</v>
      </c>
    </row>
    <row r="41">
      <c r="A41" s="67">
        <v>44682.0</v>
      </c>
      <c r="B41" s="116">
        <v>1.0546</v>
      </c>
      <c r="C41" s="118">
        <v>88.09</v>
      </c>
      <c r="D41" s="116">
        <v>0.02636837</v>
      </c>
      <c r="E41" s="115">
        <v>92.9257449046883</v>
      </c>
    </row>
    <row r="42">
      <c r="A42" s="67">
        <v>44681.0</v>
      </c>
      <c r="B42" s="116">
        <v>1.0543</v>
      </c>
      <c r="C42" s="118">
        <v>90.88</v>
      </c>
      <c r="D42" s="116">
        <v>0.02556316</v>
      </c>
      <c r="E42" s="115">
        <v>88.132474300513</v>
      </c>
    </row>
    <row r="43">
      <c r="A43" s="67">
        <v>44680.0</v>
      </c>
      <c r="B43" s="116">
        <v>1.0543</v>
      </c>
      <c r="C43" s="118">
        <v>94.04</v>
      </c>
      <c r="D43" s="116">
        <v>0.02602243</v>
      </c>
      <c r="E43" s="115">
        <v>97.4648312686057</v>
      </c>
    </row>
    <row r="44">
      <c r="A44" s="67">
        <v>44679.0</v>
      </c>
      <c r="B44" s="116">
        <v>1.0495</v>
      </c>
      <c r="C44" s="118">
        <v>98.53</v>
      </c>
      <c r="D44" s="116">
        <v>0.0029166</v>
      </c>
      <c r="E44" s="115">
        <v>101.628962121089</v>
      </c>
    </row>
    <row r="45">
      <c r="A45" s="67">
        <v>44678.0</v>
      </c>
      <c r="B45" s="116">
        <v>1.0551</v>
      </c>
      <c r="C45" s="118">
        <v>98.36</v>
      </c>
      <c r="D45" s="116">
        <v>0.02617</v>
      </c>
      <c r="E45" s="115">
        <v>101.78563126202</v>
      </c>
    </row>
    <row r="46">
      <c r="A46" s="67">
        <v>44677.0</v>
      </c>
      <c r="B46" s="116">
        <v>1.0645</v>
      </c>
      <c r="C46" s="119">
        <v>97.39</v>
      </c>
      <c r="D46" s="114">
        <v>0.02654</v>
      </c>
      <c r="E46" s="115">
        <v>99.2495302268624</v>
      </c>
    </row>
    <row r="47">
      <c r="A47" s="67">
        <v>44676.0</v>
      </c>
      <c r="B47" s="116">
        <v>1.0713</v>
      </c>
      <c r="C47" s="118">
        <v>100.04</v>
      </c>
      <c r="D47" s="114">
        <v>0.02695</v>
      </c>
      <c r="E47" s="115">
        <v>104.915495927815</v>
      </c>
    </row>
    <row r="48">
      <c r="A48" s="62">
        <v>44675.0</v>
      </c>
      <c r="B48" s="116">
        <v>1.0806</v>
      </c>
      <c r="C48" s="119">
        <v>100.02</v>
      </c>
      <c r="D48" s="114">
        <v>0.02686</v>
      </c>
      <c r="E48" s="115">
        <v>102.802002346473</v>
      </c>
    </row>
    <row r="49">
      <c r="A49" s="67">
        <v>44674.0</v>
      </c>
      <c r="B49" s="116">
        <v>1.0786</v>
      </c>
      <c r="C49" s="119">
        <v>101.78</v>
      </c>
      <c r="D49" s="114">
        <v>0.02734</v>
      </c>
      <c r="E49" s="115">
        <v>104.444032976565</v>
      </c>
    </row>
    <row r="50">
      <c r="A50" s="67">
        <v>44673.0</v>
      </c>
      <c r="B50" s="116">
        <v>1.0786</v>
      </c>
      <c r="C50" s="119">
        <v>101.53</v>
      </c>
      <c r="D50" s="114">
        <v>0.02755</v>
      </c>
      <c r="E50" s="115">
        <v>104.337305334404</v>
      </c>
    </row>
    <row r="51">
      <c r="A51" s="67">
        <v>44672.0</v>
      </c>
      <c r="B51" s="116">
        <v>1.0837</v>
      </c>
      <c r="C51" s="115">
        <v>104.91</v>
      </c>
      <c r="D51" s="114">
        <v>0.02871</v>
      </c>
      <c r="E51" s="115">
        <v>105.225265139185</v>
      </c>
    </row>
    <row r="52">
      <c r="A52" s="67">
        <v>44671.0</v>
      </c>
      <c r="B52" s="116">
        <v>1.0853</v>
      </c>
      <c r="C52" s="117">
        <v>105.6</v>
      </c>
      <c r="D52" s="114">
        <v>0.03129393</v>
      </c>
      <c r="E52" s="115">
        <v>109.149467841755</v>
      </c>
    </row>
    <row r="53">
      <c r="A53" s="67">
        <v>44670.0</v>
      </c>
      <c r="B53" s="116">
        <v>1.0791</v>
      </c>
      <c r="C53" s="117">
        <v>108.54</v>
      </c>
      <c r="D53" s="114">
        <v>0.03077158</v>
      </c>
      <c r="E53" s="115">
        <v>112.003105965818</v>
      </c>
    </row>
    <row r="54">
      <c r="A54" s="67">
        <v>44669.0</v>
      </c>
      <c r="B54" s="116">
        <v>1.0781</v>
      </c>
      <c r="C54" s="117">
        <v>102.27</v>
      </c>
      <c r="D54" s="114">
        <v>0.03083531</v>
      </c>
      <c r="E54" s="115">
        <v>105.662413157244</v>
      </c>
    </row>
    <row r="55">
      <c r="A55" s="67">
        <v>44668.0</v>
      </c>
      <c r="B55" s="116">
        <v>1.0817</v>
      </c>
      <c r="C55" s="117">
        <v>100.44</v>
      </c>
      <c r="D55" s="114">
        <v>0.02803277</v>
      </c>
      <c r="E55" s="115">
        <v>103.956430561331</v>
      </c>
    </row>
    <row r="56">
      <c r="A56" s="67">
        <v>44667.0</v>
      </c>
      <c r="B56" s="116">
        <v>1.0814</v>
      </c>
      <c r="C56" s="117">
        <v>102.31</v>
      </c>
      <c r="D56" s="114">
        <v>0.02837981</v>
      </c>
      <c r="E56" s="115">
        <v>105.786354700461</v>
      </c>
    </row>
    <row r="57">
      <c r="A57" s="67">
        <v>44666.0</v>
      </c>
      <c r="B57" s="116">
        <v>1.0814</v>
      </c>
      <c r="C57" s="117">
        <v>101.35</v>
      </c>
      <c r="D57" s="114">
        <v>0.02828407</v>
      </c>
      <c r="E57" s="115">
        <v>104.745052737911</v>
      </c>
    </row>
    <row r="58">
      <c r="A58" s="67">
        <v>44665.0</v>
      </c>
      <c r="B58" s="116">
        <v>1.0824</v>
      </c>
      <c r="C58" s="117">
        <v>100.74</v>
      </c>
      <c r="D58" s="114">
        <v>0.02832817</v>
      </c>
      <c r="E58" s="115">
        <v>104.217752245639</v>
      </c>
    </row>
    <row r="59">
      <c r="A59" s="67">
        <v>44664.0</v>
      </c>
      <c r="B59" s="116">
        <v>1.089</v>
      </c>
      <c r="C59" s="117">
        <v>104.84</v>
      </c>
      <c r="D59" s="114">
        <v>0.02785801</v>
      </c>
      <c r="E59" s="115">
        <v>108.525907240816</v>
      </c>
    </row>
    <row r="60">
      <c r="A60" s="67">
        <v>44663.0</v>
      </c>
      <c r="B60" s="116">
        <v>1.0828</v>
      </c>
      <c r="C60" s="117">
        <v>103.5</v>
      </c>
      <c r="D60" s="114">
        <v>0.02766516</v>
      </c>
      <c r="E60" s="115">
        <v>106.810451035932</v>
      </c>
    </row>
    <row r="61">
      <c r="A61" s="62">
        <v>44662.0</v>
      </c>
      <c r="B61" s="116">
        <v>1.0881</v>
      </c>
      <c r="C61" s="117">
        <v>99.45</v>
      </c>
      <c r="D61" s="114">
        <v>0.02959284</v>
      </c>
      <c r="E61" s="115">
        <v>103.016990754691</v>
      </c>
    </row>
    <row r="62">
      <c r="A62" s="67">
        <v>44661.0</v>
      </c>
      <c r="B62" s="116">
        <v>1.089</v>
      </c>
      <c r="C62" s="117">
        <v>112.17</v>
      </c>
      <c r="D62" s="114">
        <v>0.02161049</v>
      </c>
      <c r="E62" s="115">
        <v>115.996035400904</v>
      </c>
    </row>
    <row r="63">
      <c r="A63" s="67">
        <v>44660.0</v>
      </c>
      <c r="B63" s="116">
        <v>1.0876</v>
      </c>
      <c r="C63" s="117">
        <v>113.01</v>
      </c>
      <c r="D63" s="114">
        <v>0.02189321</v>
      </c>
      <c r="E63" s="115">
        <v>116.864520329845</v>
      </c>
    </row>
    <row r="64">
      <c r="A64" s="67">
        <v>44659.0</v>
      </c>
      <c r="B64" s="116">
        <v>1.0876</v>
      </c>
      <c r="C64" s="117">
        <v>109.69</v>
      </c>
      <c r="D64" s="114">
        <v>0.02293885</v>
      </c>
      <c r="E64" s="115">
        <v>113.151343348105</v>
      </c>
    </row>
    <row r="65">
      <c r="A65" s="67">
        <v>44658.0</v>
      </c>
      <c r="B65" s="116">
        <v>1.0875</v>
      </c>
      <c r="C65" s="117">
        <v>118.69</v>
      </c>
      <c r="D65" s="114">
        <v>0.02061605</v>
      </c>
      <c r="E65" s="115">
        <v>122.7907476604</v>
      </c>
    </row>
    <row r="66">
      <c r="A66" s="67">
        <v>44657.0</v>
      </c>
      <c r="B66" s="116">
        <v>1.0898</v>
      </c>
      <c r="C66" s="117">
        <v>112.53</v>
      </c>
      <c r="D66" s="114">
        <v>0.02128979</v>
      </c>
      <c r="E66" s="115">
        <v>117.582952334249</v>
      </c>
    </row>
    <row r="67">
      <c r="A67" s="120">
        <v>44656.0</v>
      </c>
      <c r="B67" s="116">
        <v>1.0908</v>
      </c>
      <c r="C67" s="121">
        <v>126.61</v>
      </c>
      <c r="D67" s="114">
        <v>0.02352776</v>
      </c>
      <c r="E67" s="115">
        <v>131.170073270348</v>
      </c>
    </row>
    <row r="68">
      <c r="A68" s="62">
        <v>44655.0</v>
      </c>
      <c r="B68" s="116">
        <v>1.0973</v>
      </c>
      <c r="C68" s="28">
        <v>132.34</v>
      </c>
      <c r="D68" s="114">
        <v>0.0241933</v>
      </c>
      <c r="E68" s="115">
        <v>136.580628921141</v>
      </c>
    </row>
    <row r="69">
      <c r="A69" s="62">
        <v>44654.0</v>
      </c>
      <c r="B69" s="116">
        <v>1.1043</v>
      </c>
      <c r="C69" s="122">
        <v>136.67</v>
      </c>
      <c r="D69" s="114">
        <v>0.02406329</v>
      </c>
      <c r="E69" s="115">
        <v>140.921043883668</v>
      </c>
    </row>
    <row r="70">
      <c r="A70" s="62">
        <v>44653.0</v>
      </c>
      <c r="B70" s="116">
        <v>1.1044</v>
      </c>
      <c r="C70" s="122">
        <v>132.27</v>
      </c>
      <c r="D70" s="114">
        <v>0.0241038</v>
      </c>
      <c r="E70" s="115">
        <v>136.77981481633</v>
      </c>
    </row>
    <row r="71">
      <c r="A71" s="62">
        <v>44652.0</v>
      </c>
      <c r="B71" s="116">
        <v>1.1049</v>
      </c>
      <c r="C71" s="122">
        <v>134.37</v>
      </c>
      <c r="D71" s="114">
        <v>0.02251668</v>
      </c>
      <c r="E71" s="115">
        <v>138.219330190842</v>
      </c>
    </row>
    <row r="72">
      <c r="A72" s="62">
        <v>44651.0</v>
      </c>
      <c r="B72" s="116">
        <v>1.1074</v>
      </c>
      <c r="C72" s="122">
        <v>122.76</v>
      </c>
      <c r="D72" s="114">
        <v>0.02200726</v>
      </c>
      <c r="E72" s="115">
        <v>126.822633353072</v>
      </c>
    </row>
    <row r="73">
      <c r="A73" s="62">
        <v>44650.0</v>
      </c>
      <c r="B73" s="116">
        <v>1.1158</v>
      </c>
      <c r="C73" s="122">
        <v>120.7</v>
      </c>
      <c r="D73" s="114">
        <v>0.02057261</v>
      </c>
      <c r="E73" s="115">
        <v>124.14843946123</v>
      </c>
    </row>
    <row r="74">
      <c r="A74" s="62">
        <v>44649.0</v>
      </c>
      <c r="B74" s="116">
        <v>1.1092</v>
      </c>
      <c r="C74" s="122">
        <v>111.75</v>
      </c>
      <c r="D74" s="114">
        <v>0.0207874</v>
      </c>
      <c r="E74" s="115">
        <v>114.647689966816</v>
      </c>
    </row>
    <row r="75">
      <c r="A75" s="62">
        <v>44648.0</v>
      </c>
      <c r="B75" s="116">
        <v>1.0989</v>
      </c>
      <c r="C75" s="122">
        <v>106.24</v>
      </c>
      <c r="D75" s="114">
        <v>0.02102864</v>
      </c>
      <c r="E75" s="115">
        <v>109.834921105425</v>
      </c>
    </row>
    <row r="76">
      <c r="A76" s="62">
        <v>44647.0</v>
      </c>
      <c r="B76" s="116">
        <v>1.0981</v>
      </c>
      <c r="C76" s="122">
        <v>106.91</v>
      </c>
      <c r="D76" s="114">
        <v>0.02106354</v>
      </c>
      <c r="E76" s="115">
        <v>110.080790144314</v>
      </c>
    </row>
    <row r="77">
      <c r="A77" s="62">
        <v>44646.0</v>
      </c>
      <c r="B77" s="116">
        <v>1.0985</v>
      </c>
      <c r="C77" s="122">
        <v>101.64</v>
      </c>
      <c r="D77" s="114">
        <v>0.0213632</v>
      </c>
      <c r="E77" s="115">
        <v>104.902858373041</v>
      </c>
    </row>
    <row r="78">
      <c r="A78" s="62">
        <v>44645.0</v>
      </c>
      <c r="B78" s="116">
        <v>1.0983</v>
      </c>
      <c r="C78" s="122">
        <v>98.65</v>
      </c>
      <c r="D78" s="114">
        <v>0.02130195</v>
      </c>
      <c r="E78" s="115">
        <v>101.323793952141</v>
      </c>
    </row>
    <row r="79">
      <c r="A79" s="62">
        <v>44644.0</v>
      </c>
      <c r="B79" s="116">
        <v>1.1009</v>
      </c>
      <c r="C79" s="122">
        <v>102.18</v>
      </c>
      <c r="D79" s="114">
        <v>0.02135381</v>
      </c>
      <c r="E79" s="115">
        <v>105.243541254306</v>
      </c>
    </row>
    <row r="80">
      <c r="A80" s="62">
        <v>44643.0</v>
      </c>
      <c r="B80" s="116">
        <v>1.1006</v>
      </c>
      <c r="C80" s="122">
        <v>94.92</v>
      </c>
      <c r="D80" s="114">
        <v>0.02183532</v>
      </c>
      <c r="E80" s="115">
        <v>97.6109310619098</v>
      </c>
    </row>
    <row r="81">
      <c r="A81" s="62">
        <v>44642.0</v>
      </c>
      <c r="B81" s="116">
        <v>1.1028</v>
      </c>
      <c r="C81" s="122">
        <v>90.5</v>
      </c>
      <c r="D81" s="114">
        <v>0.02319287</v>
      </c>
      <c r="E81" s="115">
        <v>93.3962631619602</v>
      </c>
    </row>
    <row r="82">
      <c r="A82" s="62">
        <v>44641.0</v>
      </c>
      <c r="B82" s="116">
        <v>1.1016</v>
      </c>
      <c r="C82" s="17">
        <v>88.77</v>
      </c>
      <c r="D82" s="114">
        <v>0.02263387</v>
      </c>
      <c r="E82" s="115">
        <v>91.2379871547322</v>
      </c>
    </row>
    <row r="83">
      <c r="A83" s="62">
        <v>44640.0</v>
      </c>
      <c r="B83" s="116">
        <v>1.1041</v>
      </c>
      <c r="C83" s="17">
        <v>88.6</v>
      </c>
      <c r="D83" s="123">
        <v>0.02385224</v>
      </c>
      <c r="E83" s="115">
        <v>91.2639209545758</v>
      </c>
    </row>
    <row r="84">
      <c r="A84" s="62">
        <v>44639.0</v>
      </c>
      <c r="B84" s="116">
        <v>1.1065</v>
      </c>
      <c r="C84" s="17">
        <v>92.4</v>
      </c>
      <c r="D84" s="123">
        <v>0.02381792</v>
      </c>
      <c r="E84" s="115">
        <v>95.1529213715758</v>
      </c>
    </row>
    <row r="85">
      <c r="A85" s="62">
        <v>44638.0</v>
      </c>
      <c r="B85" s="116">
        <v>1.1065</v>
      </c>
      <c r="C85" s="17">
        <v>89.91</v>
      </c>
      <c r="D85" s="123">
        <v>0.02408685</v>
      </c>
      <c r="E85" s="115">
        <v>92.5107414250038</v>
      </c>
    </row>
    <row r="86">
      <c r="A86" s="62">
        <v>44637.0</v>
      </c>
      <c r="B86" s="116">
        <v>1.1098</v>
      </c>
      <c r="C86" s="17">
        <v>87.97</v>
      </c>
      <c r="D86" s="123">
        <v>0.02404122</v>
      </c>
      <c r="E86" s="115">
        <v>90.7445594710493</v>
      </c>
    </row>
    <row r="87">
      <c r="A87" s="62">
        <v>44636.0</v>
      </c>
      <c r="B87" s="116">
        <v>1.1022</v>
      </c>
      <c r="C87" s="17">
        <v>87.85</v>
      </c>
      <c r="D87" s="123">
        <v>0.02351768</v>
      </c>
      <c r="E87" s="115">
        <v>90.1491308748369</v>
      </c>
    </row>
    <row r="88">
      <c r="A88" s="62">
        <v>44635.0</v>
      </c>
      <c r="B88" s="116">
        <v>1.0969</v>
      </c>
      <c r="C88" s="17">
        <v>82.94</v>
      </c>
      <c r="D88" s="123">
        <v>0.02368605</v>
      </c>
      <c r="E88" s="115">
        <v>85.3699385085619</v>
      </c>
    </row>
    <row r="89">
      <c r="A89" s="62">
        <v>44634.0</v>
      </c>
      <c r="B89" s="116">
        <v>1.0945</v>
      </c>
      <c r="C89" s="17">
        <v>81.17</v>
      </c>
      <c r="D89" s="123">
        <v>0.02348989</v>
      </c>
      <c r="E89" s="115">
        <v>83.0930557177555</v>
      </c>
    </row>
    <row r="90">
      <c r="A90" s="62">
        <v>44633.0</v>
      </c>
      <c r="B90" s="116">
        <v>1.0938</v>
      </c>
      <c r="C90" s="17">
        <v>79.0</v>
      </c>
      <c r="D90" s="123">
        <v>0.02355485</v>
      </c>
      <c r="E90" s="115">
        <v>81.1148624084277</v>
      </c>
    </row>
    <row r="91">
      <c r="A91" s="62">
        <v>44632.0</v>
      </c>
      <c r="B91" s="116">
        <v>1.0914</v>
      </c>
      <c r="C91" s="17">
        <v>81.61</v>
      </c>
      <c r="D91" s="123">
        <v>0.02367762</v>
      </c>
      <c r="E91" s="115">
        <v>84.1259639399965</v>
      </c>
    </row>
    <row r="92">
      <c r="A92" s="62">
        <v>44631.0</v>
      </c>
      <c r="B92" s="116">
        <v>1.0914</v>
      </c>
      <c r="C92" s="17">
        <v>80.69</v>
      </c>
      <c r="D92" s="123">
        <v>0.02381989</v>
      </c>
      <c r="E92" s="115">
        <v>83.1589056620314</v>
      </c>
    </row>
    <row r="93">
      <c r="A93" s="62">
        <v>44630.0</v>
      </c>
      <c r="B93" s="116">
        <v>1.1014</v>
      </c>
      <c r="C93" s="17">
        <v>83.03</v>
      </c>
      <c r="D93" s="123">
        <v>0.0239056</v>
      </c>
      <c r="E93" s="115">
        <v>85.3522983601317</v>
      </c>
    </row>
    <row r="94">
      <c r="A94" s="62">
        <v>44629.0</v>
      </c>
      <c r="B94" s="116">
        <v>1.1072</v>
      </c>
      <c r="C94" s="17">
        <v>88.19</v>
      </c>
      <c r="D94" s="123">
        <v>0.02480031</v>
      </c>
      <c r="E94" s="115">
        <v>90.7237555442843</v>
      </c>
    </row>
    <row r="95">
      <c r="A95" s="62">
        <v>44628.0</v>
      </c>
      <c r="B95" s="116">
        <v>1.0897</v>
      </c>
      <c r="C95" s="17">
        <v>82.25</v>
      </c>
      <c r="D95" s="123">
        <v>0.02559039</v>
      </c>
      <c r="E95" s="115">
        <v>84.4893575985501</v>
      </c>
    </row>
    <row r="96">
      <c r="A96" s="62">
        <v>44627.0</v>
      </c>
      <c r="B96" s="116">
        <v>1.0866</v>
      </c>
      <c r="C96" s="17">
        <v>82.07</v>
      </c>
      <c r="D96" s="123">
        <v>0.02741607</v>
      </c>
      <c r="E96" s="115">
        <v>84.0686475296023</v>
      </c>
    </row>
    <row r="97">
      <c r="A97" s="62">
        <v>44626.0</v>
      </c>
      <c r="B97" s="116">
        <v>1.0871</v>
      </c>
      <c r="C97" s="17">
        <v>84.64</v>
      </c>
      <c r="D97" s="123">
        <v>0.02789295</v>
      </c>
      <c r="E97" s="115">
        <v>87.191806431388</v>
      </c>
    </row>
    <row r="98">
      <c r="A98" s="62">
        <v>44625.0</v>
      </c>
      <c r="B98" s="116">
        <v>1.0927</v>
      </c>
      <c r="C98" s="17">
        <v>89.79</v>
      </c>
      <c r="D98" s="123">
        <v>0.02786228</v>
      </c>
      <c r="E98" s="115">
        <v>92.3118939768265</v>
      </c>
    </row>
    <row r="99">
      <c r="A99" s="62">
        <v>44624.0</v>
      </c>
      <c r="B99" s="116">
        <v>1.0948</v>
      </c>
      <c r="C99" s="17">
        <v>88.25</v>
      </c>
      <c r="D99" s="123">
        <v>0.02800071</v>
      </c>
      <c r="E99" s="115">
        <v>90.8109978710778</v>
      </c>
    </row>
    <row r="100">
      <c r="A100" s="62">
        <v>44623.0</v>
      </c>
      <c r="B100" s="116">
        <v>1.1066</v>
      </c>
      <c r="C100" s="17">
        <v>95.56</v>
      </c>
      <c r="D100" s="123">
        <v>0.02803197</v>
      </c>
      <c r="E100" s="115">
        <v>98.4373062179831</v>
      </c>
    </row>
    <row r="101">
      <c r="A101" s="62">
        <v>44622.0</v>
      </c>
      <c r="B101" s="116">
        <v>1.1113</v>
      </c>
      <c r="C101" s="17">
        <v>100.79</v>
      </c>
      <c r="D101" s="123">
        <v>0.02797691</v>
      </c>
      <c r="E101" s="115">
        <v>103.600305898302</v>
      </c>
    </row>
    <row r="102">
      <c r="A102" s="62">
        <v>44621.0</v>
      </c>
      <c r="B102" s="116">
        <v>1.113</v>
      </c>
      <c r="C102" s="17">
        <v>98.76</v>
      </c>
      <c r="D102" s="123">
        <v>0.02930794</v>
      </c>
      <c r="E102" s="115">
        <v>101.481866936064</v>
      </c>
    </row>
    <row r="103">
      <c r="A103" s="62">
        <v>44620.0</v>
      </c>
      <c r="B103" s="116">
        <v>1.1215</v>
      </c>
      <c r="C103" s="17">
        <v>99.58</v>
      </c>
      <c r="D103" s="123">
        <v>0.03015873</v>
      </c>
      <c r="E103" s="115">
        <v>102.161691641926</v>
      </c>
    </row>
    <row r="104">
      <c r="A104" s="62">
        <v>44619.0</v>
      </c>
      <c r="B104" s="116">
        <v>1.1182</v>
      </c>
      <c r="C104" s="17">
        <v>85.57</v>
      </c>
      <c r="D104" s="123">
        <v>0.02989183</v>
      </c>
      <c r="E104" s="115">
        <v>87.5537069373892</v>
      </c>
    </row>
    <row r="105">
      <c r="A105" s="62">
        <v>44618.0</v>
      </c>
      <c r="B105" s="116">
        <v>1.1272</v>
      </c>
      <c r="C105" s="17">
        <v>90.11</v>
      </c>
      <c r="D105" s="123">
        <v>0.02498408</v>
      </c>
      <c r="E105" s="115">
        <v>92.3013932647376</v>
      </c>
    </row>
    <row r="106">
      <c r="A106" s="62">
        <v>44617.0</v>
      </c>
      <c r="B106" s="116">
        <v>1.1273</v>
      </c>
      <c r="C106" s="17">
        <v>92.74</v>
      </c>
      <c r="D106" s="123">
        <v>0.02405752</v>
      </c>
      <c r="E106" s="115">
        <v>95.2801617165045</v>
      </c>
    </row>
    <row r="107">
      <c r="A107" s="62">
        <v>44616.0</v>
      </c>
      <c r="B107" s="116">
        <v>1.119</v>
      </c>
      <c r="C107" s="17">
        <v>89.05</v>
      </c>
      <c r="D107" s="123">
        <v>0.02661362</v>
      </c>
      <c r="E107" s="115">
        <v>91.4523779295345</v>
      </c>
    </row>
    <row r="108">
      <c r="A108" s="62">
        <v>44615.0</v>
      </c>
      <c r="B108" s="116">
        <v>1.1305</v>
      </c>
      <c r="C108" s="17">
        <v>85.27</v>
      </c>
      <c r="D108" s="123">
        <v>0.02933868</v>
      </c>
      <c r="E108" s="115">
        <v>87.4897884561304</v>
      </c>
    </row>
    <row r="109">
      <c r="A109" s="62">
        <v>44614.0</v>
      </c>
      <c r="B109" s="116">
        <v>1.133</v>
      </c>
      <c r="C109" s="17">
        <v>86.57</v>
      </c>
      <c r="D109" s="123">
        <v>0.03069996</v>
      </c>
      <c r="E109" s="115">
        <v>88.7755936669579</v>
      </c>
    </row>
    <row r="110">
      <c r="A110" s="62">
        <v>44613.0</v>
      </c>
      <c r="B110" s="116">
        <v>1.1307</v>
      </c>
      <c r="C110" s="17">
        <v>83.14</v>
      </c>
      <c r="D110" s="123">
        <v>0.03324188</v>
      </c>
      <c r="E110" s="115">
        <v>85.6671088844363</v>
      </c>
    </row>
    <row r="111">
      <c r="A111" s="62">
        <v>44612.0</v>
      </c>
      <c r="B111" s="116">
        <v>1.1316</v>
      </c>
      <c r="C111" s="17">
        <v>90.8</v>
      </c>
      <c r="D111" s="123">
        <v>0.03706507</v>
      </c>
      <c r="E111" s="115">
        <v>93.2032285361191</v>
      </c>
    </row>
    <row r="112">
      <c r="A112" s="62">
        <v>44611.0</v>
      </c>
      <c r="B112" s="116">
        <v>1.1322</v>
      </c>
      <c r="C112" s="17">
        <v>91.61</v>
      </c>
      <c r="D112" s="123">
        <v>0.03660409</v>
      </c>
      <c r="E112" s="115">
        <v>93.6201837256386</v>
      </c>
    </row>
    <row r="113">
      <c r="A113" s="62">
        <v>44610.0</v>
      </c>
      <c r="B113" s="116">
        <v>1.1323</v>
      </c>
      <c r="C113" s="17">
        <v>90.11</v>
      </c>
      <c r="D113" s="123">
        <v>0.03624512</v>
      </c>
      <c r="E113" s="115">
        <v>92.4633582625424</v>
      </c>
    </row>
    <row r="114">
      <c r="A114" s="62">
        <v>44609.0</v>
      </c>
      <c r="B114" s="116">
        <v>1.1366</v>
      </c>
      <c r="C114" s="17">
        <v>93.4</v>
      </c>
      <c r="D114" s="123">
        <v>0.03684504</v>
      </c>
      <c r="E114" s="115">
        <v>95.9207605141054</v>
      </c>
    </row>
    <row r="115">
      <c r="A115" s="62">
        <v>44608.0</v>
      </c>
      <c r="B115" s="116">
        <v>1.1374</v>
      </c>
      <c r="C115" s="17">
        <v>101.96</v>
      </c>
      <c r="D115" s="123">
        <v>0.03683203</v>
      </c>
      <c r="E115" s="115">
        <v>104.801194924062</v>
      </c>
    </row>
    <row r="116">
      <c r="A116" s="62">
        <v>44607.0</v>
      </c>
      <c r="B116" s="116">
        <v>1.1356</v>
      </c>
      <c r="C116" s="17">
        <v>104.85</v>
      </c>
      <c r="D116" s="123">
        <v>0.03705962</v>
      </c>
      <c r="E116" s="115">
        <v>107.441675968209</v>
      </c>
    </row>
    <row r="117">
      <c r="A117" s="62">
        <v>44606.0</v>
      </c>
      <c r="B117" s="116">
        <v>1.1306</v>
      </c>
      <c r="C117" s="17">
        <v>96.44</v>
      </c>
      <c r="D117" s="123">
        <v>0.03849857</v>
      </c>
      <c r="E117" s="115">
        <v>98.7977588436293</v>
      </c>
    </row>
    <row r="118">
      <c r="A118" s="62">
        <v>44605.0</v>
      </c>
      <c r="B118" s="116">
        <v>1.1367</v>
      </c>
      <c r="C118" s="17">
        <v>93.37</v>
      </c>
      <c r="D118" s="123">
        <v>0.03909257</v>
      </c>
      <c r="E118" s="115">
        <v>95.5169026952489</v>
      </c>
    </row>
    <row r="119">
      <c r="A119" s="62">
        <v>44604.0</v>
      </c>
      <c r="B119" s="116">
        <v>1.1351</v>
      </c>
      <c r="C119" s="17">
        <v>95.7</v>
      </c>
      <c r="D119" s="123">
        <v>0.0400189</v>
      </c>
      <c r="E119" s="115">
        <v>97.9403627264981</v>
      </c>
    </row>
    <row r="120">
      <c r="A120" s="62">
        <v>44603.0</v>
      </c>
      <c r="B120" s="116">
        <v>1.1351</v>
      </c>
      <c r="C120" s="17">
        <v>96.46</v>
      </c>
      <c r="D120" s="123">
        <v>0.0412505</v>
      </c>
      <c r="E120" s="115">
        <v>98.8945694203751</v>
      </c>
    </row>
    <row r="121">
      <c r="A121" s="62">
        <v>44602.0</v>
      </c>
      <c r="B121" s="116">
        <v>1.1413</v>
      </c>
      <c r="C121" s="17">
        <v>106.42</v>
      </c>
      <c r="D121" s="123">
        <v>0.04316388</v>
      </c>
      <c r="E121" s="115">
        <v>108.789844832761</v>
      </c>
    </row>
    <row r="122">
      <c r="A122" s="62">
        <v>44601.0</v>
      </c>
      <c r="B122" s="116">
        <v>1.1421</v>
      </c>
      <c r="C122" s="17">
        <v>114.34</v>
      </c>
      <c r="D122" s="123">
        <v>0.04423186</v>
      </c>
      <c r="E122" s="115">
        <v>117.057860806232</v>
      </c>
    </row>
    <row r="123">
      <c r="A123" s="62">
        <v>44600.0</v>
      </c>
      <c r="B123" s="116">
        <v>1.1421</v>
      </c>
      <c r="C123" s="17">
        <v>113.7</v>
      </c>
      <c r="D123" s="123">
        <v>0.0474463</v>
      </c>
      <c r="E123" s="115">
        <v>116.335089540211</v>
      </c>
    </row>
    <row r="124">
      <c r="A124" s="62">
        <v>44599.0</v>
      </c>
      <c r="B124" s="116">
        <v>1.1441</v>
      </c>
      <c r="C124" s="17">
        <v>117.67</v>
      </c>
      <c r="D124" s="123">
        <v>0.04737931</v>
      </c>
      <c r="E124" s="115">
        <v>120.262316405648</v>
      </c>
    </row>
    <row r="125">
      <c r="A125" s="62">
        <v>44598.0</v>
      </c>
      <c r="B125" s="116">
        <v>1.1455</v>
      </c>
      <c r="C125" s="17">
        <v>115.28</v>
      </c>
      <c r="D125" s="123">
        <v>0.04825702</v>
      </c>
      <c r="E125" s="115">
        <v>117.657050162012</v>
      </c>
    </row>
    <row r="126">
      <c r="A126" s="62">
        <v>44597.0</v>
      </c>
      <c r="B126" s="116">
        <v>1.145</v>
      </c>
      <c r="C126" s="17">
        <v>114.33</v>
      </c>
      <c r="D126" s="123">
        <v>0.04767889</v>
      </c>
      <c r="E126" s="115">
        <v>116.764958920198</v>
      </c>
    </row>
    <row r="127">
      <c r="A127" s="62">
        <v>44596.0</v>
      </c>
      <c r="B127" s="116">
        <v>1.1449</v>
      </c>
      <c r="C127" s="17">
        <v>112.48</v>
      </c>
      <c r="D127" s="123">
        <v>0.04761009</v>
      </c>
      <c r="E127" s="115">
        <v>115.13875801084</v>
      </c>
    </row>
    <row r="128">
      <c r="A128" s="62">
        <v>44595.0</v>
      </c>
      <c r="B128" s="116">
        <v>1.1435</v>
      </c>
      <c r="C128" s="17">
        <v>100.88</v>
      </c>
      <c r="D128" s="123">
        <v>0.04735333</v>
      </c>
      <c r="E128" s="115">
        <v>103.451711557991</v>
      </c>
    </row>
    <row r="129">
      <c r="A129" s="62">
        <v>44594.0</v>
      </c>
      <c r="B129" s="116">
        <v>1.1299</v>
      </c>
      <c r="C129" s="17">
        <v>101.83</v>
      </c>
      <c r="D129" s="123">
        <v>0.04710757</v>
      </c>
      <c r="E129" s="115">
        <v>103.405664413979</v>
      </c>
    </row>
    <row r="130">
      <c r="A130" s="62">
        <v>44593.0</v>
      </c>
      <c r="B130" s="116">
        <v>1.1273</v>
      </c>
      <c r="C130" s="17">
        <v>110.13</v>
      </c>
      <c r="D130" s="123">
        <v>0.04715154</v>
      </c>
      <c r="E130" s="115">
        <v>112.784151812923</v>
      </c>
    </row>
    <row r="131">
      <c r="A131" s="62">
        <v>44592.0</v>
      </c>
      <c r="B131" s="116">
        <v>1.123</v>
      </c>
      <c r="C131" s="17">
        <v>99.89</v>
      </c>
      <c r="D131" s="123">
        <v>0.04813539</v>
      </c>
      <c r="E131" s="115">
        <v>101.820116514544</v>
      </c>
    </row>
    <row r="132">
      <c r="A132" s="62">
        <v>44591.0</v>
      </c>
      <c r="B132" s="116">
        <v>1.1149</v>
      </c>
      <c r="C132" s="17">
        <v>93.4</v>
      </c>
      <c r="D132" s="123">
        <v>0.04803496</v>
      </c>
      <c r="E132" s="115">
        <v>95.4767107062772</v>
      </c>
    </row>
    <row r="133">
      <c r="A133" s="62">
        <v>44590.0</v>
      </c>
      <c r="B133" s="116">
        <v>1.1149</v>
      </c>
      <c r="C133" s="17">
        <v>96.18</v>
      </c>
      <c r="D133" s="123">
        <v>0.0486735</v>
      </c>
      <c r="E133" s="115">
        <v>98.2497247440797</v>
      </c>
    </row>
    <row r="134">
      <c r="A134" s="62">
        <v>44589.0</v>
      </c>
      <c r="B134" s="116">
        <v>1.115</v>
      </c>
      <c r="C134" s="17">
        <v>91.43</v>
      </c>
      <c r="D134" s="123">
        <v>0.04933934</v>
      </c>
      <c r="E134" s="115">
        <v>92.9474258437078</v>
      </c>
    </row>
    <row r="135">
      <c r="A135" s="62">
        <v>44588.0</v>
      </c>
      <c r="B135" s="116">
        <v>1.1144</v>
      </c>
      <c r="C135" s="17">
        <v>89.6</v>
      </c>
      <c r="D135" s="123">
        <v>0.04896547</v>
      </c>
      <c r="E135" s="115">
        <v>91.4561456576356</v>
      </c>
    </row>
    <row r="136">
      <c r="A136" s="62">
        <v>44587.0</v>
      </c>
      <c r="B136" s="116">
        <v>1.124</v>
      </c>
      <c r="C136" s="17">
        <v>92.25</v>
      </c>
      <c r="D136" s="123">
        <v>0.04971953</v>
      </c>
      <c r="E136" s="115">
        <v>93.9703867438406</v>
      </c>
    </row>
    <row r="137">
      <c r="A137" s="62">
        <v>44586.0</v>
      </c>
      <c r="B137" s="116">
        <v>1.1304</v>
      </c>
      <c r="C137" s="17">
        <v>95.09</v>
      </c>
      <c r="D137" s="123">
        <v>0.051048</v>
      </c>
      <c r="E137" s="115">
        <v>97.3221446106916</v>
      </c>
    </row>
    <row r="138">
      <c r="A138" s="62">
        <v>44585.0</v>
      </c>
      <c r="B138" s="116">
        <v>1.1324</v>
      </c>
      <c r="C138" s="17">
        <v>91.92</v>
      </c>
      <c r="D138" s="123">
        <v>0.051786</v>
      </c>
      <c r="E138" s="115">
        <v>93.4231321480121</v>
      </c>
    </row>
    <row r="139">
      <c r="A139" s="62">
        <v>44584.0</v>
      </c>
      <c r="B139" s="116">
        <v>1.134</v>
      </c>
      <c r="C139" s="17">
        <v>99.69</v>
      </c>
      <c r="D139" s="123">
        <v>0.054155</v>
      </c>
      <c r="E139" s="115">
        <v>100.778350775294</v>
      </c>
    </row>
    <row r="140">
      <c r="A140" s="62">
        <v>44583.0</v>
      </c>
      <c r="B140" s="116">
        <v>1.1344</v>
      </c>
      <c r="C140" s="17">
        <v>94.52</v>
      </c>
      <c r="D140" s="123">
        <v>0.054539</v>
      </c>
      <c r="E140" s="115">
        <v>95.8794917565401</v>
      </c>
    </row>
    <row r="141">
      <c r="A141" s="62">
        <v>44582.0</v>
      </c>
      <c r="B141" s="116">
        <v>1.1344</v>
      </c>
      <c r="C141" s="17">
        <v>111.78</v>
      </c>
      <c r="D141" s="123">
        <v>0.05774</v>
      </c>
      <c r="E141" s="115">
        <v>113.639934388688</v>
      </c>
    </row>
    <row r="142">
      <c r="A142" s="62">
        <v>44581.0</v>
      </c>
      <c r="B142" s="116">
        <v>1.1313</v>
      </c>
      <c r="C142" s="17">
        <v>128.57</v>
      </c>
      <c r="D142" s="123">
        <v>0.061947</v>
      </c>
      <c r="E142" s="115">
        <v>131.466101663137</v>
      </c>
    </row>
    <row r="143">
      <c r="A143" s="62">
        <v>44580.0</v>
      </c>
      <c r="B143" s="116">
        <v>1.1344</v>
      </c>
      <c r="C143" s="17">
        <v>135.59</v>
      </c>
      <c r="D143" s="123">
        <v>0.062584</v>
      </c>
      <c r="E143" s="115">
        <v>138.591781012392</v>
      </c>
    </row>
    <row r="144">
      <c r="A144" s="62">
        <v>44579.0</v>
      </c>
      <c r="B144" s="116">
        <v>1.1329</v>
      </c>
      <c r="C144" s="17">
        <v>141.63</v>
      </c>
      <c r="D144" s="123">
        <v>0.064635</v>
      </c>
      <c r="E144" s="115">
        <v>144.680057794637</v>
      </c>
    </row>
    <row r="145">
      <c r="A145" s="62">
        <v>44578.0</v>
      </c>
      <c r="B145" s="116">
        <v>1.141</v>
      </c>
      <c r="C145" s="17">
        <v>140.05</v>
      </c>
      <c r="D145" s="123">
        <v>0.065724</v>
      </c>
      <c r="E145" s="115">
        <v>143.091420774905</v>
      </c>
    </row>
    <row r="146">
      <c r="A146" s="62">
        <v>44577.0</v>
      </c>
      <c r="B146" s="116">
        <v>1.141</v>
      </c>
      <c r="C146" s="17">
        <v>147.94</v>
      </c>
      <c r="D146" s="123">
        <v>0.067793</v>
      </c>
      <c r="E146" s="115">
        <v>150.835811789015</v>
      </c>
    </row>
    <row r="147">
      <c r="A147" s="62">
        <v>44576.0</v>
      </c>
      <c r="B147" s="116">
        <v>1.1416</v>
      </c>
      <c r="C147" s="17">
        <v>147.7</v>
      </c>
      <c r="D147" s="123">
        <v>0.068967</v>
      </c>
      <c r="E147" s="115">
        <v>150.6258287082</v>
      </c>
    </row>
    <row r="148">
      <c r="A148" s="62">
        <v>44575.0</v>
      </c>
      <c r="B148" s="116">
        <v>1.1415</v>
      </c>
      <c r="C148" s="17">
        <v>146.31</v>
      </c>
      <c r="D148" s="123">
        <v>0.070469</v>
      </c>
      <c r="E148" s="115">
        <v>149.480663984559</v>
      </c>
    </row>
    <row r="149">
      <c r="A149" s="62">
        <v>44574.0</v>
      </c>
      <c r="B149" s="116">
        <v>1.1455</v>
      </c>
      <c r="C149" s="17">
        <v>146.9</v>
      </c>
      <c r="D149" s="123">
        <v>0.072374</v>
      </c>
      <c r="E149" s="115">
        <v>149.64593988363</v>
      </c>
    </row>
    <row r="150">
      <c r="A150" s="62">
        <v>44573.0</v>
      </c>
      <c r="B150" s="116">
        <v>1.1441</v>
      </c>
      <c r="C150" s="17">
        <v>151.92</v>
      </c>
      <c r="D150" s="123">
        <v>0.079711</v>
      </c>
      <c r="E150" s="115">
        <v>155.413287588463</v>
      </c>
    </row>
    <row r="151">
      <c r="A151" s="62">
        <v>44572.0</v>
      </c>
      <c r="B151" s="116">
        <v>1.1367</v>
      </c>
      <c r="C151" s="17">
        <v>140.26</v>
      </c>
      <c r="D151" s="123">
        <v>0.085493</v>
      </c>
      <c r="E151" s="115">
        <v>143.27248327798</v>
      </c>
    </row>
    <row r="152">
      <c r="A152" s="62">
        <v>44571.0</v>
      </c>
      <c r="B152" s="116">
        <v>1.1331</v>
      </c>
      <c r="C152" s="17">
        <v>135.98</v>
      </c>
      <c r="D152" s="123">
        <v>0.104592</v>
      </c>
      <c r="E152" s="115">
        <v>138.526821204599</v>
      </c>
    </row>
    <row r="153">
      <c r="A153" s="62">
        <v>44570.0</v>
      </c>
      <c r="B153" s="116">
        <v>1.1353</v>
      </c>
      <c r="C153" s="17">
        <v>140.97</v>
      </c>
      <c r="D153" s="123">
        <v>0.103636</v>
      </c>
      <c r="E153" s="115">
        <v>143.95207675058</v>
      </c>
    </row>
    <row r="154">
      <c r="A154" s="62">
        <v>44569.0</v>
      </c>
      <c r="B154" s="116">
        <v>1.1361</v>
      </c>
      <c r="C154" s="17">
        <v>142.38</v>
      </c>
      <c r="D154" s="123">
        <v>0.096371</v>
      </c>
      <c r="E154" s="115">
        <v>145.827108958438</v>
      </c>
    </row>
    <row r="155">
      <c r="A155" s="62">
        <v>44568.0</v>
      </c>
      <c r="B155" s="116">
        <v>1.1362</v>
      </c>
      <c r="C155" s="17">
        <v>136.61</v>
      </c>
      <c r="D155" s="123">
        <v>0.096493</v>
      </c>
      <c r="E155" s="115">
        <v>139.431000490193</v>
      </c>
    </row>
    <row r="156">
      <c r="A156" s="62">
        <v>44567.0</v>
      </c>
      <c r="B156" s="116">
        <v>1.1296</v>
      </c>
      <c r="C156" s="17">
        <v>150.72</v>
      </c>
      <c r="D156" s="123">
        <v>0.093509</v>
      </c>
      <c r="E156" s="115">
        <v>154.072200599343</v>
      </c>
    </row>
    <row r="157">
      <c r="A157" s="62">
        <v>44566.0</v>
      </c>
      <c r="B157" s="116">
        <v>1.1312</v>
      </c>
      <c r="C157" s="17">
        <v>155.72</v>
      </c>
      <c r="D157" s="123">
        <v>0.097167</v>
      </c>
      <c r="E157" s="115">
        <v>157.893384454172</v>
      </c>
    </row>
    <row r="158">
      <c r="A158" s="62">
        <v>44565.0</v>
      </c>
      <c r="B158" s="116">
        <v>1.1284</v>
      </c>
      <c r="C158" s="17">
        <v>168.04</v>
      </c>
      <c r="D158" s="123">
        <v>0.091277</v>
      </c>
      <c r="E158" s="115">
        <v>171.362402318686</v>
      </c>
    </row>
    <row r="159">
      <c r="A159" s="62">
        <v>44564.0</v>
      </c>
      <c r="B159" s="116">
        <v>1.13</v>
      </c>
      <c r="C159" s="17">
        <v>170.57</v>
      </c>
      <c r="D159" s="123">
        <v>0.08233</v>
      </c>
      <c r="E159" s="115">
        <v>173.996321066096</v>
      </c>
    </row>
    <row r="160">
      <c r="A160" s="62">
        <v>44563.0</v>
      </c>
      <c r="B160" s="116">
        <v>1.1373</v>
      </c>
      <c r="C160" s="17">
        <v>176.32</v>
      </c>
      <c r="D160" s="123">
        <v>0.084686</v>
      </c>
      <c r="E160" s="115">
        <v>179.672084642878</v>
      </c>
    </row>
    <row r="161">
      <c r="A161" s="62">
        <v>44562.0</v>
      </c>
      <c r="B161" s="116">
        <v>1.1374</v>
      </c>
      <c r="C161" s="17">
        <v>178.89</v>
      </c>
      <c r="D161" s="123">
        <v>0.085348</v>
      </c>
      <c r="E161" s="115">
        <v>181.944405950619</v>
      </c>
    </row>
    <row r="162">
      <c r="A162" s="62">
        <v>44561.0</v>
      </c>
      <c r="B162" s="116">
        <v>1.1371</v>
      </c>
      <c r="C162" s="17">
        <v>170.2</v>
      </c>
      <c r="D162" s="123">
        <v>0.080656</v>
      </c>
      <c r="E162" s="115">
        <v>173.277841032181</v>
      </c>
    </row>
    <row r="163">
      <c r="A163" s="62">
        <v>44560.0</v>
      </c>
      <c r="B163" s="116">
        <v>1.1322</v>
      </c>
      <c r="C163" s="17">
        <v>172.51</v>
      </c>
      <c r="D163" s="123">
        <v>0.079315</v>
      </c>
      <c r="E163" s="115">
        <v>175.763937759633</v>
      </c>
    </row>
    <row r="164">
      <c r="A164" s="62">
        <v>44559.0</v>
      </c>
      <c r="B164" s="116">
        <v>1.1359</v>
      </c>
      <c r="C164" s="17">
        <v>171.27</v>
      </c>
      <c r="D164" s="123">
        <v>0.06704</v>
      </c>
      <c r="E164" s="115">
        <v>175.032606415259</v>
      </c>
    </row>
    <row r="165">
      <c r="A165" s="62">
        <v>44558.0</v>
      </c>
      <c r="B165" s="116">
        <v>1.1313</v>
      </c>
      <c r="C165" s="17">
        <v>178.3</v>
      </c>
      <c r="D165" s="123">
        <v>0.054386</v>
      </c>
      <c r="E165" s="115">
        <v>181.979736649592</v>
      </c>
    </row>
    <row r="166">
      <c r="A166" s="62">
        <v>44557.0</v>
      </c>
      <c r="B166" s="116">
        <v>1.1329</v>
      </c>
      <c r="C166" s="17">
        <v>196.04</v>
      </c>
      <c r="D166" s="123">
        <v>0.055189</v>
      </c>
      <c r="E166" s="115">
        <v>199.984541622716</v>
      </c>
    </row>
    <row r="167">
      <c r="A167" s="62">
        <v>44556.0</v>
      </c>
      <c r="B167" s="116">
        <v>1.1324</v>
      </c>
      <c r="C167" s="17">
        <v>198.2</v>
      </c>
      <c r="D167" s="123">
        <v>0.064108</v>
      </c>
      <c r="E167" s="115">
        <v>201.614835024613</v>
      </c>
    </row>
    <row r="168">
      <c r="A168" s="62">
        <v>44555.0</v>
      </c>
      <c r="B168" s="116">
        <v>1.1322</v>
      </c>
      <c r="C168" s="17">
        <v>193.29</v>
      </c>
      <c r="D168" s="123">
        <v>0.064674</v>
      </c>
      <c r="E168" s="115">
        <v>197.053655093962</v>
      </c>
    </row>
    <row r="169">
      <c r="A169" s="62">
        <v>44554.0</v>
      </c>
      <c r="B169" s="116">
        <v>1.1322</v>
      </c>
      <c r="C169" s="17">
        <v>190.44</v>
      </c>
      <c r="D169" s="123">
        <v>0.06553</v>
      </c>
      <c r="E169" s="115">
        <v>193.316649728681</v>
      </c>
    </row>
    <row r="170">
      <c r="A170" s="62">
        <v>44553.0</v>
      </c>
      <c r="B170" s="116">
        <v>1.1326</v>
      </c>
      <c r="C170" s="17">
        <v>190.51</v>
      </c>
      <c r="D170" s="123">
        <v>0.065599</v>
      </c>
      <c r="E170" s="115">
        <v>193.807032895838</v>
      </c>
    </row>
    <row r="171">
      <c r="A171" s="62">
        <v>44552.0</v>
      </c>
      <c r="B171" s="116">
        <v>1.1327</v>
      </c>
      <c r="C171" s="17">
        <v>178.57</v>
      </c>
      <c r="D171" s="123">
        <v>0.065925</v>
      </c>
      <c r="E171" s="115">
        <v>182.315900366184</v>
      </c>
    </row>
    <row r="172">
      <c r="A172" s="62">
        <v>44551.0</v>
      </c>
      <c r="B172" s="116">
        <v>1.1286</v>
      </c>
      <c r="C172" s="17">
        <v>180.13</v>
      </c>
      <c r="D172" s="123">
        <v>0.067532</v>
      </c>
      <c r="E172" s="115">
        <v>183.693952825495</v>
      </c>
    </row>
    <row r="173">
      <c r="A173" s="62">
        <v>44550.0</v>
      </c>
      <c r="B173" s="116">
        <v>1.1277</v>
      </c>
      <c r="C173" s="17">
        <v>174.37</v>
      </c>
      <c r="D173" s="123">
        <v>0.070624</v>
      </c>
      <c r="E173" s="115">
        <v>177.977491840313</v>
      </c>
    </row>
    <row r="174">
      <c r="A174" s="62">
        <v>44549.0</v>
      </c>
      <c r="B174" s="116">
        <v>1.1243</v>
      </c>
      <c r="C174" s="17">
        <v>179.94</v>
      </c>
      <c r="D174" s="123">
        <v>0.070513</v>
      </c>
      <c r="E174" s="115">
        <v>183.969794876612</v>
      </c>
    </row>
    <row r="175">
      <c r="A175" s="62">
        <v>44548.0</v>
      </c>
      <c r="B175" s="116">
        <v>1.1241</v>
      </c>
      <c r="C175" s="17">
        <v>182.97</v>
      </c>
      <c r="D175" s="123">
        <v>0.071209</v>
      </c>
      <c r="E175" s="115">
        <v>186.053750396557</v>
      </c>
    </row>
    <row r="176">
      <c r="A176" s="62">
        <v>44547.0</v>
      </c>
      <c r="B176" s="116">
        <v>1.1238</v>
      </c>
      <c r="C176" s="17">
        <v>175.79</v>
      </c>
      <c r="D176" s="123">
        <v>0.069881</v>
      </c>
      <c r="E176" s="115">
        <v>178.129810861029</v>
      </c>
    </row>
    <row r="177">
      <c r="A177" s="62">
        <v>44546.0</v>
      </c>
      <c r="B177" s="116">
        <v>1.1335</v>
      </c>
      <c r="C177" s="17">
        <v>176.81</v>
      </c>
      <c r="D177" s="123">
        <v>0.070614</v>
      </c>
      <c r="E177" s="115">
        <v>178.556760419403</v>
      </c>
    </row>
    <row r="178">
      <c r="A178" s="62">
        <v>44545.0</v>
      </c>
      <c r="B178" s="116">
        <v>1.1291</v>
      </c>
      <c r="C178" s="17">
        <v>178.26</v>
      </c>
      <c r="D178" s="123">
        <v>0.081005</v>
      </c>
      <c r="E178" s="115">
        <v>179.529494116461</v>
      </c>
    </row>
    <row r="179">
      <c r="A179" s="62">
        <v>44544.0</v>
      </c>
      <c r="B179" s="116">
        <v>1.1258</v>
      </c>
      <c r="C179" s="17">
        <v>161.06</v>
      </c>
      <c r="D179" s="123">
        <v>0.082613</v>
      </c>
      <c r="E179" s="115">
        <v>162.631940828546</v>
      </c>
    </row>
    <row r="180">
      <c r="A180" s="62">
        <v>44543.0</v>
      </c>
      <c r="B180" s="116">
        <v>1.1284</v>
      </c>
      <c r="C180" s="17">
        <v>155.08</v>
      </c>
      <c r="D180" s="123">
        <v>0.089299</v>
      </c>
      <c r="E180" s="115">
        <v>159.066714879975</v>
      </c>
    </row>
    <row r="181">
      <c r="A181" s="62">
        <v>44542.0</v>
      </c>
      <c r="B181" s="116">
        <v>1.1312</v>
      </c>
      <c r="C181" s="17">
        <v>173.74</v>
      </c>
      <c r="D181" s="123">
        <v>0.097</v>
      </c>
      <c r="E181" s="115">
        <v>176.709382809321</v>
      </c>
    </row>
    <row r="182">
      <c r="A182" s="62">
        <v>44541.0</v>
      </c>
      <c r="B182" s="116">
        <v>1.1317</v>
      </c>
      <c r="C182" s="17">
        <v>171.84</v>
      </c>
      <c r="D182" s="123">
        <v>0.097298</v>
      </c>
      <c r="E182" s="115">
        <v>173.452780956523</v>
      </c>
    </row>
    <row r="183">
      <c r="A183" s="62">
        <v>44540.0</v>
      </c>
      <c r="B183" s="116">
        <v>1.1317</v>
      </c>
      <c r="C183" s="17">
        <v>169.46</v>
      </c>
      <c r="D183" s="123">
        <v>0.098976</v>
      </c>
      <c r="E183" s="115">
        <v>172.103107411627</v>
      </c>
    </row>
    <row r="184">
      <c r="A184" s="62">
        <v>44539.0</v>
      </c>
      <c r="B184" s="116">
        <v>1.1293</v>
      </c>
      <c r="C184" s="17">
        <v>181.75</v>
      </c>
      <c r="D184" s="123">
        <v>0.104772</v>
      </c>
      <c r="E184" s="115">
        <v>184.384118770743</v>
      </c>
    </row>
    <row r="185">
      <c r="A185" s="62">
        <v>44538.0</v>
      </c>
      <c r="B185" s="116">
        <v>1.1344</v>
      </c>
      <c r="C185" s="17">
        <v>194.3</v>
      </c>
      <c r="D185" s="123">
        <v>0.107218</v>
      </c>
      <c r="E185" s="115">
        <v>196.261602382799</v>
      </c>
    </row>
    <row r="186">
      <c r="A186" s="62">
        <v>44537.0</v>
      </c>
      <c r="B186" s="116">
        <v>1.1272</v>
      </c>
      <c r="C186" s="17">
        <v>190.37</v>
      </c>
      <c r="D186" s="123">
        <v>0.109672</v>
      </c>
      <c r="E186" s="115">
        <v>192.037945844301</v>
      </c>
    </row>
    <row r="187">
      <c r="A187" s="62">
        <v>44536.0</v>
      </c>
      <c r="B187" s="116">
        <v>1.1283</v>
      </c>
      <c r="C187" s="17">
        <v>193.89</v>
      </c>
      <c r="D187" s="123">
        <v>0.121857</v>
      </c>
      <c r="E187" s="115">
        <v>196.842264434193</v>
      </c>
    </row>
    <row r="188">
      <c r="A188" s="62">
        <v>44535.0</v>
      </c>
      <c r="B188" s="116">
        <v>1.1303</v>
      </c>
      <c r="C188" s="17">
        <v>196.57</v>
      </c>
      <c r="D188" s="123">
        <v>0.138347</v>
      </c>
      <c r="E188" s="115">
        <v>197.968314037423</v>
      </c>
    </row>
    <row r="189">
      <c r="A189" s="62">
        <v>44534.0</v>
      </c>
      <c r="B189" s="116">
        <v>1.1313</v>
      </c>
      <c r="C189" s="17">
        <v>200.94</v>
      </c>
      <c r="D189" s="123">
        <v>0.135225</v>
      </c>
      <c r="E189" s="115">
        <v>202.845797546202</v>
      </c>
    </row>
    <row r="190">
      <c r="A190" s="62">
        <v>44533.0</v>
      </c>
      <c r="B190" s="116">
        <v>1.1315</v>
      </c>
      <c r="C190" s="17">
        <v>212.13</v>
      </c>
      <c r="D190" s="123">
        <v>0.164272</v>
      </c>
      <c r="E190" s="115">
        <v>215.418615019383</v>
      </c>
    </row>
    <row r="191">
      <c r="A191" s="62">
        <v>44532.0</v>
      </c>
      <c r="B191" s="116">
        <v>1.1306</v>
      </c>
      <c r="C191" s="17">
        <v>232.57</v>
      </c>
      <c r="D191" s="123">
        <v>0.166936</v>
      </c>
      <c r="E191" s="115">
        <v>236.564788616897</v>
      </c>
    </row>
    <row r="192">
      <c r="A192" s="62">
        <v>44531.0</v>
      </c>
      <c r="B192" s="116">
        <v>1.132</v>
      </c>
      <c r="C192" s="17">
        <v>229.45</v>
      </c>
      <c r="D192" s="123">
        <v>0.168796</v>
      </c>
      <c r="E192" s="115">
        <v>231.54090374615</v>
      </c>
    </row>
    <row r="193">
      <c r="A193" s="62">
        <v>44530.0</v>
      </c>
      <c r="B193" s="116">
        <v>1.1331</v>
      </c>
      <c r="C193" s="17">
        <v>208.71</v>
      </c>
      <c r="D193" s="123">
        <v>0.178994</v>
      </c>
      <c r="E193" s="115">
        <v>211.58177917988</v>
      </c>
    </row>
    <row r="194">
      <c r="A194" s="62">
        <v>44529.0</v>
      </c>
      <c r="B194" s="116">
        <v>1.1293</v>
      </c>
      <c r="C194" s="17">
        <v>204.35</v>
      </c>
      <c r="D194" s="123">
        <v>0.195093</v>
      </c>
      <c r="E194" s="115">
        <v>207.173003760676</v>
      </c>
    </row>
    <row r="195">
      <c r="A195" s="62">
        <v>44528.0</v>
      </c>
      <c r="B195" s="116">
        <v>1.1292</v>
      </c>
      <c r="C195" s="17">
        <v>200.46</v>
      </c>
      <c r="D195" s="123">
        <v>0.218124</v>
      </c>
      <c r="E195" s="115">
        <v>201.417844199004</v>
      </c>
    </row>
    <row r="196">
      <c r="A196" s="62">
        <v>44527.0</v>
      </c>
      <c r="B196" s="116">
        <v>1.1319</v>
      </c>
      <c r="C196" s="17">
        <v>192.14</v>
      </c>
      <c r="D196" s="123">
        <v>0.211913</v>
      </c>
      <c r="E196" s="115">
        <v>194.307000215253</v>
      </c>
    </row>
    <row r="197">
      <c r="A197" s="62">
        <v>44526.0</v>
      </c>
      <c r="B197" s="116">
        <v>1.1318</v>
      </c>
      <c r="C197" s="17">
        <v>192.15</v>
      </c>
      <c r="D197" s="123">
        <v>0.216041</v>
      </c>
      <c r="E197" s="115">
        <v>195.493506523225</v>
      </c>
    </row>
    <row r="198">
      <c r="A198" s="62">
        <v>44525.0</v>
      </c>
      <c r="B198" s="116">
        <v>1.1209</v>
      </c>
      <c r="C198" s="17">
        <v>209.79</v>
      </c>
      <c r="D198" s="123">
        <v>0.231231</v>
      </c>
      <c r="E198" s="115">
        <v>212.235384268321</v>
      </c>
    </row>
    <row r="199">
      <c r="A199" s="62">
        <v>44524.0</v>
      </c>
      <c r="B199" s="116">
        <v>1.1203</v>
      </c>
      <c r="C199" s="17">
        <v>205.55</v>
      </c>
      <c r="D199" s="123">
        <v>0.213508</v>
      </c>
      <c r="E199" s="115">
        <v>207.322470698145</v>
      </c>
    </row>
    <row r="200">
      <c r="A200" s="62">
        <v>44523.0</v>
      </c>
      <c r="B200" s="116">
        <v>1.1243</v>
      </c>
      <c r="C200" s="17">
        <v>222.1</v>
      </c>
      <c r="D200" s="123">
        <v>0.244358</v>
      </c>
      <c r="E200" s="115">
        <v>225.029172234549</v>
      </c>
    </row>
    <row r="201">
      <c r="A201" s="62">
        <v>44522.0</v>
      </c>
      <c r="B201" s="116">
        <v>1.1241</v>
      </c>
      <c r="C201" s="17">
        <v>216.4</v>
      </c>
      <c r="D201" s="123">
        <v>0.284866</v>
      </c>
      <c r="E201" s="115">
        <v>219.26265221649</v>
      </c>
    </row>
    <row r="202">
      <c r="A202" s="62">
        <v>44521.0</v>
      </c>
      <c r="B202" s="116">
        <v>1.1276</v>
      </c>
      <c r="C202" s="17">
        <v>232.44</v>
      </c>
      <c r="D202" s="123">
        <v>0.295363</v>
      </c>
      <c r="E202" s="115">
        <v>235.693110701966</v>
      </c>
    </row>
    <row r="203">
      <c r="A203" s="62">
        <v>44520.0</v>
      </c>
      <c r="B203" s="116">
        <v>1.128</v>
      </c>
      <c r="C203" s="17">
        <v>218.33</v>
      </c>
      <c r="D203" s="123">
        <v>0.299934</v>
      </c>
      <c r="E203" s="115">
        <v>220.761844191926</v>
      </c>
    </row>
    <row r="204">
      <c r="A204" s="62">
        <v>44519.0</v>
      </c>
      <c r="B204" s="116">
        <v>1.128</v>
      </c>
      <c r="C204" s="17">
        <v>215.83</v>
      </c>
      <c r="D204" s="123"/>
      <c r="E204" s="115">
        <v>216.60632222888</v>
      </c>
    </row>
    <row r="205">
      <c r="A205" s="62">
        <v>44518.0</v>
      </c>
      <c r="B205" s="116">
        <v>1.1369</v>
      </c>
      <c r="C205" s="17">
        <v>195.08</v>
      </c>
      <c r="D205" s="123"/>
      <c r="E205" s="115">
        <v>196.177107706849</v>
      </c>
    </row>
    <row r="206">
      <c r="A206" s="62">
        <v>44517.0</v>
      </c>
      <c r="B206" s="116">
        <v>1.1318</v>
      </c>
      <c r="C206" s="17">
        <v>219.11</v>
      </c>
      <c r="D206" s="123"/>
      <c r="E206" s="115">
        <v>220.776091248189</v>
      </c>
    </row>
    <row r="207">
      <c r="A207" s="62">
        <v>44516.0</v>
      </c>
      <c r="B207" s="116">
        <v>1.1318</v>
      </c>
      <c r="C207" s="17">
        <v>220.1</v>
      </c>
      <c r="D207" s="123"/>
      <c r="E207" s="115">
        <v>224.343051741634</v>
      </c>
    </row>
    <row r="208">
      <c r="A208" s="62">
        <v>44515.0</v>
      </c>
      <c r="B208" s="116">
        <v>1.1366</v>
      </c>
      <c r="C208" s="17">
        <v>238.76</v>
      </c>
      <c r="D208" s="123"/>
      <c r="E208" s="115">
        <v>241.038402475236</v>
      </c>
    </row>
    <row r="209">
      <c r="A209" s="62">
        <v>44514.0</v>
      </c>
      <c r="B209" s="116">
        <v>1.1441</v>
      </c>
      <c r="C209" s="17">
        <v>239.51</v>
      </c>
      <c r="D209" s="123"/>
      <c r="E209" s="115">
        <v>242.098328462299</v>
      </c>
    </row>
    <row r="210">
      <c r="A210" s="62">
        <v>44513.0</v>
      </c>
      <c r="B210" s="116">
        <v>1.1444</v>
      </c>
      <c r="C210" s="17">
        <v>241.33</v>
      </c>
      <c r="D210" s="123"/>
      <c r="E210" s="115">
        <v>242.919617353125</v>
      </c>
    </row>
    <row r="211">
      <c r="A211" s="62">
        <v>44512.0</v>
      </c>
      <c r="B211" s="116">
        <v>1.1445</v>
      </c>
      <c r="C211" s="17">
        <v>229.4</v>
      </c>
      <c r="D211" s="123"/>
      <c r="E211" s="115">
        <v>231.224077649769</v>
      </c>
    </row>
    <row r="212">
      <c r="A212" s="62">
        <v>44511.0</v>
      </c>
      <c r="B212" s="116">
        <v>1.1448</v>
      </c>
      <c r="C212" s="17">
        <v>234.86</v>
      </c>
      <c r="D212" s="123"/>
      <c r="E212" s="115">
        <v>237.787832054649</v>
      </c>
    </row>
    <row r="213">
      <c r="A213" s="62">
        <v>44510.0</v>
      </c>
      <c r="B213" s="116">
        <v>1.1486</v>
      </c>
      <c r="C213" s="17">
        <v>233.07</v>
      </c>
      <c r="D213" s="123"/>
      <c r="E213" s="115">
        <v>234.680771621422</v>
      </c>
    </row>
    <row r="214">
      <c r="A214" s="62">
        <v>44509.0</v>
      </c>
      <c r="B214" s="116">
        <v>1.1594</v>
      </c>
      <c r="C214" s="17">
        <v>239.42</v>
      </c>
      <c r="D214" s="123"/>
      <c r="E214" s="115">
        <v>242.349488277089</v>
      </c>
    </row>
    <row r="215">
      <c r="A215" s="62">
        <v>44508.0</v>
      </c>
      <c r="B215" s="116">
        <v>1.1587</v>
      </c>
      <c r="C215" s="17">
        <v>248.82</v>
      </c>
      <c r="D215" s="123"/>
      <c r="E215" s="115">
        <v>250.30981526814</v>
      </c>
    </row>
    <row r="216">
      <c r="A216" s="62">
        <v>44507.0</v>
      </c>
      <c r="B216" s="116">
        <v>1.1569</v>
      </c>
      <c r="C216" s="17">
        <v>250.36</v>
      </c>
      <c r="D216" s="123"/>
      <c r="E216" s="115">
        <v>252.033730431746</v>
      </c>
    </row>
    <row r="217">
      <c r="A217" s="62">
        <v>44506.0</v>
      </c>
      <c r="B217" s="116">
        <v>1.1552</v>
      </c>
      <c r="C217" s="17">
        <v>259.24</v>
      </c>
      <c r="D217" s="123"/>
      <c r="E217" s="115">
        <v>259.383631631758</v>
      </c>
    </row>
    <row r="218">
      <c r="A218" s="62">
        <v>44505.0</v>
      </c>
      <c r="B218" s="116">
        <v>1.1552</v>
      </c>
      <c r="C218" s="17">
        <v>237.89</v>
      </c>
      <c r="D218" s="123"/>
      <c r="E218" s="115">
        <v>239.468017349234</v>
      </c>
    </row>
    <row r="219">
      <c r="A219" s="62">
        <v>44504.0</v>
      </c>
      <c r="B219" s="116">
        <v>1.1554</v>
      </c>
      <c r="C219" s="17">
        <v>249.06</v>
      </c>
      <c r="D219" s="123"/>
      <c r="E219" s="115">
        <v>250.883374055388</v>
      </c>
    </row>
    <row r="220">
      <c r="A220" s="62">
        <v>44503.0</v>
      </c>
      <c r="B220" s="116">
        <v>1.1617</v>
      </c>
      <c r="C220" s="17">
        <v>242.05</v>
      </c>
      <c r="D220" s="123"/>
      <c r="E220" s="115">
        <v>244.043514807611</v>
      </c>
    </row>
    <row r="221">
      <c r="A221" s="62">
        <v>44502.0</v>
      </c>
      <c r="B221" s="116">
        <v>1.1579</v>
      </c>
      <c r="C221" s="17">
        <v>220.65</v>
      </c>
      <c r="D221" s="123"/>
      <c r="E221" s="115">
        <v>220.716176995614</v>
      </c>
    </row>
    <row r="222">
      <c r="A222" s="62">
        <v>44501.0</v>
      </c>
      <c r="B222" s="116">
        <v>1.1598</v>
      </c>
      <c r="C222" s="17">
        <v>203.81</v>
      </c>
      <c r="D222" s="123"/>
      <c r="E222" s="115">
        <v>205.252628170273</v>
      </c>
    </row>
    <row r="223">
      <c r="A223" s="62">
        <v>44500.0</v>
      </c>
      <c r="B223" s="116">
        <v>1.1559</v>
      </c>
      <c r="C223" s="17">
        <v>202.39</v>
      </c>
      <c r="D223" s="123"/>
      <c r="E223" s="115">
        <v>203.286166776124</v>
      </c>
    </row>
    <row r="224">
      <c r="A224" s="62">
        <v>44499.0</v>
      </c>
      <c r="B224" s="116">
        <v>1.1561</v>
      </c>
      <c r="C224" s="17">
        <v>193.34</v>
      </c>
      <c r="D224" s="123"/>
      <c r="E224" s="115">
        <v>195.022171236591</v>
      </c>
    </row>
    <row r="225">
      <c r="A225" s="62">
        <v>44498.0</v>
      </c>
      <c r="B225" s="116">
        <v>1.1561</v>
      </c>
      <c r="C225" s="17">
        <v>199.78</v>
      </c>
      <c r="D225" s="123"/>
      <c r="E225" s="115">
        <v>201.147283263526</v>
      </c>
    </row>
    <row r="226">
      <c r="A226" s="62">
        <v>44497.0</v>
      </c>
      <c r="B226" s="116">
        <v>1.1683</v>
      </c>
      <c r="C226" s="17">
        <v>195.09</v>
      </c>
      <c r="D226" s="123"/>
      <c r="E226" s="115">
        <v>195.980227726065</v>
      </c>
    </row>
    <row r="227">
      <c r="A227" s="62">
        <v>44496.0</v>
      </c>
      <c r="B227" s="116">
        <v>1.1602</v>
      </c>
      <c r="C227" s="17">
        <v>183.54</v>
      </c>
      <c r="D227" s="123"/>
      <c r="E227" s="115">
        <v>185.811694202697</v>
      </c>
    </row>
    <row r="228">
      <c r="A228" s="62">
        <v>44495.0</v>
      </c>
      <c r="B228" s="116">
        <v>1.1595</v>
      </c>
      <c r="C228" s="17">
        <v>199.75</v>
      </c>
      <c r="D228" s="123"/>
      <c r="E228" s="115">
        <v>201.935264051409</v>
      </c>
    </row>
    <row r="229">
      <c r="A229" s="62">
        <v>44494.0</v>
      </c>
      <c r="B229" s="116">
        <v>1.1608</v>
      </c>
      <c r="C229" s="17">
        <v>211.19</v>
      </c>
      <c r="D229" s="123"/>
      <c r="E229" s="115">
        <v>213.001964243122</v>
      </c>
    </row>
    <row r="230">
      <c r="A230" s="62">
        <v>44493.0</v>
      </c>
      <c r="B230" s="116">
        <v>1.1645</v>
      </c>
      <c r="C230" s="17">
        <v>203.17</v>
      </c>
      <c r="D230" s="123"/>
      <c r="E230" s="115">
        <v>204.157494469024</v>
      </c>
    </row>
    <row r="231">
      <c r="A231" s="62">
        <v>44492.0</v>
      </c>
      <c r="B231" s="116">
        <v>1.1643</v>
      </c>
      <c r="C231" s="17">
        <v>198.31</v>
      </c>
      <c r="D231" s="123"/>
      <c r="E231" s="115">
        <v>198.42503821215</v>
      </c>
    </row>
    <row r="232">
      <c r="A232" s="62">
        <v>44491.0</v>
      </c>
      <c r="B232" s="116">
        <v>1.1646</v>
      </c>
      <c r="C232" s="17">
        <v>197.83</v>
      </c>
      <c r="D232" s="123"/>
      <c r="E232" s="115">
        <v>198.679372958738</v>
      </c>
    </row>
    <row r="233">
      <c r="A233" s="62">
        <v>44490.0</v>
      </c>
      <c r="B233" s="116">
        <v>1.1624</v>
      </c>
      <c r="C233" s="17">
        <v>189.06</v>
      </c>
      <c r="D233" s="123"/>
      <c r="E233" s="115">
        <v>187.745156217303</v>
      </c>
    </row>
    <row r="234">
      <c r="A234" s="62">
        <v>44489.0</v>
      </c>
      <c r="B234" s="116">
        <v>1.1652</v>
      </c>
      <c r="C234" s="17">
        <v>175.6</v>
      </c>
      <c r="D234" s="123"/>
      <c r="E234" s="115">
        <v>174.614266992405</v>
      </c>
    </row>
    <row r="235">
      <c r="A235" s="62">
        <v>44488.0</v>
      </c>
      <c r="B235" s="116">
        <v>1.1635</v>
      </c>
      <c r="C235" s="17">
        <v>156.39</v>
      </c>
      <c r="D235" s="123"/>
      <c r="E235" s="115">
        <v>156.123509074732</v>
      </c>
    </row>
    <row r="236">
      <c r="A236" s="62">
        <v>44487.0</v>
      </c>
      <c r="B236" s="116">
        <v>1.1611</v>
      </c>
      <c r="C236" s="17">
        <v>157.38</v>
      </c>
      <c r="D236" s="123"/>
      <c r="E236" s="115">
        <v>157.094180064144</v>
      </c>
    </row>
    <row r="237">
      <c r="A237" s="62">
        <v>44486.0</v>
      </c>
      <c r="B237" s="116">
        <v>1.1599</v>
      </c>
      <c r="C237" s="17">
        <v>159.86</v>
      </c>
      <c r="D237" s="123"/>
      <c r="E237" s="115">
        <v>158.939181447712</v>
      </c>
    </row>
    <row r="238">
      <c r="A238" s="62">
        <v>44485.0</v>
      </c>
      <c r="B238" s="116">
        <v>1.16</v>
      </c>
      <c r="C238" s="17">
        <v>158.27</v>
      </c>
      <c r="D238" s="123"/>
      <c r="E238" s="115">
        <v>157.815795057846</v>
      </c>
    </row>
    <row r="239">
      <c r="A239" s="62">
        <v>44484.0</v>
      </c>
      <c r="B239" s="116">
        <v>1.1599</v>
      </c>
      <c r="C239" s="17">
        <v>162.98</v>
      </c>
      <c r="D239" s="123"/>
      <c r="E239" s="115">
        <v>163.426782845516</v>
      </c>
    </row>
    <row r="240">
      <c r="A240" s="62">
        <v>44483.0</v>
      </c>
      <c r="B240" s="116">
        <v>1.1598</v>
      </c>
      <c r="C240" s="17">
        <v>150.09</v>
      </c>
      <c r="D240" s="123"/>
      <c r="E240" s="115">
        <v>150.071322050352</v>
      </c>
    </row>
    <row r="241">
      <c r="A241" s="62">
        <v>44482.0</v>
      </c>
      <c r="B241" s="116">
        <v>1.1597</v>
      </c>
      <c r="C241" s="17">
        <v>148.39</v>
      </c>
      <c r="D241" s="123"/>
      <c r="E241" s="115">
        <v>148.748675206113</v>
      </c>
    </row>
    <row r="242">
      <c r="A242" s="62">
        <v>44481.0</v>
      </c>
      <c r="B242" s="116">
        <v>1.1532</v>
      </c>
      <c r="C242" s="17">
        <v>152.0</v>
      </c>
      <c r="D242" s="123"/>
      <c r="E242" s="115">
        <v>150.523155788233</v>
      </c>
    </row>
    <row r="243">
      <c r="A243" s="62">
        <v>44480.0</v>
      </c>
      <c r="B243" s="116">
        <v>1.155</v>
      </c>
      <c r="C243" s="17">
        <v>144.86</v>
      </c>
      <c r="D243" s="123"/>
      <c r="E243" s="115">
        <v>145.01101309267</v>
      </c>
    </row>
    <row r="244">
      <c r="A244" s="62">
        <v>44479.0</v>
      </c>
      <c r="B244" s="116">
        <v>1.157</v>
      </c>
      <c r="C244" s="17">
        <v>147.7</v>
      </c>
      <c r="D244" s="123"/>
      <c r="E244" s="115">
        <v>149.049868500403</v>
      </c>
    </row>
    <row r="245">
      <c r="A245" s="62">
        <v>44478.0</v>
      </c>
      <c r="B245" s="116">
        <v>1.157</v>
      </c>
      <c r="C245" s="17">
        <v>157.34</v>
      </c>
      <c r="D245" s="123"/>
      <c r="E245" s="115">
        <v>156.712291423003</v>
      </c>
    </row>
    <row r="246">
      <c r="A246" s="62">
        <v>44477.0</v>
      </c>
      <c r="B246" s="116">
        <v>1.1575</v>
      </c>
      <c r="C246" s="17">
        <v>158.91</v>
      </c>
      <c r="D246" s="123"/>
      <c r="E246" s="115">
        <v>158.650668833834</v>
      </c>
    </row>
    <row r="247">
      <c r="A247" s="62">
        <v>44476.0</v>
      </c>
      <c r="B247" s="116">
        <v>1.1555</v>
      </c>
      <c r="C247" s="17">
        <v>154.26</v>
      </c>
      <c r="D247" s="123"/>
      <c r="E247" s="115">
        <v>150.618047491475</v>
      </c>
    </row>
    <row r="248">
      <c r="A248" s="62">
        <v>44475.0</v>
      </c>
      <c r="B248" s="116">
        <v>1.1554</v>
      </c>
      <c r="C248" s="17">
        <v>154.09</v>
      </c>
      <c r="D248" s="123"/>
      <c r="E248" s="115">
        <v>155.168989369715</v>
      </c>
    </row>
    <row r="249">
      <c r="A249" s="62">
        <v>44474.0</v>
      </c>
      <c r="B249" s="116">
        <v>1.1598</v>
      </c>
      <c r="C249" s="17">
        <v>164.37</v>
      </c>
      <c r="D249" s="123"/>
      <c r="E249" s="115">
        <v>164.72549452117</v>
      </c>
    </row>
    <row r="250">
      <c r="A250" s="62">
        <v>44473.0</v>
      </c>
      <c r="B250" s="116">
        <v>1.1617</v>
      </c>
      <c r="C250" s="17">
        <v>167.88</v>
      </c>
      <c r="D250" s="123"/>
      <c r="E250" s="115">
        <v>166.915917204661</v>
      </c>
    </row>
    <row r="251">
      <c r="A251" s="62">
        <v>44472.0</v>
      </c>
      <c r="B251" s="116">
        <v>1.1608</v>
      </c>
      <c r="C251" s="17">
        <v>172.86</v>
      </c>
      <c r="D251" s="123"/>
      <c r="E251" s="115">
        <v>171.650192969809</v>
      </c>
    </row>
    <row r="252">
      <c r="A252" s="62">
        <v>44471.0</v>
      </c>
      <c r="B252" s="116">
        <v>1.1594</v>
      </c>
      <c r="C252" s="17">
        <v>169.21</v>
      </c>
      <c r="D252" s="123"/>
      <c r="E252" s="115">
        <v>171.086221203858</v>
      </c>
    </row>
    <row r="253">
      <c r="A253" s="62">
        <v>44470.0</v>
      </c>
      <c r="B253" s="116">
        <v>1.1596</v>
      </c>
      <c r="C253" s="17">
        <v>161.37</v>
      </c>
      <c r="D253" s="123"/>
      <c r="E253" s="115">
        <v>159.24508379804</v>
      </c>
    </row>
    <row r="254">
      <c r="A254" s="62">
        <v>44469.0</v>
      </c>
      <c r="B254" s="116">
        <v>1.1581</v>
      </c>
      <c r="C254" s="17">
        <v>141.18</v>
      </c>
      <c r="D254" s="123"/>
      <c r="E254" s="115">
        <v>141.253522327213</v>
      </c>
    </row>
    <row r="255">
      <c r="A255" s="62">
        <v>44468.0</v>
      </c>
      <c r="B255" s="116">
        <v>1.1598</v>
      </c>
      <c r="C255" s="17">
        <v>135.28</v>
      </c>
      <c r="D255" s="123"/>
      <c r="E255" s="115">
        <v>134.163327863085</v>
      </c>
    </row>
    <row r="256">
      <c r="A256" s="62">
        <v>44467.0</v>
      </c>
      <c r="B256" s="116">
        <v>1.1686</v>
      </c>
      <c r="C256" s="17">
        <v>130.6</v>
      </c>
      <c r="D256" s="123"/>
      <c r="E256" s="115">
        <v>133.251376660622</v>
      </c>
    </row>
    <row r="257">
      <c r="A257" s="62">
        <v>44466.0</v>
      </c>
      <c r="B257" s="116">
        <v>1.1695</v>
      </c>
      <c r="C257" s="17">
        <v>136.26</v>
      </c>
      <c r="D257" s="123"/>
      <c r="E257" s="115">
        <v>137.830902763164</v>
      </c>
    </row>
    <row r="258">
      <c r="A258" s="62">
        <v>44465.0</v>
      </c>
      <c r="B258" s="116">
        <v>1.172</v>
      </c>
      <c r="C258" s="17">
        <v>135.8</v>
      </c>
      <c r="D258" s="123"/>
      <c r="E258" s="115">
        <v>135.839498615084</v>
      </c>
    </row>
    <row r="259">
      <c r="A259" s="62">
        <v>44464.0</v>
      </c>
      <c r="B259" s="116">
        <v>1.172</v>
      </c>
      <c r="C259" s="17">
        <v>136.84</v>
      </c>
      <c r="D259" s="123"/>
      <c r="E259" s="115">
        <v>135.04632042036</v>
      </c>
    </row>
    <row r="260">
      <c r="A260" s="62">
        <v>44463.0</v>
      </c>
      <c r="B260" s="116">
        <v>1.172</v>
      </c>
      <c r="C260" s="17">
        <v>139.31</v>
      </c>
      <c r="D260" s="123"/>
      <c r="E260" s="115">
        <v>141.264399060058</v>
      </c>
    </row>
    <row r="261">
      <c r="A261" s="62">
        <v>44462.0</v>
      </c>
      <c r="B261" s="116">
        <v>1.1742</v>
      </c>
      <c r="C261" s="17">
        <v>150.39</v>
      </c>
      <c r="D261" s="123"/>
      <c r="E261" s="115">
        <v>148.560344843327</v>
      </c>
    </row>
    <row r="262">
      <c r="A262" s="62">
        <v>44461.0</v>
      </c>
      <c r="B262" s="116">
        <v>1.1695</v>
      </c>
      <c r="C262" s="17">
        <v>148.33</v>
      </c>
      <c r="D262" s="123"/>
      <c r="E262" s="115">
        <v>148.290485591353</v>
      </c>
    </row>
    <row r="263">
      <c r="A263" s="62">
        <v>44460.0</v>
      </c>
      <c r="B263" s="116">
        <v>1.1725</v>
      </c>
      <c r="C263" s="17">
        <v>122.69</v>
      </c>
      <c r="D263" s="123"/>
      <c r="E263" s="115">
        <v>124.472416102843</v>
      </c>
    </row>
    <row r="264">
      <c r="A264" s="62">
        <v>44459.0</v>
      </c>
      <c r="B264" s="116">
        <v>1.1729</v>
      </c>
      <c r="C264" s="17">
        <v>133.37</v>
      </c>
      <c r="D264" s="123"/>
      <c r="E264" s="115">
        <v>132.703405010344</v>
      </c>
    </row>
    <row r="265">
      <c r="A265" s="62">
        <v>44458.0</v>
      </c>
      <c r="B265" s="116">
        <v>1.1726</v>
      </c>
      <c r="C265" s="17">
        <v>153.33</v>
      </c>
      <c r="D265" s="123"/>
      <c r="E265" s="115">
        <v>154.019535490115</v>
      </c>
    </row>
    <row r="266">
      <c r="A266" s="62">
        <v>44457.0</v>
      </c>
      <c r="B266" s="116">
        <v>1.1726</v>
      </c>
      <c r="C266" s="17">
        <v>170.11</v>
      </c>
      <c r="D266" s="124"/>
      <c r="E266" s="115">
        <v>170.06233567203</v>
      </c>
    </row>
    <row r="267">
      <c r="A267" s="62">
        <v>44456.0</v>
      </c>
      <c r="B267" s="116">
        <v>1.1725</v>
      </c>
      <c r="C267" s="17">
        <v>147.58</v>
      </c>
      <c r="D267" s="124"/>
      <c r="E267" s="115">
        <v>146.14472898114</v>
      </c>
    </row>
    <row r="268">
      <c r="A268" s="62">
        <v>44455.0</v>
      </c>
      <c r="B268" s="116">
        <v>1.1765</v>
      </c>
      <c r="C268" s="17">
        <v>151.95</v>
      </c>
      <c r="D268" s="124"/>
      <c r="E268" s="115">
        <v>150.549022544983</v>
      </c>
    </row>
    <row r="269">
      <c r="A269" s="62">
        <v>44454.0</v>
      </c>
      <c r="B269" s="116">
        <v>1.182</v>
      </c>
      <c r="C269" s="17">
        <v>158.6</v>
      </c>
      <c r="D269" s="124"/>
      <c r="E269" s="115">
        <v>158.567448971413</v>
      </c>
    </row>
    <row r="270">
      <c r="A270" s="62">
        <v>44453.0</v>
      </c>
      <c r="B270" s="116">
        <v>1.1802</v>
      </c>
      <c r="C270" s="17">
        <v>157.38</v>
      </c>
      <c r="D270" s="124"/>
      <c r="E270" s="115">
        <v>158.567448971413</v>
      </c>
    </row>
    <row r="271">
      <c r="A271" s="62">
        <v>44452.0</v>
      </c>
      <c r="B271" s="116">
        <v>1.181</v>
      </c>
      <c r="C271" s="17">
        <v>169.28</v>
      </c>
      <c r="D271" s="124"/>
      <c r="E271" s="124"/>
    </row>
    <row r="272">
      <c r="A272" s="62">
        <v>44451.0</v>
      </c>
      <c r="B272" s="116">
        <v>1.1812</v>
      </c>
      <c r="C272" s="17">
        <v>174.88</v>
      </c>
      <c r="D272" s="124"/>
      <c r="E272" s="124"/>
    </row>
    <row r="273">
      <c r="A273" s="62">
        <v>44450.0</v>
      </c>
      <c r="B273" s="116">
        <v>1.1815</v>
      </c>
      <c r="C273" s="17">
        <v>177.94</v>
      </c>
      <c r="D273" s="124"/>
      <c r="E273" s="124"/>
    </row>
    <row r="274">
      <c r="A274" s="62">
        <v>44449.0</v>
      </c>
      <c r="B274" s="116">
        <v>1.1811</v>
      </c>
      <c r="C274" s="17">
        <v>178.32</v>
      </c>
      <c r="D274" s="124"/>
      <c r="E274" s="124"/>
    </row>
    <row r="275">
      <c r="A275" s="62">
        <v>44448.0</v>
      </c>
      <c r="B275" s="116">
        <v>1.1823</v>
      </c>
      <c r="C275" s="17">
        <v>188.28</v>
      </c>
      <c r="D275" s="124"/>
      <c r="E275" s="124"/>
    </row>
    <row r="276">
      <c r="A276" s="62">
        <v>44447.0</v>
      </c>
      <c r="B276" s="116">
        <v>1.1818</v>
      </c>
      <c r="C276" s="17">
        <v>189.34</v>
      </c>
      <c r="D276" s="124"/>
      <c r="E276" s="124"/>
    </row>
    <row r="277">
      <c r="A277" s="62">
        <v>44446.0</v>
      </c>
      <c r="B277" s="116">
        <v>1.1845</v>
      </c>
      <c r="C277" s="17">
        <v>173.31</v>
      </c>
      <c r="D277" s="124"/>
      <c r="E277" s="124"/>
    </row>
    <row r="278">
      <c r="A278" s="62">
        <v>44445.0</v>
      </c>
      <c r="B278" s="116">
        <v>1.1872</v>
      </c>
      <c r="C278" s="17">
        <v>164.56</v>
      </c>
      <c r="D278" s="124"/>
      <c r="E278" s="124"/>
    </row>
    <row r="279">
      <c r="A279" s="62">
        <v>44444.0</v>
      </c>
      <c r="B279" s="116">
        <v>1.1879</v>
      </c>
      <c r="C279" s="17">
        <v>142.14</v>
      </c>
      <c r="D279" s="124"/>
      <c r="E279" s="124"/>
    </row>
    <row r="280">
      <c r="A280" s="62">
        <v>44443.0</v>
      </c>
      <c r="B280" s="116">
        <v>1.1884</v>
      </c>
      <c r="C280" s="17">
        <v>139.59</v>
      </c>
      <c r="D280" s="124"/>
      <c r="E280" s="124"/>
    </row>
    <row r="281">
      <c r="A281" s="62">
        <v>44442.0</v>
      </c>
      <c r="B281" s="116">
        <v>1.1879</v>
      </c>
      <c r="C281" s="17">
        <v>146.36</v>
      </c>
      <c r="D281" s="124"/>
      <c r="E281" s="124"/>
    </row>
    <row r="282">
      <c r="A282" s="62">
        <v>44441.0</v>
      </c>
      <c r="B282" s="116">
        <v>1.1874</v>
      </c>
      <c r="C282" s="17">
        <v>128.67</v>
      </c>
      <c r="D282" s="124"/>
      <c r="E282" s="124"/>
    </row>
    <row r="283">
      <c r="A283" s="62">
        <v>44440.0</v>
      </c>
      <c r="B283" s="116">
        <v>1.1841</v>
      </c>
      <c r="C283" s="17">
        <v>110.82</v>
      </c>
      <c r="D283" s="124"/>
      <c r="E283" s="124"/>
    </row>
    <row r="284">
      <c r="A284" s="62">
        <v>44439.0</v>
      </c>
      <c r="B284" s="116">
        <v>1.181</v>
      </c>
      <c r="C284" s="17">
        <v>108.71</v>
      </c>
      <c r="D284" s="124"/>
      <c r="E284" s="124"/>
    </row>
    <row r="285">
      <c r="A285" s="62">
        <v>44438.0</v>
      </c>
      <c r="B285" s="116">
        <v>1.1797</v>
      </c>
      <c r="C285" s="17">
        <v>109.65</v>
      </c>
      <c r="D285" s="124"/>
      <c r="E285" s="124"/>
    </row>
    <row r="286">
      <c r="A286" s="62">
        <v>44437.0</v>
      </c>
      <c r="B286" s="116">
        <v>1.1798</v>
      </c>
      <c r="C286" s="17">
        <v>94.01</v>
      </c>
      <c r="D286" s="124"/>
      <c r="E286" s="124"/>
    </row>
    <row r="287">
      <c r="A287" s="62">
        <v>44436.0</v>
      </c>
      <c r="B287" s="116">
        <v>1.1795</v>
      </c>
      <c r="C287" s="17">
        <v>97.07</v>
      </c>
      <c r="D287" s="124"/>
      <c r="E287" s="124"/>
    </row>
    <row r="288">
      <c r="A288" s="62">
        <v>44435.0</v>
      </c>
      <c r="B288" s="116">
        <v>1.1797</v>
      </c>
      <c r="C288" s="17">
        <v>87.97</v>
      </c>
      <c r="D288" s="124"/>
      <c r="E288" s="124"/>
    </row>
    <row r="289">
      <c r="A289" s="62">
        <v>44434.0</v>
      </c>
      <c r="B289" s="116">
        <v>1.1756</v>
      </c>
      <c r="C289" s="17">
        <v>76.11</v>
      </c>
      <c r="D289" s="124"/>
      <c r="E289" s="124"/>
    </row>
    <row r="290">
      <c r="A290" s="62">
        <v>44433.0</v>
      </c>
      <c r="B290" s="116">
        <v>1.177</v>
      </c>
      <c r="C290" s="17">
        <v>71.51</v>
      </c>
      <c r="D290" s="124"/>
      <c r="E290" s="124"/>
    </row>
    <row r="291">
      <c r="A291" s="62">
        <v>44432.0</v>
      </c>
      <c r="B291" s="116">
        <v>1.1756</v>
      </c>
      <c r="C291" s="17">
        <v>71.21</v>
      </c>
      <c r="D291" s="124"/>
      <c r="E291" s="124"/>
    </row>
    <row r="292">
      <c r="A292" s="62">
        <v>44431.0</v>
      </c>
      <c r="B292" s="116">
        <v>1.1746</v>
      </c>
      <c r="C292" s="17">
        <v>75.97</v>
      </c>
      <c r="D292" s="124"/>
      <c r="E292" s="124"/>
    </row>
    <row r="293">
      <c r="A293" s="62">
        <v>44430.0</v>
      </c>
      <c r="B293" s="116">
        <v>1.1694</v>
      </c>
      <c r="C293" s="17">
        <v>73.13</v>
      </c>
      <c r="D293" s="124"/>
      <c r="E293" s="124"/>
    </row>
    <row r="294">
      <c r="A294" s="62">
        <v>44429.0</v>
      </c>
      <c r="B294" s="116">
        <v>1.1697</v>
      </c>
      <c r="C294" s="17">
        <v>74.22</v>
      </c>
      <c r="D294" s="124"/>
      <c r="E294" s="124"/>
    </row>
    <row r="295">
      <c r="A295" s="62">
        <v>44428.0</v>
      </c>
      <c r="B295" s="116">
        <v>1.1701</v>
      </c>
      <c r="C295" s="17">
        <v>78.45</v>
      </c>
      <c r="D295" s="124"/>
      <c r="E295" s="124"/>
    </row>
    <row r="296">
      <c r="A296" s="62">
        <v>44427.0</v>
      </c>
      <c r="B296" s="116">
        <v>1.1678</v>
      </c>
      <c r="C296" s="17">
        <v>73.05</v>
      </c>
      <c r="D296" s="124"/>
      <c r="E296" s="124"/>
    </row>
    <row r="297">
      <c r="A297" s="62">
        <v>44426.0</v>
      </c>
      <c r="B297" s="116">
        <v>1.1713</v>
      </c>
      <c r="C297" s="17">
        <v>74.0</v>
      </c>
      <c r="D297" s="124"/>
      <c r="E297" s="124"/>
    </row>
    <row r="298">
      <c r="A298" s="62">
        <v>44425.0</v>
      </c>
      <c r="B298" s="116">
        <v>1.1706</v>
      </c>
      <c r="C298" s="17">
        <v>64.3</v>
      </c>
      <c r="D298" s="124"/>
      <c r="E298" s="124"/>
    </row>
    <row r="299">
      <c r="A299" s="62">
        <v>44424.0</v>
      </c>
      <c r="B299" s="116">
        <v>1.1778</v>
      </c>
      <c r="C299" s="17">
        <v>62.28</v>
      </c>
      <c r="D299" s="124"/>
      <c r="E299" s="124"/>
    </row>
    <row r="300">
      <c r="A300" s="62">
        <v>44423.0</v>
      </c>
      <c r="B300" s="116">
        <v>1.1794</v>
      </c>
      <c r="C300" s="17">
        <v>53.68</v>
      </c>
      <c r="D300" s="124"/>
      <c r="E300" s="124"/>
    </row>
    <row r="301">
      <c r="A301" s="62">
        <v>44422.0</v>
      </c>
      <c r="B301" s="116">
        <v>1.1796</v>
      </c>
      <c r="C301" s="17">
        <v>44.06</v>
      </c>
      <c r="D301" s="124"/>
      <c r="E301" s="124"/>
    </row>
    <row r="302">
      <c r="A302" s="62">
        <v>44421.0</v>
      </c>
      <c r="B302" s="116">
        <v>1.1797</v>
      </c>
      <c r="C302" s="17">
        <v>44.69</v>
      </c>
      <c r="D302" s="124"/>
      <c r="E302" s="124"/>
    </row>
    <row r="303">
      <c r="A303" s="62">
        <v>44420.0</v>
      </c>
      <c r="B303" s="116">
        <v>1.1737</v>
      </c>
      <c r="C303" s="17">
        <v>41.19</v>
      </c>
      <c r="D303" s="124"/>
      <c r="E303" s="124"/>
    </row>
    <row r="304">
      <c r="A304" s="62">
        <v>44419.0</v>
      </c>
      <c r="B304" s="116">
        <v>1.1742</v>
      </c>
      <c r="C304" s="17">
        <v>41.8</v>
      </c>
      <c r="D304" s="124"/>
      <c r="E304" s="124"/>
    </row>
    <row r="305">
      <c r="A305" s="62">
        <v>44418.0</v>
      </c>
      <c r="B305" s="116">
        <v>1.1721</v>
      </c>
      <c r="C305" s="17">
        <v>40.66</v>
      </c>
      <c r="D305" s="124"/>
      <c r="E305" s="124"/>
    </row>
    <row r="306">
      <c r="A306" s="62">
        <v>44417.0</v>
      </c>
      <c r="B306" s="116">
        <v>1.1738</v>
      </c>
      <c r="C306" s="17">
        <v>38.76</v>
      </c>
      <c r="D306" s="124"/>
      <c r="E306" s="124"/>
    </row>
    <row r="307">
      <c r="A307" s="62">
        <v>44416.0</v>
      </c>
      <c r="B307" s="116">
        <v>1.1751</v>
      </c>
      <c r="C307" s="17">
        <v>37.67</v>
      </c>
      <c r="D307" s="124"/>
      <c r="E307" s="124"/>
    </row>
    <row r="308">
      <c r="A308" s="62">
        <v>44415.0</v>
      </c>
      <c r="B308" s="116">
        <v>1.1762</v>
      </c>
      <c r="C308" s="17">
        <v>39.38</v>
      </c>
      <c r="D308" s="124"/>
      <c r="E308" s="124"/>
    </row>
    <row r="309">
      <c r="A309" s="62">
        <v>44414.0</v>
      </c>
      <c r="B309" s="116">
        <v>1.1763</v>
      </c>
      <c r="C309" s="17">
        <v>39.54</v>
      </c>
      <c r="D309" s="124"/>
      <c r="E309" s="124"/>
    </row>
    <row r="310">
      <c r="A310" s="62">
        <v>44413.0</v>
      </c>
      <c r="B310" s="116">
        <v>1.1832</v>
      </c>
      <c r="C310" s="17">
        <v>37.48</v>
      </c>
      <c r="D310" s="124"/>
      <c r="E310" s="124"/>
    </row>
    <row r="311">
      <c r="A311" s="62">
        <v>44412.0</v>
      </c>
      <c r="B311" s="116">
        <v>1.1838</v>
      </c>
      <c r="C311" s="17">
        <v>35.91</v>
      </c>
      <c r="D311" s="124"/>
      <c r="E311" s="124"/>
    </row>
    <row r="312">
      <c r="A312" s="62">
        <v>44411.0</v>
      </c>
      <c r="B312" s="116">
        <v>1.1869</v>
      </c>
      <c r="C312" s="17">
        <v>34.34</v>
      </c>
      <c r="D312" s="124"/>
      <c r="E312" s="124"/>
    </row>
    <row r="313">
      <c r="A313" s="62">
        <v>44410.0</v>
      </c>
      <c r="B313" s="116">
        <v>1.1874</v>
      </c>
      <c r="C313" s="17">
        <v>33.28</v>
      </c>
      <c r="D313" s="124"/>
      <c r="E313" s="124"/>
    </row>
    <row r="314">
      <c r="A314" s="62">
        <v>44409.0</v>
      </c>
      <c r="B314" s="116">
        <v>1.1868</v>
      </c>
      <c r="C314" s="17">
        <v>34.17</v>
      </c>
      <c r="D314" s="124"/>
      <c r="E314" s="124"/>
    </row>
    <row r="315">
      <c r="A315" s="62">
        <v>44408.0</v>
      </c>
      <c r="B315" s="116">
        <v>1.1867</v>
      </c>
      <c r="C315" s="17">
        <v>36.25</v>
      </c>
      <c r="D315" s="124"/>
      <c r="E315" s="124"/>
    </row>
    <row r="316">
      <c r="A316" s="62">
        <v>44407.0</v>
      </c>
      <c r="B316" s="116">
        <v>1.1867</v>
      </c>
      <c r="C316" s="17">
        <v>32.25</v>
      </c>
      <c r="D316" s="124"/>
      <c r="E316" s="124"/>
    </row>
    <row r="317">
      <c r="A317" s="62">
        <v>44406.0</v>
      </c>
      <c r="B317" s="116">
        <v>1.1892</v>
      </c>
      <c r="C317" s="17">
        <v>31.42</v>
      </c>
      <c r="D317" s="124"/>
      <c r="E317" s="124"/>
    </row>
    <row r="318">
      <c r="A318" s="62">
        <v>44405.0</v>
      </c>
      <c r="B318" s="116">
        <v>1.1845</v>
      </c>
      <c r="C318" s="17">
        <v>27.87</v>
      </c>
      <c r="D318" s="124"/>
      <c r="E318" s="124"/>
    </row>
    <row r="319">
      <c r="A319" s="62">
        <v>44404.0</v>
      </c>
      <c r="B319" s="116">
        <v>1.1818</v>
      </c>
      <c r="C319" s="17">
        <v>27.95</v>
      </c>
      <c r="D319" s="124"/>
      <c r="E319" s="124"/>
    </row>
    <row r="320">
      <c r="A320" s="62">
        <v>44403.0</v>
      </c>
      <c r="B320" s="123">
        <v>1.1801</v>
      </c>
      <c r="C320" s="17">
        <v>28.1</v>
      </c>
      <c r="D320" s="124"/>
      <c r="E320" s="124"/>
    </row>
    <row r="321">
      <c r="A321" s="62">
        <v>44402.0</v>
      </c>
      <c r="B321" s="123">
        <v>1.1774</v>
      </c>
      <c r="C321" s="17">
        <v>28.32</v>
      </c>
      <c r="D321" s="124"/>
      <c r="E321" s="124"/>
    </row>
    <row r="322">
      <c r="A322" s="62">
        <v>44401.0</v>
      </c>
      <c r="B322" s="123">
        <v>1.1771</v>
      </c>
      <c r="C322" s="17">
        <v>28.59</v>
      </c>
      <c r="D322" s="124"/>
      <c r="E322" s="124"/>
    </row>
    <row r="323">
      <c r="A323" s="62">
        <v>44400.0</v>
      </c>
      <c r="B323" s="123">
        <v>1.1772</v>
      </c>
      <c r="C323" s="17">
        <v>28.38</v>
      </c>
      <c r="D323" s="124"/>
      <c r="E323" s="124"/>
    </row>
    <row r="324">
      <c r="A324" s="62">
        <v>44399.0</v>
      </c>
      <c r="B324" s="123">
        <v>1.1773</v>
      </c>
      <c r="C324" s="17">
        <v>27.76</v>
      </c>
      <c r="D324" s="124"/>
      <c r="E324" s="124"/>
    </row>
    <row r="325">
      <c r="A325" s="62">
        <v>44398.0</v>
      </c>
      <c r="B325" s="123">
        <v>1.1794</v>
      </c>
      <c r="C325" s="17">
        <v>26.67</v>
      </c>
      <c r="D325" s="124"/>
      <c r="E325" s="124"/>
    </row>
    <row r="326">
      <c r="A326" s="62">
        <v>44397.0</v>
      </c>
      <c r="B326" s="123">
        <v>1.1783</v>
      </c>
      <c r="C326" s="17">
        <v>23.86</v>
      </c>
      <c r="D326" s="124"/>
      <c r="E326" s="124"/>
    </row>
    <row r="327">
      <c r="A327" s="62">
        <v>44396.0</v>
      </c>
      <c r="B327" s="123">
        <v>1.1794</v>
      </c>
      <c r="C327" s="17">
        <v>24.82</v>
      </c>
      <c r="D327" s="124"/>
      <c r="E327" s="124"/>
    </row>
    <row r="328">
      <c r="A328" s="62">
        <v>44395.0</v>
      </c>
      <c r="B328" s="123">
        <v>1.181</v>
      </c>
      <c r="C328" s="17">
        <v>26.89</v>
      </c>
      <c r="D328" s="124"/>
      <c r="E328" s="124"/>
    </row>
    <row r="329">
      <c r="A329" s="62">
        <v>44394.0</v>
      </c>
      <c r="B329" s="123">
        <v>1.1805</v>
      </c>
      <c r="C329" s="17">
        <v>26.79</v>
      </c>
      <c r="D329" s="124"/>
      <c r="E329" s="124"/>
    </row>
    <row r="330">
      <c r="A330" s="62">
        <v>44393.0</v>
      </c>
      <c r="B330" s="123">
        <v>1.1806</v>
      </c>
      <c r="C330" s="17">
        <v>26.26</v>
      </c>
      <c r="D330" s="124"/>
      <c r="E330" s="124"/>
    </row>
    <row r="331">
      <c r="A331" s="62">
        <v>44392.0</v>
      </c>
      <c r="B331" s="123">
        <v>1.1813</v>
      </c>
      <c r="C331" s="17">
        <v>28.32</v>
      </c>
      <c r="D331" s="124"/>
      <c r="E331" s="124"/>
    </row>
    <row r="332">
      <c r="A332" s="62">
        <v>44391.0</v>
      </c>
      <c r="B332" s="123">
        <v>1.1836</v>
      </c>
      <c r="C332" s="17">
        <v>31.24</v>
      </c>
      <c r="D332" s="124"/>
      <c r="E332" s="124"/>
    </row>
    <row r="333">
      <c r="A333" s="62">
        <v>44390.0</v>
      </c>
      <c r="B333" s="123">
        <v>1.1779</v>
      </c>
      <c r="C333" s="17">
        <v>29.16</v>
      </c>
      <c r="D333" s="124"/>
      <c r="E333" s="124"/>
    </row>
    <row r="334">
      <c r="A334" s="62">
        <v>44389.0</v>
      </c>
      <c r="B334" s="123">
        <v>1.1863</v>
      </c>
      <c r="C334" s="17">
        <v>30.95</v>
      </c>
      <c r="D334" s="124"/>
      <c r="E334" s="124"/>
    </row>
    <row r="335">
      <c r="A335" s="62">
        <v>44388.0</v>
      </c>
      <c r="B335" s="123">
        <v>1.1876</v>
      </c>
      <c r="C335" s="17">
        <v>32.12</v>
      </c>
      <c r="D335" s="124"/>
      <c r="E335" s="124"/>
    </row>
    <row r="336">
      <c r="A336" s="62">
        <v>44387.0</v>
      </c>
      <c r="B336" s="123">
        <v>1.1878</v>
      </c>
      <c r="C336" s="17">
        <v>31.94</v>
      </c>
      <c r="D336" s="124"/>
      <c r="E336" s="124"/>
    </row>
    <row r="337">
      <c r="A337" s="62">
        <v>44386.0</v>
      </c>
      <c r="B337" s="123">
        <v>1.1877</v>
      </c>
      <c r="C337" s="17">
        <v>33.53</v>
      </c>
      <c r="D337" s="124"/>
      <c r="E337" s="124"/>
    </row>
    <row r="338">
      <c r="A338" s="62">
        <v>44385.0</v>
      </c>
      <c r="B338" s="123">
        <v>1.1846</v>
      </c>
      <c r="C338" s="17">
        <v>33.51</v>
      </c>
      <c r="D338" s="124"/>
      <c r="E338" s="124"/>
    </row>
    <row r="339">
      <c r="A339" s="62">
        <v>44384.0</v>
      </c>
      <c r="B339" s="123">
        <v>1.1797</v>
      </c>
      <c r="C339" s="17">
        <v>36.66</v>
      </c>
      <c r="D339" s="124"/>
      <c r="E339" s="124"/>
    </row>
    <row r="340">
      <c r="A340" s="62">
        <v>44383.0</v>
      </c>
      <c r="B340" s="123">
        <v>1.182</v>
      </c>
      <c r="C340" s="17">
        <v>34.29</v>
      </c>
      <c r="D340" s="124"/>
      <c r="E340" s="124"/>
    </row>
    <row r="341">
      <c r="A341" s="62">
        <v>44382.0</v>
      </c>
      <c r="B341" s="123">
        <v>1.1865</v>
      </c>
      <c r="C341" s="17">
        <v>33.12</v>
      </c>
      <c r="D341" s="124"/>
      <c r="E341" s="124"/>
    </row>
    <row r="342">
      <c r="A342" s="62">
        <v>44381.0</v>
      </c>
      <c r="B342" s="123">
        <v>1.186</v>
      </c>
      <c r="C342" s="17">
        <v>34.45</v>
      </c>
      <c r="D342" s="124"/>
      <c r="E342" s="124"/>
    </row>
    <row r="343">
      <c r="A343" s="62">
        <v>44380.0</v>
      </c>
      <c r="B343" s="123">
        <v>1.1865</v>
      </c>
      <c r="C343" s="17">
        <v>34.47</v>
      </c>
      <c r="D343" s="124"/>
      <c r="E343" s="124"/>
    </row>
    <row r="344">
      <c r="A344" s="62">
        <v>44379.0</v>
      </c>
      <c r="B344" s="123">
        <v>1.1865</v>
      </c>
      <c r="C344" s="17">
        <v>33.96</v>
      </c>
      <c r="D344" s="124"/>
      <c r="E344" s="124"/>
    </row>
    <row r="345">
      <c r="A345" s="62">
        <v>44378.0</v>
      </c>
      <c r="B345" s="123">
        <v>1.1847</v>
      </c>
      <c r="C345" s="17">
        <v>33.56</v>
      </c>
      <c r="D345" s="124"/>
      <c r="E345" s="124"/>
    </row>
    <row r="346">
      <c r="A346" s="62">
        <v>44377.0</v>
      </c>
      <c r="B346" s="123">
        <v>1.1856</v>
      </c>
      <c r="C346" s="17">
        <v>35.83</v>
      </c>
      <c r="D346" s="124"/>
      <c r="E346" s="124"/>
    </row>
    <row r="347">
      <c r="A347" s="62">
        <v>44376.0</v>
      </c>
      <c r="B347" s="123">
        <v>1.1901</v>
      </c>
      <c r="C347" s="17">
        <v>33.92</v>
      </c>
      <c r="D347" s="124"/>
      <c r="E347" s="124"/>
    </row>
    <row r="348">
      <c r="A348" s="62">
        <v>44375.0</v>
      </c>
      <c r="B348" s="123">
        <v>1.1925</v>
      </c>
      <c r="C348" s="17">
        <v>33.11</v>
      </c>
      <c r="D348" s="124"/>
      <c r="E348" s="124"/>
    </row>
    <row r="349">
      <c r="A349" s="62">
        <v>44374.0</v>
      </c>
      <c r="B349" s="123">
        <v>1.1938</v>
      </c>
      <c r="C349" s="17">
        <v>31.67</v>
      </c>
      <c r="D349" s="124"/>
      <c r="E349" s="124"/>
    </row>
    <row r="350">
      <c r="A350" s="62">
        <v>44373.0</v>
      </c>
      <c r="B350" s="123">
        <v>1.1936</v>
      </c>
      <c r="C350" s="17">
        <v>29.37</v>
      </c>
      <c r="D350" s="124"/>
      <c r="E350" s="124"/>
    </row>
    <row r="351">
      <c r="A351" s="62">
        <v>44372.0</v>
      </c>
      <c r="B351" s="123">
        <v>1.1938</v>
      </c>
      <c r="C351" s="17">
        <v>29.24</v>
      </c>
      <c r="D351" s="124"/>
      <c r="E351" s="124"/>
    </row>
    <row r="352">
      <c r="A352" s="62">
        <v>44371.0</v>
      </c>
      <c r="B352" s="123">
        <v>1.1932</v>
      </c>
      <c r="C352" s="17">
        <v>31.44</v>
      </c>
      <c r="D352" s="124"/>
      <c r="E352" s="124"/>
    </row>
    <row r="353">
      <c r="A353" s="62">
        <v>44370.0</v>
      </c>
      <c r="B353" s="123">
        <v>1.1933</v>
      </c>
      <c r="C353" s="17">
        <v>30.88</v>
      </c>
      <c r="D353" s="124"/>
      <c r="E353" s="124"/>
    </row>
    <row r="354">
      <c r="A354" s="62">
        <v>44369.0</v>
      </c>
      <c r="B354" s="123">
        <v>1.194</v>
      </c>
      <c r="C354" s="17">
        <v>26.73</v>
      </c>
      <c r="D354" s="124"/>
      <c r="E354" s="124"/>
    </row>
    <row r="355">
      <c r="A355" s="62">
        <v>44368.0</v>
      </c>
      <c r="B355" s="123">
        <v>1.1914</v>
      </c>
      <c r="C355" s="17">
        <v>26.6</v>
      </c>
      <c r="D355" s="124"/>
      <c r="E355" s="124"/>
    </row>
    <row r="356">
      <c r="A356" s="62">
        <v>44367.0</v>
      </c>
      <c r="B356" s="123">
        <v>1.1873</v>
      </c>
      <c r="C356" s="17">
        <v>35.28</v>
      </c>
      <c r="D356" s="124"/>
      <c r="E356" s="124"/>
    </row>
    <row r="357">
      <c r="A357" s="62">
        <v>44366.0</v>
      </c>
      <c r="B357" s="123">
        <v>1.1865</v>
      </c>
      <c r="C357" s="17">
        <v>35.26</v>
      </c>
      <c r="D357" s="124"/>
      <c r="E357" s="124"/>
    </row>
    <row r="358">
      <c r="A358" s="62">
        <v>44365.0</v>
      </c>
      <c r="B358" s="123">
        <v>1.1863</v>
      </c>
      <c r="C358" s="17">
        <v>36.62</v>
      </c>
      <c r="D358" s="124"/>
      <c r="E358" s="124"/>
    </row>
    <row r="359">
      <c r="A359" s="62">
        <v>44364.0</v>
      </c>
      <c r="B359" s="123">
        <v>1.1912</v>
      </c>
      <c r="C359" s="17">
        <v>39.33</v>
      </c>
      <c r="D359" s="124"/>
      <c r="E359" s="124"/>
    </row>
    <row r="360">
      <c r="A360" s="62">
        <v>44363.0</v>
      </c>
      <c r="B360" s="123">
        <v>1.1997</v>
      </c>
      <c r="C360" s="17">
        <v>39.55</v>
      </c>
      <c r="D360" s="124"/>
      <c r="E360" s="124"/>
    </row>
    <row r="361">
      <c r="A361" s="62">
        <v>44362.0</v>
      </c>
      <c r="B361" s="123">
        <v>1.2127</v>
      </c>
      <c r="C361" s="17">
        <v>39.7</v>
      </c>
      <c r="D361" s="124"/>
      <c r="E361" s="124"/>
    </row>
    <row r="362">
      <c r="A362" s="62">
        <v>44361.0</v>
      </c>
      <c r="B362" s="123">
        <v>1.2121</v>
      </c>
      <c r="C362" s="17">
        <v>39.64</v>
      </c>
      <c r="D362" s="124"/>
      <c r="E362" s="124"/>
    </row>
    <row r="363">
      <c r="A363" s="62">
        <v>44360.0</v>
      </c>
      <c r="B363" s="123">
        <v>1.211</v>
      </c>
      <c r="C363" s="17">
        <v>38.82</v>
      </c>
      <c r="D363" s="124"/>
      <c r="E363" s="124"/>
    </row>
    <row r="364">
      <c r="A364" s="62">
        <v>44359.0</v>
      </c>
      <c r="B364" s="123">
        <v>1.2109</v>
      </c>
      <c r="C364" s="17">
        <v>36.57</v>
      </c>
      <c r="D364" s="124"/>
      <c r="E364" s="124"/>
    </row>
    <row r="365">
      <c r="A365" s="62">
        <v>44358.0</v>
      </c>
      <c r="B365" s="123">
        <v>1.2109</v>
      </c>
      <c r="C365" s="17">
        <v>36.09</v>
      </c>
      <c r="D365" s="124"/>
      <c r="E365" s="124"/>
    </row>
    <row r="366">
      <c r="A366" s="62">
        <v>44357.0</v>
      </c>
      <c r="B366" s="123">
        <v>1.2173</v>
      </c>
      <c r="C366" s="17">
        <v>41.21</v>
      </c>
      <c r="D366" s="124"/>
      <c r="E366" s="124"/>
    </row>
    <row r="367">
      <c r="A367" s="62">
        <v>44356.0</v>
      </c>
      <c r="B367" s="123">
        <v>1.2178</v>
      </c>
      <c r="C367" s="17">
        <v>42.08</v>
      </c>
      <c r="D367" s="124"/>
      <c r="E367" s="124"/>
    </row>
    <row r="368">
      <c r="A368" s="62">
        <v>44355.0</v>
      </c>
      <c r="B368" s="123">
        <v>1.2172</v>
      </c>
      <c r="C368" s="17">
        <v>41.42</v>
      </c>
      <c r="D368" s="124"/>
      <c r="E368" s="124"/>
    </row>
    <row r="369">
      <c r="A369" s="62">
        <v>44354.0</v>
      </c>
      <c r="B369" s="123">
        <v>1.2193</v>
      </c>
      <c r="C369" s="17">
        <v>38.19</v>
      </c>
      <c r="D369" s="124"/>
      <c r="E369" s="124"/>
    </row>
    <row r="370">
      <c r="A370" s="62">
        <v>44353.0</v>
      </c>
      <c r="B370" s="123">
        <v>1.2163</v>
      </c>
      <c r="C370" s="17">
        <v>42.26</v>
      </c>
      <c r="D370" s="124"/>
      <c r="E370" s="124"/>
    </row>
    <row r="371">
      <c r="A371" s="62">
        <v>44352.0</v>
      </c>
      <c r="B371" s="123">
        <v>1.2167</v>
      </c>
      <c r="C371" s="17">
        <v>39.34</v>
      </c>
      <c r="D371" s="124"/>
      <c r="E371" s="124"/>
    </row>
    <row r="372">
      <c r="A372" s="62">
        <v>44351.0</v>
      </c>
      <c r="B372" s="123">
        <v>1.2167</v>
      </c>
      <c r="C372" s="17">
        <v>37.6</v>
      </c>
      <c r="D372" s="124"/>
      <c r="E372" s="124"/>
    </row>
    <row r="373">
      <c r="A373" s="62">
        <v>44350.0</v>
      </c>
      <c r="B373" s="123">
        <v>1.213</v>
      </c>
      <c r="C373" s="17">
        <v>39.71</v>
      </c>
      <c r="D373" s="124"/>
      <c r="E373" s="124"/>
    </row>
    <row r="374">
      <c r="A374" s="62">
        <v>44349.0</v>
      </c>
      <c r="B374" s="123">
        <v>1.221</v>
      </c>
      <c r="C374" s="17">
        <v>34.19</v>
      </c>
      <c r="D374" s="124"/>
      <c r="E374" s="124"/>
    </row>
    <row r="375">
      <c r="A375" s="62">
        <v>44348.0</v>
      </c>
      <c r="B375" s="123">
        <v>1.2215</v>
      </c>
      <c r="C375" s="17">
        <v>30.99</v>
      </c>
      <c r="D375" s="124"/>
      <c r="E375" s="124"/>
    </row>
    <row r="376">
      <c r="A376" s="62">
        <v>44347.0</v>
      </c>
      <c r="B376" s="123">
        <v>1.2231</v>
      </c>
      <c r="C376" s="17">
        <v>32.66</v>
      </c>
      <c r="D376" s="124"/>
      <c r="E376" s="124"/>
    </row>
    <row r="377">
      <c r="A377" s="62">
        <v>44346.0</v>
      </c>
      <c r="B377" s="123">
        <v>1.2193</v>
      </c>
      <c r="C377" s="17">
        <v>28.56</v>
      </c>
      <c r="D377" s="124"/>
      <c r="E377" s="124"/>
    </row>
    <row r="378">
      <c r="A378" s="62">
        <v>44345.0</v>
      </c>
      <c r="B378" s="123">
        <v>1.2192</v>
      </c>
      <c r="C378" s="17">
        <v>27.56</v>
      </c>
      <c r="D378" s="124"/>
      <c r="E378" s="124"/>
    </row>
    <row r="379">
      <c r="A379" s="62">
        <v>44344.0</v>
      </c>
      <c r="B379" s="123">
        <v>1.2192</v>
      </c>
      <c r="C379" s="17">
        <v>29.02</v>
      </c>
      <c r="D379" s="124"/>
      <c r="E379" s="124"/>
    </row>
    <row r="380">
      <c r="A380" s="62">
        <v>44343.0</v>
      </c>
      <c r="B380" s="123">
        <v>1.2191</v>
      </c>
      <c r="C380" s="17">
        <v>33.66</v>
      </c>
      <c r="D380" s="124"/>
      <c r="E380" s="124"/>
    </row>
    <row r="381">
      <c r="A381" s="62">
        <v>44342.0</v>
      </c>
      <c r="B381" s="123">
        <v>1.2193</v>
      </c>
      <c r="C381" s="17">
        <v>35.65</v>
      </c>
      <c r="D381" s="124"/>
      <c r="E381" s="124"/>
    </row>
    <row r="382">
      <c r="A382" s="62">
        <v>44341.0</v>
      </c>
      <c r="B382" s="123">
        <v>1.2253</v>
      </c>
      <c r="C382" s="17">
        <v>30.01</v>
      </c>
      <c r="D382" s="124"/>
      <c r="E382" s="124"/>
    </row>
    <row r="383">
      <c r="A383" s="62">
        <v>44340.0</v>
      </c>
      <c r="B383" s="123">
        <v>1.2217</v>
      </c>
      <c r="C383" s="17">
        <v>30.99</v>
      </c>
      <c r="D383" s="124"/>
      <c r="E383" s="124"/>
    </row>
    <row r="384">
      <c r="A384" s="62">
        <v>44339.0</v>
      </c>
      <c r="B384" s="123">
        <v>1.2179</v>
      </c>
      <c r="C384" s="17">
        <v>24.77</v>
      </c>
      <c r="D384" s="124"/>
      <c r="E384" s="124"/>
    </row>
    <row r="385">
      <c r="A385" s="62">
        <v>44338.0</v>
      </c>
      <c r="B385" s="123">
        <v>1.2179</v>
      </c>
      <c r="C385" s="17">
        <v>31.61</v>
      </c>
      <c r="D385" s="124"/>
      <c r="E385" s="124"/>
    </row>
    <row r="386">
      <c r="A386" s="62">
        <v>44337.0</v>
      </c>
      <c r="B386" s="123">
        <v>1.2179</v>
      </c>
      <c r="C386" s="17">
        <v>38.43</v>
      </c>
      <c r="D386" s="124"/>
      <c r="E386" s="124"/>
    </row>
    <row r="387">
      <c r="A387" s="62">
        <v>44336.0</v>
      </c>
      <c r="B387" s="123">
        <v>1.2227</v>
      </c>
      <c r="C387" s="17">
        <v>44.53</v>
      </c>
      <c r="D387" s="124"/>
      <c r="E387" s="124"/>
    </row>
    <row r="388">
      <c r="A388" s="62">
        <v>44335.0</v>
      </c>
      <c r="B388" s="123">
        <v>1.2173</v>
      </c>
      <c r="C388" s="17">
        <v>35.76</v>
      </c>
      <c r="D388" s="124"/>
      <c r="E388" s="124"/>
    </row>
    <row r="389">
      <c r="A389" s="62">
        <v>44334.0</v>
      </c>
      <c r="B389" s="123">
        <v>1.2225</v>
      </c>
      <c r="C389" s="17">
        <v>56.2</v>
      </c>
      <c r="D389" s="124"/>
      <c r="E389" s="124"/>
    </row>
    <row r="390">
      <c r="A390" s="62">
        <v>44333.0</v>
      </c>
      <c r="B390" s="123">
        <v>1.2154</v>
      </c>
      <c r="C390" s="17">
        <v>46.86</v>
      </c>
      <c r="D390" s="124"/>
      <c r="E390" s="124"/>
    </row>
    <row r="391">
      <c r="A391" s="62">
        <v>44332.0</v>
      </c>
      <c r="B391" s="123">
        <v>1.2146</v>
      </c>
      <c r="C391" s="17">
        <v>47.18</v>
      </c>
      <c r="D391" s="124"/>
      <c r="E391" s="124"/>
    </row>
    <row r="392">
      <c r="A392" s="62">
        <v>44331.0</v>
      </c>
      <c r="B392" s="123">
        <v>1.2146</v>
      </c>
      <c r="C392" s="17">
        <v>43.46</v>
      </c>
      <c r="D392" s="124"/>
      <c r="E392" s="124"/>
    </row>
    <row r="393">
      <c r="A393" s="62">
        <v>44330.0</v>
      </c>
      <c r="B393" s="123">
        <v>1.2145</v>
      </c>
      <c r="C393" s="17">
        <v>42.87</v>
      </c>
      <c r="D393" s="124"/>
      <c r="E393" s="124"/>
    </row>
    <row r="394">
      <c r="A394" s="62">
        <v>44329.0</v>
      </c>
      <c r="B394" s="123">
        <v>1.2078</v>
      </c>
      <c r="C394" s="17">
        <v>41.11</v>
      </c>
      <c r="D394" s="124"/>
      <c r="E394" s="124"/>
    </row>
    <row r="395">
      <c r="A395" s="62">
        <v>44328.0</v>
      </c>
      <c r="B395" s="123">
        <v>1.2073</v>
      </c>
      <c r="C395" s="17">
        <v>43.62</v>
      </c>
      <c r="D395" s="124"/>
      <c r="E395" s="124"/>
    </row>
    <row r="396">
      <c r="A396" s="62">
        <v>44327.0</v>
      </c>
      <c r="B396" s="123">
        <v>1.2147</v>
      </c>
      <c r="C396" s="17">
        <v>44.72</v>
      </c>
      <c r="D396" s="124"/>
      <c r="E396" s="124"/>
    </row>
    <row r="397">
      <c r="A397" s="62">
        <v>44326.0</v>
      </c>
      <c r="B397" s="123">
        <v>1.2138</v>
      </c>
      <c r="C397" s="17">
        <v>42.96</v>
      </c>
      <c r="D397" s="124"/>
      <c r="E397" s="124"/>
    </row>
    <row r="398">
      <c r="A398" s="62">
        <v>44325.0</v>
      </c>
      <c r="B398" s="123">
        <v>1.2167</v>
      </c>
      <c r="C398" s="17">
        <v>44.36</v>
      </c>
      <c r="D398" s="124"/>
      <c r="E398" s="12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25">
        <f>TODAY()</f>
        <v>44721</v>
      </c>
      <c r="B1" s="39" t="str">
        <f>OFFSET(Price!$C$1,0,0,2,COLUMNS(Price!A:Z))</f>
        <v>Solana (SOL)</v>
      </c>
      <c r="C1" s="39" t="s">
        <v>45</v>
      </c>
      <c r="D1" s="39" t="s">
        <v>46</v>
      </c>
      <c r="E1" s="39" t="s">
        <v>47</v>
      </c>
    </row>
    <row r="2">
      <c r="A2" s="126" t="s">
        <v>48</v>
      </c>
      <c r="B2" s="127">
        <v>39.65</v>
      </c>
      <c r="C2" s="128">
        <v>0.00664112</v>
      </c>
      <c r="D2" s="128">
        <v>41.36</v>
      </c>
      <c r="E2" s="17">
        <v>1.0</v>
      </c>
    </row>
    <row r="3">
      <c r="A3" s="126" t="s">
        <v>49</v>
      </c>
      <c r="B3" s="6">
        <f>IFERROR(AVERAGEIF(Price!$A:$A,"&gt;"&amp;$A$1-30,Price!C:C),1)</f>
        <v>46.90032258</v>
      </c>
      <c r="C3" s="124">
        <f>IFERROR(AVERAGEIF(Price!$A:$A,"&gt;"&amp;$A$1-30,Price!D:D),1)</f>
        <v>0.01050464742</v>
      </c>
      <c r="D3" s="124">
        <f>IFERROR(AVERAGEIF(Price!$A:$A,"&gt;"&amp;$A$1-30,Price!E:E),1)</f>
        <v>48.91509574</v>
      </c>
      <c r="E3" s="6">
        <f>IFERROR(AVERAGEIF(Price!$A:$A,"&gt;"&amp;$A$1-30,Price!F:F),1)</f>
        <v>1</v>
      </c>
    </row>
    <row r="4">
      <c r="A4" s="126" t="s">
        <v>50</v>
      </c>
      <c r="B4" s="6">
        <f>IFERROR(AVERAGEIF(Price!$A:$A,"&gt;"&amp;DATE(YEAR($A$1)-1,MONTH($A$1),DAY($A$1)),Price!C:C),1)</f>
        <v>112.4727671</v>
      </c>
      <c r="C4" s="124">
        <f>IFERROR(AVERAGEIF(Price!$A:$A,"&gt;"&amp;DATE(YEAR($A$1)-1,MONTH($A$1),DAY($A$1)),Price!D:D),1)</f>
        <v>0.05323245871</v>
      </c>
      <c r="D4" s="124">
        <f>IFERROR(AVERAGEIF(Price!$A:$A,"&gt;"&amp;DATE(YEAR($A$1)-1,MONTH($A$1),DAY($A$1)),Price!E:E),1)</f>
        <v>133.7768767</v>
      </c>
      <c r="E4" s="6">
        <f>IFERROR(AVERAGEIF(Price!$A:$A,"&gt;"&amp;DATE(YEAR($A$1)-1,MONTH($A$1),DAY($A$1)),Price!F:F),1)</f>
        <v>1</v>
      </c>
    </row>
    <row r="5">
      <c r="A5" s="126" t="s">
        <v>51</v>
      </c>
      <c r="B5" s="8">
        <f t="shared" ref="B5:E5" si="1">B$2/B$4-1</f>
        <v>-0.6474702187</v>
      </c>
      <c r="C5" s="8">
        <f t="shared" si="1"/>
        <v>-0.8752430348</v>
      </c>
      <c r="D5" s="8">
        <f t="shared" si="1"/>
        <v>-0.6908284824</v>
      </c>
      <c r="E5" s="8">
        <f t="shared" si="1"/>
        <v>0</v>
      </c>
    </row>
    <row r="6">
      <c r="A6" s="126" t="s">
        <v>52</v>
      </c>
      <c r="B6" s="8">
        <f t="shared" ref="B6:E6" si="2">B$2/B$3-1</f>
        <v>-0.1545900365</v>
      </c>
      <c r="C6" s="8">
        <f t="shared" si="2"/>
        <v>-0.3677922033</v>
      </c>
      <c r="D6" s="8">
        <f t="shared" si="2"/>
        <v>-0.1544532546</v>
      </c>
      <c r="E6" s="8">
        <f t="shared" si="2"/>
        <v>0</v>
      </c>
    </row>
    <row r="7">
      <c r="A7" s="126" t="s">
        <v>53</v>
      </c>
      <c r="B7" s="8">
        <f>IF(AND(Price!C$1&lt;&gt;"",B$6),(B$2-MIN(Price!C:C))/(MAX(Price!C:C)-MIN(Price!C:C)),0)</f>
        <v>0.0670830147</v>
      </c>
      <c r="C7" s="8">
        <f>IF(AND(Price!D$1&lt;&gt;"",C$6),(C$2-MIN(Price!D:D))/(MAX(Price!D:D)-MIN(Price!D:D)),0)</f>
        <v>0.01253973673</v>
      </c>
      <c r="D7" s="8">
        <f>IF(AND(Price!E$1&lt;&gt;"",D$6),(D$2-MIN(Price!E:E))/(MAX(Price!E:E)-MIN(Price!E:E)),0)</f>
        <v>0.005201592945</v>
      </c>
      <c r="E7" s="8">
        <f>IF(AND(Price!G$1&lt;&gt;"",E$6),(E$2-MIN(Price!G:G))/(MAX(Price!G:G)-MIN(Price!G:G)),0)</f>
        <v>0</v>
      </c>
    </row>
    <row r="8">
      <c r="A8" s="126" t="s">
        <v>54</v>
      </c>
      <c r="B8" s="6">
        <f>IFERROR(__xludf.DUMMYFUNCTION("SUMIFS(Dashboard!$C:$C,Dashboard!$A:$A,""*""&amp;TRIM(INDEX(SPLIT(B$1,""()""),2))&amp;""*"",Dashboard!$C:$C,""&gt;0"")-SUMIFS(Dashboard!$C:$C,Dashboard!$A:$A,""*""&amp;INDEX(SPLIT(B$1,""()""),2)&amp;""*"",Dashboard!$C:$C,""&lt;0"")"),2911.9284269595)</f>
        <v>2911.928427</v>
      </c>
      <c r="C8" s="6">
        <f>IFERROR(__xludf.DUMMYFUNCTION("SUMIFS(Dashboard!$C:$C,Dashboard!$A:$A,""*""&amp;TRIM(INDEX(SPLIT(C$1,""()""),2))&amp;""*"",Dashboard!$C:$C,""&gt;0"")-SUMIFS(Dashboard!$C:$C,Dashboard!$A:$A,""*""&amp;INDEX(SPLIT(C$1,""()""),2)&amp;""*"",Dashboard!$C:$C,""&lt;0"")"),13.209187680000001)</f>
        <v>13.20918768</v>
      </c>
      <c r="D8" s="17">
        <v>0.0</v>
      </c>
      <c r="E8" s="6">
        <f>IFERROR(__xludf.DUMMYFUNCTION("SUMIFS(Dashboard!$C:$C,Dashboard!$A:$A,""*""&amp;TRIM(INDEX(SPLIT(E$1,""()""),2))&amp;""*"",Dashboard!$C:$C,""&gt;0"")-SUMIFS(Dashboard!$C:$C,Dashboard!$A:$A,""*""&amp;INDEX(SPLIT(E$1,""()""),2)&amp;""*"",Dashboard!$C:$C,""&lt;0"")"),135692.19)</f>
        <v>135692.19</v>
      </c>
    </row>
    <row r="9">
      <c r="A9" s="126" t="s">
        <v>55</v>
      </c>
      <c r="B9" s="6">
        <f>IFERROR(__xludf.DUMMYFUNCTION("SUMIFS(Dashboard!$C:$C,Dashboard!$A:$A,""*""&amp;INDEX(SPLIT(B$1,""()""),2)&amp;""*"",Dashboard!$C:$C,""&gt;0"")+SUMIFS(Dashboard!$C:$C,Dashboard!$A:$A,""*""&amp;INDEX(SPLIT(B$1,""()""),2)&amp;""*"",Dashboard!$C:$C,""&lt;0"")"),2911.9284269595)</f>
        <v>2911.928427</v>
      </c>
      <c r="C9" s="6">
        <f>IFERROR(__xludf.DUMMYFUNCTION("SUMIFS(Dashboard!$C:$C,Dashboard!$A:$A,""*""&amp;INDEX(SPLIT(C$1,""()""),2)&amp;""*"",Dashboard!$C:$C,""&gt;0"")+SUMIFS(Dashboard!$C:$C,Dashboard!$A:$A,""*""&amp;INDEX(SPLIT(C$1,""()""),2)&amp;""*"",Dashboard!$C:$C,""&lt;0"")"),13.209187680000001)</f>
        <v>13.20918768</v>
      </c>
      <c r="D9" s="17">
        <v>0.0</v>
      </c>
      <c r="E9" s="6">
        <f>IFERROR(__xludf.DUMMYFUNCTION("SUMIFS(Dashboard!$C:$C,Dashboard!$A:$A,""*""&amp;INDEX(SPLIT(E$1,""()""),2)&amp;""*"",Dashboard!$C:$C,""&gt;0"")+SUMIFS(Dashboard!$C:$C,Dashboard!$A:$A,""*""&amp;INDEX(SPLIT(E$1,""()""),2)&amp;""*"",Dashboard!$C:$C,""&lt;0"")"),14210.109999999993)</f>
        <v>14210.11</v>
      </c>
    </row>
    <row r="10">
      <c r="A10" s="126" t="s">
        <v>56</v>
      </c>
      <c r="B10" s="6">
        <f>(1-B7)*SUM(B$9:E$9)*23%</f>
        <v>3676.725616</v>
      </c>
      <c r="C10" s="6">
        <f t="shared" ref="C10:D10" si="3">C8</f>
        <v>13.20918768</v>
      </c>
      <c r="D10" s="6">
        <f t="shared" si="3"/>
        <v>0</v>
      </c>
      <c r="E10" s="6">
        <f>SUM(B$9,E$9)-B10</f>
        <v>13445.31281</v>
      </c>
    </row>
    <row r="11">
      <c r="A11" s="129" t="s">
        <v>57</v>
      </c>
      <c r="B11" s="30">
        <f t="shared" ref="B11:E11" si="4">IF(B$9&lt;&gt;0,B$10-B$9,0)</f>
        <v>764.7971889</v>
      </c>
      <c r="C11" s="30">
        <f t="shared" si="4"/>
        <v>0</v>
      </c>
      <c r="D11" s="30">
        <f t="shared" si="4"/>
        <v>0</v>
      </c>
      <c r="E11" s="30">
        <f t="shared" si="4"/>
        <v>-764.7971889</v>
      </c>
    </row>
    <row r="12">
      <c r="A12" s="130" t="s">
        <v>27</v>
      </c>
      <c r="B12" s="131">
        <f t="shared" ref="B12:E12" si="5">IF(B$9&lt;&gt;0,B$9/SUM($B$9:$E$9),0)</f>
        <v>0.1699379252</v>
      </c>
      <c r="C12" s="131">
        <f t="shared" si="5"/>
        <v>0.0007708781324</v>
      </c>
      <c r="D12" s="131">
        <f t="shared" si="5"/>
        <v>0</v>
      </c>
      <c r="E12" s="131">
        <f t="shared" si="5"/>
        <v>0.8292911967</v>
      </c>
    </row>
  </sheetData>
  <conditionalFormatting sqref="A11:E12">
    <cfRule type="cellIs" dxfId="6" priority="1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32" t="s">
        <v>20</v>
      </c>
      <c r="B1" s="133" t="str">
        <f t="array" ref="B1:E1">TRANSPOSE(Dashboard!$A$2:$A$5)</f>
        <v>Transfered</v>
      </c>
      <c r="C1" s="133" t="s">
        <v>6</v>
      </c>
      <c r="D1" s="133" t="s">
        <v>7</v>
      </c>
      <c r="E1" s="133" t="s">
        <v>8</v>
      </c>
      <c r="F1" s="133" t="str">
        <f>Dashboard!$A$10</f>
        <v>TOTAL</v>
      </c>
      <c r="G1" s="133" t="str">
        <f>Dashboard!$A$12</f>
        <v>Bought Price</v>
      </c>
      <c r="H1" s="133" t="str">
        <f>IFERROR(__xludf.DUMMYFUNCTION("INDEX(SPLIT(Dashboard!$A$13,"" ""),1)"),"Price")</f>
        <v>Price</v>
      </c>
      <c r="I1" s="133" t="str">
        <f>Dashboard!$A$14</f>
        <v>Profit</v>
      </c>
      <c r="J1" s="133" t="s">
        <v>58</v>
      </c>
      <c r="K1" s="133" t="s">
        <v>26</v>
      </c>
      <c r="L1" s="133" t="s">
        <v>27</v>
      </c>
    </row>
    <row r="2">
      <c r="A2" s="62">
        <f>TODAY()</f>
        <v>44721</v>
      </c>
      <c r="B2" s="134">
        <f t="array" ref="B2:E2">TRANSPOSE(Dashboard!$D$2:Dashboard!$D$5)</f>
        <v>130700</v>
      </c>
      <c r="C2" s="134">
        <v>-2806.8963374819527</v>
      </c>
      <c r="D2" s="134">
        <v>-32467.15481853191</v>
      </c>
      <c r="E2" s="134">
        <v>-79306.69763316469</v>
      </c>
      <c r="F2" s="134">
        <f>Dashboard!$D$10</f>
        <v>16119.25121</v>
      </c>
      <c r="G2" s="134">
        <f t="array" ref="G2:I2">TRANSPOSE(Dashboard!$D$12:$D$14)</f>
        <v>98.18158124</v>
      </c>
      <c r="H2" s="134">
        <v>37.29904141933906</v>
      </c>
      <c r="I2" s="134">
        <v>-114580.74878917856</v>
      </c>
      <c r="J2" s="74">
        <f>Dashboard!$E$14</f>
        <v>-0.8802232242</v>
      </c>
      <c r="K2" s="134">
        <f t="shared" ref="K2:L2" si="1">INDEX(I:I,ROW())-INDEX(I:I,ROW()+1)</f>
        <v>-95960.11879</v>
      </c>
      <c r="L2" s="74">
        <f t="shared" si="1"/>
        <v>-0.7285232242</v>
      </c>
    </row>
    <row r="3">
      <c r="A3" s="67">
        <v>44682.0</v>
      </c>
      <c r="B3" s="134">
        <v>128000.0</v>
      </c>
      <c r="C3" s="134">
        <v>-2836.25</v>
      </c>
      <c r="D3" s="134">
        <v>739.0</v>
      </c>
      <c r="E3" s="134">
        <v>-16523.37</v>
      </c>
      <c r="F3" s="134">
        <v>109379.37</v>
      </c>
      <c r="G3" s="134">
        <v>99.3</v>
      </c>
      <c r="H3" s="134">
        <v>86.2</v>
      </c>
      <c r="I3" s="134">
        <v>-18620.63</v>
      </c>
      <c r="J3" s="74">
        <v>-0.1517</v>
      </c>
      <c r="K3" s="134">
        <v>-20833.21</v>
      </c>
      <c r="L3" s="74">
        <v>-0.3106</v>
      </c>
    </row>
    <row r="4">
      <c r="A4" s="62">
        <v>44652.0</v>
      </c>
      <c r="B4" s="134">
        <v>14000.0</v>
      </c>
      <c r="C4" s="134">
        <v>-301.3</v>
      </c>
      <c r="D4" s="134">
        <v>135.78</v>
      </c>
      <c r="E4" s="134">
        <v>2378.11</v>
      </c>
      <c r="F4" s="134">
        <v>16212.58</v>
      </c>
      <c r="G4" s="134">
        <v>92.76</v>
      </c>
      <c r="H4" s="134">
        <v>79.04</v>
      </c>
      <c r="I4" s="134">
        <v>2212.58</v>
      </c>
      <c r="J4" s="74">
        <v>0.1589</v>
      </c>
      <c r="K4" s="134">
        <v>2259.7799999999997</v>
      </c>
      <c r="L4" s="74">
        <v>0.3805</v>
      </c>
    </row>
    <row r="5">
      <c r="A5" s="67">
        <v>44621.0</v>
      </c>
      <c r="B5" s="134">
        <v>213.02</v>
      </c>
      <c r="C5" s="134">
        <v>-16.61</v>
      </c>
      <c r="D5" s="134">
        <v>-14.9</v>
      </c>
      <c r="E5" s="134">
        <v>-12.86</v>
      </c>
      <c r="F5" s="134">
        <v>165.82</v>
      </c>
      <c r="G5" s="134">
        <v>76.38</v>
      </c>
      <c r="H5" s="134">
        <v>81.81</v>
      </c>
      <c r="I5" s="134">
        <v>-47.2</v>
      </c>
      <c r="J5" s="74">
        <v>-0.2216</v>
      </c>
      <c r="K5" s="134">
        <v>-47.2</v>
      </c>
      <c r="L5" s="74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59</v>
      </c>
    </row>
    <row r="2">
      <c r="A2" s="135" t="s">
        <v>60</v>
      </c>
    </row>
    <row r="3">
      <c r="A3" s="135" t="s">
        <v>61</v>
      </c>
    </row>
    <row r="4">
      <c r="A4" s="135" t="s">
        <v>62</v>
      </c>
    </row>
    <row r="5">
      <c r="A5" s="136" t="s">
        <v>63</v>
      </c>
    </row>
    <row r="6">
      <c r="A6" s="135" t="s">
        <v>64</v>
      </c>
    </row>
    <row r="7">
      <c r="A7" s="136" t="s">
        <v>65</v>
      </c>
    </row>
    <row r="8">
      <c r="A8" s="135" t="s">
        <v>66</v>
      </c>
    </row>
    <row r="9">
      <c r="A9" s="135" t="s">
        <v>67</v>
      </c>
    </row>
    <row r="10">
      <c r="A10" s="135" t="s">
        <v>68</v>
      </c>
    </row>
    <row r="11">
      <c r="A11" s="136" t="s">
        <v>69</v>
      </c>
    </row>
    <row r="12">
      <c r="A12" s="136">
        <v>2.73676345E7</v>
      </c>
    </row>
    <row r="13">
      <c r="A13" s="135" t="s">
        <v>70</v>
      </c>
      <c r="C13" s="8"/>
    </row>
    <row r="14">
      <c r="A14" s="136">
        <v>7960834.93</v>
      </c>
      <c r="C14" s="8"/>
    </row>
    <row r="15">
      <c r="A15" s="135" t="s">
        <v>71</v>
      </c>
      <c r="C15" s="8"/>
    </row>
    <row r="16">
      <c r="A16" s="135" t="s">
        <v>72</v>
      </c>
    </row>
    <row r="17">
      <c r="A17" s="136" t="s">
        <v>73</v>
      </c>
    </row>
    <row r="18">
      <c r="A18" s="137">
        <v>0.9003</v>
      </c>
    </row>
    <row r="19">
      <c r="A19" s="135" t="s">
        <v>74</v>
      </c>
      <c r="C19" s="8"/>
    </row>
    <row r="20">
      <c r="A20" s="135" t="s">
        <v>75</v>
      </c>
    </row>
    <row r="21">
      <c r="A21" s="137">
        <v>0.9</v>
      </c>
    </row>
    <row r="22">
      <c r="A22" s="135" t="s">
        <v>76</v>
      </c>
    </row>
    <row r="23">
      <c r="A23" s="135" t="s">
        <v>77</v>
      </c>
    </row>
    <row r="24">
      <c r="A24" s="135" t="s">
        <v>78</v>
      </c>
      <c r="B24" s="135" t="s">
        <v>79</v>
      </c>
      <c r="C24" s="135" t="s">
        <v>80</v>
      </c>
      <c r="D24" s="135" t="s">
        <v>81</v>
      </c>
    </row>
    <row r="25">
      <c r="A25" s="8">
        <v>0.0739</v>
      </c>
      <c r="B25" s="8">
        <v>0.2256</v>
      </c>
      <c r="C25" s="137">
        <v>0.0</v>
      </c>
      <c r="D25" s="135" t="s">
        <v>82</v>
      </c>
    </row>
    <row r="26">
      <c r="A26" s="135" t="s">
        <v>83</v>
      </c>
    </row>
    <row r="27">
      <c r="A27" s="138" t="s">
        <v>84</v>
      </c>
    </row>
    <row r="28">
      <c r="A28" s="138">
        <v>0.0</v>
      </c>
    </row>
    <row r="29">
      <c r="A29" s="135" t="s">
        <v>85</v>
      </c>
      <c r="B29" s="135" t="s">
        <v>86</v>
      </c>
      <c r="C29" s="135" t="s">
        <v>87</v>
      </c>
      <c r="D29" s="135" t="s">
        <v>88</v>
      </c>
      <c r="E29" s="135" t="s">
        <v>89</v>
      </c>
      <c r="F29" s="135" t="s">
        <v>90</v>
      </c>
      <c r="G29" s="135" t="s">
        <v>91</v>
      </c>
    </row>
    <row r="30">
      <c r="A30" s="136" t="s">
        <v>92</v>
      </c>
    </row>
    <row r="31">
      <c r="A31" s="136">
        <v>74964.4</v>
      </c>
    </row>
    <row r="32">
      <c r="A32" s="135" t="s">
        <v>85</v>
      </c>
      <c r="B32" s="135" t="s">
        <v>93</v>
      </c>
      <c r="C32" s="135" t="s">
        <v>89</v>
      </c>
      <c r="D32" s="135" t="s">
        <v>90</v>
      </c>
      <c r="E32" s="135" t="s">
        <v>94</v>
      </c>
      <c r="F32" s="135" t="s">
        <v>95</v>
      </c>
    </row>
    <row r="33">
      <c r="A33" s="135" t="s">
        <v>18</v>
      </c>
      <c r="B33" s="135" t="s">
        <v>96</v>
      </c>
      <c r="C33" s="135" t="s">
        <v>97</v>
      </c>
      <c r="D33" s="135" t="s">
        <v>98</v>
      </c>
      <c r="E33" s="135" t="s">
        <v>99</v>
      </c>
      <c r="F33" s="135" t="s">
        <v>100</v>
      </c>
    </row>
    <row r="34">
      <c r="A34" s="135" t="s">
        <v>19</v>
      </c>
      <c r="B34" s="135" t="s">
        <v>101</v>
      </c>
      <c r="C34" s="135" t="s">
        <v>102</v>
      </c>
      <c r="D34" s="135" t="s">
        <v>103</v>
      </c>
      <c r="E34" s="135" t="s">
        <v>104</v>
      </c>
      <c r="F34" s="135" t="s">
        <v>105</v>
      </c>
    </row>
    <row r="35">
      <c r="A35" s="136" t="s">
        <v>106</v>
      </c>
    </row>
    <row r="36">
      <c r="A36" s="136">
        <v>60741.04</v>
      </c>
    </row>
    <row r="37">
      <c r="A37" s="135" t="s">
        <v>85</v>
      </c>
      <c r="B37" s="135" t="s">
        <v>107</v>
      </c>
      <c r="C37" s="135" t="s">
        <v>89</v>
      </c>
      <c r="D37" s="135" t="s">
        <v>90</v>
      </c>
      <c r="E37" s="135" t="s">
        <v>94</v>
      </c>
      <c r="F37" s="135" t="s">
        <v>95</v>
      </c>
    </row>
    <row r="38">
      <c r="A38" s="135" t="s">
        <v>19</v>
      </c>
      <c r="B38" s="135" t="s">
        <v>108</v>
      </c>
      <c r="C38" s="135" t="s">
        <v>109</v>
      </c>
      <c r="D38" s="135" t="s">
        <v>110</v>
      </c>
      <c r="E38" s="135" t="s">
        <v>111</v>
      </c>
      <c r="F38" s="135" t="s">
        <v>112</v>
      </c>
    </row>
    <row r="39">
      <c r="A39" s="135" t="s">
        <v>78</v>
      </c>
    </row>
    <row r="40">
      <c r="A40" s="8">
        <v>0.0739</v>
      </c>
    </row>
    <row r="41">
      <c r="A41" s="135" t="s">
        <v>113</v>
      </c>
    </row>
    <row r="42">
      <c r="A42" s="135" t="s">
        <v>114</v>
      </c>
    </row>
    <row r="43">
      <c r="A43" s="135" t="s">
        <v>115</v>
      </c>
      <c r="E43" s="8"/>
      <c r="F43" s="8"/>
      <c r="G43" s="8"/>
    </row>
    <row r="44">
      <c r="A44" s="135" t="s">
        <v>116</v>
      </c>
    </row>
    <row r="45">
      <c r="A45" s="135" t="s">
        <v>117</v>
      </c>
    </row>
    <row r="46">
      <c r="A46" s="8">
        <v>0.9005</v>
      </c>
    </row>
    <row r="47">
      <c r="A47" s="135" t="s">
        <v>118</v>
      </c>
    </row>
    <row r="48">
      <c r="A48" s="137">
        <v>0.95</v>
      </c>
    </row>
    <row r="49">
      <c r="A49" s="135" t="s">
        <v>119</v>
      </c>
    </row>
    <row r="50">
      <c r="A50" s="137">
        <v>0.9</v>
      </c>
    </row>
    <row r="51">
      <c r="A51" s="135" t="s">
        <v>120</v>
      </c>
    </row>
    <row r="52">
      <c r="A52" s="135" t="s">
        <v>121</v>
      </c>
    </row>
    <row r="53">
      <c r="A53" s="1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122</v>
      </c>
    </row>
    <row r="2">
      <c r="A2" s="139" t="s">
        <v>123</v>
      </c>
    </row>
    <row r="3">
      <c r="A3" s="135" t="s">
        <v>124</v>
      </c>
    </row>
    <row r="4">
      <c r="A4" s="136">
        <v>4.69</v>
      </c>
    </row>
    <row r="5">
      <c r="A5" s="135" t="s">
        <v>125</v>
      </c>
    </row>
    <row r="6">
      <c r="A6" s="135" t="s">
        <v>126</v>
      </c>
    </row>
    <row r="7">
      <c r="A7" s="135" t="s">
        <v>127</v>
      </c>
    </row>
    <row r="8">
      <c r="A8" s="136">
        <v>2872.57</v>
      </c>
    </row>
    <row r="9">
      <c r="A9" s="139" t="s">
        <v>128</v>
      </c>
    </row>
    <row r="10">
      <c r="A10" s="139" t="s">
        <v>129</v>
      </c>
    </row>
    <row r="11">
      <c r="A11" s="139" t="s">
        <v>130</v>
      </c>
    </row>
    <row r="12">
      <c r="A12" s="139" t="s">
        <v>131</v>
      </c>
    </row>
    <row r="13">
      <c r="A13" s="139" t="s">
        <v>132</v>
      </c>
    </row>
    <row r="14">
      <c r="A14" s="139" t="s">
        <v>133</v>
      </c>
    </row>
    <row r="15">
      <c r="A15" s="139" t="s">
        <v>62</v>
      </c>
    </row>
    <row r="16">
      <c r="A16" s="139" t="s">
        <v>134</v>
      </c>
    </row>
    <row r="17">
      <c r="A17" s="139" t="s">
        <v>135</v>
      </c>
    </row>
    <row r="18">
      <c r="A18" s="139" t="s">
        <v>136</v>
      </c>
    </row>
    <row r="19">
      <c r="A19" s="139" t="s">
        <v>67</v>
      </c>
    </row>
    <row r="20">
      <c r="A20" s="135" t="s">
        <v>137</v>
      </c>
    </row>
    <row r="21">
      <c r="A21" s="135" t="s">
        <v>133</v>
      </c>
    </row>
    <row r="22">
      <c r="A22" s="139" t="s">
        <v>138</v>
      </c>
    </row>
    <row r="23">
      <c r="A23" s="135" t="s">
        <v>139</v>
      </c>
    </row>
    <row r="24">
      <c r="A24" s="135" t="s">
        <v>140</v>
      </c>
    </row>
    <row r="25">
      <c r="A25" s="135" t="s">
        <v>141</v>
      </c>
    </row>
    <row r="26">
      <c r="A26" s="135" t="s">
        <v>142</v>
      </c>
    </row>
    <row r="27">
      <c r="A27" s="135" t="s">
        <v>123</v>
      </c>
    </row>
    <row r="28">
      <c r="A28" s="135" t="s">
        <v>143</v>
      </c>
    </row>
    <row r="29">
      <c r="A29" s="135" t="s">
        <v>25</v>
      </c>
    </row>
    <row r="30">
      <c r="A30" s="135" t="s">
        <v>144</v>
      </c>
    </row>
    <row r="31">
      <c r="A31" s="135" t="s">
        <v>145</v>
      </c>
    </row>
    <row r="32">
      <c r="A32" s="135" t="s">
        <v>146</v>
      </c>
    </row>
    <row r="33">
      <c r="A33" s="135" t="s">
        <v>147</v>
      </c>
    </row>
    <row r="34">
      <c r="A34" s="135" t="s">
        <v>148</v>
      </c>
    </row>
    <row r="35">
      <c r="A35" s="135" t="s">
        <v>149</v>
      </c>
    </row>
    <row r="36">
      <c r="A36" s="135" t="s">
        <v>150</v>
      </c>
    </row>
    <row r="37">
      <c r="A37" s="136" t="s">
        <v>151</v>
      </c>
    </row>
    <row r="38">
      <c r="A38" s="140" t="s">
        <v>152</v>
      </c>
    </row>
    <row r="39">
      <c r="A39" s="136" t="s">
        <v>153</v>
      </c>
    </row>
    <row r="40">
      <c r="A40" s="135" t="s">
        <v>154</v>
      </c>
    </row>
    <row r="41">
      <c r="A41" s="135" t="s">
        <v>1</v>
      </c>
    </row>
    <row r="42">
      <c r="A42" s="136" t="s">
        <v>155</v>
      </c>
    </row>
    <row r="43">
      <c r="A43" s="135">
        <v>0.04192816</v>
      </c>
    </row>
    <row r="44">
      <c r="A44" s="136">
        <v>1.64</v>
      </c>
    </row>
    <row r="45">
      <c r="A45" s="135">
        <v>73.440817833</v>
      </c>
    </row>
    <row r="46">
      <c r="A46" s="136">
        <v>2872.57</v>
      </c>
    </row>
    <row r="47">
      <c r="A47" s="135">
        <v>73.440817833</v>
      </c>
    </row>
    <row r="48">
      <c r="A48" s="136">
        <v>2872.57</v>
      </c>
    </row>
    <row r="49">
      <c r="A49" s="135" t="s">
        <v>156</v>
      </c>
    </row>
    <row r="50">
      <c r="A50" s="135" t="s">
        <v>157</v>
      </c>
    </row>
    <row r="51">
      <c r="A51" s="135" t="s">
        <v>158</v>
      </c>
    </row>
  </sheetData>
  <hyperlinks>
    <hyperlink r:id="rId1" location="home" ref="A2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2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41">
        <f>SUBSTITUTE(SUBSTITUTE('_Apricot'!A42,"K",),".",)*1</f>
        <v>14223</v>
      </c>
      <c r="B1" s="24">
        <f>IFERROR(__xludf.DUMMYFUNCTION("INDEX(SPLIT('_Apricot'!$C34,"" 
""),2)"),0.0262)</f>
        <v>0.0262</v>
      </c>
      <c r="C1" s="24">
        <f>IFERROR(__xludf.DUMMYFUNCTION("SUBSTITUTE(INDEX(SPLIT('_Apricot'!$C38,"" 
""),2),""−"",""-"")*1"),-0.0571)</f>
        <v>-0.0571</v>
      </c>
      <c r="D1" s="6">
        <f t="shared" ref="D1:D22" si="1">A1*$B$5*$C$5*(1-0.075%)</f>
        <v>11540.41419</v>
      </c>
      <c r="E1" s="6">
        <f t="shared" ref="E1:E21" si="2">D2-D1</f>
        <v>9363.788212</v>
      </c>
      <c r="F1" s="142">
        <f t="shared" ref="F1:F22" si="3">D1/A2</f>
        <v>0.4479380763</v>
      </c>
      <c r="H1" s="126" t="s">
        <v>159</v>
      </c>
      <c r="I1" s="8"/>
    </row>
    <row r="2">
      <c r="A2" s="6">
        <f t="shared" ref="A2:A23" si="4">$A$1+D1</f>
        <v>25763.41419</v>
      </c>
      <c r="B2" s="24">
        <f>IFERROR(__xludf.DUMMYFUNCTION("INDEX(SPLIT('_Apricot'!$C34,"" 
""),4)"),0.0167)</f>
        <v>0.0167</v>
      </c>
      <c r="C2" s="24">
        <f>IFERROR(__xludf.DUMMYFUNCTION("INDEX(SPLIT('_Apricot'!$C38,"" 
""),4)"),0.0216)</f>
        <v>0.0216</v>
      </c>
      <c r="D2" s="6">
        <f t="shared" si="1"/>
        <v>20904.20241</v>
      </c>
      <c r="E2" s="6">
        <f t="shared" si="2"/>
        <v>7597.693482</v>
      </c>
      <c r="F2" s="142">
        <f t="shared" si="3"/>
        <v>0.5951001211</v>
      </c>
      <c r="G2" s="126" t="s">
        <v>160</v>
      </c>
      <c r="H2" s="6">
        <f>$A$1*$B1</f>
        <v>372.6426</v>
      </c>
      <c r="I2" s="8">
        <f t="shared" ref="I2:I3" si="6">$H2/$A$1</f>
        <v>0.0262</v>
      </c>
    </row>
    <row r="3">
      <c r="A3" s="6">
        <f t="shared" si="4"/>
        <v>35127.20241</v>
      </c>
      <c r="B3" s="24">
        <f t="shared" ref="B3:C3" si="5">B1+B2</f>
        <v>0.0429</v>
      </c>
      <c r="C3" s="24">
        <f t="shared" si="5"/>
        <v>-0.0355</v>
      </c>
      <c r="D3" s="6">
        <f t="shared" si="1"/>
        <v>28501.89589</v>
      </c>
      <c r="E3" s="6">
        <f t="shared" si="2"/>
        <v>6164.700112</v>
      </c>
      <c r="F3" s="142">
        <f t="shared" si="3"/>
        <v>0.6671027581</v>
      </c>
      <c r="G3" s="126" t="s">
        <v>161</v>
      </c>
      <c r="H3" s="6">
        <f>$A$1*$B3</f>
        <v>610.1667</v>
      </c>
      <c r="I3" s="8">
        <f t="shared" si="6"/>
        <v>0.0429</v>
      </c>
    </row>
    <row r="4">
      <c r="A4" s="6">
        <f t="shared" si="4"/>
        <v>42724.89589</v>
      </c>
      <c r="D4" s="6">
        <f t="shared" si="1"/>
        <v>34666.596</v>
      </c>
      <c r="E4" s="6">
        <f t="shared" si="2"/>
        <v>5001.982188</v>
      </c>
      <c r="F4" s="142">
        <f t="shared" si="3"/>
        <v>0.7090792078</v>
      </c>
      <c r="I4" s="8"/>
    </row>
    <row r="5">
      <c r="A5" s="6">
        <f t="shared" si="4"/>
        <v>48889.596</v>
      </c>
      <c r="B5" s="143">
        <v>0.812</v>
      </c>
      <c r="C5" s="143">
        <v>1.0</v>
      </c>
      <c r="D5" s="6">
        <f t="shared" si="1"/>
        <v>39668.57819</v>
      </c>
      <c r="E5" s="6">
        <f t="shared" si="2"/>
        <v>4058.56333</v>
      </c>
      <c r="F5" s="142">
        <f t="shared" si="3"/>
        <v>0.736081212</v>
      </c>
      <c r="H5" s="126" t="s">
        <v>162</v>
      </c>
      <c r="I5" s="8"/>
    </row>
    <row r="6">
      <c r="A6" s="6">
        <f t="shared" si="4"/>
        <v>53891.57819</v>
      </c>
      <c r="D6" s="6">
        <f t="shared" si="1"/>
        <v>43727.14152</v>
      </c>
      <c r="E6" s="6">
        <f t="shared" si="2"/>
        <v>3293.081759</v>
      </c>
      <c r="F6" s="142">
        <f t="shared" si="3"/>
        <v>0.7545648789</v>
      </c>
      <c r="G6" s="126" t="s">
        <v>160</v>
      </c>
      <c r="H6" s="6">
        <f>MAXIFS($A:$A,$F:$F,"&lt;"&amp;$B$5)*$B1+MAXIFS($D:$D,$F:$F,"&lt;"&amp;$B$5)*$C1</f>
        <v>-1502.747101</v>
      </c>
      <c r="I6" s="8">
        <f t="shared" ref="I6:I7" si="7">$H6/$A$1</f>
        <v>-0.1056561275</v>
      </c>
    </row>
    <row r="7">
      <c r="A7" s="6">
        <f t="shared" si="4"/>
        <v>57950.14152</v>
      </c>
      <c r="D7" s="6">
        <f t="shared" si="1"/>
        <v>47020.22328</v>
      </c>
      <c r="E7" s="6">
        <f t="shared" si="2"/>
        <v>2671.976901</v>
      </c>
      <c r="F7" s="142">
        <f t="shared" si="3"/>
        <v>0.7677620602</v>
      </c>
      <c r="G7" s="126" t="s">
        <v>161</v>
      </c>
      <c r="H7" s="6">
        <f>MAXIFS($A:$A,$F:$F,"&lt;"&amp;$B$5)*$B3+MAXIFS($D:$D,$F:$F,"&lt;"&amp;$B$5)*$C3</f>
        <v>1052.245553</v>
      </c>
      <c r="I7" s="8">
        <f t="shared" si="7"/>
        <v>0.07398196955</v>
      </c>
    </row>
    <row r="8">
      <c r="A8" s="6">
        <f t="shared" si="4"/>
        <v>61243.22328</v>
      </c>
      <c r="D8" s="6">
        <f t="shared" si="1"/>
        <v>49692.20018</v>
      </c>
      <c r="E8" s="6">
        <f t="shared" si="2"/>
        <v>2168.01801</v>
      </c>
      <c r="F8" s="142">
        <f t="shared" si="3"/>
        <v>0.7774707744</v>
      </c>
      <c r="I8" s="8"/>
    </row>
    <row r="9">
      <c r="A9" s="6">
        <f t="shared" si="4"/>
        <v>63915.20018</v>
      </c>
      <c r="D9" s="6">
        <f t="shared" si="1"/>
        <v>51860.21819</v>
      </c>
      <c r="E9" s="6">
        <f t="shared" si="2"/>
        <v>1759.110301</v>
      </c>
      <c r="F9" s="142">
        <f t="shared" si="3"/>
        <v>0.7847713778</v>
      </c>
      <c r="I9" s="8"/>
    </row>
    <row r="10">
      <c r="A10" s="6">
        <f t="shared" si="4"/>
        <v>66083.21819</v>
      </c>
      <c r="D10" s="6">
        <f t="shared" si="1"/>
        <v>53619.32849</v>
      </c>
      <c r="E10" s="6">
        <f t="shared" si="2"/>
        <v>1427.326266</v>
      </c>
      <c r="F10" s="142">
        <f t="shared" si="3"/>
        <v>0.790352125</v>
      </c>
      <c r="I10" s="8"/>
    </row>
    <row r="11">
      <c r="A11" s="6">
        <f t="shared" si="4"/>
        <v>67842.32849</v>
      </c>
      <c r="D11" s="6">
        <f t="shared" si="1"/>
        <v>55046.65475</v>
      </c>
      <c r="E11" s="6">
        <f t="shared" si="2"/>
        <v>1158.119687</v>
      </c>
      <c r="F11" s="142">
        <f t="shared" si="3"/>
        <v>0.7946719953</v>
      </c>
      <c r="I11" s="8"/>
    </row>
    <row r="12">
      <c r="A12" s="6">
        <f t="shared" si="4"/>
        <v>69269.65475</v>
      </c>
      <c r="D12" s="6">
        <f t="shared" si="1"/>
        <v>56204.77444</v>
      </c>
      <c r="E12" s="6">
        <f t="shared" si="2"/>
        <v>939.6878906</v>
      </c>
      <c r="F12" s="142">
        <f t="shared" si="3"/>
        <v>0.7980484246</v>
      </c>
      <c r="I12" s="8"/>
    </row>
    <row r="13">
      <c r="A13" s="6">
        <f t="shared" si="4"/>
        <v>70427.77444</v>
      </c>
      <c r="D13" s="6">
        <f t="shared" si="1"/>
        <v>57144.46233</v>
      </c>
      <c r="E13" s="6">
        <f t="shared" si="2"/>
        <v>762.4542972</v>
      </c>
      <c r="F13" s="142">
        <f t="shared" si="3"/>
        <v>0.8007074998</v>
      </c>
      <c r="I13" s="8"/>
    </row>
    <row r="14">
      <c r="A14" s="6">
        <f t="shared" si="4"/>
        <v>71367.46233</v>
      </c>
      <c r="D14" s="6">
        <f t="shared" si="1"/>
        <v>57906.91663</v>
      </c>
      <c r="E14" s="6">
        <f t="shared" si="2"/>
        <v>618.6485547</v>
      </c>
      <c r="F14" s="142">
        <f t="shared" si="3"/>
        <v>0.802814135</v>
      </c>
      <c r="I14" s="8"/>
    </row>
    <row r="15">
      <c r="A15" s="6">
        <f t="shared" si="4"/>
        <v>72129.91663</v>
      </c>
      <c r="D15" s="6">
        <f t="shared" si="1"/>
        <v>58525.56518</v>
      </c>
      <c r="E15" s="6">
        <f t="shared" si="2"/>
        <v>501.9658694</v>
      </c>
      <c r="F15" s="142">
        <f t="shared" si="3"/>
        <v>0.8044909894</v>
      </c>
      <c r="I15" s="8"/>
    </row>
    <row r="16">
      <c r="A16" s="6">
        <f t="shared" si="4"/>
        <v>72748.56518</v>
      </c>
      <c r="D16" s="6">
        <f t="shared" si="1"/>
        <v>59027.53105</v>
      </c>
      <c r="E16" s="6">
        <f t="shared" si="2"/>
        <v>407.2905888</v>
      </c>
      <c r="F16" s="142">
        <f t="shared" si="3"/>
        <v>0.8058307592</v>
      </c>
      <c r="I16" s="8"/>
    </row>
    <row r="17">
      <c r="A17" s="6">
        <f t="shared" si="4"/>
        <v>73250.53105</v>
      </c>
      <c r="D17" s="6">
        <f t="shared" si="1"/>
        <v>59434.82164</v>
      </c>
      <c r="E17" s="6">
        <f t="shared" si="2"/>
        <v>330.4719181</v>
      </c>
      <c r="F17" s="142">
        <f t="shared" si="3"/>
        <v>0.8069044172</v>
      </c>
      <c r="I17" s="8"/>
    </row>
    <row r="18">
      <c r="A18" s="6">
        <f t="shared" si="4"/>
        <v>73657.82164</v>
      </c>
      <c r="D18" s="6">
        <f t="shared" si="1"/>
        <v>59765.29356</v>
      </c>
      <c r="E18" s="6">
        <f t="shared" si="2"/>
        <v>268.1419401</v>
      </c>
      <c r="F18" s="142">
        <f t="shared" si="3"/>
        <v>0.807766887</v>
      </c>
      <c r="I18" s="8"/>
    </row>
    <row r="19">
      <c r="A19" s="6">
        <f t="shared" si="4"/>
        <v>73988.29356</v>
      </c>
      <c r="D19" s="6">
        <f t="shared" si="1"/>
        <v>60033.4355</v>
      </c>
      <c r="E19" s="6">
        <f t="shared" si="2"/>
        <v>217.5679569</v>
      </c>
      <c r="F19" s="142">
        <f t="shared" si="3"/>
        <v>0.8084610458</v>
      </c>
      <c r="I19" s="8"/>
    </row>
    <row r="20">
      <c r="A20" s="6">
        <f t="shared" si="4"/>
        <v>74256.4355</v>
      </c>
      <c r="D20" s="6">
        <f t="shared" si="1"/>
        <v>60251.00346</v>
      </c>
      <c r="E20" s="6">
        <f t="shared" si="2"/>
        <v>176.5326821</v>
      </c>
      <c r="F20" s="142">
        <f t="shared" si="3"/>
        <v>0.8090206067</v>
      </c>
      <c r="I20" s="8"/>
    </row>
    <row r="21">
      <c r="A21" s="6">
        <f t="shared" si="4"/>
        <v>74474.00346</v>
      </c>
      <c r="D21" s="6">
        <f t="shared" si="1"/>
        <v>60427.53614</v>
      </c>
      <c r="E21" s="6">
        <f t="shared" si="2"/>
        <v>143.2370295</v>
      </c>
      <c r="F21" s="142">
        <f t="shared" si="3"/>
        <v>0.8094722324</v>
      </c>
      <c r="I21" s="8"/>
    </row>
    <row r="22">
      <c r="A22" s="6">
        <f t="shared" si="4"/>
        <v>74650.53614</v>
      </c>
      <c r="D22" s="6">
        <f t="shared" si="1"/>
        <v>60570.77317</v>
      </c>
      <c r="F22" s="142">
        <f t="shared" si="3"/>
        <v>0.8098371108</v>
      </c>
      <c r="I22" s="8"/>
    </row>
    <row r="23">
      <c r="A23" s="6">
        <f t="shared" si="4"/>
        <v>74793.77317</v>
      </c>
      <c r="I23" s="8"/>
    </row>
    <row r="24">
      <c r="A24" s="6"/>
      <c r="I24" s="8"/>
    </row>
    <row r="25">
      <c r="A25" s="6"/>
      <c r="I25" s="8"/>
    </row>
    <row r="26">
      <c r="A26" s="6"/>
      <c r="I26" s="8"/>
    </row>
    <row r="27">
      <c r="A27" s="6"/>
      <c r="I27" s="8"/>
    </row>
    <row r="28">
      <c r="A28" s="6"/>
      <c r="I28" s="8"/>
    </row>
    <row r="29">
      <c r="A29" s="6"/>
      <c r="I29" s="8"/>
    </row>
    <row r="30">
      <c r="A30" s="6"/>
      <c r="I30" s="8"/>
    </row>
    <row r="31">
      <c r="A31" s="6"/>
      <c r="I31" s="8"/>
    </row>
    <row r="32">
      <c r="A32" s="6"/>
      <c r="I32" s="8"/>
    </row>
    <row r="33">
      <c r="A33" s="6"/>
      <c r="I33" s="8"/>
    </row>
    <row r="34">
      <c r="A34" s="6"/>
      <c r="I34" s="8"/>
    </row>
    <row r="35">
      <c r="A35" s="6"/>
      <c r="I35" s="8"/>
    </row>
    <row r="36">
      <c r="A36" s="6"/>
      <c r="I36" s="8"/>
    </row>
    <row r="37">
      <c r="A37" s="6"/>
      <c r="I37" s="8"/>
    </row>
    <row r="38">
      <c r="A38" s="6"/>
      <c r="I38" s="8"/>
    </row>
    <row r="39">
      <c r="A39" s="6"/>
      <c r="I39" s="8"/>
    </row>
    <row r="40">
      <c r="A40" s="6"/>
      <c r="I40" s="8"/>
    </row>
    <row r="41">
      <c r="A41" s="6"/>
      <c r="I41" s="8"/>
    </row>
    <row r="42">
      <c r="A42" s="6"/>
      <c r="I42" s="8"/>
    </row>
    <row r="43">
      <c r="A43" s="6"/>
      <c r="I43" s="8"/>
    </row>
    <row r="44">
      <c r="A44" s="6"/>
      <c r="I44" s="8"/>
    </row>
    <row r="45">
      <c r="A45" s="6"/>
      <c r="I45" s="8"/>
    </row>
    <row r="46">
      <c r="A46" s="6"/>
      <c r="I46" s="8"/>
    </row>
    <row r="47">
      <c r="A47" s="6"/>
      <c r="I47" s="8"/>
    </row>
    <row r="48">
      <c r="A48" s="6"/>
      <c r="I48" s="8"/>
    </row>
    <row r="49">
      <c r="A49" s="6"/>
      <c r="I49" s="8"/>
    </row>
    <row r="50">
      <c r="A50" s="6"/>
      <c r="I50" s="8"/>
    </row>
    <row r="51">
      <c r="A51" s="6"/>
      <c r="I51" s="8"/>
    </row>
    <row r="52">
      <c r="A52" s="6"/>
      <c r="I52" s="8"/>
    </row>
    <row r="53">
      <c r="A53" s="6"/>
      <c r="I53" s="8"/>
    </row>
    <row r="54">
      <c r="A54" s="6"/>
      <c r="I54" s="8"/>
    </row>
    <row r="55">
      <c r="A55" s="6"/>
      <c r="I55" s="8"/>
    </row>
    <row r="56">
      <c r="A56" s="6"/>
      <c r="I56" s="8"/>
    </row>
    <row r="57">
      <c r="A57" s="6"/>
      <c r="I57" s="8"/>
    </row>
    <row r="58">
      <c r="A58" s="6"/>
      <c r="I58" s="8"/>
    </row>
    <row r="59">
      <c r="A59" s="6"/>
      <c r="I59" s="8"/>
    </row>
    <row r="60">
      <c r="A60" s="6"/>
      <c r="I60" s="8"/>
    </row>
    <row r="61">
      <c r="A61" s="6"/>
      <c r="I61" s="8"/>
    </row>
    <row r="62">
      <c r="A62" s="6"/>
      <c r="I62" s="8"/>
    </row>
    <row r="63">
      <c r="A63" s="6"/>
      <c r="I63" s="8"/>
    </row>
    <row r="64">
      <c r="A64" s="6"/>
      <c r="I64" s="8"/>
    </row>
    <row r="65">
      <c r="A65" s="6"/>
      <c r="I65" s="8"/>
    </row>
    <row r="66">
      <c r="A66" s="6"/>
      <c r="I66" s="8"/>
    </row>
    <row r="67">
      <c r="A67" s="6"/>
      <c r="I67" s="8"/>
    </row>
    <row r="68">
      <c r="A68" s="6"/>
      <c r="I68" s="8"/>
    </row>
    <row r="69">
      <c r="A69" s="6"/>
      <c r="I69" s="8"/>
    </row>
    <row r="70">
      <c r="A70" s="6"/>
      <c r="I70" s="8"/>
    </row>
    <row r="71">
      <c r="A71" s="6"/>
      <c r="I71" s="8"/>
    </row>
    <row r="72">
      <c r="A72" s="6"/>
      <c r="I72" s="8"/>
    </row>
    <row r="73">
      <c r="A73" s="6"/>
      <c r="I73" s="8"/>
    </row>
    <row r="74">
      <c r="A74" s="6"/>
      <c r="I74" s="8"/>
    </row>
    <row r="75">
      <c r="A75" s="6"/>
      <c r="I75" s="8"/>
    </row>
    <row r="76">
      <c r="A76" s="6"/>
      <c r="I76" s="8"/>
    </row>
    <row r="77">
      <c r="A77" s="6"/>
      <c r="I77" s="8"/>
    </row>
    <row r="78">
      <c r="A78" s="6"/>
      <c r="I78" s="8"/>
    </row>
    <row r="79">
      <c r="A79" s="6"/>
      <c r="I79" s="8"/>
    </row>
    <row r="80">
      <c r="A80" s="6"/>
      <c r="I80" s="8"/>
    </row>
    <row r="81">
      <c r="A81" s="6"/>
      <c r="I81" s="8"/>
    </row>
    <row r="82">
      <c r="A82" s="6"/>
      <c r="I82" s="8"/>
    </row>
    <row r="83">
      <c r="A83" s="6"/>
      <c r="I83" s="8"/>
    </row>
    <row r="84">
      <c r="A84" s="6"/>
      <c r="I84" s="8"/>
    </row>
    <row r="85">
      <c r="A85" s="6"/>
      <c r="I85" s="8"/>
    </row>
    <row r="86">
      <c r="A86" s="6"/>
      <c r="I86" s="8"/>
    </row>
    <row r="87">
      <c r="A87" s="6"/>
      <c r="I87" s="8"/>
    </row>
    <row r="88">
      <c r="A88" s="6"/>
      <c r="I88" s="8"/>
    </row>
    <row r="89">
      <c r="A89" s="6"/>
      <c r="I89" s="8"/>
    </row>
    <row r="90">
      <c r="A90" s="6"/>
      <c r="I90" s="8"/>
    </row>
    <row r="91">
      <c r="A91" s="6"/>
      <c r="I91" s="8"/>
    </row>
    <row r="92">
      <c r="A92" s="6"/>
      <c r="I92" s="8"/>
    </row>
    <row r="93">
      <c r="A93" s="6"/>
      <c r="I93" s="8"/>
    </row>
    <row r="94">
      <c r="A94" s="6"/>
      <c r="I94" s="8"/>
    </row>
    <row r="95">
      <c r="A95" s="6"/>
      <c r="I95" s="8"/>
    </row>
    <row r="96">
      <c r="A96" s="6"/>
      <c r="I96" s="8"/>
    </row>
    <row r="97">
      <c r="A97" s="6"/>
      <c r="I97" s="8"/>
    </row>
    <row r="98">
      <c r="A98" s="6"/>
      <c r="I98" s="8"/>
    </row>
    <row r="99">
      <c r="A99" s="6"/>
      <c r="I99" s="8"/>
    </row>
    <row r="100">
      <c r="A100" s="6"/>
      <c r="I100" s="8"/>
    </row>
    <row r="101">
      <c r="A101" s="6"/>
      <c r="I101" s="8"/>
    </row>
    <row r="102">
      <c r="A102" s="6"/>
      <c r="I102" s="8"/>
    </row>
    <row r="103">
      <c r="A103" s="6"/>
      <c r="I103" s="8"/>
    </row>
    <row r="104">
      <c r="A104" s="6"/>
      <c r="I104" s="8"/>
    </row>
    <row r="105">
      <c r="A105" s="6"/>
      <c r="I105" s="8"/>
    </row>
    <row r="106">
      <c r="A106" s="6"/>
      <c r="I106" s="8"/>
    </row>
    <row r="107">
      <c r="A107" s="6"/>
      <c r="I107" s="8"/>
    </row>
    <row r="108">
      <c r="A108" s="6"/>
      <c r="I108" s="8"/>
    </row>
    <row r="109">
      <c r="A109" s="6"/>
      <c r="I109" s="8"/>
    </row>
    <row r="110">
      <c r="A110" s="6"/>
      <c r="I110" s="8"/>
    </row>
    <row r="111">
      <c r="A111" s="6"/>
      <c r="I111" s="8"/>
    </row>
    <row r="112">
      <c r="A112" s="6"/>
      <c r="I112" s="8"/>
    </row>
    <row r="113">
      <c r="A113" s="6"/>
      <c r="I113" s="8"/>
    </row>
    <row r="114">
      <c r="A114" s="6"/>
      <c r="I114" s="8"/>
    </row>
    <row r="115">
      <c r="A115" s="6"/>
      <c r="I115" s="8"/>
    </row>
    <row r="116">
      <c r="A116" s="6"/>
      <c r="I116" s="8"/>
    </row>
    <row r="117">
      <c r="A117" s="6"/>
      <c r="I117" s="8"/>
    </row>
    <row r="118">
      <c r="A118" s="6"/>
      <c r="I118" s="8"/>
    </row>
    <row r="119">
      <c r="A119" s="6"/>
      <c r="I119" s="8"/>
    </row>
    <row r="120">
      <c r="A120" s="6"/>
      <c r="I120" s="8"/>
    </row>
    <row r="121">
      <c r="A121" s="6"/>
      <c r="I121" s="8"/>
    </row>
    <row r="122">
      <c r="A122" s="6"/>
      <c r="I122" s="8"/>
    </row>
    <row r="123">
      <c r="A123" s="6"/>
      <c r="I123" s="8"/>
    </row>
    <row r="124">
      <c r="A124" s="6"/>
      <c r="I124" s="8"/>
    </row>
    <row r="125">
      <c r="A125" s="6"/>
      <c r="I125" s="8"/>
    </row>
    <row r="126">
      <c r="A126" s="6"/>
      <c r="I126" s="8"/>
    </row>
    <row r="127">
      <c r="A127" s="6"/>
      <c r="I127" s="8"/>
    </row>
    <row r="128">
      <c r="A128" s="6"/>
      <c r="I128" s="8"/>
    </row>
    <row r="129">
      <c r="A129" s="6"/>
      <c r="I129" s="8"/>
    </row>
    <row r="130">
      <c r="A130" s="6"/>
      <c r="I130" s="8"/>
    </row>
    <row r="131">
      <c r="A131" s="6"/>
      <c r="I131" s="8"/>
    </row>
    <row r="132">
      <c r="A132" s="6"/>
      <c r="I132" s="8"/>
    </row>
    <row r="133">
      <c r="A133" s="6"/>
      <c r="I133" s="8"/>
    </row>
    <row r="134">
      <c r="A134" s="6"/>
      <c r="I134" s="8"/>
    </row>
    <row r="135">
      <c r="A135" s="6"/>
      <c r="I135" s="8"/>
    </row>
    <row r="136">
      <c r="A136" s="6"/>
      <c r="I136" s="8"/>
    </row>
    <row r="137">
      <c r="A137" s="6"/>
      <c r="I137" s="8"/>
    </row>
    <row r="138">
      <c r="A138" s="6"/>
      <c r="I138" s="8"/>
    </row>
    <row r="139">
      <c r="A139" s="6"/>
      <c r="I139" s="8"/>
    </row>
    <row r="140">
      <c r="A140" s="6"/>
      <c r="I140" s="8"/>
    </row>
    <row r="141">
      <c r="A141" s="6"/>
      <c r="I141" s="8"/>
    </row>
    <row r="142">
      <c r="A142" s="6"/>
      <c r="I142" s="8"/>
    </row>
    <row r="143">
      <c r="A143" s="6"/>
      <c r="I143" s="8"/>
    </row>
    <row r="144">
      <c r="A144" s="6"/>
      <c r="I144" s="8"/>
    </row>
    <row r="145">
      <c r="A145" s="6"/>
      <c r="I145" s="8"/>
    </row>
    <row r="146">
      <c r="A146" s="6"/>
      <c r="I146" s="8"/>
    </row>
    <row r="147">
      <c r="A147" s="6"/>
      <c r="I147" s="8"/>
    </row>
    <row r="148">
      <c r="A148" s="6"/>
      <c r="I148" s="8"/>
    </row>
    <row r="149">
      <c r="A149" s="6"/>
      <c r="I149" s="8"/>
    </row>
    <row r="150">
      <c r="A150" s="6"/>
      <c r="I150" s="8"/>
    </row>
    <row r="151">
      <c r="A151" s="6"/>
      <c r="I151" s="8"/>
    </row>
    <row r="152">
      <c r="A152" s="6"/>
      <c r="I152" s="8"/>
    </row>
    <row r="153">
      <c r="A153" s="6"/>
      <c r="I153" s="8"/>
    </row>
    <row r="154">
      <c r="A154" s="6"/>
      <c r="I154" s="8"/>
    </row>
    <row r="155">
      <c r="A155" s="6"/>
      <c r="I155" s="8"/>
    </row>
    <row r="156">
      <c r="A156" s="6"/>
      <c r="I156" s="8"/>
    </row>
    <row r="157">
      <c r="A157" s="6"/>
      <c r="I157" s="8"/>
    </row>
    <row r="158">
      <c r="A158" s="6"/>
      <c r="I158" s="8"/>
    </row>
    <row r="159">
      <c r="A159" s="6"/>
      <c r="I159" s="8"/>
    </row>
    <row r="160">
      <c r="A160" s="6"/>
      <c r="I160" s="8"/>
    </row>
    <row r="161">
      <c r="A161" s="6"/>
      <c r="I161" s="8"/>
    </row>
    <row r="162">
      <c r="A162" s="6"/>
      <c r="I162" s="8"/>
    </row>
    <row r="163">
      <c r="A163" s="6"/>
      <c r="I163" s="8"/>
    </row>
    <row r="164">
      <c r="A164" s="6"/>
      <c r="I164" s="8"/>
    </row>
    <row r="165">
      <c r="A165" s="6"/>
      <c r="I165" s="8"/>
    </row>
    <row r="166">
      <c r="A166" s="6"/>
      <c r="I166" s="8"/>
    </row>
    <row r="167">
      <c r="A167" s="6"/>
      <c r="I167" s="8"/>
    </row>
    <row r="168">
      <c r="A168" s="6"/>
      <c r="I168" s="8"/>
    </row>
    <row r="169">
      <c r="A169" s="6"/>
      <c r="I169" s="8"/>
    </row>
    <row r="170">
      <c r="A170" s="6"/>
      <c r="I170" s="8"/>
    </row>
    <row r="171">
      <c r="A171" s="6"/>
      <c r="I171" s="8"/>
    </row>
    <row r="172">
      <c r="A172" s="6"/>
      <c r="I172" s="8"/>
    </row>
    <row r="173">
      <c r="A173" s="6"/>
      <c r="I173" s="8"/>
    </row>
    <row r="174">
      <c r="A174" s="6"/>
      <c r="I174" s="8"/>
    </row>
    <row r="175">
      <c r="A175" s="6"/>
      <c r="I175" s="8"/>
    </row>
    <row r="176">
      <c r="A176" s="6"/>
      <c r="I176" s="8"/>
    </row>
    <row r="177">
      <c r="A177" s="6"/>
      <c r="I177" s="8"/>
    </row>
    <row r="178">
      <c r="A178" s="6"/>
      <c r="I178" s="8"/>
    </row>
    <row r="179">
      <c r="A179" s="6"/>
      <c r="I179" s="8"/>
    </row>
    <row r="180">
      <c r="A180" s="6"/>
      <c r="I180" s="8"/>
    </row>
    <row r="181">
      <c r="A181" s="6"/>
      <c r="I181" s="8"/>
    </row>
    <row r="182">
      <c r="A182" s="6"/>
      <c r="I182" s="8"/>
    </row>
    <row r="183">
      <c r="A183" s="6"/>
      <c r="I183" s="8"/>
    </row>
    <row r="184">
      <c r="A184" s="6"/>
      <c r="I184" s="8"/>
    </row>
    <row r="185">
      <c r="A185" s="6"/>
      <c r="I185" s="8"/>
    </row>
    <row r="186">
      <c r="A186" s="6"/>
      <c r="I186" s="8"/>
    </row>
    <row r="187">
      <c r="A187" s="6"/>
      <c r="I187" s="8"/>
    </row>
    <row r="188">
      <c r="A188" s="6"/>
      <c r="I188" s="8"/>
    </row>
    <row r="189">
      <c r="A189" s="6"/>
      <c r="I189" s="8"/>
    </row>
    <row r="190">
      <c r="A190" s="6"/>
      <c r="I190" s="8"/>
    </row>
    <row r="191">
      <c r="A191" s="6"/>
      <c r="I191" s="8"/>
    </row>
    <row r="192">
      <c r="A192" s="6"/>
      <c r="I192" s="8"/>
    </row>
    <row r="193">
      <c r="A193" s="6"/>
      <c r="I193" s="8"/>
    </row>
    <row r="194">
      <c r="A194" s="6"/>
      <c r="I194" s="8"/>
    </row>
    <row r="195">
      <c r="A195" s="6"/>
      <c r="I195" s="8"/>
    </row>
    <row r="196">
      <c r="A196" s="6"/>
      <c r="I196" s="8"/>
    </row>
    <row r="197">
      <c r="A197" s="6"/>
      <c r="I197" s="8"/>
    </row>
    <row r="198">
      <c r="A198" s="6"/>
      <c r="I198" s="8"/>
    </row>
    <row r="199">
      <c r="A199" s="6"/>
      <c r="I199" s="8"/>
    </row>
    <row r="200">
      <c r="A200" s="6"/>
      <c r="I200" s="8"/>
    </row>
    <row r="201">
      <c r="A201" s="6"/>
      <c r="I201" s="8"/>
    </row>
    <row r="202">
      <c r="A202" s="6"/>
      <c r="I202" s="8"/>
    </row>
    <row r="203">
      <c r="A203" s="6"/>
      <c r="I203" s="8"/>
    </row>
    <row r="204">
      <c r="A204" s="6"/>
      <c r="I204" s="8"/>
    </row>
    <row r="205">
      <c r="A205" s="6"/>
      <c r="I205" s="8"/>
    </row>
    <row r="206">
      <c r="A206" s="6"/>
      <c r="I206" s="8"/>
    </row>
    <row r="207">
      <c r="A207" s="6"/>
      <c r="I207" s="8"/>
    </row>
    <row r="208">
      <c r="A208" s="6"/>
      <c r="I208" s="8"/>
    </row>
    <row r="209">
      <c r="A209" s="6"/>
      <c r="I209" s="8"/>
    </row>
    <row r="210">
      <c r="A210" s="6"/>
      <c r="I210" s="8"/>
    </row>
    <row r="211">
      <c r="A211" s="6"/>
      <c r="I211" s="8"/>
    </row>
    <row r="212">
      <c r="A212" s="6"/>
      <c r="I212" s="8"/>
    </row>
    <row r="213">
      <c r="A213" s="6"/>
      <c r="I213" s="8"/>
    </row>
    <row r="214">
      <c r="A214" s="6"/>
      <c r="I214" s="8"/>
    </row>
    <row r="215">
      <c r="A215" s="6"/>
      <c r="I215" s="8"/>
    </row>
    <row r="216">
      <c r="A216" s="6"/>
      <c r="I216" s="8"/>
    </row>
    <row r="217">
      <c r="A217" s="6"/>
      <c r="I217" s="8"/>
    </row>
    <row r="218">
      <c r="A218" s="6"/>
      <c r="I218" s="8"/>
    </row>
    <row r="219">
      <c r="A219" s="6"/>
      <c r="I219" s="8"/>
    </row>
    <row r="220">
      <c r="A220" s="6"/>
      <c r="I220" s="8"/>
    </row>
    <row r="221">
      <c r="A221" s="6"/>
      <c r="I221" s="8"/>
    </row>
    <row r="222">
      <c r="A222" s="6"/>
      <c r="I222" s="8"/>
    </row>
    <row r="223">
      <c r="A223" s="6"/>
      <c r="I223" s="8"/>
    </row>
    <row r="224">
      <c r="A224" s="6"/>
      <c r="I224" s="8"/>
    </row>
    <row r="225">
      <c r="A225" s="6"/>
      <c r="I225" s="8"/>
    </row>
    <row r="226">
      <c r="A226" s="6"/>
      <c r="I226" s="8"/>
    </row>
    <row r="227">
      <c r="A227" s="6"/>
      <c r="I227" s="8"/>
    </row>
    <row r="228">
      <c r="A228" s="6"/>
      <c r="I228" s="8"/>
    </row>
    <row r="229">
      <c r="A229" s="6"/>
      <c r="I229" s="8"/>
    </row>
    <row r="230">
      <c r="A230" s="6"/>
      <c r="I230" s="8"/>
    </row>
    <row r="231">
      <c r="A231" s="6"/>
      <c r="I231" s="8"/>
    </row>
    <row r="232">
      <c r="A232" s="6"/>
      <c r="I232" s="8"/>
    </row>
    <row r="233">
      <c r="A233" s="6"/>
      <c r="I233" s="8"/>
    </row>
    <row r="234">
      <c r="A234" s="6"/>
      <c r="I234" s="8"/>
    </row>
    <row r="235">
      <c r="A235" s="6"/>
      <c r="I235" s="8"/>
    </row>
    <row r="236">
      <c r="A236" s="6"/>
      <c r="I236" s="8"/>
    </row>
    <row r="237">
      <c r="A237" s="6"/>
      <c r="I237" s="8"/>
    </row>
    <row r="238">
      <c r="A238" s="6"/>
      <c r="I238" s="8"/>
    </row>
    <row r="239">
      <c r="A239" s="6"/>
      <c r="I239" s="8"/>
    </row>
    <row r="240">
      <c r="A240" s="6"/>
      <c r="I240" s="8"/>
    </row>
    <row r="241">
      <c r="A241" s="6"/>
      <c r="I241" s="8"/>
    </row>
    <row r="242">
      <c r="A242" s="6"/>
      <c r="I242" s="8"/>
    </row>
    <row r="243">
      <c r="A243" s="6"/>
      <c r="I243" s="8"/>
    </row>
    <row r="244">
      <c r="A244" s="6"/>
      <c r="I244" s="8"/>
    </row>
    <row r="245">
      <c r="A245" s="6"/>
      <c r="I245" s="8"/>
    </row>
    <row r="246">
      <c r="A246" s="6"/>
      <c r="I246" s="8"/>
    </row>
    <row r="247">
      <c r="A247" s="6"/>
      <c r="I247" s="8"/>
    </row>
    <row r="248">
      <c r="A248" s="6"/>
      <c r="I248" s="8"/>
    </row>
    <row r="249">
      <c r="A249" s="6"/>
      <c r="I249" s="8"/>
    </row>
    <row r="250">
      <c r="A250" s="6"/>
      <c r="I250" s="8"/>
    </row>
    <row r="251">
      <c r="A251" s="6"/>
      <c r="I251" s="8"/>
    </row>
    <row r="252">
      <c r="A252" s="6"/>
      <c r="I252" s="8"/>
    </row>
    <row r="253">
      <c r="A253" s="6"/>
      <c r="I253" s="8"/>
    </row>
    <row r="254">
      <c r="A254" s="6"/>
      <c r="I254" s="8"/>
    </row>
    <row r="255">
      <c r="A255" s="6"/>
      <c r="I255" s="8"/>
    </row>
    <row r="256">
      <c r="A256" s="6"/>
      <c r="I256" s="8"/>
    </row>
    <row r="257">
      <c r="A257" s="6"/>
      <c r="I257" s="8"/>
    </row>
    <row r="258">
      <c r="A258" s="6"/>
      <c r="I258" s="8"/>
    </row>
    <row r="259">
      <c r="A259" s="6"/>
      <c r="I259" s="8"/>
    </row>
    <row r="260">
      <c r="A260" s="6"/>
      <c r="I260" s="8"/>
    </row>
    <row r="261">
      <c r="A261" s="6"/>
      <c r="I261" s="8"/>
    </row>
    <row r="262">
      <c r="A262" s="6"/>
      <c r="I262" s="8"/>
    </row>
    <row r="263">
      <c r="A263" s="6"/>
      <c r="I263" s="8"/>
    </row>
    <row r="264">
      <c r="A264" s="6"/>
      <c r="I264" s="8"/>
    </row>
    <row r="265">
      <c r="A265" s="6"/>
      <c r="I265" s="8"/>
    </row>
    <row r="266">
      <c r="A266" s="6"/>
      <c r="I266" s="8"/>
    </row>
    <row r="267">
      <c r="A267" s="6"/>
      <c r="I267" s="8"/>
    </row>
    <row r="268">
      <c r="A268" s="6"/>
      <c r="I268" s="8"/>
    </row>
    <row r="269">
      <c r="A269" s="6"/>
      <c r="I269" s="8"/>
    </row>
    <row r="270">
      <c r="A270" s="6"/>
      <c r="I270" s="8"/>
    </row>
    <row r="271">
      <c r="A271" s="6"/>
      <c r="I271" s="8"/>
    </row>
    <row r="272">
      <c r="A272" s="6"/>
      <c r="I272" s="8"/>
    </row>
    <row r="273">
      <c r="A273" s="6"/>
      <c r="I273" s="8"/>
    </row>
    <row r="274">
      <c r="A274" s="6"/>
      <c r="I274" s="8"/>
    </row>
    <row r="275">
      <c r="A275" s="6"/>
      <c r="I275" s="8"/>
    </row>
    <row r="276">
      <c r="A276" s="6"/>
      <c r="I276" s="8"/>
    </row>
    <row r="277">
      <c r="A277" s="6"/>
      <c r="I277" s="8"/>
    </row>
    <row r="278">
      <c r="A278" s="6"/>
      <c r="I278" s="8"/>
    </row>
    <row r="279">
      <c r="A279" s="6"/>
      <c r="I279" s="8"/>
    </row>
    <row r="280">
      <c r="A280" s="6"/>
      <c r="I280" s="8"/>
    </row>
    <row r="281">
      <c r="A281" s="6"/>
      <c r="I281" s="8"/>
    </row>
    <row r="282">
      <c r="A282" s="6"/>
      <c r="I282" s="8"/>
    </row>
    <row r="283">
      <c r="A283" s="6"/>
      <c r="I283" s="8"/>
    </row>
    <row r="284">
      <c r="A284" s="6"/>
      <c r="I284" s="8"/>
    </row>
    <row r="285">
      <c r="A285" s="6"/>
      <c r="I285" s="8"/>
    </row>
    <row r="286">
      <c r="A286" s="6"/>
      <c r="I286" s="8"/>
    </row>
    <row r="287">
      <c r="A287" s="6"/>
      <c r="I287" s="8"/>
    </row>
    <row r="288">
      <c r="A288" s="6"/>
      <c r="I288" s="8"/>
    </row>
    <row r="289">
      <c r="A289" s="6"/>
      <c r="I289" s="8"/>
    </row>
    <row r="290">
      <c r="A290" s="6"/>
      <c r="I290" s="8"/>
    </row>
    <row r="291">
      <c r="A291" s="6"/>
      <c r="I291" s="8"/>
    </row>
    <row r="292">
      <c r="A292" s="6"/>
      <c r="I292" s="8"/>
    </row>
    <row r="293">
      <c r="A293" s="6"/>
      <c r="I293" s="8"/>
    </row>
    <row r="294">
      <c r="A294" s="6"/>
      <c r="I294" s="8"/>
    </row>
    <row r="295">
      <c r="A295" s="6"/>
      <c r="I295" s="8"/>
    </row>
    <row r="296">
      <c r="A296" s="6"/>
      <c r="I296" s="8"/>
    </row>
    <row r="297">
      <c r="A297" s="6"/>
      <c r="I297" s="8"/>
    </row>
    <row r="298">
      <c r="A298" s="6"/>
      <c r="I298" s="8"/>
    </row>
    <row r="299">
      <c r="A299" s="6"/>
      <c r="I299" s="8"/>
    </row>
    <row r="300">
      <c r="A300" s="6"/>
      <c r="I300" s="8"/>
    </row>
    <row r="301">
      <c r="A301" s="6"/>
      <c r="I301" s="8"/>
    </row>
    <row r="302">
      <c r="A302" s="6"/>
      <c r="I302" s="8"/>
    </row>
    <row r="303">
      <c r="A303" s="6"/>
      <c r="I303" s="8"/>
    </row>
    <row r="304">
      <c r="A304" s="6"/>
      <c r="I304" s="8"/>
    </row>
    <row r="305">
      <c r="A305" s="6"/>
      <c r="I305" s="8"/>
    </row>
    <row r="306">
      <c r="A306" s="6"/>
      <c r="I306" s="8"/>
    </row>
    <row r="307">
      <c r="A307" s="6"/>
      <c r="I307" s="8"/>
    </row>
    <row r="308">
      <c r="A308" s="6"/>
      <c r="I308" s="8"/>
    </row>
    <row r="309">
      <c r="A309" s="6"/>
      <c r="I309" s="8"/>
    </row>
    <row r="310">
      <c r="A310" s="6"/>
      <c r="I310" s="8"/>
    </row>
    <row r="311">
      <c r="A311" s="6"/>
      <c r="I311" s="8"/>
    </row>
    <row r="312">
      <c r="A312" s="6"/>
      <c r="I312" s="8"/>
    </row>
    <row r="313">
      <c r="A313" s="6"/>
      <c r="I313" s="8"/>
    </row>
    <row r="314">
      <c r="A314" s="6"/>
      <c r="I314" s="8"/>
    </row>
    <row r="315">
      <c r="A315" s="6"/>
      <c r="I315" s="8"/>
    </row>
    <row r="316">
      <c r="A316" s="6"/>
      <c r="I316" s="8"/>
    </row>
    <row r="317">
      <c r="A317" s="6"/>
      <c r="I317" s="8"/>
    </row>
    <row r="318">
      <c r="A318" s="6"/>
      <c r="I318" s="8"/>
    </row>
    <row r="319">
      <c r="A319" s="6"/>
      <c r="I319" s="8"/>
    </row>
    <row r="320">
      <c r="A320" s="6"/>
      <c r="I320" s="8"/>
    </row>
    <row r="321">
      <c r="A321" s="6"/>
      <c r="I321" s="8"/>
    </row>
    <row r="322">
      <c r="A322" s="6"/>
      <c r="I322" s="8"/>
    </row>
    <row r="323">
      <c r="A323" s="6"/>
      <c r="I323" s="8"/>
    </row>
    <row r="324">
      <c r="A324" s="6"/>
      <c r="I324" s="8"/>
    </row>
    <row r="325">
      <c r="A325" s="6"/>
      <c r="I325" s="8"/>
    </row>
    <row r="326">
      <c r="A326" s="6"/>
      <c r="I326" s="8"/>
    </row>
    <row r="327">
      <c r="A327" s="6"/>
      <c r="I327" s="8"/>
    </row>
    <row r="328">
      <c r="A328" s="6"/>
      <c r="I328" s="8"/>
    </row>
    <row r="329">
      <c r="A329" s="6"/>
      <c r="I329" s="8"/>
    </row>
    <row r="330">
      <c r="A330" s="6"/>
      <c r="I330" s="8"/>
    </row>
    <row r="331">
      <c r="A331" s="6"/>
      <c r="I331" s="8"/>
    </row>
    <row r="332">
      <c r="A332" s="6"/>
      <c r="I332" s="8"/>
    </row>
    <row r="333">
      <c r="A333" s="6"/>
      <c r="I333" s="8"/>
    </row>
    <row r="334">
      <c r="A334" s="6"/>
      <c r="I334" s="8"/>
    </row>
    <row r="335">
      <c r="A335" s="6"/>
      <c r="I335" s="8"/>
    </row>
    <row r="336">
      <c r="A336" s="6"/>
      <c r="I336" s="8"/>
    </row>
    <row r="337">
      <c r="A337" s="6"/>
      <c r="I337" s="8"/>
    </row>
    <row r="338">
      <c r="A338" s="6"/>
      <c r="I338" s="8"/>
    </row>
    <row r="339">
      <c r="A339" s="6"/>
      <c r="I339" s="8"/>
    </row>
    <row r="340">
      <c r="A340" s="6"/>
      <c r="I340" s="8"/>
    </row>
    <row r="341">
      <c r="A341" s="6"/>
      <c r="I341" s="8"/>
    </row>
    <row r="342">
      <c r="A342" s="6"/>
      <c r="I342" s="8"/>
    </row>
    <row r="343">
      <c r="A343" s="6"/>
      <c r="I343" s="8"/>
    </row>
    <row r="344">
      <c r="A344" s="6"/>
      <c r="I344" s="8"/>
    </row>
    <row r="345">
      <c r="A345" s="6"/>
      <c r="I345" s="8"/>
    </row>
    <row r="346">
      <c r="A346" s="6"/>
      <c r="I346" s="8"/>
    </row>
    <row r="347">
      <c r="A347" s="6"/>
      <c r="I347" s="8"/>
    </row>
    <row r="348">
      <c r="A348" s="6"/>
      <c r="I348" s="8"/>
    </row>
    <row r="349">
      <c r="A349" s="6"/>
      <c r="I349" s="8"/>
    </row>
    <row r="350">
      <c r="A350" s="6"/>
      <c r="I350" s="8"/>
    </row>
    <row r="351">
      <c r="A351" s="6"/>
      <c r="I351" s="8"/>
    </row>
    <row r="352">
      <c r="A352" s="6"/>
      <c r="I352" s="8"/>
    </row>
    <row r="353">
      <c r="A353" s="6"/>
      <c r="I353" s="8"/>
    </row>
    <row r="354">
      <c r="A354" s="6"/>
      <c r="I354" s="8"/>
    </row>
    <row r="355">
      <c r="A355" s="6"/>
      <c r="I355" s="8"/>
    </row>
    <row r="356">
      <c r="A356" s="6"/>
      <c r="I356" s="8"/>
    </row>
    <row r="357">
      <c r="A357" s="6"/>
      <c r="I357" s="8"/>
    </row>
    <row r="358">
      <c r="A358" s="6"/>
      <c r="I358" s="8"/>
    </row>
    <row r="359">
      <c r="A359" s="6"/>
      <c r="I359" s="8"/>
    </row>
    <row r="360">
      <c r="A360" s="6"/>
      <c r="I360" s="8"/>
    </row>
    <row r="361">
      <c r="A361" s="6"/>
      <c r="I361" s="8"/>
    </row>
    <row r="362">
      <c r="A362" s="6"/>
      <c r="I362" s="8"/>
    </row>
    <row r="363">
      <c r="A363" s="6"/>
      <c r="I363" s="8"/>
    </row>
    <row r="364">
      <c r="A364" s="6"/>
      <c r="I364" s="8"/>
    </row>
    <row r="365">
      <c r="A365" s="6"/>
      <c r="I365" s="8"/>
    </row>
    <row r="366">
      <c r="A366" s="6"/>
      <c r="I366" s="8"/>
    </row>
    <row r="367">
      <c r="A367" s="6"/>
      <c r="I367" s="8"/>
    </row>
    <row r="368">
      <c r="A368" s="6"/>
      <c r="I368" s="8"/>
    </row>
    <row r="369">
      <c r="A369" s="6"/>
      <c r="I369" s="8"/>
    </row>
    <row r="370">
      <c r="A370" s="6"/>
      <c r="I370" s="8"/>
    </row>
    <row r="371">
      <c r="A371" s="6"/>
      <c r="I371" s="8"/>
    </row>
    <row r="372">
      <c r="A372" s="6"/>
      <c r="I372" s="8"/>
    </row>
    <row r="373">
      <c r="A373" s="6"/>
      <c r="I373" s="8"/>
    </row>
    <row r="374">
      <c r="A374" s="6"/>
      <c r="I374" s="8"/>
    </row>
    <row r="375">
      <c r="A375" s="6"/>
      <c r="I375" s="8"/>
    </row>
    <row r="376">
      <c r="A376" s="6"/>
      <c r="I376" s="8"/>
    </row>
    <row r="377">
      <c r="A377" s="6"/>
      <c r="I377" s="8"/>
    </row>
    <row r="378">
      <c r="A378" s="6"/>
      <c r="I378" s="8"/>
    </row>
    <row r="379">
      <c r="A379" s="6"/>
      <c r="I379" s="8"/>
    </row>
    <row r="380">
      <c r="A380" s="6"/>
      <c r="I380" s="8"/>
    </row>
    <row r="381">
      <c r="A381" s="6"/>
      <c r="I381" s="8"/>
    </row>
    <row r="382">
      <c r="A382" s="6"/>
      <c r="I382" s="8"/>
    </row>
    <row r="383">
      <c r="A383" s="6"/>
      <c r="I383" s="8"/>
    </row>
    <row r="384">
      <c r="A384" s="6"/>
      <c r="I384" s="8"/>
    </row>
    <row r="385">
      <c r="A385" s="6"/>
      <c r="I385" s="8"/>
    </row>
    <row r="386">
      <c r="A386" s="6"/>
      <c r="I386" s="8"/>
    </row>
    <row r="387">
      <c r="A387" s="6"/>
      <c r="I387" s="8"/>
    </row>
    <row r="388">
      <c r="A388" s="6"/>
      <c r="I388" s="8"/>
    </row>
    <row r="389">
      <c r="A389" s="6"/>
      <c r="I389" s="8"/>
    </row>
    <row r="390">
      <c r="A390" s="6"/>
      <c r="I390" s="8"/>
    </row>
    <row r="391">
      <c r="A391" s="6"/>
      <c r="I391" s="8"/>
    </row>
    <row r="392">
      <c r="A392" s="6"/>
      <c r="I392" s="8"/>
    </row>
    <row r="393">
      <c r="A393" s="6"/>
      <c r="I393" s="8"/>
    </row>
    <row r="394">
      <c r="A394" s="6"/>
      <c r="I394" s="8"/>
    </row>
    <row r="395">
      <c r="A395" s="6"/>
      <c r="I395" s="8"/>
    </row>
    <row r="396">
      <c r="A396" s="6"/>
      <c r="I396" s="8"/>
    </row>
    <row r="397">
      <c r="A397" s="6"/>
      <c r="I397" s="8"/>
    </row>
    <row r="398">
      <c r="A398" s="6"/>
      <c r="I398" s="8"/>
    </row>
    <row r="399">
      <c r="A399" s="6"/>
      <c r="I399" s="8"/>
    </row>
    <row r="400">
      <c r="A400" s="6"/>
      <c r="I400" s="8"/>
    </row>
    <row r="401">
      <c r="A401" s="6"/>
      <c r="I401" s="8"/>
    </row>
    <row r="402">
      <c r="A402" s="6"/>
      <c r="I402" s="8"/>
    </row>
    <row r="403">
      <c r="A403" s="6"/>
      <c r="I403" s="8"/>
    </row>
    <row r="404">
      <c r="A404" s="6"/>
      <c r="I404" s="8"/>
    </row>
    <row r="405">
      <c r="A405" s="6"/>
      <c r="I405" s="8"/>
    </row>
    <row r="406">
      <c r="A406" s="6"/>
      <c r="I406" s="8"/>
    </row>
    <row r="407">
      <c r="A407" s="6"/>
      <c r="I407" s="8"/>
    </row>
    <row r="408">
      <c r="A408" s="6"/>
      <c r="I408" s="8"/>
    </row>
    <row r="409">
      <c r="A409" s="6"/>
      <c r="I409" s="8"/>
    </row>
    <row r="410">
      <c r="A410" s="6"/>
      <c r="I410" s="8"/>
    </row>
    <row r="411">
      <c r="A411" s="6"/>
      <c r="I411" s="8"/>
    </row>
    <row r="412">
      <c r="A412" s="6"/>
      <c r="I412" s="8"/>
    </row>
    <row r="413">
      <c r="A413" s="6"/>
      <c r="I413" s="8"/>
    </row>
    <row r="414">
      <c r="A414" s="6"/>
      <c r="I414" s="8"/>
    </row>
    <row r="415">
      <c r="A415" s="6"/>
      <c r="I415" s="8"/>
    </row>
    <row r="416">
      <c r="A416" s="6"/>
      <c r="I416" s="8"/>
    </row>
    <row r="417">
      <c r="A417" s="6"/>
      <c r="I417" s="8"/>
    </row>
    <row r="418">
      <c r="A418" s="6"/>
      <c r="I418" s="8"/>
    </row>
    <row r="419">
      <c r="A419" s="6"/>
      <c r="I419" s="8"/>
    </row>
    <row r="420">
      <c r="A420" s="6"/>
      <c r="I420" s="8"/>
    </row>
    <row r="421">
      <c r="A421" s="6"/>
      <c r="I421" s="8"/>
    </row>
    <row r="422">
      <c r="A422" s="6"/>
      <c r="I422" s="8"/>
    </row>
    <row r="423">
      <c r="A423" s="6"/>
      <c r="I423" s="8"/>
    </row>
    <row r="424">
      <c r="A424" s="6"/>
      <c r="I424" s="8"/>
    </row>
    <row r="425">
      <c r="A425" s="6"/>
      <c r="I425" s="8"/>
    </row>
    <row r="426">
      <c r="A426" s="6"/>
      <c r="I426" s="8"/>
    </row>
    <row r="427">
      <c r="A427" s="6"/>
      <c r="I427" s="8"/>
    </row>
    <row r="428">
      <c r="A428" s="6"/>
      <c r="I428" s="8"/>
    </row>
    <row r="429">
      <c r="A429" s="6"/>
      <c r="I429" s="8"/>
    </row>
    <row r="430">
      <c r="A430" s="6"/>
      <c r="I430" s="8"/>
    </row>
    <row r="431">
      <c r="A431" s="6"/>
      <c r="I431" s="8"/>
    </row>
    <row r="432">
      <c r="A432" s="6"/>
      <c r="I432" s="8"/>
    </row>
    <row r="433">
      <c r="A433" s="6"/>
      <c r="I433" s="8"/>
    </row>
    <row r="434">
      <c r="A434" s="6"/>
      <c r="I434" s="8"/>
    </row>
    <row r="435">
      <c r="A435" s="6"/>
      <c r="I435" s="8"/>
    </row>
    <row r="436">
      <c r="A436" s="6"/>
      <c r="I436" s="8"/>
    </row>
    <row r="437">
      <c r="A437" s="6"/>
      <c r="I437" s="8"/>
    </row>
    <row r="438">
      <c r="A438" s="6"/>
      <c r="I438" s="8"/>
    </row>
    <row r="439">
      <c r="A439" s="6"/>
      <c r="I439" s="8"/>
    </row>
    <row r="440">
      <c r="A440" s="6"/>
      <c r="I440" s="8"/>
    </row>
    <row r="441">
      <c r="A441" s="6"/>
      <c r="I441" s="8"/>
    </row>
    <row r="442">
      <c r="A442" s="6"/>
      <c r="I442" s="8"/>
    </row>
    <row r="443">
      <c r="A443" s="6"/>
      <c r="I443" s="8"/>
    </row>
    <row r="444">
      <c r="A444" s="6"/>
      <c r="I444" s="8"/>
    </row>
    <row r="445">
      <c r="A445" s="6"/>
      <c r="I445" s="8"/>
    </row>
    <row r="446">
      <c r="A446" s="6"/>
      <c r="I446" s="8"/>
    </row>
    <row r="447">
      <c r="A447" s="6"/>
      <c r="I447" s="8"/>
    </row>
    <row r="448">
      <c r="A448" s="6"/>
      <c r="I448" s="8"/>
    </row>
    <row r="449">
      <c r="A449" s="6"/>
      <c r="I449" s="8"/>
    </row>
    <row r="450">
      <c r="A450" s="6"/>
      <c r="I450" s="8"/>
    </row>
    <row r="451">
      <c r="A451" s="6"/>
      <c r="I451" s="8"/>
    </row>
    <row r="452">
      <c r="A452" s="6"/>
      <c r="I452" s="8"/>
    </row>
    <row r="453">
      <c r="A453" s="6"/>
      <c r="I453" s="8"/>
    </row>
    <row r="454">
      <c r="A454" s="6"/>
      <c r="I454" s="8"/>
    </row>
    <row r="455">
      <c r="A455" s="6"/>
      <c r="I455" s="8"/>
    </row>
    <row r="456">
      <c r="A456" s="6"/>
      <c r="I456" s="8"/>
    </row>
    <row r="457">
      <c r="A457" s="6"/>
      <c r="I457" s="8"/>
    </row>
    <row r="458">
      <c r="A458" s="6"/>
      <c r="I458" s="8"/>
    </row>
    <row r="459">
      <c r="A459" s="6"/>
      <c r="I459" s="8"/>
    </row>
    <row r="460">
      <c r="A460" s="6"/>
      <c r="I460" s="8"/>
    </row>
    <row r="461">
      <c r="A461" s="6"/>
      <c r="I461" s="8"/>
    </row>
    <row r="462">
      <c r="A462" s="6"/>
      <c r="I462" s="8"/>
    </row>
    <row r="463">
      <c r="A463" s="6"/>
      <c r="I463" s="8"/>
    </row>
    <row r="464">
      <c r="A464" s="6"/>
      <c r="I464" s="8"/>
    </row>
    <row r="465">
      <c r="A465" s="6"/>
      <c r="I465" s="8"/>
    </row>
    <row r="466">
      <c r="A466" s="6"/>
      <c r="I466" s="8"/>
    </row>
    <row r="467">
      <c r="A467" s="6"/>
      <c r="I467" s="8"/>
    </row>
    <row r="468">
      <c r="A468" s="6"/>
      <c r="I468" s="8"/>
    </row>
    <row r="469">
      <c r="A469" s="6"/>
      <c r="I469" s="8"/>
    </row>
    <row r="470">
      <c r="A470" s="6"/>
      <c r="I470" s="8"/>
    </row>
    <row r="471">
      <c r="A471" s="6"/>
      <c r="I471" s="8"/>
    </row>
    <row r="472">
      <c r="A472" s="6"/>
      <c r="I472" s="8"/>
    </row>
    <row r="473">
      <c r="A473" s="6"/>
      <c r="I473" s="8"/>
    </row>
    <row r="474">
      <c r="A474" s="6"/>
      <c r="I474" s="8"/>
    </row>
    <row r="475">
      <c r="A475" s="6"/>
      <c r="I475" s="8"/>
    </row>
    <row r="476">
      <c r="A476" s="6"/>
      <c r="I476" s="8"/>
    </row>
    <row r="477">
      <c r="A477" s="6"/>
      <c r="I477" s="8"/>
    </row>
    <row r="478">
      <c r="A478" s="6"/>
      <c r="I478" s="8"/>
    </row>
    <row r="479">
      <c r="A479" s="6"/>
      <c r="I479" s="8"/>
    </row>
    <row r="480">
      <c r="A480" s="6"/>
      <c r="I480" s="8"/>
    </row>
    <row r="481">
      <c r="A481" s="6"/>
      <c r="I481" s="8"/>
    </row>
    <row r="482">
      <c r="A482" s="6"/>
      <c r="I482" s="8"/>
    </row>
    <row r="483">
      <c r="A483" s="6"/>
      <c r="I483" s="8"/>
    </row>
    <row r="484">
      <c r="A484" s="6"/>
      <c r="I484" s="8"/>
    </row>
    <row r="485">
      <c r="A485" s="6"/>
      <c r="I485" s="8"/>
    </row>
    <row r="486">
      <c r="A486" s="6"/>
      <c r="I486" s="8"/>
    </row>
    <row r="487">
      <c r="A487" s="6"/>
      <c r="I487" s="8"/>
    </row>
    <row r="488">
      <c r="A488" s="6"/>
      <c r="I488" s="8"/>
    </row>
    <row r="489">
      <c r="A489" s="6"/>
      <c r="I489" s="8"/>
    </row>
    <row r="490">
      <c r="A490" s="6"/>
      <c r="I490" s="8"/>
    </row>
    <row r="491">
      <c r="A491" s="6"/>
      <c r="I491" s="8"/>
    </row>
    <row r="492">
      <c r="A492" s="6"/>
      <c r="I492" s="8"/>
    </row>
    <row r="493">
      <c r="A493" s="6"/>
      <c r="I493" s="8"/>
    </row>
    <row r="494">
      <c r="A494" s="6"/>
      <c r="I494" s="8"/>
    </row>
    <row r="495">
      <c r="A495" s="6"/>
      <c r="I495" s="8"/>
    </row>
    <row r="496">
      <c r="A496" s="6"/>
      <c r="I496" s="8"/>
    </row>
    <row r="497">
      <c r="A497" s="6"/>
      <c r="I497" s="8"/>
    </row>
    <row r="498">
      <c r="A498" s="6"/>
      <c r="I498" s="8"/>
    </row>
    <row r="499">
      <c r="A499" s="6"/>
      <c r="I499" s="8"/>
    </row>
    <row r="500">
      <c r="A500" s="6"/>
      <c r="I500" s="8"/>
    </row>
    <row r="501">
      <c r="A501" s="6"/>
      <c r="I501" s="8"/>
    </row>
    <row r="502">
      <c r="A502" s="6"/>
      <c r="I502" s="8"/>
    </row>
    <row r="503">
      <c r="A503" s="6"/>
      <c r="I503" s="8"/>
    </row>
    <row r="504">
      <c r="A504" s="6"/>
      <c r="I504" s="8"/>
    </row>
    <row r="505">
      <c r="A505" s="6"/>
      <c r="I505" s="8"/>
    </row>
    <row r="506">
      <c r="A506" s="6"/>
      <c r="I506" s="8"/>
    </row>
    <row r="507">
      <c r="A507" s="6"/>
      <c r="I507" s="8"/>
    </row>
    <row r="508">
      <c r="A508" s="6"/>
      <c r="I508" s="8"/>
    </row>
    <row r="509">
      <c r="A509" s="6"/>
      <c r="I509" s="8"/>
    </row>
    <row r="510">
      <c r="A510" s="6"/>
      <c r="I510" s="8"/>
    </row>
    <row r="511">
      <c r="A511" s="6"/>
      <c r="I511" s="8"/>
    </row>
    <row r="512">
      <c r="A512" s="6"/>
      <c r="I512" s="8"/>
    </row>
    <row r="513">
      <c r="A513" s="6"/>
      <c r="I513" s="8"/>
    </row>
    <row r="514">
      <c r="A514" s="6"/>
      <c r="I514" s="8"/>
    </row>
    <row r="515">
      <c r="A515" s="6"/>
      <c r="I515" s="8"/>
    </row>
    <row r="516">
      <c r="A516" s="6"/>
      <c r="I516" s="8"/>
    </row>
    <row r="517">
      <c r="A517" s="6"/>
      <c r="I517" s="8"/>
    </row>
    <row r="518">
      <c r="A518" s="6"/>
      <c r="I518" s="8"/>
    </row>
    <row r="519">
      <c r="A519" s="6"/>
      <c r="I519" s="8"/>
    </row>
    <row r="520">
      <c r="A520" s="6"/>
      <c r="I520" s="8"/>
    </row>
    <row r="521">
      <c r="A521" s="6"/>
      <c r="I521" s="8"/>
    </row>
    <row r="522">
      <c r="A522" s="6"/>
      <c r="I522" s="8"/>
    </row>
    <row r="523">
      <c r="A523" s="6"/>
      <c r="I523" s="8"/>
    </row>
    <row r="524">
      <c r="A524" s="6"/>
      <c r="I524" s="8"/>
    </row>
    <row r="525">
      <c r="A525" s="6"/>
      <c r="I525" s="8"/>
    </row>
    <row r="526">
      <c r="A526" s="6"/>
      <c r="I526" s="8"/>
    </row>
    <row r="527">
      <c r="A527" s="6"/>
      <c r="I527" s="8"/>
    </row>
    <row r="528">
      <c r="A528" s="6"/>
      <c r="I528" s="8"/>
    </row>
    <row r="529">
      <c r="A529" s="6"/>
      <c r="I529" s="8"/>
    </row>
    <row r="530">
      <c r="A530" s="6"/>
      <c r="I530" s="8"/>
    </row>
    <row r="531">
      <c r="A531" s="6"/>
      <c r="I531" s="8"/>
    </row>
    <row r="532">
      <c r="A532" s="6"/>
      <c r="I532" s="8"/>
    </row>
    <row r="533">
      <c r="A533" s="6"/>
      <c r="I533" s="8"/>
    </row>
    <row r="534">
      <c r="A534" s="6"/>
      <c r="I534" s="8"/>
    </row>
    <row r="535">
      <c r="A535" s="6"/>
      <c r="I535" s="8"/>
    </row>
    <row r="536">
      <c r="A536" s="6"/>
      <c r="I536" s="8"/>
    </row>
    <row r="537">
      <c r="A537" s="6"/>
      <c r="I537" s="8"/>
    </row>
    <row r="538">
      <c r="A538" s="6"/>
      <c r="I538" s="8"/>
    </row>
    <row r="539">
      <c r="A539" s="6"/>
      <c r="I539" s="8"/>
    </row>
    <row r="540">
      <c r="A540" s="6"/>
      <c r="I540" s="8"/>
    </row>
    <row r="541">
      <c r="A541" s="6"/>
      <c r="I541" s="8"/>
    </row>
    <row r="542">
      <c r="A542" s="6"/>
      <c r="I542" s="8"/>
    </row>
    <row r="543">
      <c r="A543" s="6"/>
      <c r="I543" s="8"/>
    </row>
    <row r="544">
      <c r="A544" s="6"/>
      <c r="I544" s="8"/>
    </row>
    <row r="545">
      <c r="A545" s="6"/>
      <c r="I545" s="8"/>
    </row>
    <row r="546">
      <c r="A546" s="6"/>
      <c r="I546" s="8"/>
    </row>
    <row r="547">
      <c r="A547" s="6"/>
      <c r="I547" s="8"/>
    </row>
    <row r="548">
      <c r="A548" s="6"/>
      <c r="I548" s="8"/>
    </row>
    <row r="549">
      <c r="A549" s="6"/>
      <c r="I549" s="8"/>
    </row>
    <row r="550">
      <c r="A550" s="6"/>
      <c r="I550" s="8"/>
    </row>
    <row r="551">
      <c r="A551" s="6"/>
      <c r="I551" s="8"/>
    </row>
    <row r="552">
      <c r="A552" s="6"/>
      <c r="I552" s="8"/>
    </row>
    <row r="553">
      <c r="A553" s="6"/>
      <c r="I553" s="8"/>
    </row>
    <row r="554">
      <c r="A554" s="6"/>
      <c r="I554" s="8"/>
    </row>
    <row r="555">
      <c r="A555" s="6"/>
      <c r="I555" s="8"/>
    </row>
    <row r="556">
      <c r="A556" s="6"/>
      <c r="I556" s="8"/>
    </row>
    <row r="557">
      <c r="A557" s="6"/>
      <c r="I557" s="8"/>
    </row>
    <row r="558">
      <c r="A558" s="6"/>
      <c r="I558" s="8"/>
    </row>
    <row r="559">
      <c r="A559" s="6"/>
      <c r="I559" s="8"/>
    </row>
    <row r="560">
      <c r="A560" s="6"/>
      <c r="I560" s="8"/>
    </row>
    <row r="561">
      <c r="A561" s="6"/>
      <c r="I561" s="8"/>
    </row>
    <row r="562">
      <c r="A562" s="6"/>
      <c r="I562" s="8"/>
    </row>
    <row r="563">
      <c r="A563" s="6"/>
      <c r="I563" s="8"/>
    </row>
    <row r="564">
      <c r="A564" s="6"/>
      <c r="I564" s="8"/>
    </row>
    <row r="565">
      <c r="A565" s="6"/>
      <c r="I565" s="8"/>
    </row>
    <row r="566">
      <c r="A566" s="6"/>
      <c r="I566" s="8"/>
    </row>
    <row r="567">
      <c r="A567" s="6"/>
      <c r="I567" s="8"/>
    </row>
    <row r="568">
      <c r="A568" s="6"/>
      <c r="I568" s="8"/>
    </row>
    <row r="569">
      <c r="A569" s="6"/>
      <c r="I569" s="8"/>
    </row>
    <row r="570">
      <c r="A570" s="6"/>
      <c r="I570" s="8"/>
    </row>
    <row r="571">
      <c r="A571" s="6"/>
      <c r="I571" s="8"/>
    </row>
    <row r="572">
      <c r="A572" s="6"/>
      <c r="I572" s="8"/>
    </row>
    <row r="573">
      <c r="A573" s="6"/>
      <c r="I573" s="8"/>
    </row>
    <row r="574">
      <c r="A574" s="6"/>
      <c r="I574" s="8"/>
    </row>
    <row r="575">
      <c r="A575" s="6"/>
      <c r="I575" s="8"/>
    </row>
    <row r="576">
      <c r="A576" s="6"/>
      <c r="I576" s="8"/>
    </row>
    <row r="577">
      <c r="A577" s="6"/>
      <c r="I577" s="8"/>
    </row>
    <row r="578">
      <c r="A578" s="6"/>
      <c r="I578" s="8"/>
    </row>
    <row r="579">
      <c r="A579" s="6"/>
      <c r="I579" s="8"/>
    </row>
    <row r="580">
      <c r="A580" s="6"/>
      <c r="I580" s="8"/>
    </row>
    <row r="581">
      <c r="A581" s="6"/>
      <c r="I581" s="8"/>
    </row>
    <row r="582">
      <c r="A582" s="6"/>
      <c r="I582" s="8"/>
    </row>
    <row r="583">
      <c r="A583" s="6"/>
      <c r="I583" s="8"/>
    </row>
    <row r="584">
      <c r="A584" s="6"/>
      <c r="I584" s="8"/>
    </row>
    <row r="585">
      <c r="A585" s="6"/>
      <c r="I585" s="8"/>
    </row>
    <row r="586">
      <c r="A586" s="6"/>
      <c r="I586" s="8"/>
    </row>
    <row r="587">
      <c r="A587" s="6"/>
      <c r="I587" s="8"/>
    </row>
    <row r="588">
      <c r="A588" s="6"/>
      <c r="I588" s="8"/>
    </row>
    <row r="589">
      <c r="A589" s="6"/>
      <c r="I589" s="8"/>
    </row>
    <row r="590">
      <c r="A590" s="6"/>
      <c r="I590" s="8"/>
    </row>
    <row r="591">
      <c r="A591" s="6"/>
      <c r="I591" s="8"/>
    </row>
    <row r="592">
      <c r="A592" s="6"/>
      <c r="I592" s="8"/>
    </row>
    <row r="593">
      <c r="A593" s="6"/>
      <c r="I593" s="8"/>
    </row>
    <row r="594">
      <c r="A594" s="6"/>
      <c r="I594" s="8"/>
    </row>
    <row r="595">
      <c r="A595" s="6"/>
      <c r="I595" s="8"/>
    </row>
    <row r="596">
      <c r="A596" s="6"/>
      <c r="I596" s="8"/>
    </row>
    <row r="597">
      <c r="A597" s="6"/>
      <c r="I597" s="8"/>
    </row>
    <row r="598">
      <c r="A598" s="6"/>
      <c r="I598" s="8"/>
    </row>
    <row r="599">
      <c r="A599" s="6"/>
      <c r="I599" s="8"/>
    </row>
    <row r="600">
      <c r="A600" s="6"/>
      <c r="I600" s="8"/>
    </row>
    <row r="601">
      <c r="A601" s="6"/>
      <c r="I601" s="8"/>
    </row>
    <row r="602">
      <c r="A602" s="6"/>
      <c r="I602" s="8"/>
    </row>
    <row r="603">
      <c r="A603" s="6"/>
      <c r="I603" s="8"/>
    </row>
    <row r="604">
      <c r="A604" s="6"/>
      <c r="I604" s="8"/>
    </row>
    <row r="605">
      <c r="A605" s="6"/>
      <c r="I605" s="8"/>
    </row>
    <row r="606">
      <c r="A606" s="6"/>
      <c r="I606" s="8"/>
    </row>
    <row r="607">
      <c r="A607" s="6"/>
      <c r="I607" s="8"/>
    </row>
    <row r="608">
      <c r="A608" s="6"/>
      <c r="I608" s="8"/>
    </row>
    <row r="609">
      <c r="A609" s="6"/>
      <c r="I609" s="8"/>
    </row>
    <row r="610">
      <c r="A610" s="6"/>
      <c r="I610" s="8"/>
    </row>
    <row r="611">
      <c r="A611" s="6"/>
      <c r="I611" s="8"/>
    </row>
    <row r="612">
      <c r="A612" s="6"/>
      <c r="I612" s="8"/>
    </row>
    <row r="613">
      <c r="A613" s="6"/>
      <c r="I613" s="8"/>
    </row>
    <row r="614">
      <c r="A614" s="6"/>
      <c r="I614" s="8"/>
    </row>
    <row r="615">
      <c r="A615" s="6"/>
      <c r="I615" s="8"/>
    </row>
    <row r="616">
      <c r="A616" s="6"/>
      <c r="I616" s="8"/>
    </row>
    <row r="617">
      <c r="A617" s="6"/>
      <c r="I617" s="8"/>
    </row>
    <row r="618">
      <c r="A618" s="6"/>
      <c r="I618" s="8"/>
    </row>
    <row r="619">
      <c r="A619" s="6"/>
      <c r="I619" s="8"/>
    </row>
    <row r="620">
      <c r="A620" s="6"/>
      <c r="I620" s="8"/>
    </row>
    <row r="621">
      <c r="A621" s="6"/>
      <c r="I621" s="8"/>
    </row>
    <row r="622">
      <c r="A622" s="6"/>
      <c r="I622" s="8"/>
    </row>
    <row r="623">
      <c r="A623" s="6"/>
      <c r="I623" s="8"/>
    </row>
    <row r="624">
      <c r="A624" s="6"/>
      <c r="I624" s="8"/>
    </row>
    <row r="625">
      <c r="A625" s="6"/>
      <c r="I625" s="8"/>
    </row>
    <row r="626">
      <c r="A626" s="6"/>
      <c r="I626" s="8"/>
    </row>
    <row r="627">
      <c r="A627" s="6"/>
      <c r="I627" s="8"/>
    </row>
    <row r="628">
      <c r="A628" s="6"/>
      <c r="I628" s="8"/>
    </row>
    <row r="629">
      <c r="A629" s="6"/>
      <c r="I629" s="8"/>
    </row>
    <row r="630">
      <c r="A630" s="6"/>
      <c r="I630" s="8"/>
    </row>
    <row r="631">
      <c r="A631" s="6"/>
      <c r="I631" s="8"/>
    </row>
    <row r="632">
      <c r="A632" s="6"/>
      <c r="I632" s="8"/>
    </row>
    <row r="633">
      <c r="A633" s="6"/>
      <c r="I633" s="8"/>
    </row>
    <row r="634">
      <c r="A634" s="6"/>
      <c r="I634" s="8"/>
    </row>
    <row r="635">
      <c r="A635" s="6"/>
      <c r="I635" s="8"/>
    </row>
    <row r="636">
      <c r="A636" s="6"/>
      <c r="I636" s="8"/>
    </row>
    <row r="637">
      <c r="A637" s="6"/>
      <c r="I637" s="8"/>
    </row>
    <row r="638">
      <c r="A638" s="6"/>
      <c r="I638" s="8"/>
    </row>
    <row r="639">
      <c r="A639" s="6"/>
      <c r="I639" s="8"/>
    </row>
    <row r="640">
      <c r="A640" s="6"/>
      <c r="I640" s="8"/>
    </row>
    <row r="641">
      <c r="A641" s="6"/>
      <c r="I641" s="8"/>
    </row>
    <row r="642">
      <c r="A642" s="6"/>
      <c r="I642" s="8"/>
    </row>
    <row r="643">
      <c r="A643" s="6"/>
      <c r="I643" s="8"/>
    </row>
    <row r="644">
      <c r="A644" s="6"/>
      <c r="I644" s="8"/>
    </row>
    <row r="645">
      <c r="A645" s="6"/>
      <c r="I645" s="8"/>
    </row>
    <row r="646">
      <c r="A646" s="6"/>
      <c r="I646" s="8"/>
    </row>
    <row r="647">
      <c r="A647" s="6"/>
      <c r="I647" s="8"/>
    </row>
    <row r="648">
      <c r="A648" s="6"/>
      <c r="I648" s="8"/>
    </row>
    <row r="649">
      <c r="A649" s="6"/>
      <c r="I649" s="8"/>
    </row>
    <row r="650">
      <c r="A650" s="6"/>
      <c r="I650" s="8"/>
    </row>
    <row r="651">
      <c r="A651" s="6"/>
      <c r="I651" s="8"/>
    </row>
    <row r="652">
      <c r="A652" s="6"/>
      <c r="I652" s="8"/>
    </row>
    <row r="653">
      <c r="A653" s="6"/>
      <c r="I653" s="8"/>
    </row>
    <row r="654">
      <c r="A654" s="6"/>
      <c r="I654" s="8"/>
    </row>
    <row r="655">
      <c r="A655" s="6"/>
      <c r="I655" s="8"/>
    </row>
    <row r="656">
      <c r="A656" s="6"/>
      <c r="I656" s="8"/>
    </row>
    <row r="657">
      <c r="A657" s="6"/>
      <c r="I657" s="8"/>
    </row>
    <row r="658">
      <c r="A658" s="6"/>
      <c r="I658" s="8"/>
    </row>
    <row r="659">
      <c r="A659" s="6"/>
      <c r="I659" s="8"/>
    </row>
    <row r="660">
      <c r="A660" s="6"/>
      <c r="I660" s="8"/>
    </row>
    <row r="661">
      <c r="A661" s="6"/>
      <c r="I661" s="8"/>
    </row>
    <row r="662">
      <c r="A662" s="6"/>
      <c r="I662" s="8"/>
    </row>
    <row r="663">
      <c r="A663" s="6"/>
      <c r="I663" s="8"/>
    </row>
    <row r="664">
      <c r="A664" s="6"/>
      <c r="I664" s="8"/>
    </row>
    <row r="665">
      <c r="A665" s="6"/>
      <c r="I665" s="8"/>
    </row>
    <row r="666">
      <c r="A666" s="6"/>
      <c r="I666" s="8"/>
    </row>
    <row r="667">
      <c r="A667" s="6"/>
      <c r="I667" s="8"/>
    </row>
    <row r="668">
      <c r="A668" s="6"/>
      <c r="I668" s="8"/>
    </row>
    <row r="669">
      <c r="A669" s="6"/>
      <c r="I669" s="8"/>
    </row>
    <row r="670">
      <c r="A670" s="6"/>
      <c r="I670" s="8"/>
    </row>
    <row r="671">
      <c r="A671" s="6"/>
      <c r="I671" s="8"/>
    </row>
    <row r="672">
      <c r="A672" s="6"/>
      <c r="I672" s="8"/>
    </row>
    <row r="673">
      <c r="A673" s="6"/>
      <c r="I673" s="8"/>
    </row>
    <row r="674">
      <c r="A674" s="6"/>
      <c r="I674" s="8"/>
    </row>
    <row r="675">
      <c r="A675" s="6"/>
      <c r="I675" s="8"/>
    </row>
    <row r="676">
      <c r="A676" s="6"/>
      <c r="I676" s="8"/>
    </row>
    <row r="677">
      <c r="A677" s="6"/>
      <c r="I677" s="8"/>
    </row>
    <row r="678">
      <c r="A678" s="6"/>
      <c r="I678" s="8"/>
    </row>
    <row r="679">
      <c r="A679" s="6"/>
      <c r="I679" s="8"/>
    </row>
    <row r="680">
      <c r="A680" s="6"/>
      <c r="I680" s="8"/>
    </row>
    <row r="681">
      <c r="A681" s="6"/>
      <c r="I681" s="8"/>
    </row>
    <row r="682">
      <c r="A682" s="6"/>
      <c r="I682" s="8"/>
    </row>
    <row r="683">
      <c r="A683" s="6"/>
      <c r="I683" s="8"/>
    </row>
    <row r="684">
      <c r="A684" s="6"/>
      <c r="I684" s="8"/>
    </row>
    <row r="685">
      <c r="A685" s="6"/>
      <c r="I685" s="8"/>
    </row>
    <row r="686">
      <c r="A686" s="6"/>
      <c r="I686" s="8"/>
    </row>
    <row r="687">
      <c r="A687" s="6"/>
      <c r="I687" s="8"/>
    </row>
    <row r="688">
      <c r="A688" s="6"/>
      <c r="I688" s="8"/>
    </row>
    <row r="689">
      <c r="A689" s="6"/>
      <c r="I689" s="8"/>
    </row>
    <row r="690">
      <c r="A690" s="6"/>
      <c r="I690" s="8"/>
    </row>
    <row r="691">
      <c r="A691" s="6"/>
      <c r="I691" s="8"/>
    </row>
    <row r="692">
      <c r="A692" s="6"/>
      <c r="I692" s="8"/>
    </row>
    <row r="693">
      <c r="A693" s="6"/>
      <c r="I693" s="8"/>
    </row>
    <row r="694">
      <c r="A694" s="6"/>
      <c r="I694" s="8"/>
    </row>
    <row r="695">
      <c r="A695" s="6"/>
      <c r="I695" s="8"/>
    </row>
    <row r="696">
      <c r="A696" s="6"/>
      <c r="I696" s="8"/>
    </row>
    <row r="697">
      <c r="A697" s="6"/>
      <c r="I697" s="8"/>
    </row>
    <row r="698">
      <c r="A698" s="6"/>
      <c r="I698" s="8"/>
    </row>
    <row r="699">
      <c r="A699" s="6"/>
      <c r="I699" s="8"/>
    </row>
    <row r="700">
      <c r="A700" s="6"/>
      <c r="I700" s="8"/>
    </row>
    <row r="701">
      <c r="A701" s="6"/>
      <c r="I701" s="8"/>
    </row>
    <row r="702">
      <c r="A702" s="6"/>
      <c r="I702" s="8"/>
    </row>
    <row r="703">
      <c r="A703" s="6"/>
      <c r="I703" s="8"/>
    </row>
    <row r="704">
      <c r="A704" s="6"/>
      <c r="I704" s="8"/>
    </row>
    <row r="705">
      <c r="A705" s="6"/>
      <c r="I705" s="8"/>
    </row>
    <row r="706">
      <c r="A706" s="6"/>
      <c r="I706" s="8"/>
    </row>
    <row r="707">
      <c r="A707" s="6"/>
      <c r="I707" s="8"/>
    </row>
    <row r="708">
      <c r="A708" s="6"/>
      <c r="I708" s="8"/>
    </row>
    <row r="709">
      <c r="A709" s="6"/>
      <c r="I709" s="8"/>
    </row>
    <row r="710">
      <c r="A710" s="6"/>
      <c r="I710" s="8"/>
    </row>
    <row r="711">
      <c r="A711" s="6"/>
      <c r="I711" s="8"/>
    </row>
    <row r="712">
      <c r="A712" s="6"/>
      <c r="I712" s="8"/>
    </row>
    <row r="713">
      <c r="A713" s="6"/>
      <c r="I713" s="8"/>
    </row>
    <row r="714">
      <c r="A714" s="6"/>
      <c r="I714" s="8"/>
    </row>
    <row r="715">
      <c r="A715" s="6"/>
      <c r="I715" s="8"/>
    </row>
    <row r="716">
      <c r="A716" s="6"/>
      <c r="I716" s="8"/>
    </row>
    <row r="717">
      <c r="A717" s="6"/>
      <c r="I717" s="8"/>
    </row>
    <row r="718">
      <c r="A718" s="6"/>
      <c r="I718" s="8"/>
    </row>
    <row r="719">
      <c r="A719" s="6"/>
      <c r="I719" s="8"/>
    </row>
    <row r="720">
      <c r="A720" s="6"/>
      <c r="I720" s="8"/>
    </row>
    <row r="721">
      <c r="A721" s="6"/>
      <c r="I721" s="8"/>
    </row>
    <row r="722">
      <c r="A722" s="6"/>
      <c r="I722" s="8"/>
    </row>
    <row r="723">
      <c r="A723" s="6"/>
      <c r="I723" s="8"/>
    </row>
    <row r="724">
      <c r="A724" s="6"/>
      <c r="I724" s="8"/>
    </row>
    <row r="725">
      <c r="A725" s="6"/>
      <c r="I725" s="8"/>
    </row>
    <row r="726">
      <c r="A726" s="6"/>
      <c r="I726" s="8"/>
    </row>
    <row r="727">
      <c r="A727" s="6"/>
      <c r="I727" s="8"/>
    </row>
    <row r="728">
      <c r="A728" s="6"/>
      <c r="I728" s="8"/>
    </row>
    <row r="729">
      <c r="A729" s="6"/>
      <c r="I729" s="8"/>
    </row>
    <row r="730">
      <c r="A730" s="6"/>
      <c r="I730" s="8"/>
    </row>
    <row r="731">
      <c r="A731" s="6"/>
      <c r="I731" s="8"/>
    </row>
    <row r="732">
      <c r="A732" s="6"/>
      <c r="I732" s="8"/>
    </row>
    <row r="733">
      <c r="A733" s="6"/>
      <c r="I733" s="8"/>
    </row>
    <row r="734">
      <c r="A734" s="6"/>
      <c r="I734" s="8"/>
    </row>
    <row r="735">
      <c r="A735" s="6"/>
      <c r="I735" s="8"/>
    </row>
    <row r="736">
      <c r="A736" s="6"/>
      <c r="I736" s="8"/>
    </row>
    <row r="737">
      <c r="A737" s="6"/>
      <c r="I737" s="8"/>
    </row>
    <row r="738">
      <c r="A738" s="6"/>
      <c r="I738" s="8"/>
    </row>
    <row r="739">
      <c r="A739" s="6"/>
      <c r="I739" s="8"/>
    </row>
    <row r="740">
      <c r="A740" s="6"/>
      <c r="I740" s="8"/>
    </row>
    <row r="741">
      <c r="A741" s="6"/>
      <c r="I741" s="8"/>
    </row>
    <row r="742">
      <c r="A742" s="6"/>
      <c r="I742" s="8"/>
    </row>
    <row r="743">
      <c r="A743" s="6"/>
      <c r="I743" s="8"/>
    </row>
    <row r="744">
      <c r="A744" s="6"/>
      <c r="I744" s="8"/>
    </row>
    <row r="745">
      <c r="A745" s="6"/>
      <c r="I745" s="8"/>
    </row>
    <row r="746">
      <c r="A746" s="6"/>
      <c r="I746" s="8"/>
    </row>
    <row r="747">
      <c r="A747" s="6"/>
      <c r="I747" s="8"/>
    </row>
    <row r="748">
      <c r="A748" s="6"/>
      <c r="I748" s="8"/>
    </row>
    <row r="749">
      <c r="A749" s="6"/>
      <c r="I749" s="8"/>
    </row>
    <row r="750">
      <c r="A750" s="6"/>
      <c r="I750" s="8"/>
    </row>
    <row r="751">
      <c r="A751" s="6"/>
      <c r="I751" s="8"/>
    </row>
    <row r="752">
      <c r="A752" s="6"/>
      <c r="I752" s="8"/>
    </row>
    <row r="753">
      <c r="A753" s="6"/>
      <c r="I753" s="8"/>
    </row>
    <row r="754">
      <c r="A754" s="6"/>
      <c r="I754" s="8"/>
    </row>
    <row r="755">
      <c r="A755" s="6"/>
      <c r="I755" s="8"/>
    </row>
    <row r="756">
      <c r="A756" s="6"/>
      <c r="I756" s="8"/>
    </row>
    <row r="757">
      <c r="A757" s="6"/>
      <c r="I757" s="8"/>
    </row>
    <row r="758">
      <c r="A758" s="6"/>
      <c r="I758" s="8"/>
    </row>
    <row r="759">
      <c r="A759" s="6"/>
      <c r="I759" s="8"/>
    </row>
    <row r="760">
      <c r="A760" s="6"/>
      <c r="I760" s="8"/>
    </row>
    <row r="761">
      <c r="A761" s="6"/>
      <c r="I761" s="8"/>
    </row>
    <row r="762">
      <c r="A762" s="6"/>
      <c r="I762" s="8"/>
    </row>
    <row r="763">
      <c r="A763" s="6"/>
      <c r="I763" s="8"/>
    </row>
    <row r="764">
      <c r="A764" s="6"/>
      <c r="I764" s="8"/>
    </row>
    <row r="765">
      <c r="A765" s="6"/>
      <c r="I765" s="8"/>
    </row>
    <row r="766">
      <c r="A766" s="6"/>
      <c r="I766" s="8"/>
    </row>
    <row r="767">
      <c r="A767" s="6"/>
      <c r="I767" s="8"/>
    </row>
    <row r="768">
      <c r="A768" s="6"/>
      <c r="I768" s="8"/>
    </row>
    <row r="769">
      <c r="A769" s="6"/>
      <c r="I769" s="8"/>
    </row>
    <row r="770">
      <c r="A770" s="6"/>
      <c r="I770" s="8"/>
    </row>
    <row r="771">
      <c r="A771" s="6"/>
      <c r="I771" s="8"/>
    </row>
    <row r="772">
      <c r="A772" s="6"/>
      <c r="I772" s="8"/>
    </row>
    <row r="773">
      <c r="A773" s="6"/>
      <c r="I773" s="8"/>
    </row>
    <row r="774">
      <c r="A774" s="6"/>
      <c r="I774" s="8"/>
    </row>
    <row r="775">
      <c r="A775" s="6"/>
      <c r="I775" s="8"/>
    </row>
    <row r="776">
      <c r="A776" s="6"/>
      <c r="I776" s="8"/>
    </row>
    <row r="777">
      <c r="A777" s="6"/>
      <c r="I777" s="8"/>
    </row>
    <row r="778">
      <c r="A778" s="6"/>
      <c r="I778" s="8"/>
    </row>
    <row r="779">
      <c r="A779" s="6"/>
      <c r="I779" s="8"/>
    </row>
    <row r="780">
      <c r="A780" s="6"/>
      <c r="I780" s="8"/>
    </row>
    <row r="781">
      <c r="A781" s="6"/>
      <c r="I781" s="8"/>
    </row>
    <row r="782">
      <c r="A782" s="6"/>
      <c r="I782" s="8"/>
    </row>
    <row r="783">
      <c r="A783" s="6"/>
      <c r="I783" s="8"/>
    </row>
    <row r="784">
      <c r="A784" s="6"/>
      <c r="I784" s="8"/>
    </row>
    <row r="785">
      <c r="A785" s="6"/>
      <c r="I785" s="8"/>
    </row>
    <row r="786">
      <c r="A786" s="6"/>
      <c r="I786" s="8"/>
    </row>
    <row r="787">
      <c r="A787" s="6"/>
      <c r="I787" s="8"/>
    </row>
    <row r="788">
      <c r="A788" s="6"/>
      <c r="I788" s="8"/>
    </row>
    <row r="789">
      <c r="A789" s="6"/>
      <c r="I789" s="8"/>
    </row>
    <row r="790">
      <c r="A790" s="6"/>
      <c r="I790" s="8"/>
    </row>
    <row r="791">
      <c r="A791" s="6"/>
      <c r="I791" s="8"/>
    </row>
    <row r="792">
      <c r="A792" s="6"/>
      <c r="I792" s="8"/>
    </row>
    <row r="793">
      <c r="A793" s="6"/>
      <c r="I793" s="8"/>
    </row>
    <row r="794">
      <c r="A794" s="6"/>
      <c r="I794" s="8"/>
    </row>
    <row r="795">
      <c r="A795" s="6"/>
      <c r="I795" s="8"/>
    </row>
    <row r="796">
      <c r="A796" s="6"/>
      <c r="I796" s="8"/>
    </row>
    <row r="797">
      <c r="A797" s="6"/>
      <c r="I797" s="8"/>
    </row>
    <row r="798">
      <c r="A798" s="6"/>
      <c r="I798" s="8"/>
    </row>
    <row r="799">
      <c r="A799" s="6"/>
      <c r="I799" s="8"/>
    </row>
    <row r="800">
      <c r="A800" s="6"/>
      <c r="I800" s="8"/>
    </row>
    <row r="801">
      <c r="A801" s="6"/>
      <c r="I801" s="8"/>
    </row>
    <row r="802">
      <c r="A802" s="6"/>
      <c r="I802" s="8"/>
    </row>
    <row r="803">
      <c r="A803" s="6"/>
      <c r="I803" s="8"/>
    </row>
    <row r="804">
      <c r="A804" s="6"/>
      <c r="I804" s="8"/>
    </row>
    <row r="805">
      <c r="A805" s="6"/>
      <c r="I805" s="8"/>
    </row>
    <row r="806">
      <c r="A806" s="6"/>
      <c r="I806" s="8"/>
    </row>
    <row r="807">
      <c r="A807" s="6"/>
      <c r="I807" s="8"/>
    </row>
    <row r="808">
      <c r="A808" s="6"/>
      <c r="I808" s="8"/>
    </row>
    <row r="809">
      <c r="A809" s="6"/>
      <c r="I809" s="8"/>
    </row>
    <row r="810">
      <c r="A810" s="6"/>
      <c r="I810" s="8"/>
    </row>
    <row r="811">
      <c r="A811" s="6"/>
      <c r="I811" s="8"/>
    </row>
    <row r="812">
      <c r="A812" s="6"/>
      <c r="I812" s="8"/>
    </row>
    <row r="813">
      <c r="A813" s="6"/>
      <c r="I813" s="8"/>
    </row>
    <row r="814">
      <c r="A814" s="6"/>
      <c r="I814" s="8"/>
    </row>
    <row r="815">
      <c r="A815" s="6"/>
      <c r="I815" s="8"/>
    </row>
    <row r="816">
      <c r="A816" s="6"/>
      <c r="I816" s="8"/>
    </row>
    <row r="817">
      <c r="A817" s="6"/>
      <c r="I817" s="8"/>
    </row>
    <row r="818">
      <c r="A818" s="6"/>
      <c r="I818" s="8"/>
    </row>
    <row r="819">
      <c r="A819" s="6"/>
      <c r="I819" s="8"/>
    </row>
    <row r="820">
      <c r="A820" s="6"/>
      <c r="I820" s="8"/>
    </row>
    <row r="821">
      <c r="A821" s="6"/>
      <c r="I821" s="8"/>
    </row>
    <row r="822">
      <c r="A822" s="6"/>
      <c r="I822" s="8"/>
    </row>
    <row r="823">
      <c r="A823" s="6"/>
      <c r="I823" s="8"/>
    </row>
    <row r="824">
      <c r="A824" s="6"/>
      <c r="I824" s="8"/>
    </row>
    <row r="825">
      <c r="A825" s="6"/>
      <c r="I825" s="8"/>
    </row>
    <row r="826">
      <c r="A826" s="6"/>
      <c r="I826" s="8"/>
    </row>
    <row r="827">
      <c r="A827" s="6"/>
      <c r="I827" s="8"/>
    </row>
    <row r="828">
      <c r="A828" s="6"/>
      <c r="I828" s="8"/>
    </row>
    <row r="829">
      <c r="A829" s="6"/>
      <c r="I829" s="8"/>
    </row>
    <row r="830">
      <c r="A830" s="6"/>
      <c r="I830" s="8"/>
    </row>
    <row r="831">
      <c r="A831" s="6"/>
      <c r="I831" s="8"/>
    </row>
    <row r="832">
      <c r="A832" s="6"/>
      <c r="I832" s="8"/>
    </row>
    <row r="833">
      <c r="A833" s="6"/>
      <c r="I833" s="8"/>
    </row>
    <row r="834">
      <c r="A834" s="6"/>
      <c r="I834" s="8"/>
    </row>
    <row r="835">
      <c r="A835" s="6"/>
      <c r="I835" s="8"/>
    </row>
    <row r="836">
      <c r="A836" s="6"/>
      <c r="I836" s="8"/>
    </row>
    <row r="837">
      <c r="A837" s="6"/>
      <c r="I837" s="8"/>
    </row>
    <row r="838">
      <c r="A838" s="6"/>
      <c r="I838" s="8"/>
    </row>
    <row r="839">
      <c r="A839" s="6"/>
      <c r="I839" s="8"/>
    </row>
    <row r="840">
      <c r="A840" s="6"/>
      <c r="I840" s="8"/>
    </row>
    <row r="841">
      <c r="A841" s="6"/>
      <c r="I841" s="8"/>
    </row>
    <row r="842">
      <c r="A842" s="6"/>
      <c r="I842" s="8"/>
    </row>
    <row r="843">
      <c r="A843" s="6"/>
      <c r="I843" s="8"/>
    </row>
    <row r="844">
      <c r="A844" s="6"/>
      <c r="I844" s="8"/>
    </row>
    <row r="845">
      <c r="A845" s="6"/>
      <c r="I845" s="8"/>
    </row>
    <row r="846">
      <c r="A846" s="6"/>
      <c r="I846" s="8"/>
    </row>
    <row r="847">
      <c r="A847" s="6"/>
      <c r="I847" s="8"/>
    </row>
    <row r="848">
      <c r="A848" s="6"/>
      <c r="I848" s="8"/>
    </row>
    <row r="849">
      <c r="A849" s="6"/>
      <c r="I849" s="8"/>
    </row>
    <row r="850">
      <c r="A850" s="6"/>
      <c r="I850" s="8"/>
    </row>
    <row r="851">
      <c r="A851" s="6"/>
      <c r="I851" s="8"/>
    </row>
    <row r="852">
      <c r="A852" s="6"/>
      <c r="I852" s="8"/>
    </row>
    <row r="853">
      <c r="A853" s="6"/>
      <c r="I853" s="8"/>
    </row>
    <row r="854">
      <c r="A854" s="6"/>
      <c r="I854" s="8"/>
    </row>
    <row r="855">
      <c r="A855" s="6"/>
      <c r="I855" s="8"/>
    </row>
    <row r="856">
      <c r="A856" s="6"/>
      <c r="I856" s="8"/>
    </row>
    <row r="857">
      <c r="A857" s="6"/>
      <c r="I857" s="8"/>
    </row>
    <row r="858">
      <c r="A858" s="6"/>
      <c r="I858" s="8"/>
    </row>
    <row r="859">
      <c r="A859" s="6"/>
      <c r="I859" s="8"/>
    </row>
    <row r="860">
      <c r="A860" s="6"/>
      <c r="I860" s="8"/>
    </row>
    <row r="861">
      <c r="A861" s="6"/>
      <c r="I861" s="8"/>
    </row>
    <row r="862">
      <c r="A862" s="6"/>
      <c r="I862" s="8"/>
    </row>
    <row r="863">
      <c r="A863" s="6"/>
      <c r="I863" s="8"/>
    </row>
    <row r="864">
      <c r="A864" s="6"/>
      <c r="I864" s="8"/>
    </row>
    <row r="865">
      <c r="A865" s="6"/>
      <c r="I865" s="8"/>
    </row>
    <row r="866">
      <c r="A866" s="6"/>
      <c r="I866" s="8"/>
    </row>
    <row r="867">
      <c r="A867" s="6"/>
      <c r="I867" s="8"/>
    </row>
    <row r="868">
      <c r="A868" s="6"/>
      <c r="I868" s="8"/>
    </row>
    <row r="869">
      <c r="A869" s="6"/>
      <c r="I869" s="8"/>
    </row>
    <row r="870">
      <c r="A870" s="6"/>
      <c r="I870" s="8"/>
    </row>
    <row r="871">
      <c r="A871" s="6"/>
      <c r="I871" s="8"/>
    </row>
    <row r="872">
      <c r="A872" s="6"/>
      <c r="I872" s="8"/>
    </row>
    <row r="873">
      <c r="A873" s="6"/>
      <c r="I873" s="8"/>
    </row>
    <row r="874">
      <c r="A874" s="6"/>
      <c r="I874" s="8"/>
    </row>
    <row r="875">
      <c r="A875" s="6"/>
      <c r="I875" s="8"/>
    </row>
    <row r="876">
      <c r="A876" s="6"/>
      <c r="I876" s="8"/>
    </row>
    <row r="877">
      <c r="A877" s="6"/>
      <c r="I877" s="8"/>
    </row>
    <row r="878">
      <c r="A878" s="6"/>
      <c r="I878" s="8"/>
    </row>
    <row r="879">
      <c r="A879" s="6"/>
      <c r="I879" s="8"/>
    </row>
    <row r="880">
      <c r="A880" s="6"/>
      <c r="I880" s="8"/>
    </row>
    <row r="881">
      <c r="A881" s="6"/>
      <c r="I881" s="8"/>
    </row>
    <row r="882">
      <c r="A882" s="6"/>
      <c r="I882" s="8"/>
    </row>
    <row r="883">
      <c r="A883" s="6"/>
      <c r="I883" s="8"/>
    </row>
    <row r="884">
      <c r="A884" s="6"/>
      <c r="I884" s="8"/>
    </row>
    <row r="885">
      <c r="A885" s="6"/>
      <c r="I885" s="8"/>
    </row>
    <row r="886">
      <c r="A886" s="6"/>
      <c r="I886" s="8"/>
    </row>
    <row r="887">
      <c r="A887" s="6"/>
      <c r="I887" s="8"/>
    </row>
    <row r="888">
      <c r="A888" s="6"/>
      <c r="I888" s="8"/>
    </row>
    <row r="889">
      <c r="A889" s="6"/>
      <c r="I889" s="8"/>
    </row>
    <row r="890">
      <c r="A890" s="6"/>
      <c r="I890" s="8"/>
    </row>
    <row r="891">
      <c r="A891" s="6"/>
      <c r="I891" s="8"/>
    </row>
    <row r="892">
      <c r="A892" s="6"/>
      <c r="I892" s="8"/>
    </row>
    <row r="893">
      <c r="A893" s="6"/>
      <c r="I893" s="8"/>
    </row>
    <row r="894">
      <c r="A894" s="6"/>
      <c r="I894" s="8"/>
    </row>
    <row r="895">
      <c r="A895" s="6"/>
      <c r="I895" s="8"/>
    </row>
    <row r="896">
      <c r="A896" s="6"/>
      <c r="I896" s="8"/>
    </row>
    <row r="897">
      <c r="A897" s="6"/>
      <c r="I897" s="8"/>
    </row>
    <row r="898">
      <c r="A898" s="6"/>
      <c r="I898" s="8"/>
    </row>
    <row r="899">
      <c r="A899" s="6"/>
      <c r="I899" s="8"/>
    </row>
    <row r="900">
      <c r="A900" s="6"/>
      <c r="I900" s="8"/>
    </row>
    <row r="901">
      <c r="A901" s="6"/>
      <c r="I901" s="8"/>
    </row>
    <row r="902">
      <c r="A902" s="6"/>
      <c r="I902" s="8"/>
    </row>
    <row r="903">
      <c r="A903" s="6"/>
      <c r="I903" s="8"/>
    </row>
    <row r="904">
      <c r="A904" s="6"/>
      <c r="I904" s="8"/>
    </row>
    <row r="905">
      <c r="A905" s="6"/>
      <c r="I905" s="8"/>
    </row>
    <row r="906">
      <c r="A906" s="6"/>
      <c r="I906" s="8"/>
    </row>
    <row r="907">
      <c r="A907" s="6"/>
      <c r="I907" s="8"/>
    </row>
    <row r="908">
      <c r="A908" s="6"/>
      <c r="I908" s="8"/>
    </row>
    <row r="909">
      <c r="A909" s="6"/>
      <c r="I909" s="8"/>
    </row>
    <row r="910">
      <c r="A910" s="6"/>
      <c r="I910" s="8"/>
    </row>
    <row r="911">
      <c r="A911" s="6"/>
      <c r="I911" s="8"/>
    </row>
    <row r="912">
      <c r="A912" s="6"/>
      <c r="I912" s="8"/>
    </row>
    <row r="913">
      <c r="A913" s="6"/>
      <c r="I913" s="8"/>
    </row>
    <row r="914">
      <c r="A914" s="6"/>
      <c r="I914" s="8"/>
    </row>
    <row r="915">
      <c r="A915" s="6"/>
      <c r="I915" s="8"/>
    </row>
    <row r="916">
      <c r="A916" s="6"/>
      <c r="I916" s="8"/>
    </row>
    <row r="917">
      <c r="A917" s="6"/>
      <c r="I917" s="8"/>
    </row>
    <row r="918">
      <c r="A918" s="6"/>
      <c r="I918" s="8"/>
    </row>
    <row r="919">
      <c r="A919" s="6"/>
      <c r="I919" s="8"/>
    </row>
    <row r="920">
      <c r="A920" s="6"/>
      <c r="I920" s="8"/>
    </row>
    <row r="921">
      <c r="A921" s="6"/>
      <c r="I921" s="8"/>
    </row>
    <row r="922">
      <c r="A922" s="6"/>
      <c r="I922" s="8"/>
    </row>
    <row r="923">
      <c r="A923" s="6"/>
      <c r="I923" s="8"/>
    </row>
    <row r="924">
      <c r="A924" s="6"/>
      <c r="I924" s="8"/>
    </row>
    <row r="925">
      <c r="A925" s="6"/>
      <c r="I925" s="8"/>
    </row>
    <row r="926">
      <c r="A926" s="6"/>
      <c r="I926" s="8"/>
    </row>
    <row r="927">
      <c r="A927" s="6"/>
      <c r="I927" s="8"/>
    </row>
    <row r="928">
      <c r="A928" s="6"/>
      <c r="I928" s="8"/>
    </row>
    <row r="929">
      <c r="A929" s="6"/>
      <c r="I929" s="8"/>
    </row>
    <row r="930">
      <c r="A930" s="6"/>
      <c r="I930" s="8"/>
    </row>
    <row r="931">
      <c r="A931" s="6"/>
      <c r="I931" s="8"/>
    </row>
    <row r="932">
      <c r="A932" s="6"/>
      <c r="I932" s="8"/>
    </row>
    <row r="933">
      <c r="A933" s="6"/>
      <c r="I933" s="8"/>
    </row>
    <row r="934">
      <c r="A934" s="6"/>
      <c r="I934" s="8"/>
    </row>
    <row r="935">
      <c r="A935" s="6"/>
      <c r="I935" s="8"/>
    </row>
    <row r="936">
      <c r="A936" s="6"/>
      <c r="I936" s="8"/>
    </row>
    <row r="937">
      <c r="A937" s="6"/>
      <c r="I937" s="8"/>
    </row>
    <row r="938">
      <c r="A938" s="6"/>
      <c r="I938" s="8"/>
    </row>
    <row r="939">
      <c r="A939" s="6"/>
      <c r="I939" s="8"/>
    </row>
    <row r="940">
      <c r="A940" s="6"/>
      <c r="I940" s="8"/>
    </row>
    <row r="941">
      <c r="A941" s="6"/>
      <c r="I941" s="8"/>
    </row>
    <row r="942">
      <c r="A942" s="6"/>
      <c r="I942" s="8"/>
    </row>
    <row r="943">
      <c r="A943" s="6"/>
      <c r="I943" s="8"/>
    </row>
    <row r="944">
      <c r="A944" s="6"/>
      <c r="I944" s="8"/>
    </row>
    <row r="945">
      <c r="A945" s="6"/>
      <c r="I945" s="8"/>
    </row>
    <row r="946">
      <c r="A946" s="6"/>
      <c r="I946" s="8"/>
    </row>
    <row r="947">
      <c r="A947" s="6"/>
      <c r="I947" s="8"/>
    </row>
    <row r="948">
      <c r="A948" s="6"/>
      <c r="I948" s="8"/>
    </row>
    <row r="949">
      <c r="A949" s="6"/>
      <c r="I949" s="8"/>
    </row>
    <row r="950">
      <c r="A950" s="6"/>
      <c r="I950" s="8"/>
    </row>
    <row r="951">
      <c r="A951" s="6"/>
      <c r="I951" s="8"/>
    </row>
    <row r="952">
      <c r="A952" s="6"/>
      <c r="I952" s="8"/>
    </row>
    <row r="953">
      <c r="A953" s="6"/>
      <c r="I953" s="8"/>
    </row>
    <row r="954">
      <c r="A954" s="6"/>
      <c r="I954" s="8"/>
    </row>
    <row r="955">
      <c r="A955" s="6"/>
      <c r="I955" s="8"/>
    </row>
    <row r="956">
      <c r="A956" s="6"/>
      <c r="I956" s="8"/>
    </row>
    <row r="957">
      <c r="A957" s="6"/>
      <c r="I957" s="8"/>
    </row>
    <row r="958">
      <c r="A958" s="6"/>
      <c r="I958" s="8"/>
    </row>
    <row r="959">
      <c r="A959" s="6"/>
      <c r="I959" s="8"/>
    </row>
    <row r="960">
      <c r="A960" s="6"/>
      <c r="I960" s="8"/>
    </row>
    <row r="961">
      <c r="A961" s="6"/>
      <c r="I961" s="8"/>
    </row>
    <row r="962">
      <c r="A962" s="6"/>
      <c r="I962" s="8"/>
    </row>
    <row r="963">
      <c r="A963" s="6"/>
      <c r="I963" s="8"/>
    </row>
    <row r="964">
      <c r="A964" s="6"/>
      <c r="I964" s="8"/>
    </row>
    <row r="965">
      <c r="A965" s="6"/>
      <c r="I965" s="8"/>
    </row>
    <row r="966">
      <c r="A966" s="6"/>
      <c r="I966" s="8"/>
    </row>
    <row r="967">
      <c r="A967" s="6"/>
      <c r="I967" s="8"/>
    </row>
    <row r="968">
      <c r="A968" s="6"/>
      <c r="I968" s="8"/>
    </row>
    <row r="969">
      <c r="A969" s="6"/>
      <c r="I969" s="8"/>
    </row>
    <row r="970">
      <c r="A970" s="6"/>
      <c r="I970" s="8"/>
    </row>
    <row r="971">
      <c r="A971" s="6"/>
      <c r="I971" s="8"/>
    </row>
    <row r="972">
      <c r="A972" s="6"/>
      <c r="I972" s="8"/>
    </row>
    <row r="973">
      <c r="A973" s="6"/>
      <c r="I973" s="8"/>
    </row>
    <row r="974">
      <c r="A974" s="6"/>
      <c r="I974" s="8"/>
    </row>
    <row r="975">
      <c r="A975" s="6"/>
      <c r="I975" s="8"/>
    </row>
    <row r="976">
      <c r="A976" s="6"/>
      <c r="I976" s="8"/>
    </row>
    <row r="977">
      <c r="A977" s="6"/>
      <c r="I977" s="8"/>
    </row>
    <row r="978">
      <c r="A978" s="6"/>
      <c r="I978" s="8"/>
    </row>
    <row r="979">
      <c r="A979" s="6"/>
      <c r="I979" s="8"/>
    </row>
    <row r="980">
      <c r="A980" s="6"/>
      <c r="I980" s="8"/>
    </row>
    <row r="981">
      <c r="A981" s="6"/>
      <c r="I981" s="8"/>
    </row>
    <row r="982">
      <c r="A982" s="6"/>
      <c r="I982" s="8"/>
    </row>
    <row r="983">
      <c r="A983" s="6"/>
      <c r="I983" s="8"/>
    </row>
    <row r="984">
      <c r="A984" s="6"/>
      <c r="I984" s="8"/>
    </row>
    <row r="985">
      <c r="A985" s="6"/>
      <c r="I985" s="8"/>
    </row>
    <row r="986">
      <c r="A986" s="6"/>
      <c r="I986" s="8"/>
    </row>
    <row r="987">
      <c r="A987" s="6"/>
      <c r="I987" s="8"/>
    </row>
    <row r="988">
      <c r="A988" s="6"/>
      <c r="I988" s="8"/>
    </row>
    <row r="989">
      <c r="A989" s="6"/>
      <c r="I989" s="8"/>
    </row>
    <row r="990">
      <c r="A990" s="6"/>
      <c r="I990" s="8"/>
    </row>
    <row r="991">
      <c r="A991" s="6"/>
      <c r="I991" s="8"/>
    </row>
    <row r="992">
      <c r="A992" s="6"/>
      <c r="I992" s="8"/>
    </row>
    <row r="993">
      <c r="A993" s="6"/>
      <c r="I993" s="8"/>
    </row>
    <row r="994">
      <c r="A994" s="6"/>
      <c r="I994" s="8"/>
    </row>
    <row r="995">
      <c r="A995" s="6"/>
      <c r="I995" s="8"/>
    </row>
    <row r="996">
      <c r="A996" s="6"/>
      <c r="I996" s="8"/>
    </row>
    <row r="997">
      <c r="A997" s="6"/>
      <c r="I997" s="8"/>
    </row>
    <row r="998">
      <c r="A998" s="6"/>
      <c r="I998" s="8"/>
    </row>
    <row r="999">
      <c r="A999" s="6"/>
      <c r="I999" s="8"/>
    </row>
    <row r="1000">
      <c r="A1000" s="6"/>
      <c r="I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26"/>
      <c r="B1" s="144" t="s">
        <v>1</v>
      </c>
      <c r="C1" s="144" t="s">
        <v>163</v>
      </c>
      <c r="D1" s="144" t="s">
        <v>164</v>
      </c>
      <c r="E1" s="144" t="s">
        <v>165</v>
      </c>
      <c r="F1" s="144" t="s">
        <v>166</v>
      </c>
      <c r="G1" s="145" t="s">
        <v>167</v>
      </c>
      <c r="H1" s="146" t="s">
        <v>168</v>
      </c>
      <c r="I1" s="146" t="s">
        <v>19</v>
      </c>
      <c r="J1" s="146" t="s">
        <v>169</v>
      </c>
      <c r="K1" s="146" t="s">
        <v>170</v>
      </c>
    </row>
    <row r="2">
      <c r="A2" s="126" t="s">
        <v>48</v>
      </c>
      <c r="B2" s="122">
        <f>HLOOKUP("*("&amp;B$1&amp;")*",Price!$A:$BW,2,0)</f>
        <v>39.65</v>
      </c>
      <c r="C2" s="122">
        <f>$B$2*94.85/91.15</f>
        <v>41.25948985</v>
      </c>
      <c r="D2" s="122">
        <f>$B$2*95.69/91.15</f>
        <v>41.62488755</v>
      </c>
      <c r="E2" s="122">
        <f>$B$2*94.58/91.15</f>
        <v>41.14204059</v>
      </c>
      <c r="F2" s="126" t="str">
        <f>HLOOKUP("*("&amp;F$1&amp;")*",Price!$A:$BW,2,0)</f>
        <v>#N/A</v>
      </c>
      <c r="G2" s="147">
        <f t="shared" ref="G2:I2" si="1">$B$2</f>
        <v>39.65</v>
      </c>
      <c r="H2" s="122">
        <f t="shared" si="1"/>
        <v>39.65</v>
      </c>
      <c r="I2" s="122">
        <f t="shared" si="1"/>
        <v>39.65</v>
      </c>
      <c r="J2" s="126" t="str">
        <f>$F$2</f>
        <v>#N/A</v>
      </c>
      <c r="K2" s="122">
        <f>$B$2</f>
        <v>39.65</v>
      </c>
    </row>
    <row r="3">
      <c r="A3" s="126" t="s">
        <v>171</v>
      </c>
      <c r="B3" s="126">
        <v>117.36</v>
      </c>
      <c r="C3" s="126">
        <v>121.31</v>
      </c>
      <c r="D3" s="126">
        <v>120.31</v>
      </c>
      <c r="E3" s="126">
        <v>120.31</v>
      </c>
      <c r="F3" s="126">
        <v>1.0E-4</v>
      </c>
      <c r="G3" s="148">
        <v>84.6</v>
      </c>
      <c r="H3" s="126">
        <v>27.0</v>
      </c>
      <c r="I3" s="126">
        <v>81.54</v>
      </c>
      <c r="J3" s="126">
        <v>73.15</v>
      </c>
      <c r="K3" s="126">
        <v>80.0</v>
      </c>
    </row>
    <row r="4">
      <c r="A4" s="149" t="s">
        <v>172</v>
      </c>
      <c r="B4" s="150">
        <f t="shared" ref="B4:K4" si="2">IF(B2&lt;B3,(B3-B2)/B2,(B2-B3)/B3)</f>
        <v>1.959899117</v>
      </c>
      <c r="C4" s="150">
        <f t="shared" si="2"/>
        <v>1.940172078</v>
      </c>
      <c r="D4" s="150">
        <f t="shared" si="2"/>
        <v>1.890338139</v>
      </c>
      <c r="E4" s="150">
        <f t="shared" si="2"/>
        <v>1.924259426</v>
      </c>
      <c r="F4" s="150" t="str">
        <f t="shared" si="2"/>
        <v>#N/A</v>
      </c>
      <c r="G4" s="151">
        <f t="shared" si="2"/>
        <v>1.133669609</v>
      </c>
      <c r="H4" s="150">
        <f t="shared" si="2"/>
        <v>0.4685185185</v>
      </c>
      <c r="I4" s="150">
        <f t="shared" si="2"/>
        <v>1.056494325</v>
      </c>
      <c r="J4" s="150" t="str">
        <f t="shared" si="2"/>
        <v>#N/A</v>
      </c>
      <c r="K4" s="150">
        <f t="shared" si="2"/>
        <v>1.017654477</v>
      </c>
    </row>
    <row r="5">
      <c r="A5" s="126" t="s">
        <v>173</v>
      </c>
      <c r="B5" s="24">
        <v>0.2731</v>
      </c>
      <c r="C5" s="24">
        <v>0.2156</v>
      </c>
      <c r="D5" s="24">
        <v>0.1678</v>
      </c>
      <c r="E5" s="24">
        <v>0.2108</v>
      </c>
      <c r="F5" s="24">
        <v>0.1692</v>
      </c>
      <c r="G5" s="44">
        <v>0.246</v>
      </c>
      <c r="H5" s="24">
        <v>0.1964</v>
      </c>
      <c r="I5" s="24">
        <v>-0.0077</v>
      </c>
      <c r="J5" s="24">
        <v>0.1892</v>
      </c>
      <c r="K5" s="24">
        <v>0.0</v>
      </c>
    </row>
    <row r="6">
      <c r="A6" s="126" t="s">
        <v>134</v>
      </c>
      <c r="B6" s="24">
        <v>0.0</v>
      </c>
      <c r="C6" s="24">
        <v>0.0606</v>
      </c>
      <c r="D6" s="24">
        <v>0.0484</v>
      </c>
      <c r="E6" s="24">
        <v>0.065</v>
      </c>
      <c r="F6" s="24">
        <v>0.0</v>
      </c>
      <c r="G6" s="44">
        <v>0.0</v>
      </c>
      <c r="H6" s="24">
        <v>0.0509</v>
      </c>
      <c r="I6" s="24">
        <v>0.0</v>
      </c>
      <c r="J6" s="24">
        <v>0.0</v>
      </c>
      <c r="K6" s="143">
        <v>0.0</v>
      </c>
    </row>
    <row r="7">
      <c r="A7" s="149" t="s">
        <v>174</v>
      </c>
      <c r="B7" s="150">
        <f t="shared" ref="B7:K7" si="3">(B5+B6)*B4</f>
        <v>0.5352484489</v>
      </c>
      <c r="C7" s="150">
        <f t="shared" si="3"/>
        <v>0.5358755278</v>
      </c>
      <c r="D7" s="150">
        <f t="shared" si="3"/>
        <v>0.4086911056</v>
      </c>
      <c r="E7" s="150">
        <f t="shared" si="3"/>
        <v>0.5307107496</v>
      </c>
      <c r="F7" s="150" t="str">
        <f t="shared" si="3"/>
        <v>#N/A</v>
      </c>
      <c r="G7" s="151">
        <f t="shared" si="3"/>
        <v>0.2788827238</v>
      </c>
      <c r="H7" s="150">
        <f t="shared" si="3"/>
        <v>0.1158646296</v>
      </c>
      <c r="I7" s="150">
        <f t="shared" si="3"/>
        <v>-0.008135006305</v>
      </c>
      <c r="J7" s="150" t="str">
        <f t="shared" si="3"/>
        <v>#N/A</v>
      </c>
      <c r="K7" s="150">
        <f t="shared" si="3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min="4" max="4" width="13.88"/>
  </cols>
  <sheetData>
    <row r="1">
      <c r="A1" s="33" t="s">
        <v>175</v>
      </c>
      <c r="B1" s="33" t="s">
        <v>176</v>
      </c>
      <c r="C1" s="33" t="s">
        <v>177</v>
      </c>
      <c r="D1" s="152"/>
      <c r="E1" s="153" t="s">
        <v>178</v>
      </c>
      <c r="F1" s="153" t="s">
        <v>176</v>
      </c>
      <c r="G1" s="153" t="s">
        <v>176</v>
      </c>
    </row>
    <row r="2">
      <c r="A2" s="6" t="str">
        <f t="array" ref="A2:A5">TRANSPOSE(OFFSET(Price!A:ZY,0,1,1))</f>
        <v>EUR to USD</v>
      </c>
      <c r="B2" s="123">
        <v>1.06303</v>
      </c>
      <c r="C2" s="154">
        <v>44721.93259697917</v>
      </c>
      <c r="D2" s="126"/>
      <c r="E2" s="135" t="str">
        <f>IFERROR(__xludf.DUMMYFUNCTION("""EUR""&amp;"" ""&amp;IMPORTXML(""https://www.xe.com/en/currencyconverter/convert/?Amount=1000&amp;From=EUR&amp;To=USD""&amp;INDEX(D:D,2),""//p[@class='result__BigRate-sc-1bsijpp-1 iGrAod']"")/1000"),"EUR 1.06303")</f>
        <v>EUR 1.06303</v>
      </c>
      <c r="F2" s="155">
        <f>IFERROR(__xludf.DUMMYFUNCTION("INDEX(SPLIT($E$2,"" ""),2)"),1.06303)</f>
        <v>1.06303</v>
      </c>
      <c r="G2" s="124">
        <f>IFERROR(__xludf.DUMMYFUNCTION("VLOOKUP(""*""&amp;INDEX(SPLIT(LOWER($A2),"" ""),1)&amp;""*"",E:F,2,FALSE)*1"),1.06303)</f>
        <v>1.06303</v>
      </c>
    </row>
    <row r="3">
      <c r="A3" s="17" t="s">
        <v>44</v>
      </c>
      <c r="B3" s="17">
        <v>39.65</v>
      </c>
      <c r="C3" s="154">
        <v>44721.93259697917</v>
      </c>
      <c r="D3" s="135" t="str">
        <f>IFERROR(__xludf.DUMMYFUNCTION("INDEX(SPLIT($A3,"" ""),1)&amp;"","""),"Solana,")</f>
        <v>Solana,</v>
      </c>
      <c r="E3" s="156" t="str">
        <f t="array" ref="E3">TRANSPOSE(IF($D$1&lt;&gt;"",$D$1,ImportJSON("https://api.coingecko.com/api/v3/simple/price?ids="&amp;CONCATENATE(OFFSET($D:$D,ROW()-1,0))&amp;"&amp;vs_currencies=usd"&amp;INDEX($D:$D,2))))</f>
        <v>#ERROR!</v>
      </c>
      <c r="G3" s="6" t="str">
        <f>IFERROR(__xludf.DUMMYFUNCTION("VLOOKUP(""*""&amp;INDEX(SPLIT(LOWER($A3),"" ""),1)&amp;""*"",E:F,2,FALSE)*1"),"#N/A")</f>
        <v>#N/A</v>
      </c>
    </row>
    <row r="4">
      <c r="A4" s="6" t="s">
        <v>45</v>
      </c>
      <c r="B4" s="123">
        <v>0.00664112</v>
      </c>
      <c r="C4" s="154">
        <v>44721.93259697917</v>
      </c>
      <c r="D4" s="135" t="str">
        <f>IFERROR(__xludf.DUMMYFUNCTION("INDEX(SPLIT($A4,"" ""),1)&amp;"","""),"Apricot,")</f>
        <v>Apricot,</v>
      </c>
      <c r="G4" s="6" t="str">
        <f>IFERROR(__xludf.DUMMYFUNCTION("VLOOKUP(""*""&amp;INDEX(SPLIT(LOWER($A4),"" ""),1)&amp;""*"",E:F,2,FALSE)*1"),"#N/A")</f>
        <v>#N/A</v>
      </c>
    </row>
    <row r="5">
      <c r="A5" s="6" t="s">
        <v>46</v>
      </c>
      <c r="B5" s="122">
        <v>41.36</v>
      </c>
      <c r="C5" s="154">
        <v>44721.93259697917</v>
      </c>
      <c r="D5" s="135" t="str">
        <f>IFERROR(__xludf.DUMMYFUNCTION("SUBSTITUTE(TRIM(INDEX(SPLIT($A5,""(""),1)),"" "",""-"")&amp;"","""),"Lido-Staked-SOL,")</f>
        <v>Lido-Staked-SOL,</v>
      </c>
      <c r="G5" s="6" t="str">
        <f>IFERROR(__xludf.DUMMYFUNCTION("VLOOKUP(""*""&amp;INDEX(SPLIT(LOWER($A5),"" ""),1)&amp;""*"",E:F,2,FALSE)*1"),"#N/A")</f>
        <v>#N/A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179</v>
      </c>
    </row>
    <row r="2">
      <c r="A2" s="135" t="s">
        <v>180</v>
      </c>
    </row>
    <row r="3">
      <c r="A3" s="135" t="s">
        <v>175</v>
      </c>
    </row>
    <row r="4">
      <c r="A4" s="135" t="s">
        <v>86</v>
      </c>
    </row>
    <row r="5">
      <c r="A5" s="157">
        <v>44674.0</v>
      </c>
    </row>
    <row r="6">
      <c r="A6" s="158">
        <v>0.7085532407407408</v>
      </c>
    </row>
    <row r="7">
      <c r="A7" s="135" t="s">
        <v>181</v>
      </c>
    </row>
    <row r="8">
      <c r="A8" s="135" t="s">
        <v>19</v>
      </c>
    </row>
    <row r="9">
      <c r="A9" s="5">
        <v>24772.4</v>
      </c>
    </row>
    <row r="10">
      <c r="A10" s="136">
        <v>24772.39</v>
      </c>
    </row>
    <row r="11">
      <c r="A11" s="157">
        <v>44674.0</v>
      </c>
    </row>
    <row r="12">
      <c r="A12" s="158">
        <v>0.6731828703703704</v>
      </c>
    </row>
    <row r="13">
      <c r="A13" s="135" t="s">
        <v>182</v>
      </c>
    </row>
    <row r="14">
      <c r="A14" s="135" t="s">
        <v>183</v>
      </c>
    </row>
    <row r="15">
      <c r="A15" s="135">
        <v>68.213</v>
      </c>
    </row>
    <row r="16">
      <c r="A16" s="136">
        <v>68.34</v>
      </c>
    </row>
    <row r="17">
      <c r="A17" s="157">
        <v>44674.0</v>
      </c>
    </row>
    <row r="18">
      <c r="A18" s="158">
        <v>0.5745717592592593</v>
      </c>
    </row>
    <row r="19">
      <c r="A19" s="135" t="s">
        <v>182</v>
      </c>
    </row>
    <row r="20">
      <c r="A20" s="135" t="s">
        <v>183</v>
      </c>
    </row>
    <row r="21">
      <c r="A21" s="5">
        <v>1571.902</v>
      </c>
    </row>
    <row r="22">
      <c r="A22" s="136">
        <v>1574.74</v>
      </c>
    </row>
    <row r="23">
      <c r="A23" s="157">
        <v>44674.0</v>
      </c>
    </row>
    <row r="24">
      <c r="A24" s="158">
        <v>0.12619212962962964</v>
      </c>
    </row>
    <row r="25">
      <c r="A25" s="135" t="s">
        <v>181</v>
      </c>
    </row>
    <row r="26">
      <c r="A26" s="135" t="s">
        <v>19</v>
      </c>
    </row>
    <row r="27">
      <c r="A27" s="5">
        <v>1077.23</v>
      </c>
    </row>
    <row r="28">
      <c r="A28" s="136">
        <v>1077.23</v>
      </c>
    </row>
    <row r="29">
      <c r="A29" s="157">
        <v>44673.0</v>
      </c>
    </row>
    <row r="30">
      <c r="A30" s="158">
        <v>0.9246875</v>
      </c>
    </row>
    <row r="31">
      <c r="A31" s="135" t="s">
        <v>181</v>
      </c>
    </row>
    <row r="32">
      <c r="A32" s="135" t="s">
        <v>19</v>
      </c>
    </row>
    <row r="33">
      <c r="A33" s="5">
        <v>1055.25</v>
      </c>
    </row>
    <row r="34">
      <c r="A34" s="136">
        <v>1055.25</v>
      </c>
    </row>
    <row r="35">
      <c r="A35" s="157">
        <v>44673.0</v>
      </c>
    </row>
    <row r="36">
      <c r="A36" s="158">
        <v>0.7713425925925926</v>
      </c>
    </row>
    <row r="37">
      <c r="A37" s="135" t="s">
        <v>182</v>
      </c>
    </row>
    <row r="38">
      <c r="A38" s="135" t="s">
        <v>18</v>
      </c>
    </row>
    <row r="39">
      <c r="A39" s="135">
        <v>183.2</v>
      </c>
    </row>
    <row r="40">
      <c r="A40" s="136">
        <v>5.04</v>
      </c>
    </row>
    <row r="41">
      <c r="A41" s="157">
        <v>44673.0</v>
      </c>
    </row>
    <row r="42">
      <c r="A42" s="158">
        <v>0.770625</v>
      </c>
    </row>
    <row r="43">
      <c r="A43" s="135" t="s">
        <v>181</v>
      </c>
    </row>
    <row r="44">
      <c r="A44" s="135" t="s">
        <v>19</v>
      </c>
    </row>
    <row r="45">
      <c r="A45" s="135">
        <v>5.0</v>
      </c>
    </row>
    <row r="46">
      <c r="A46" s="138">
        <v>5.0</v>
      </c>
    </row>
    <row r="47">
      <c r="A47" s="157">
        <v>44673.0</v>
      </c>
    </row>
    <row r="48">
      <c r="A48" s="158">
        <v>0.7685300925925926</v>
      </c>
    </row>
    <row r="49">
      <c r="A49" s="135" t="s">
        <v>182</v>
      </c>
    </row>
    <row r="50">
      <c r="A50" s="135" t="s">
        <v>183</v>
      </c>
    </row>
    <row r="51">
      <c r="A51" s="5">
        <v>1966.019</v>
      </c>
    </row>
    <row r="52">
      <c r="A52" s="136">
        <v>1969.56</v>
      </c>
    </row>
    <row r="53">
      <c r="A53" s="157">
        <v>44673.0</v>
      </c>
    </row>
    <row r="54">
      <c r="A54" s="158">
        <v>0.7066898148148149</v>
      </c>
    </row>
    <row r="55">
      <c r="A55" s="135" t="s">
        <v>182</v>
      </c>
    </row>
    <row r="56">
      <c r="A56" s="135" t="s">
        <v>18</v>
      </c>
    </row>
    <row r="57">
      <c r="A57" s="159">
        <v>1279.0</v>
      </c>
    </row>
    <row r="58">
      <c r="A58" s="136">
        <v>35.19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184</v>
      </c>
      <c r="B1" s="3" t="s">
        <v>27</v>
      </c>
      <c r="C1" s="3" t="s">
        <v>185</v>
      </c>
      <c r="D1" s="92"/>
      <c r="E1" s="3"/>
      <c r="F1" s="3"/>
      <c r="G1" s="3"/>
      <c r="H1" s="2"/>
      <c r="I1" s="3"/>
      <c r="J1" s="3"/>
    </row>
    <row r="2">
      <c r="A2" s="126" t="str">
        <f t="shared" ref="A2:A1122" si="1">IF(D2&lt;&gt;"",IF(AND(C2="",F2="SOL"),"RECV",IF(B2&lt;&gt;"",F2&amp;"-"&amp;H2,"TRANS")),)</f>
        <v>TRANS</v>
      </c>
      <c r="B2" s="126" t="str">
        <f t="shared" ref="B2:B1122" si="2">IF(AND(OR(C2="",I2&lt;&gt;""),G2&lt;&gt;""),E2/G2,)</f>
        <v/>
      </c>
      <c r="C2" s="160" t="str">
        <f t="shared" ref="C2:C1122" si="3">IF(I2&lt;&gt;"",I2,IF(AND(G2&lt;&gt;"",H2="SOL"),IF(AND(ABS(G2)&gt;0,ABS(G2)&lt;0.05),G2,-0.000005),IF(AND(ABS(E2)&gt;0,ABS(E2)&lt;0.05,F2="SOL"),E2,)))</f>
        <v/>
      </c>
      <c r="D2" s="148" t="s">
        <v>186</v>
      </c>
      <c r="E2" s="142">
        <f>IFERROR(__xludf.DUMMYFUNCTION("IF(D2&lt;&gt;"""",SPLIT(D2,"" 
""),)"),1.88607002)</f>
        <v>1.88607002</v>
      </c>
      <c r="F2" s="142" t="str">
        <f>IFERROR(__xludf.DUMMYFUNCTION("""COMPUTED_VALUE"""),"LDO")</f>
        <v>LDO</v>
      </c>
    </row>
    <row r="3">
      <c r="A3" s="126" t="str">
        <f t="shared" si="1"/>
        <v>TRANS</v>
      </c>
      <c r="B3" s="126" t="str">
        <f t="shared" si="2"/>
        <v/>
      </c>
      <c r="C3" s="160">
        <f t="shared" si="3"/>
        <v>-0.000005</v>
      </c>
      <c r="D3" s="148" t="s">
        <v>187</v>
      </c>
      <c r="E3" s="142">
        <f>IFERROR(__xludf.DUMMYFUNCTION("IF(D3&lt;&gt;"""",SPLIT(D3,"" 
""),)"),-0.638321)</f>
        <v>-0.638321</v>
      </c>
      <c r="F3" s="142" t="str">
        <f>IFERROR(__xludf.DUMMYFUNCTION("""COMPUTED_VALUE"""),"UST")</f>
        <v>UST</v>
      </c>
      <c r="G3" s="142">
        <f>IFERROR(__xludf.DUMMYFUNCTION("""COMPUTED_VALUE"""),-5.0E-6)</f>
        <v>-0.000005</v>
      </c>
      <c r="H3" s="142" t="str">
        <f>IFERROR(__xludf.DUMMYFUNCTION("""COMPUTED_VALUE"""),"SOL")</f>
        <v>SOL</v>
      </c>
    </row>
    <row r="4">
      <c r="A4" s="126" t="str">
        <f t="shared" si="1"/>
        <v>UST-USDC</v>
      </c>
      <c r="B4" s="126">
        <f t="shared" si="2"/>
        <v>-0.9959790715</v>
      </c>
      <c r="C4" s="160">
        <f t="shared" si="3"/>
        <v>-0.000005</v>
      </c>
      <c r="D4" s="148" t="s">
        <v>188</v>
      </c>
      <c r="E4" s="142">
        <f>IFERROR(__xludf.DUMMYFUNCTION("IF(D4&lt;&gt;"""",SPLIT(D4,"" 
""),)"),0.182554)</f>
        <v>0.182554</v>
      </c>
      <c r="F4" s="142" t="str">
        <f>IFERROR(__xludf.DUMMYFUNCTION("""COMPUTED_VALUE"""),"UST")</f>
        <v>UST</v>
      </c>
      <c r="G4" s="142">
        <f>IFERROR(__xludf.DUMMYFUNCTION("""COMPUTED_VALUE"""),-0.183291)</f>
        <v>-0.183291</v>
      </c>
      <c r="H4" s="142" t="str">
        <f>IFERROR(__xludf.DUMMYFUNCTION("""COMPUTED_VALUE"""),"USDC")</f>
        <v>USDC</v>
      </c>
      <c r="I4" s="142">
        <f>IFERROR(__xludf.DUMMYFUNCTION("""COMPUTED_VALUE"""),-5.0E-6)</f>
        <v>-0.000005</v>
      </c>
      <c r="J4" s="142" t="str">
        <f>IFERROR(__xludf.DUMMYFUNCTION("""COMPUTED_VALUE"""),"SOL")</f>
        <v>SOL</v>
      </c>
    </row>
    <row r="5">
      <c r="A5" s="126" t="str">
        <f t="shared" si="1"/>
        <v>UST-LARIX</v>
      </c>
      <c r="B5" s="126">
        <f t="shared" si="2"/>
        <v>-0.003740374343</v>
      </c>
      <c r="C5" s="160">
        <f t="shared" si="3"/>
        <v>-0.000005</v>
      </c>
      <c r="D5" s="148" t="s">
        <v>189</v>
      </c>
      <c r="E5" s="142">
        <f>IFERROR(__xludf.DUMMYFUNCTION("IF(D5&lt;&gt;"""",SPLIT(D5,"" 
""),)"),0.455767)</f>
        <v>0.455767</v>
      </c>
      <c r="F5" s="142" t="str">
        <f>IFERROR(__xludf.DUMMYFUNCTION("""COMPUTED_VALUE"""),"UST")</f>
        <v>UST</v>
      </c>
      <c r="G5" s="142">
        <f>IFERROR(__xludf.DUMMYFUNCTION("""COMPUTED_VALUE"""),-121.850638)</f>
        <v>-121.850638</v>
      </c>
      <c r="H5" s="142" t="str">
        <f>IFERROR(__xludf.DUMMYFUNCTION("""COMPUTED_VALUE"""),"LARIX")</f>
        <v>LARIX</v>
      </c>
      <c r="I5" s="142">
        <f>IFERROR(__xludf.DUMMYFUNCTION("""COMPUTED_VALUE"""),-5.0E-6)</f>
        <v>-0.000005</v>
      </c>
      <c r="J5" s="142" t="str">
        <f>IFERROR(__xludf.DUMMYFUNCTION("""COMPUTED_VALUE"""),"SOL")</f>
        <v>SOL</v>
      </c>
    </row>
    <row r="6">
      <c r="A6" s="126" t="str">
        <f t="shared" si="1"/>
        <v>TRANS</v>
      </c>
      <c r="B6" s="126" t="str">
        <f t="shared" si="2"/>
        <v/>
      </c>
      <c r="C6" s="160">
        <f t="shared" si="3"/>
        <v>-0.000005</v>
      </c>
      <c r="D6" s="148" t="s">
        <v>190</v>
      </c>
      <c r="E6" s="142">
        <f>IFERROR(__xludf.DUMMYFUNCTION("IF(D6&lt;&gt;"""",SPLIT(D6,"" 
""),)"),121.850638)</f>
        <v>121.850638</v>
      </c>
      <c r="F6" s="142" t="str">
        <f>IFERROR(__xludf.DUMMYFUNCTION("""COMPUTED_VALUE"""),"LARIX")</f>
        <v>LARIX</v>
      </c>
      <c r="G6" s="142">
        <f>IFERROR(__xludf.DUMMYFUNCTION("""COMPUTED_VALUE"""),-5.0E-6)</f>
        <v>-0.000005</v>
      </c>
      <c r="H6" s="142" t="str">
        <f>IFERROR(__xludf.DUMMYFUNCTION("""COMPUTED_VALUE"""),"SOL")</f>
        <v>SOL</v>
      </c>
    </row>
    <row r="7">
      <c r="A7" s="126" t="str">
        <f t="shared" si="1"/>
        <v>TRANS</v>
      </c>
      <c r="B7" s="126" t="str">
        <f t="shared" si="2"/>
        <v/>
      </c>
      <c r="C7" s="160">
        <f t="shared" si="3"/>
        <v>-0.000005</v>
      </c>
      <c r="D7" s="148" t="s">
        <v>191</v>
      </c>
      <c r="E7" s="142">
        <f>IFERROR(__xludf.DUMMYFUNCTION("IF(D7&lt;&gt;"""",SPLIT(D7,"" 
""),)"),0.183291)</f>
        <v>0.183291</v>
      </c>
      <c r="F7" s="142" t="str">
        <f>IFERROR(__xludf.DUMMYFUNCTION("""COMPUTED_VALUE"""),"USDC")</f>
        <v>USDC</v>
      </c>
      <c r="G7" s="142">
        <f>IFERROR(__xludf.DUMMYFUNCTION("""COMPUTED_VALUE"""),-5.0E-6)</f>
        <v>-0.000005</v>
      </c>
      <c r="H7" s="142" t="str">
        <f>IFERROR(__xludf.DUMMYFUNCTION("""COMPUTED_VALUE"""),"SOL")</f>
        <v>SOL</v>
      </c>
    </row>
    <row r="8">
      <c r="A8" s="126" t="str">
        <f t="shared" si="1"/>
        <v>TRANS</v>
      </c>
      <c r="B8" s="126" t="str">
        <f t="shared" si="2"/>
        <v/>
      </c>
      <c r="C8" s="160" t="str">
        <f t="shared" si="3"/>
        <v/>
      </c>
      <c r="D8" s="148" t="s">
        <v>192</v>
      </c>
      <c r="E8" s="142">
        <f>IFERROR(__xludf.DUMMYFUNCTION("IF(D8&lt;&gt;"""",SPLIT(D8,"" 
""),)"),1.62902423)</f>
        <v>1.62902423</v>
      </c>
      <c r="F8" s="142" t="str">
        <f>IFERROR(__xludf.DUMMYFUNCTION("""COMPUTED_VALUE"""),"LDO")</f>
        <v>LDO</v>
      </c>
    </row>
    <row r="9">
      <c r="A9" s="126" t="str">
        <f t="shared" si="1"/>
        <v>TRANS</v>
      </c>
      <c r="B9" s="126" t="str">
        <f t="shared" si="2"/>
        <v/>
      </c>
      <c r="C9" s="160">
        <f t="shared" si="3"/>
        <v>-0.000005</v>
      </c>
      <c r="D9" s="148" t="s">
        <v>193</v>
      </c>
      <c r="E9" s="142">
        <f>IFERROR(__xludf.DUMMYFUNCTION("IF(D9&lt;&gt;"""",SPLIT(D9,"" 
""),)"),-26.879967116)</f>
        <v>-26.87996712</v>
      </c>
      <c r="F9" s="142" t="str">
        <f>IFERROR(__xludf.DUMMYFUNCTION("""COMPUTED_VALUE"""),"stSOL")</f>
        <v>stSOL</v>
      </c>
      <c r="G9" s="142">
        <f>IFERROR(__xludf.DUMMYFUNCTION("""COMPUTED_VALUE"""),-5.0E-6)</f>
        <v>-0.000005</v>
      </c>
      <c r="H9" s="142" t="str">
        <f>IFERROR(__xludf.DUMMYFUNCTION("""COMPUTED_VALUE"""),"SOL")</f>
        <v>SOL</v>
      </c>
    </row>
    <row r="10">
      <c r="A10" s="126" t="str">
        <f t="shared" si="1"/>
        <v>TRANS</v>
      </c>
      <c r="B10" s="126" t="str">
        <f t="shared" si="2"/>
        <v/>
      </c>
      <c r="C10" s="160">
        <f t="shared" si="3"/>
        <v>-0.000005</v>
      </c>
      <c r="D10" s="148" t="s">
        <v>194</v>
      </c>
      <c r="E10" s="142">
        <f>IFERROR(__xludf.DUMMYFUNCTION("IF(D10&lt;&gt;"""",SPLIT(D10,"" 
""),)"),26.879967116)</f>
        <v>26.87996712</v>
      </c>
      <c r="F10" s="142" t="str">
        <f>IFERROR(__xludf.DUMMYFUNCTION("""COMPUTED_VALUE"""),"stSOL")</f>
        <v>stSOL</v>
      </c>
      <c r="G10" s="142">
        <f>IFERROR(__xludf.DUMMYFUNCTION("""COMPUTED_VALUE"""),-27.680005)</f>
        <v>-27.680005</v>
      </c>
      <c r="H10" s="142" t="str">
        <f>IFERROR(__xludf.DUMMYFUNCTION("""COMPUTED_VALUE"""),"SOL")</f>
        <v>SOL</v>
      </c>
    </row>
    <row r="11">
      <c r="A11" s="126" t="str">
        <f t="shared" si="1"/>
        <v>RECV</v>
      </c>
      <c r="B11" s="126" t="str">
        <f t="shared" si="2"/>
        <v/>
      </c>
      <c r="C11" s="160" t="str">
        <f t="shared" si="3"/>
        <v/>
      </c>
      <c r="D11" s="148" t="s">
        <v>195</v>
      </c>
      <c r="E11" s="142">
        <f>IFERROR(__xludf.DUMMYFUNCTION("IF(D11&lt;&gt;"""",SPLIT(D11,"" 
""),)"),15.079995)</f>
        <v>15.079995</v>
      </c>
      <c r="F11" s="142" t="str">
        <f>IFERROR(__xludf.DUMMYFUNCTION("""COMPUTED_VALUE"""),"SOL")</f>
        <v>SOL</v>
      </c>
      <c r="G11" s="142"/>
      <c r="H11" s="142"/>
    </row>
    <row r="12">
      <c r="A12" s="126" t="str">
        <f t="shared" si="1"/>
        <v>RECV</v>
      </c>
      <c r="B12" s="126" t="str">
        <f t="shared" si="2"/>
        <v/>
      </c>
      <c r="C12" s="160" t="str">
        <f t="shared" si="3"/>
        <v/>
      </c>
      <c r="D12" s="148" t="s">
        <v>196</v>
      </c>
      <c r="E12" s="142">
        <f>IFERROR(__xludf.DUMMYFUNCTION("IF(D12&lt;&gt;"""",SPLIT(D12,"" 
""),)"),12.57803537)</f>
        <v>12.57803537</v>
      </c>
      <c r="F12" s="142" t="str">
        <f>IFERROR(__xludf.DUMMYFUNCTION("""COMPUTED_VALUE"""),"SOL")</f>
        <v>SOL</v>
      </c>
      <c r="G12" s="142"/>
      <c r="H12" s="142"/>
    </row>
    <row r="13">
      <c r="A13" s="126" t="str">
        <f t="shared" si="1"/>
        <v>TRANS</v>
      </c>
      <c r="B13" s="126" t="str">
        <f t="shared" si="2"/>
        <v/>
      </c>
      <c r="C13" s="160" t="str">
        <f t="shared" si="3"/>
        <v/>
      </c>
      <c r="D13" s="148" t="s">
        <v>197</v>
      </c>
      <c r="E13" s="142">
        <f>IFERROR(__xludf.DUMMYFUNCTION("IF(D13&lt;&gt;"""",SPLIT(D13,"" 
""),)"),1.49157721)</f>
        <v>1.49157721</v>
      </c>
      <c r="F13" s="142" t="str">
        <f>IFERROR(__xludf.DUMMYFUNCTION("""COMPUTED_VALUE"""),"LDO")</f>
        <v>LDO</v>
      </c>
    </row>
    <row r="14">
      <c r="A14" s="126" t="str">
        <f t="shared" si="1"/>
        <v>TRANS</v>
      </c>
      <c r="B14" s="126" t="str">
        <f t="shared" si="2"/>
        <v/>
      </c>
      <c r="C14" s="160">
        <f t="shared" si="3"/>
        <v>-0.000005</v>
      </c>
      <c r="D14" s="148" t="s">
        <v>198</v>
      </c>
      <c r="E14" s="142">
        <f>IFERROR(__xludf.DUMMYFUNCTION("IF(D14&lt;&gt;"""",SPLIT(D14,"" 
""),)"),-0.186166008)</f>
        <v>-0.186166008</v>
      </c>
      <c r="F14" s="142" t="str">
        <f>IFERROR(__xludf.DUMMYFUNCTION("""COMPUTED_VALUE"""),"stSOL")</f>
        <v>stSOL</v>
      </c>
      <c r="G14" s="142">
        <f>IFERROR(__xludf.DUMMYFUNCTION("""COMPUTED_VALUE"""),-5.0E-6)</f>
        <v>-0.000005</v>
      </c>
      <c r="H14" s="142" t="str">
        <f>IFERROR(__xludf.DUMMYFUNCTION("""COMPUTED_VALUE"""),"SOL")</f>
        <v>SOL</v>
      </c>
    </row>
    <row r="15">
      <c r="A15" s="126" t="str">
        <f t="shared" si="1"/>
        <v>stSOL-LDO</v>
      </c>
      <c r="B15" s="126">
        <f t="shared" si="2"/>
        <v>-0.03012638463</v>
      </c>
      <c r="C15" s="160">
        <f t="shared" si="3"/>
        <v>-0.000005</v>
      </c>
      <c r="D15" s="148" t="s">
        <v>199</v>
      </c>
      <c r="E15" s="142">
        <f>IFERROR(__xludf.DUMMYFUNCTION("IF(D15&lt;&gt;"""",SPLIT(D15,"" 
""),)"),0.186166008)</f>
        <v>0.186166008</v>
      </c>
      <c r="F15" s="142" t="str">
        <f>IFERROR(__xludf.DUMMYFUNCTION("""COMPUTED_VALUE"""),"stSOL")</f>
        <v>stSOL</v>
      </c>
      <c r="G15" s="142">
        <f>IFERROR(__xludf.DUMMYFUNCTION("""COMPUTED_VALUE"""),-6.17950047)</f>
        <v>-6.17950047</v>
      </c>
      <c r="H15" s="142" t="str">
        <f>IFERROR(__xludf.DUMMYFUNCTION("""COMPUTED_VALUE"""),"LDO")</f>
        <v>LDO</v>
      </c>
      <c r="I15" s="142">
        <f>IFERROR(__xludf.DUMMYFUNCTION("""COMPUTED_VALUE"""),-5.0E-6)</f>
        <v>-0.000005</v>
      </c>
      <c r="J15" s="142" t="str">
        <f>IFERROR(__xludf.DUMMYFUNCTION("""COMPUTED_VALUE"""),"SOL")</f>
        <v>SOL</v>
      </c>
    </row>
    <row r="16">
      <c r="A16" s="126" t="str">
        <f t="shared" si="1"/>
        <v>TRANS</v>
      </c>
      <c r="B16" s="126" t="str">
        <f t="shared" si="2"/>
        <v/>
      </c>
      <c r="C16" s="160">
        <f t="shared" si="3"/>
        <v>-0.000005</v>
      </c>
      <c r="D16" s="148" t="s">
        <v>200</v>
      </c>
      <c r="E16" s="142">
        <f>IFERROR(__xludf.DUMMYFUNCTION("IF(D16&lt;&gt;"""",SPLIT(D16,"" 
""),)"),-0.531531)</f>
        <v>-0.531531</v>
      </c>
      <c r="F16" s="142" t="str">
        <f>IFERROR(__xludf.DUMMYFUNCTION("""COMPUTED_VALUE"""),"UST")</f>
        <v>UST</v>
      </c>
      <c r="G16" s="142">
        <f>IFERROR(__xludf.DUMMYFUNCTION("""COMPUTED_VALUE"""),-5.0E-6)</f>
        <v>-0.000005</v>
      </c>
      <c r="H16" s="142" t="str">
        <f>IFERROR(__xludf.DUMMYFUNCTION("""COMPUTED_VALUE"""),"SOL")</f>
        <v>SOL</v>
      </c>
    </row>
    <row r="17">
      <c r="A17" s="126" t="str">
        <f t="shared" si="1"/>
        <v>UST-LARIX</v>
      </c>
      <c r="B17" s="126">
        <f t="shared" si="2"/>
        <v>-0.003734629173</v>
      </c>
      <c r="C17" s="160">
        <f t="shared" si="3"/>
        <v>-0.000005</v>
      </c>
      <c r="D17" s="148" t="s">
        <v>201</v>
      </c>
      <c r="E17" s="142">
        <f>IFERROR(__xludf.DUMMYFUNCTION("IF(D17&lt;&gt;"""",SPLIT(D17,"" 
""),)"),0.531531)</f>
        <v>0.531531</v>
      </c>
      <c r="F17" s="142" t="str">
        <f>IFERROR(__xludf.DUMMYFUNCTION("""COMPUTED_VALUE"""),"UST")</f>
        <v>UST</v>
      </c>
      <c r="G17" s="142">
        <f>IFERROR(__xludf.DUMMYFUNCTION("""COMPUTED_VALUE"""),-142.324974)</f>
        <v>-142.324974</v>
      </c>
      <c r="H17" s="142" t="str">
        <f>IFERROR(__xludf.DUMMYFUNCTION("""COMPUTED_VALUE"""),"LARIX")</f>
        <v>LARIX</v>
      </c>
      <c r="I17" s="142">
        <f>IFERROR(__xludf.DUMMYFUNCTION("""COMPUTED_VALUE"""),-5.0E-6)</f>
        <v>-0.000005</v>
      </c>
      <c r="J17" s="142" t="str">
        <f>IFERROR(__xludf.DUMMYFUNCTION("""COMPUTED_VALUE"""),"SOL")</f>
        <v>SOL</v>
      </c>
    </row>
    <row r="18">
      <c r="A18" s="126" t="str">
        <f t="shared" si="1"/>
        <v>TRANS</v>
      </c>
      <c r="B18" s="126" t="str">
        <f t="shared" si="2"/>
        <v/>
      </c>
      <c r="C18" s="160">
        <f t="shared" si="3"/>
        <v>-0.000005</v>
      </c>
      <c r="D18" s="148" t="s">
        <v>202</v>
      </c>
      <c r="E18" s="142">
        <f>IFERROR(__xludf.DUMMYFUNCTION("IF(D18&lt;&gt;"""",SPLIT(D18,"" 
""),)"),-24.957194901)</f>
        <v>-24.9571949</v>
      </c>
      <c r="F18" s="142" t="str">
        <f>IFERROR(__xludf.DUMMYFUNCTION("""COMPUTED_VALUE"""),"stSOL")</f>
        <v>stSOL</v>
      </c>
      <c r="G18" s="142">
        <f>IFERROR(__xludf.DUMMYFUNCTION("""COMPUTED_VALUE"""),-5.0E-6)</f>
        <v>-0.000005</v>
      </c>
      <c r="H18" s="142" t="str">
        <f>IFERROR(__xludf.DUMMYFUNCTION("""COMPUTED_VALUE"""),"SOL")</f>
        <v>SOL</v>
      </c>
    </row>
    <row r="19">
      <c r="A19" s="126" t="str">
        <f t="shared" si="1"/>
        <v>TRANS</v>
      </c>
      <c r="B19" s="126" t="str">
        <f t="shared" si="2"/>
        <v/>
      </c>
      <c r="C19" s="160">
        <f t="shared" si="3"/>
        <v>-0.000005</v>
      </c>
      <c r="D19" s="148" t="s">
        <v>203</v>
      </c>
      <c r="E19" s="142">
        <f>IFERROR(__xludf.DUMMYFUNCTION("IF(D19&lt;&gt;"""",SPLIT(D19,"" 
""),)"),15.634662954)</f>
        <v>15.63466295</v>
      </c>
      <c r="F19" s="142" t="str">
        <f>IFERROR(__xludf.DUMMYFUNCTION("""COMPUTED_VALUE"""),"stSOL")</f>
        <v>stSOL</v>
      </c>
      <c r="G19" s="142">
        <f>IFERROR(__xludf.DUMMYFUNCTION("""COMPUTED_VALUE"""),-16.100005)</f>
        <v>-16.100005</v>
      </c>
      <c r="H19" s="142" t="str">
        <f>IFERROR(__xludf.DUMMYFUNCTION("""COMPUTED_VALUE"""),"SOL")</f>
        <v>SOL</v>
      </c>
    </row>
    <row r="20">
      <c r="A20" s="126" t="str">
        <f t="shared" si="1"/>
        <v>RECV</v>
      </c>
      <c r="B20" s="126" t="str">
        <f t="shared" si="2"/>
        <v/>
      </c>
      <c r="C20" s="160" t="str">
        <f t="shared" si="3"/>
        <v/>
      </c>
      <c r="D20" s="148" t="s">
        <v>204</v>
      </c>
      <c r="E20" s="142">
        <f>IFERROR(__xludf.DUMMYFUNCTION("IF(D20&lt;&gt;"""",SPLIT(D20,"" 
""),)"),16.119995)</f>
        <v>16.119995</v>
      </c>
      <c r="F20" s="142" t="str">
        <f>IFERROR(__xludf.DUMMYFUNCTION("""COMPUTED_VALUE"""),"SOL")</f>
        <v>SOL</v>
      </c>
      <c r="G20" s="142"/>
      <c r="H20" s="142"/>
    </row>
    <row r="21">
      <c r="A21" s="126" t="str">
        <f t="shared" si="1"/>
        <v>TRANS</v>
      </c>
      <c r="B21" s="126" t="str">
        <f t="shared" si="2"/>
        <v/>
      </c>
      <c r="C21" s="160">
        <f t="shared" si="3"/>
        <v>-0.000005</v>
      </c>
      <c r="D21" s="148" t="s">
        <v>205</v>
      </c>
      <c r="E21" s="142">
        <f>IFERROR(__xludf.DUMMYFUNCTION("IF(D21&lt;&gt;"""",SPLIT(D21,"" 
""),)"),9.322531947)</f>
        <v>9.322531947</v>
      </c>
      <c r="F21" s="142" t="str">
        <f>IFERROR(__xludf.DUMMYFUNCTION("""COMPUTED_VALUE"""),"stSOL")</f>
        <v>stSOL</v>
      </c>
      <c r="G21" s="142">
        <f>IFERROR(__xludf.DUMMYFUNCTION("""COMPUTED_VALUE"""),-9.600005)</f>
        <v>-9.600005</v>
      </c>
      <c r="H21" s="142" t="str">
        <f>IFERROR(__xludf.DUMMYFUNCTION("""COMPUTED_VALUE"""),"SOL")</f>
        <v>SOL</v>
      </c>
    </row>
    <row r="22">
      <c r="A22" s="126" t="str">
        <f t="shared" si="1"/>
        <v>RECV</v>
      </c>
      <c r="B22" s="126" t="str">
        <f t="shared" si="2"/>
        <v/>
      </c>
      <c r="C22" s="160" t="str">
        <f t="shared" si="3"/>
        <v/>
      </c>
      <c r="D22" s="148" t="s">
        <v>206</v>
      </c>
      <c r="E22" s="142">
        <f>IFERROR(__xludf.DUMMYFUNCTION("IF(D22&lt;&gt;"""",SPLIT(D22,"" 
""),)"),9.53880494)</f>
        <v>9.53880494</v>
      </c>
      <c r="F22" s="142" t="str">
        <f>IFERROR(__xludf.DUMMYFUNCTION("""COMPUTED_VALUE"""),"SOL")</f>
        <v>SOL</v>
      </c>
      <c r="G22" s="142"/>
      <c r="H22" s="142"/>
    </row>
    <row r="23">
      <c r="A23" s="126" t="str">
        <f t="shared" si="1"/>
        <v>TRANS</v>
      </c>
      <c r="B23" s="126" t="str">
        <f t="shared" si="2"/>
        <v/>
      </c>
      <c r="C23" s="160">
        <f t="shared" si="3"/>
        <v>-0.000005</v>
      </c>
      <c r="D23" s="148" t="s">
        <v>207</v>
      </c>
      <c r="E23" s="142">
        <f>IFERROR(__xludf.DUMMYFUNCTION("IF(D23&lt;&gt;"""",SPLIT(D23,"" 
""),)"),142.324974)</f>
        <v>142.324974</v>
      </c>
      <c r="F23" s="142" t="str">
        <f>IFERROR(__xludf.DUMMYFUNCTION("""COMPUTED_VALUE"""),"LARIX")</f>
        <v>LARIX</v>
      </c>
      <c r="G23" s="142">
        <f>IFERROR(__xludf.DUMMYFUNCTION("""COMPUTED_VALUE"""),-5.0E-6)</f>
        <v>-0.000005</v>
      </c>
      <c r="H23" s="142" t="str">
        <f>IFERROR(__xludf.DUMMYFUNCTION("""COMPUTED_VALUE"""),"SOL")</f>
        <v>SOL</v>
      </c>
    </row>
    <row r="24">
      <c r="A24" s="126" t="str">
        <f t="shared" si="1"/>
        <v>TRANS</v>
      </c>
      <c r="B24" s="126" t="str">
        <f t="shared" si="2"/>
        <v/>
      </c>
      <c r="C24" s="160" t="str">
        <f t="shared" si="3"/>
        <v/>
      </c>
      <c r="D24" s="148" t="s">
        <v>208</v>
      </c>
      <c r="E24" s="142">
        <f>IFERROR(__xludf.DUMMYFUNCTION("IF(D24&lt;&gt;"""",SPLIT(D24,"" 
""),)"),1.62148998)</f>
        <v>1.62148998</v>
      </c>
      <c r="F24" s="142" t="str">
        <f>IFERROR(__xludf.DUMMYFUNCTION("""COMPUTED_VALUE"""),"LDO")</f>
        <v>LDO</v>
      </c>
    </row>
    <row r="25">
      <c r="A25" s="126" t="str">
        <f t="shared" si="1"/>
        <v>TRANS</v>
      </c>
      <c r="B25" s="126" t="str">
        <f t="shared" si="2"/>
        <v/>
      </c>
      <c r="C25" s="160">
        <f t="shared" si="3"/>
        <v>-0.000005</v>
      </c>
      <c r="D25" s="148" t="s">
        <v>209</v>
      </c>
      <c r="E25" s="142">
        <f>IFERROR(__xludf.DUMMYFUNCTION("IF(D25&lt;&gt;"""",SPLIT(D25,"" 
""),)"),-26.911023349)</f>
        <v>-26.91102335</v>
      </c>
      <c r="F25" s="142" t="str">
        <f>IFERROR(__xludf.DUMMYFUNCTION("""COMPUTED_VALUE"""),"stSOL")</f>
        <v>stSOL</v>
      </c>
      <c r="G25" s="142">
        <f>IFERROR(__xludf.DUMMYFUNCTION("""COMPUTED_VALUE"""),-5.0E-6)</f>
        <v>-0.000005</v>
      </c>
      <c r="H25" s="142" t="str">
        <f>IFERROR(__xludf.DUMMYFUNCTION("""COMPUTED_VALUE"""),"SOL")</f>
        <v>SOL</v>
      </c>
    </row>
    <row r="26">
      <c r="A26" s="126" t="str">
        <f t="shared" si="1"/>
        <v>TRANS</v>
      </c>
      <c r="B26" s="126" t="str">
        <f t="shared" si="2"/>
        <v/>
      </c>
      <c r="C26" s="160">
        <f t="shared" si="3"/>
        <v>-0.000005</v>
      </c>
      <c r="D26" s="148" t="s">
        <v>210</v>
      </c>
      <c r="E26" s="142">
        <f>IFERROR(__xludf.DUMMYFUNCTION("IF(D26&lt;&gt;"""",SPLIT(D26,"" 
""),)"),26.911023349)</f>
        <v>26.91102335</v>
      </c>
      <c r="F26" s="142" t="str">
        <f>IFERROR(__xludf.DUMMYFUNCTION("""COMPUTED_VALUE"""),"stSOL")</f>
        <v>stSOL</v>
      </c>
      <c r="G26" s="142">
        <f>IFERROR(__xludf.DUMMYFUNCTION("""COMPUTED_VALUE"""),-27.700005)</f>
        <v>-27.700005</v>
      </c>
      <c r="H26" s="142" t="str">
        <f>IFERROR(__xludf.DUMMYFUNCTION("""COMPUTED_VALUE"""),"SOL")</f>
        <v>SOL</v>
      </c>
    </row>
    <row r="27">
      <c r="A27" s="126" t="str">
        <f t="shared" si="1"/>
        <v>RECV</v>
      </c>
      <c r="B27" s="126" t="str">
        <f t="shared" si="2"/>
        <v/>
      </c>
      <c r="C27" s="160" t="str">
        <f t="shared" si="3"/>
        <v/>
      </c>
      <c r="D27" s="148" t="s">
        <v>211</v>
      </c>
      <c r="E27" s="142">
        <f>IFERROR(__xludf.DUMMYFUNCTION("IF(D27&lt;&gt;"""",SPLIT(D27,"" 
""),)"),27.709995)</f>
        <v>27.709995</v>
      </c>
      <c r="F27" s="142" t="str">
        <f>IFERROR(__xludf.DUMMYFUNCTION("""COMPUTED_VALUE"""),"SOL")</f>
        <v>SOL</v>
      </c>
      <c r="G27" s="142"/>
      <c r="H27" s="142"/>
    </row>
    <row r="28">
      <c r="A28" s="126" t="str">
        <f t="shared" si="1"/>
        <v>TRANS</v>
      </c>
      <c r="B28" s="126" t="str">
        <f t="shared" si="2"/>
        <v/>
      </c>
      <c r="C28" s="160">
        <f t="shared" si="3"/>
        <v>-0.000005</v>
      </c>
      <c r="D28" s="148" t="s">
        <v>212</v>
      </c>
      <c r="E28" s="142">
        <f>IFERROR(__xludf.DUMMYFUNCTION("IF(D28&lt;&gt;"""",SPLIT(D28,"" 
""),)"),-12.53257044)</f>
        <v>-12.53257044</v>
      </c>
      <c r="F28" s="142" t="str">
        <f>IFERROR(__xludf.DUMMYFUNCTION("""COMPUTED_VALUE"""),"stSOL")</f>
        <v>stSOL</v>
      </c>
      <c r="G28" s="142">
        <f>IFERROR(__xludf.DUMMYFUNCTION("""COMPUTED_VALUE"""),-5.0E-6)</f>
        <v>-0.000005</v>
      </c>
      <c r="H28" s="142" t="str">
        <f>IFERROR(__xludf.DUMMYFUNCTION("""COMPUTED_VALUE"""),"SOL")</f>
        <v>SOL</v>
      </c>
    </row>
    <row r="29">
      <c r="A29" s="126" t="str">
        <f t="shared" si="1"/>
        <v>TRANS</v>
      </c>
      <c r="B29" s="126" t="str">
        <f t="shared" si="2"/>
        <v/>
      </c>
      <c r="C29" s="160">
        <f t="shared" si="3"/>
        <v>-0.000005</v>
      </c>
      <c r="D29" s="148" t="s">
        <v>213</v>
      </c>
      <c r="E29" s="142">
        <f>IFERROR(__xludf.DUMMYFUNCTION("IF(D29&lt;&gt;"""",SPLIT(D29,"" 
""),)"),12.53257044)</f>
        <v>12.53257044</v>
      </c>
      <c r="F29" s="142" t="str">
        <f>IFERROR(__xludf.DUMMYFUNCTION("""COMPUTED_VALUE"""),"stSOL")</f>
        <v>stSOL</v>
      </c>
      <c r="G29" s="142">
        <f>IFERROR(__xludf.DUMMYFUNCTION("""COMPUTED_VALUE"""),-12.900005)</f>
        <v>-12.900005</v>
      </c>
      <c r="H29" s="142" t="str">
        <f>IFERROR(__xludf.DUMMYFUNCTION("""COMPUTED_VALUE"""),"SOL")</f>
        <v>SOL</v>
      </c>
    </row>
    <row r="30">
      <c r="A30" s="126" t="str">
        <f t="shared" si="1"/>
        <v>RECV</v>
      </c>
      <c r="B30" s="126" t="str">
        <f t="shared" si="2"/>
        <v/>
      </c>
      <c r="C30" s="160" t="str">
        <f t="shared" si="3"/>
        <v/>
      </c>
      <c r="D30" s="148" t="s">
        <v>214</v>
      </c>
      <c r="E30" s="142">
        <f>IFERROR(__xludf.DUMMYFUNCTION("IF(D30&lt;&gt;"""",SPLIT(D30,"" 
""),)"),12.89317638)</f>
        <v>12.89317638</v>
      </c>
      <c r="F30" s="142" t="str">
        <f>IFERROR(__xludf.DUMMYFUNCTION("""COMPUTED_VALUE"""),"SOL")</f>
        <v>SOL</v>
      </c>
      <c r="G30" s="142"/>
      <c r="H30" s="142"/>
    </row>
    <row r="31">
      <c r="A31" s="126" t="str">
        <f t="shared" si="1"/>
        <v>TRANS</v>
      </c>
      <c r="B31" s="126" t="str">
        <f t="shared" si="2"/>
        <v/>
      </c>
      <c r="C31" s="160" t="str">
        <f t="shared" si="3"/>
        <v/>
      </c>
      <c r="D31" s="148" t="s">
        <v>215</v>
      </c>
      <c r="E31" s="142">
        <f>IFERROR(__xludf.DUMMYFUNCTION("IF(D31&lt;&gt;"""",SPLIT(D31,"" 
""),)"),1.61519201)</f>
        <v>1.61519201</v>
      </c>
      <c r="F31" s="142" t="str">
        <f>IFERROR(__xludf.DUMMYFUNCTION("""COMPUTED_VALUE"""),"LDO")</f>
        <v>LDO</v>
      </c>
    </row>
    <row r="32">
      <c r="A32" s="126" t="str">
        <f t="shared" si="1"/>
        <v>TRANS</v>
      </c>
      <c r="B32" s="126" t="str">
        <f t="shared" si="2"/>
        <v/>
      </c>
      <c r="C32" s="160">
        <f t="shared" si="3"/>
        <v>-0.000005</v>
      </c>
      <c r="D32" s="148" t="s">
        <v>216</v>
      </c>
      <c r="E32" s="142">
        <f>IFERROR(__xludf.DUMMYFUNCTION("IF(D32&lt;&gt;"""",SPLIT(D32,"" 
""),)"),-0.629993)</f>
        <v>-0.629993</v>
      </c>
      <c r="F32" s="142" t="str">
        <f>IFERROR(__xludf.DUMMYFUNCTION("""COMPUTED_VALUE"""),"UST")</f>
        <v>UST</v>
      </c>
      <c r="G32" s="142">
        <f>IFERROR(__xludf.DUMMYFUNCTION("""COMPUTED_VALUE"""),-5.0E-6)</f>
        <v>-0.000005</v>
      </c>
      <c r="H32" s="142" t="str">
        <f>IFERROR(__xludf.DUMMYFUNCTION("""COMPUTED_VALUE"""),"SOL")</f>
        <v>SOL</v>
      </c>
    </row>
    <row r="33">
      <c r="A33" s="126" t="str">
        <f t="shared" si="1"/>
        <v>UST-LARIX</v>
      </c>
      <c r="B33" s="126">
        <f t="shared" si="2"/>
        <v>-0.003879627755</v>
      </c>
      <c r="C33" s="160">
        <f t="shared" si="3"/>
        <v>-0.000005</v>
      </c>
      <c r="D33" s="148" t="s">
        <v>217</v>
      </c>
      <c r="E33" s="142">
        <f>IFERROR(__xludf.DUMMYFUNCTION("IF(D33&lt;&gt;"""",SPLIT(D33,"" 
""),)"),0.629993)</f>
        <v>0.629993</v>
      </c>
      <c r="F33" s="142" t="str">
        <f>IFERROR(__xludf.DUMMYFUNCTION("""COMPUTED_VALUE"""),"UST")</f>
        <v>UST</v>
      </c>
      <c r="G33" s="142">
        <f>IFERROR(__xludf.DUMMYFUNCTION("""COMPUTED_VALUE"""),-162.384909)</f>
        <v>-162.384909</v>
      </c>
      <c r="H33" s="142" t="str">
        <f>IFERROR(__xludf.DUMMYFUNCTION("""COMPUTED_VALUE"""),"LARIX")</f>
        <v>LARIX</v>
      </c>
      <c r="I33" s="142">
        <f>IFERROR(__xludf.DUMMYFUNCTION("""COMPUTED_VALUE"""),-5.0E-6)</f>
        <v>-0.000005</v>
      </c>
      <c r="J33" s="142" t="str">
        <f>IFERROR(__xludf.DUMMYFUNCTION("""COMPUTED_VALUE"""),"SOL")</f>
        <v>SOL</v>
      </c>
    </row>
    <row r="34">
      <c r="A34" s="126" t="str">
        <f t="shared" si="1"/>
        <v>TRANS</v>
      </c>
      <c r="B34" s="126" t="str">
        <f t="shared" si="2"/>
        <v/>
      </c>
      <c r="C34" s="160">
        <f t="shared" si="3"/>
        <v>-0.000005</v>
      </c>
      <c r="D34" s="148" t="s">
        <v>218</v>
      </c>
      <c r="E34" s="142">
        <f>IFERROR(__xludf.DUMMYFUNCTION("IF(D34&lt;&gt;"""",SPLIT(D34,"" 
""),)"),14.563193)</f>
        <v>14.563193</v>
      </c>
      <c r="F34" s="142" t="str">
        <f>IFERROR(__xludf.DUMMYFUNCTION("""COMPUTED_VALUE"""),"LARIX")</f>
        <v>LARIX</v>
      </c>
      <c r="G34" s="142">
        <f>IFERROR(__xludf.DUMMYFUNCTION("""COMPUTED_VALUE"""),-5.0E-6)</f>
        <v>-0.000005</v>
      </c>
      <c r="H34" s="142" t="str">
        <f>IFERROR(__xludf.DUMMYFUNCTION("""COMPUTED_VALUE"""),"SOL")</f>
        <v>SOL</v>
      </c>
    </row>
    <row r="35">
      <c r="A35" s="126" t="str">
        <f t="shared" si="1"/>
        <v>TRANS</v>
      </c>
      <c r="B35" s="126" t="str">
        <f t="shared" si="2"/>
        <v/>
      </c>
      <c r="C35" s="160">
        <f t="shared" si="3"/>
        <v>-0.000005</v>
      </c>
      <c r="D35" s="148" t="s">
        <v>219</v>
      </c>
      <c r="E35" s="142">
        <f>IFERROR(__xludf.DUMMYFUNCTION("IF(D35&lt;&gt;"""",SPLIT(D35,"" 
""),)"),147.821714)</f>
        <v>147.821714</v>
      </c>
      <c r="F35" s="142" t="str">
        <f>IFERROR(__xludf.DUMMYFUNCTION("""COMPUTED_VALUE"""),"LARIX")</f>
        <v>LARIX</v>
      </c>
      <c r="G35" s="142">
        <f>IFERROR(__xludf.DUMMYFUNCTION("""COMPUTED_VALUE"""),-5.0E-6)</f>
        <v>-0.000005</v>
      </c>
      <c r="H35" s="142" t="str">
        <f>IFERROR(__xludf.DUMMYFUNCTION("""COMPUTED_VALUE"""),"SOL")</f>
        <v>SOL</v>
      </c>
    </row>
    <row r="36">
      <c r="A36" s="126" t="str">
        <f t="shared" si="1"/>
        <v>TRANS</v>
      </c>
      <c r="B36" s="126" t="str">
        <f t="shared" si="2"/>
        <v/>
      </c>
      <c r="C36" s="160">
        <f t="shared" si="3"/>
        <v>-0.000005</v>
      </c>
      <c r="D36" s="148" t="s">
        <v>220</v>
      </c>
      <c r="E36" s="142">
        <f>IFERROR(__xludf.DUMMYFUNCTION("IF(D36&lt;&gt;"""",SPLIT(D36,"" 
""),)"),-12.824025567)</f>
        <v>-12.82402557</v>
      </c>
      <c r="F36" s="142" t="str">
        <f>IFERROR(__xludf.DUMMYFUNCTION("""COMPUTED_VALUE"""),"stSOL")</f>
        <v>stSOL</v>
      </c>
      <c r="G36" s="142">
        <f>IFERROR(__xludf.DUMMYFUNCTION("""COMPUTED_VALUE"""),-5.0E-6)</f>
        <v>-0.000005</v>
      </c>
      <c r="H36" s="142" t="str">
        <f>IFERROR(__xludf.DUMMYFUNCTION("""COMPUTED_VALUE"""),"SOL")</f>
        <v>SOL</v>
      </c>
    </row>
    <row r="37">
      <c r="A37" s="126" t="str">
        <f t="shared" si="1"/>
        <v>TRANS</v>
      </c>
      <c r="B37" s="126" t="str">
        <f t="shared" si="2"/>
        <v/>
      </c>
      <c r="C37" s="160">
        <f t="shared" si="3"/>
        <v>-0.000005</v>
      </c>
      <c r="D37" s="148" t="s">
        <v>221</v>
      </c>
      <c r="E37" s="142">
        <f>IFERROR(__xludf.DUMMYFUNCTION("IF(D37&lt;&gt;"""",SPLIT(D37,"" 
""),)"),12.824025567)</f>
        <v>12.82402557</v>
      </c>
      <c r="F37" s="142" t="str">
        <f>IFERROR(__xludf.DUMMYFUNCTION("""COMPUTED_VALUE"""),"stSOL")</f>
        <v>stSOL</v>
      </c>
      <c r="G37" s="142">
        <f>IFERROR(__xludf.DUMMYFUNCTION("""COMPUTED_VALUE"""),-13.200005)</f>
        <v>-13.200005</v>
      </c>
      <c r="H37" s="142" t="str">
        <f>IFERROR(__xludf.DUMMYFUNCTION("""COMPUTED_VALUE"""),"SOL")</f>
        <v>SOL</v>
      </c>
    </row>
    <row r="38">
      <c r="A38" s="126" t="str">
        <f t="shared" si="1"/>
        <v>RECV</v>
      </c>
      <c r="B38" s="126" t="str">
        <f t="shared" si="2"/>
        <v/>
      </c>
      <c r="C38" s="160" t="str">
        <f t="shared" si="3"/>
        <v/>
      </c>
      <c r="D38" s="148" t="s">
        <v>222</v>
      </c>
      <c r="E38" s="142">
        <f>IFERROR(__xludf.DUMMYFUNCTION("IF(D38&lt;&gt;"""",SPLIT(D38,"" 
""),)"),13.26644657)</f>
        <v>13.26644657</v>
      </c>
      <c r="F38" s="142" t="str">
        <f>IFERROR(__xludf.DUMMYFUNCTION("""COMPUTED_VALUE"""),"SOL")</f>
        <v>SOL</v>
      </c>
      <c r="G38" s="142"/>
      <c r="H38" s="142"/>
    </row>
    <row r="39">
      <c r="A39" s="126" t="str">
        <f t="shared" si="1"/>
        <v>TRANS</v>
      </c>
      <c r="B39" s="126" t="str">
        <f t="shared" si="2"/>
        <v/>
      </c>
      <c r="C39" s="160" t="str">
        <f t="shared" si="3"/>
        <v/>
      </c>
      <c r="D39" s="148" t="s">
        <v>223</v>
      </c>
      <c r="E39" s="142">
        <f>IFERROR(__xludf.DUMMYFUNCTION("IF(D39&lt;&gt;"""",SPLIT(D39,"" 
""),)"),1.31573399)</f>
        <v>1.31573399</v>
      </c>
      <c r="F39" s="142" t="str">
        <f>IFERROR(__xludf.DUMMYFUNCTION("""COMPUTED_VALUE"""),"LDO")</f>
        <v>LDO</v>
      </c>
    </row>
    <row r="40">
      <c r="A40" s="126" t="str">
        <f t="shared" si="1"/>
        <v>TRANS</v>
      </c>
      <c r="B40" s="126" t="str">
        <f t="shared" si="2"/>
        <v/>
      </c>
      <c r="C40" s="160" t="str">
        <f t="shared" si="3"/>
        <v/>
      </c>
      <c r="D40" s="148" t="s">
        <v>224</v>
      </c>
      <c r="E40" s="142">
        <f>IFERROR(__xludf.DUMMYFUNCTION("IF(D40&lt;&gt;"""",SPLIT(D40,"" 
""),)"),1.6270845)</f>
        <v>1.6270845</v>
      </c>
      <c r="F40" s="142" t="str">
        <f>IFERROR(__xludf.DUMMYFUNCTION("""COMPUTED_VALUE"""),"LDO")</f>
        <v>LDO</v>
      </c>
    </row>
    <row r="41">
      <c r="A41" s="126" t="str">
        <f t="shared" si="1"/>
        <v>TRANS</v>
      </c>
      <c r="B41" s="126" t="str">
        <f t="shared" si="2"/>
        <v/>
      </c>
      <c r="C41" s="160">
        <f t="shared" si="3"/>
        <v>-0.000005</v>
      </c>
      <c r="D41" s="148" t="s">
        <v>225</v>
      </c>
      <c r="E41" s="142">
        <f>IFERROR(__xludf.DUMMYFUNCTION("IF(D41&lt;&gt;"""",SPLIT(D41,"" 
""),)"),-0.183224)</f>
        <v>-0.183224</v>
      </c>
      <c r="F41" s="142" t="str">
        <f>IFERROR(__xludf.DUMMYFUNCTION("""COMPUTED_VALUE"""),"USDC")</f>
        <v>USDC</v>
      </c>
      <c r="G41" s="142">
        <f>IFERROR(__xludf.DUMMYFUNCTION("""COMPUTED_VALUE"""),-5.0E-6)</f>
        <v>-0.000005</v>
      </c>
      <c r="H41" s="142" t="str">
        <f>IFERROR(__xludf.DUMMYFUNCTION("""COMPUTED_VALUE"""),"SOL")</f>
        <v>SOL</v>
      </c>
    </row>
    <row r="42">
      <c r="A42" s="126" t="str">
        <f t="shared" si="1"/>
        <v>TRANS</v>
      </c>
      <c r="B42" s="126" t="str">
        <f t="shared" si="2"/>
        <v/>
      </c>
      <c r="C42" s="160">
        <f t="shared" si="3"/>
        <v>-0.00179176</v>
      </c>
      <c r="D42" s="148" t="s">
        <v>226</v>
      </c>
      <c r="E42" s="142">
        <f>IFERROR(__xludf.DUMMYFUNCTION("IF(D42&lt;&gt;"""",SPLIT(D42,"" 
""),)"),-0.227292)</f>
        <v>-0.227292</v>
      </c>
      <c r="F42" s="142" t="str">
        <f>IFERROR(__xludf.DUMMYFUNCTION("""COMPUTED_VALUE"""),"USDC")</f>
        <v>USDC</v>
      </c>
      <c r="G42" s="142">
        <f>IFERROR(__xludf.DUMMYFUNCTION("""COMPUTED_VALUE"""),-0.00179176)</f>
        <v>-0.00179176</v>
      </c>
      <c r="H42" s="142" t="str">
        <f>IFERROR(__xludf.DUMMYFUNCTION("""COMPUTED_VALUE"""),"SOL")</f>
        <v>SOL</v>
      </c>
    </row>
    <row r="43">
      <c r="A43" s="126" t="str">
        <f t="shared" si="1"/>
        <v>TRANS</v>
      </c>
      <c r="B43" s="126" t="str">
        <f t="shared" si="2"/>
        <v/>
      </c>
      <c r="C43" s="160">
        <f t="shared" si="3"/>
        <v>-0.000005</v>
      </c>
      <c r="D43" s="148" t="s">
        <v>227</v>
      </c>
      <c r="E43" s="142">
        <f>IFERROR(__xludf.DUMMYFUNCTION("IF(D43&lt;&gt;"""",SPLIT(D43,"" 
""),)"),-5.0E-6)</f>
        <v>-0.000005</v>
      </c>
      <c r="F43" s="142" t="str">
        <f>IFERROR(__xludf.DUMMYFUNCTION("""COMPUTED_VALUE"""),"SOL")</f>
        <v>SOL</v>
      </c>
    </row>
    <row r="44">
      <c r="A44" s="126" t="str">
        <f t="shared" si="1"/>
        <v>USDC-LARIX</v>
      </c>
      <c r="B44" s="126">
        <f t="shared" si="2"/>
        <v>-0.004184353238</v>
      </c>
      <c r="C44" s="160">
        <f t="shared" si="3"/>
        <v>-0.00204428</v>
      </c>
      <c r="D44" s="148" t="s">
        <v>228</v>
      </c>
      <c r="E44" s="142">
        <f>IFERROR(__xludf.DUMMYFUNCTION("IF(D44&lt;&gt;"""",SPLIT(D44,"" 
""),)"),0.36557)</f>
        <v>0.36557</v>
      </c>
      <c r="F44" s="142" t="str">
        <f>IFERROR(__xludf.DUMMYFUNCTION("""COMPUTED_VALUE"""),"USDC")</f>
        <v>USDC</v>
      </c>
      <c r="G44" s="142">
        <f>IFERROR(__xludf.DUMMYFUNCTION("""COMPUTED_VALUE"""),-87.365951)</f>
        <v>-87.365951</v>
      </c>
      <c r="H44" s="142" t="str">
        <f>IFERROR(__xludf.DUMMYFUNCTION("""COMPUTED_VALUE"""),"LARIX")</f>
        <v>LARIX</v>
      </c>
      <c r="I44" s="142">
        <f>IFERROR(__xludf.DUMMYFUNCTION("""COMPUTED_VALUE"""),-0.00204428)</f>
        <v>-0.00204428</v>
      </c>
      <c r="J44" s="142" t="str">
        <f>IFERROR(__xludf.DUMMYFUNCTION("""COMPUTED_VALUE"""),"SOL")</f>
        <v>SOL</v>
      </c>
    </row>
    <row r="45">
      <c r="A45" s="126" t="str">
        <f t="shared" si="1"/>
        <v>TRANS</v>
      </c>
      <c r="B45" s="126" t="str">
        <f t="shared" si="2"/>
        <v/>
      </c>
      <c r="C45" s="160">
        <f t="shared" si="3"/>
        <v>-0.000005</v>
      </c>
      <c r="D45" s="148" t="s">
        <v>229</v>
      </c>
      <c r="E45" s="142">
        <f>IFERROR(__xludf.DUMMYFUNCTION("IF(D45&lt;&gt;"""",SPLIT(D45,"" 
""),)"),87.276933)</f>
        <v>87.276933</v>
      </c>
      <c r="F45" s="142" t="str">
        <f>IFERROR(__xludf.DUMMYFUNCTION("""COMPUTED_VALUE"""),"LARIX")</f>
        <v>LARIX</v>
      </c>
      <c r="G45" s="142">
        <f>IFERROR(__xludf.DUMMYFUNCTION("""COMPUTED_VALUE"""),-5.0E-6)</f>
        <v>-0.000005</v>
      </c>
      <c r="H45" s="142" t="str">
        <f>IFERROR(__xludf.DUMMYFUNCTION("""COMPUTED_VALUE"""),"SOL")</f>
        <v>SOL</v>
      </c>
    </row>
    <row r="46">
      <c r="A46" s="126" t="str">
        <f t="shared" si="1"/>
        <v>TRANS</v>
      </c>
      <c r="B46" s="126" t="str">
        <f t="shared" si="2"/>
        <v/>
      </c>
      <c r="C46" s="160">
        <f t="shared" si="3"/>
        <v>-0.00179176</v>
      </c>
      <c r="D46" s="148" t="s">
        <v>230</v>
      </c>
      <c r="E46" s="142">
        <f>IFERROR(__xludf.DUMMYFUNCTION("IF(D46&lt;&gt;"""",SPLIT(D46,"" 
""),)"),-0.359905)</f>
        <v>-0.359905</v>
      </c>
      <c r="F46" s="142" t="str">
        <f>IFERROR(__xludf.DUMMYFUNCTION("""COMPUTED_VALUE"""),"USDC")</f>
        <v>USDC</v>
      </c>
      <c r="G46" s="142">
        <f>IFERROR(__xludf.DUMMYFUNCTION("""COMPUTED_VALUE"""),-0.00179176)</f>
        <v>-0.00179176</v>
      </c>
      <c r="H46" s="142" t="str">
        <f>IFERROR(__xludf.DUMMYFUNCTION("""COMPUTED_VALUE"""),"SOL")</f>
        <v>SOL</v>
      </c>
    </row>
    <row r="47">
      <c r="A47" s="126" t="str">
        <f t="shared" si="1"/>
        <v>TRANS</v>
      </c>
      <c r="B47" s="126" t="str">
        <f t="shared" si="2"/>
        <v/>
      </c>
      <c r="C47" s="160">
        <f t="shared" si="3"/>
        <v>-0.00151336</v>
      </c>
      <c r="D47" s="148" t="s">
        <v>231</v>
      </c>
      <c r="E47" s="142">
        <f>IFERROR(__xludf.DUMMYFUNCTION("IF(D47&lt;&gt;"""",SPLIT(D47,"" 
""),)"),-0.00151336)</f>
        <v>-0.00151336</v>
      </c>
      <c r="F47" s="142" t="str">
        <f>IFERROR(__xludf.DUMMYFUNCTION("""COMPUTED_VALUE"""),"SOL")</f>
        <v>SOL</v>
      </c>
    </row>
    <row r="48">
      <c r="A48" s="126" t="str">
        <f t="shared" si="1"/>
        <v>USDC-LARIX</v>
      </c>
      <c r="B48" s="126">
        <f t="shared" si="2"/>
        <v>-0.004187689277</v>
      </c>
      <c r="C48" s="160">
        <f t="shared" si="3"/>
        <v>-0.02336276</v>
      </c>
      <c r="D48" s="148" t="s">
        <v>232</v>
      </c>
      <c r="E48" s="142">
        <f>IFERROR(__xludf.DUMMYFUNCTION("IF(D48&lt;&gt;"""",SPLIT(D48,"" 
""),)"),0.404851)</f>
        <v>0.404851</v>
      </c>
      <c r="F48" s="142" t="str">
        <f>IFERROR(__xludf.DUMMYFUNCTION("""COMPUTED_VALUE"""),"USDC")</f>
        <v>USDC</v>
      </c>
      <c r="G48" s="142">
        <f>IFERROR(__xludf.DUMMYFUNCTION("""COMPUTED_VALUE"""),-96.676466)</f>
        <v>-96.676466</v>
      </c>
      <c r="H48" s="142" t="str">
        <f>IFERROR(__xludf.DUMMYFUNCTION("""COMPUTED_VALUE"""),"LARIX")</f>
        <v>LARIX</v>
      </c>
      <c r="I48" s="142">
        <f>IFERROR(__xludf.DUMMYFUNCTION("""COMPUTED_VALUE"""),-0.02336276)</f>
        <v>-0.02336276</v>
      </c>
      <c r="J48" s="142" t="str">
        <f>IFERROR(__xludf.DUMMYFUNCTION("""COMPUTED_VALUE"""),"SOL")</f>
        <v>SOL</v>
      </c>
    </row>
    <row r="49">
      <c r="A49" s="126" t="str">
        <f t="shared" si="1"/>
        <v>TRANS</v>
      </c>
      <c r="B49" s="126" t="str">
        <f t="shared" si="2"/>
        <v/>
      </c>
      <c r="C49" s="160">
        <f t="shared" si="3"/>
        <v>0.032150499</v>
      </c>
      <c r="D49" s="148" t="s">
        <v>233</v>
      </c>
      <c r="E49" s="142">
        <f>IFERROR(__xludf.DUMMYFUNCTION("IF(D49&lt;&gt;"""",SPLIT(D49,"" 
""),)"),0.032150499)</f>
        <v>0.032150499</v>
      </c>
      <c r="F49" s="142" t="str">
        <f>IFERROR(__xludf.DUMMYFUNCTION("""COMPUTED_VALUE"""),"SOL")</f>
        <v>SOL</v>
      </c>
      <c r="G49" s="142">
        <f>IFERROR(__xludf.DUMMYFUNCTION("""COMPUTED_VALUE"""),-1.0475955)</f>
        <v>-1.0475955</v>
      </c>
      <c r="H49" s="142" t="str">
        <f>IFERROR(__xludf.DUMMYFUNCTION("""COMPUTED_VALUE"""),"LDO")</f>
        <v>LDO</v>
      </c>
    </row>
    <row r="50">
      <c r="A50" s="126" t="str">
        <f t="shared" si="1"/>
        <v>TRANS</v>
      </c>
      <c r="B50" s="126" t="str">
        <f t="shared" si="2"/>
        <v/>
      </c>
      <c r="C50" s="160">
        <f t="shared" si="3"/>
        <v>-0.000005</v>
      </c>
      <c r="D50" s="148" t="s">
        <v>234</v>
      </c>
      <c r="E50" s="142">
        <f>IFERROR(__xludf.DUMMYFUNCTION("IF(D50&lt;&gt;"""",SPLIT(D50,"" 
""),)"),-20.887047207)</f>
        <v>-20.88704721</v>
      </c>
      <c r="F50" s="142" t="str">
        <f>IFERROR(__xludf.DUMMYFUNCTION("""COMPUTED_VALUE"""),"stSOL")</f>
        <v>stSOL</v>
      </c>
      <c r="G50" s="142">
        <f>IFERROR(__xludf.DUMMYFUNCTION("""COMPUTED_VALUE"""),-5.0E-6)</f>
        <v>-0.000005</v>
      </c>
      <c r="H50" s="142" t="str">
        <f>IFERROR(__xludf.DUMMYFUNCTION("""COMPUTED_VALUE"""),"SOL")</f>
        <v>SOL</v>
      </c>
    </row>
    <row r="51">
      <c r="A51" s="126" t="str">
        <f t="shared" si="1"/>
        <v>TRANS</v>
      </c>
      <c r="B51" s="126" t="str">
        <f t="shared" si="2"/>
        <v/>
      </c>
      <c r="C51" s="160">
        <f t="shared" si="3"/>
        <v>-0.000005</v>
      </c>
      <c r="D51" s="148" t="s">
        <v>235</v>
      </c>
      <c r="E51" s="142">
        <f>IFERROR(__xludf.DUMMYFUNCTION("IF(D51&lt;&gt;"""",SPLIT(D51,"" 
""),)"),20.887047207)</f>
        <v>20.88704721</v>
      </c>
      <c r="F51" s="142" t="str">
        <f>IFERROR(__xludf.DUMMYFUNCTION("""COMPUTED_VALUE"""),"stSOL")</f>
        <v>stSOL</v>
      </c>
      <c r="G51" s="142">
        <f>IFERROR(__xludf.DUMMYFUNCTION("""COMPUTED_VALUE"""),-21.490005)</f>
        <v>-21.490005</v>
      </c>
      <c r="H51" s="142" t="str">
        <f>IFERROR(__xludf.DUMMYFUNCTION("""COMPUTED_VALUE"""),"SOL")</f>
        <v>SOL</v>
      </c>
    </row>
    <row r="52">
      <c r="A52" s="126" t="str">
        <f t="shared" si="1"/>
        <v>RECV</v>
      </c>
      <c r="B52" s="126" t="str">
        <f t="shared" si="2"/>
        <v/>
      </c>
      <c r="C52" s="160" t="str">
        <f t="shared" si="3"/>
        <v/>
      </c>
      <c r="D52" s="148" t="s">
        <v>236</v>
      </c>
      <c r="E52" s="142">
        <f>IFERROR(__xludf.DUMMYFUNCTION("IF(D52&lt;&gt;"""",SPLIT(D52,"" 
""),)"),21.489995)</f>
        <v>21.489995</v>
      </c>
      <c r="F52" s="142" t="str">
        <f>IFERROR(__xludf.DUMMYFUNCTION("""COMPUTED_VALUE"""),"SOL")</f>
        <v>SOL</v>
      </c>
      <c r="G52" s="142"/>
      <c r="H52" s="142"/>
    </row>
    <row r="53">
      <c r="A53" s="126" t="str">
        <f t="shared" si="1"/>
        <v>TRANS</v>
      </c>
      <c r="B53" s="126" t="str">
        <f t="shared" si="2"/>
        <v/>
      </c>
      <c r="C53" s="160">
        <f t="shared" si="3"/>
        <v>-0.000005</v>
      </c>
      <c r="D53" s="148" t="s">
        <v>237</v>
      </c>
      <c r="E53" s="142">
        <f>IFERROR(__xludf.DUMMYFUNCTION("IF(D53&lt;&gt;"""",SPLIT(D53,"" 
""),)"),-12.82964277)</f>
        <v>-12.82964277</v>
      </c>
      <c r="F53" s="142" t="str">
        <f>IFERROR(__xludf.DUMMYFUNCTION("""COMPUTED_VALUE"""),"stSOL")</f>
        <v>stSOL</v>
      </c>
      <c r="G53" s="142">
        <f>IFERROR(__xludf.DUMMYFUNCTION("""COMPUTED_VALUE"""),-5.0E-6)</f>
        <v>-0.000005</v>
      </c>
      <c r="H53" s="142" t="str">
        <f>IFERROR(__xludf.DUMMYFUNCTION("""COMPUTED_VALUE"""),"SOL")</f>
        <v>SOL</v>
      </c>
    </row>
    <row r="54">
      <c r="A54" s="126" t="str">
        <f t="shared" si="1"/>
        <v>TRANS</v>
      </c>
      <c r="B54" s="126" t="str">
        <f t="shared" si="2"/>
        <v/>
      </c>
      <c r="C54" s="160">
        <f t="shared" si="3"/>
        <v>-0.000005</v>
      </c>
      <c r="D54" s="148" t="s">
        <v>238</v>
      </c>
      <c r="E54" s="142">
        <f>IFERROR(__xludf.DUMMYFUNCTION("IF(D54&lt;&gt;"""",SPLIT(D54,"" 
""),)"),12.82964277)</f>
        <v>12.82964277</v>
      </c>
      <c r="F54" s="142" t="str">
        <f>IFERROR(__xludf.DUMMYFUNCTION("""COMPUTED_VALUE"""),"stSOL")</f>
        <v>stSOL</v>
      </c>
      <c r="G54" s="142">
        <f>IFERROR(__xludf.DUMMYFUNCTION("""COMPUTED_VALUE"""),-13.200005)</f>
        <v>-13.200005</v>
      </c>
      <c r="H54" s="142" t="str">
        <f>IFERROR(__xludf.DUMMYFUNCTION("""COMPUTED_VALUE"""),"SOL")</f>
        <v>SOL</v>
      </c>
    </row>
    <row r="55">
      <c r="A55" s="126" t="str">
        <f t="shared" si="1"/>
        <v>RECV</v>
      </c>
      <c r="B55" s="126" t="str">
        <f t="shared" si="2"/>
        <v/>
      </c>
      <c r="C55" s="160" t="str">
        <f t="shared" si="3"/>
        <v/>
      </c>
      <c r="D55" s="148" t="s">
        <v>239</v>
      </c>
      <c r="E55" s="142">
        <f>IFERROR(__xludf.DUMMYFUNCTION("IF(D55&lt;&gt;"""",SPLIT(D55,"" 
""),)"),13.20066271)</f>
        <v>13.20066271</v>
      </c>
      <c r="F55" s="142" t="str">
        <f>IFERROR(__xludf.DUMMYFUNCTION("""COMPUTED_VALUE"""),"SOL")</f>
        <v>SOL</v>
      </c>
      <c r="G55" s="142"/>
      <c r="H55" s="142"/>
    </row>
    <row r="56">
      <c r="A56" s="126" t="str">
        <f t="shared" si="1"/>
        <v>TRANS</v>
      </c>
      <c r="B56" s="126" t="str">
        <f t="shared" si="2"/>
        <v/>
      </c>
      <c r="C56" s="160">
        <f t="shared" si="3"/>
        <v>-0.000005</v>
      </c>
      <c r="D56" s="148" t="s">
        <v>240</v>
      </c>
      <c r="E56" s="142">
        <f>IFERROR(__xludf.DUMMYFUNCTION("IF(D56&lt;&gt;"""",SPLIT(D56,"" 
""),)"),-23.015601575)</f>
        <v>-23.01560158</v>
      </c>
      <c r="F56" s="142" t="str">
        <f>IFERROR(__xludf.DUMMYFUNCTION("""COMPUTED_VALUE"""),"stSOL")</f>
        <v>stSOL</v>
      </c>
      <c r="G56" s="142">
        <f>IFERROR(__xludf.DUMMYFUNCTION("""COMPUTED_VALUE"""),-5.0E-6)</f>
        <v>-0.000005</v>
      </c>
      <c r="H56" s="142" t="str">
        <f>IFERROR(__xludf.DUMMYFUNCTION("""COMPUTED_VALUE"""),"SOL")</f>
        <v>SOL</v>
      </c>
    </row>
    <row r="57">
      <c r="A57" s="126" t="str">
        <f t="shared" si="1"/>
        <v>TRANS</v>
      </c>
      <c r="B57" s="126" t="str">
        <f t="shared" si="2"/>
        <v/>
      </c>
      <c r="C57" s="160">
        <f t="shared" si="3"/>
        <v>-0.000005</v>
      </c>
      <c r="D57" s="148" t="s">
        <v>241</v>
      </c>
      <c r="E57" s="142">
        <f>IFERROR(__xludf.DUMMYFUNCTION("IF(D57&lt;&gt;"""",SPLIT(D57,"" 
""),)"),23.015601575)</f>
        <v>23.01560158</v>
      </c>
      <c r="F57" s="142" t="str">
        <f>IFERROR(__xludf.DUMMYFUNCTION("""COMPUTED_VALUE"""),"stSOL")</f>
        <v>stSOL</v>
      </c>
      <c r="G57" s="142">
        <f>IFERROR(__xludf.DUMMYFUNCTION("""COMPUTED_VALUE"""),-23.680005)</f>
        <v>-23.680005</v>
      </c>
      <c r="H57" s="142" t="str">
        <f>IFERROR(__xludf.DUMMYFUNCTION("""COMPUTED_VALUE"""),"SOL")</f>
        <v>SOL</v>
      </c>
    </row>
    <row r="58">
      <c r="A58" s="126" t="str">
        <f t="shared" si="1"/>
        <v>RECV</v>
      </c>
      <c r="B58" s="126" t="str">
        <f t="shared" si="2"/>
        <v/>
      </c>
      <c r="C58" s="160" t="str">
        <f t="shared" si="3"/>
        <v/>
      </c>
      <c r="D58" s="148" t="s">
        <v>242</v>
      </c>
      <c r="E58" s="142">
        <f>IFERROR(__xludf.DUMMYFUNCTION("IF(D58&lt;&gt;"""",SPLIT(D58,"" 
""),)"),23.679995)</f>
        <v>23.679995</v>
      </c>
      <c r="F58" s="142" t="str">
        <f>IFERROR(__xludf.DUMMYFUNCTION("""COMPUTED_VALUE"""),"SOL")</f>
        <v>SOL</v>
      </c>
      <c r="G58" s="142"/>
      <c r="H58" s="142"/>
    </row>
    <row r="59">
      <c r="A59" s="126" t="str">
        <f t="shared" si="1"/>
        <v>TRANS</v>
      </c>
      <c r="B59" s="126" t="str">
        <f t="shared" si="2"/>
        <v/>
      </c>
      <c r="C59" s="160">
        <f t="shared" si="3"/>
        <v>-0.000005</v>
      </c>
      <c r="D59" s="148" t="s">
        <v>243</v>
      </c>
      <c r="E59" s="142">
        <f>IFERROR(__xludf.DUMMYFUNCTION("IF(D59&lt;&gt;"""",SPLIT(D59,"" 
""),)"),-12.819863707)</f>
        <v>-12.81986371</v>
      </c>
      <c r="F59" s="142" t="str">
        <f>IFERROR(__xludf.DUMMYFUNCTION("""COMPUTED_VALUE"""),"stSOL")</f>
        <v>stSOL</v>
      </c>
      <c r="G59" s="142">
        <f>IFERROR(__xludf.DUMMYFUNCTION("""COMPUTED_VALUE"""),-5.0E-6)</f>
        <v>-0.000005</v>
      </c>
      <c r="H59" s="142" t="str">
        <f>IFERROR(__xludf.DUMMYFUNCTION("""COMPUTED_VALUE"""),"SOL")</f>
        <v>SOL</v>
      </c>
    </row>
    <row r="60">
      <c r="A60" s="126" t="str">
        <f t="shared" si="1"/>
        <v>TRANS</v>
      </c>
      <c r="B60" s="126" t="str">
        <f t="shared" si="2"/>
        <v/>
      </c>
      <c r="C60" s="160">
        <f t="shared" si="3"/>
        <v>-0.000005</v>
      </c>
      <c r="D60" s="148" t="s">
        <v>244</v>
      </c>
      <c r="E60" s="142">
        <f>IFERROR(__xludf.DUMMYFUNCTION("IF(D60&lt;&gt;"""",SPLIT(D60,"" 
""),)"),12.72272908)</f>
        <v>12.72272908</v>
      </c>
      <c r="F60" s="142" t="str">
        <f>IFERROR(__xludf.DUMMYFUNCTION("""COMPUTED_VALUE"""),"stSOL")</f>
        <v>stSOL</v>
      </c>
      <c r="G60" s="142">
        <f>IFERROR(__xludf.DUMMYFUNCTION("""COMPUTED_VALUE"""),-13.090005)</f>
        <v>-13.090005</v>
      </c>
      <c r="H60" s="142" t="str">
        <f>IFERROR(__xludf.DUMMYFUNCTION("""COMPUTED_VALUE"""),"SOL")</f>
        <v>SOL</v>
      </c>
    </row>
    <row r="61">
      <c r="A61" s="126" t="str">
        <f t="shared" si="1"/>
        <v>RECV</v>
      </c>
      <c r="B61" s="126" t="str">
        <f t="shared" si="2"/>
        <v/>
      </c>
      <c r="C61" s="160" t="str">
        <f t="shared" si="3"/>
        <v/>
      </c>
      <c r="D61" s="148" t="s">
        <v>245</v>
      </c>
      <c r="E61" s="142">
        <f>IFERROR(__xludf.DUMMYFUNCTION("IF(D61&lt;&gt;"""",SPLIT(D61,"" 
""),)"),13.08638106)</f>
        <v>13.08638106</v>
      </c>
      <c r="F61" s="142" t="str">
        <f>IFERROR(__xludf.DUMMYFUNCTION("""COMPUTED_VALUE"""),"SOL")</f>
        <v>SOL</v>
      </c>
      <c r="G61" s="142"/>
      <c r="H61" s="142"/>
    </row>
    <row r="62">
      <c r="A62" s="126" t="str">
        <f t="shared" si="1"/>
        <v>TRANS</v>
      </c>
      <c r="B62" s="126" t="str">
        <f t="shared" si="2"/>
        <v/>
      </c>
      <c r="C62" s="160" t="str">
        <f t="shared" si="3"/>
        <v/>
      </c>
      <c r="D62" s="148" t="s">
        <v>246</v>
      </c>
      <c r="E62" s="142">
        <f>IFERROR(__xludf.DUMMYFUNCTION("IF(D62&lt;&gt;"""",SPLIT(D62,"" 
""),)"),1.0475955)</f>
        <v>1.0475955</v>
      </c>
      <c r="F62" s="142" t="str">
        <f>IFERROR(__xludf.DUMMYFUNCTION("""COMPUTED_VALUE"""),"LDO")</f>
        <v>LDO</v>
      </c>
    </row>
    <row r="63">
      <c r="A63" s="126" t="str">
        <f t="shared" si="1"/>
        <v>stSOL-LDO</v>
      </c>
      <c r="B63" s="126">
        <f t="shared" si="2"/>
        <v>-0.02621986837</v>
      </c>
      <c r="C63" s="160">
        <f t="shared" si="3"/>
        <v>-0.000005</v>
      </c>
      <c r="D63" s="148" t="s">
        <v>247</v>
      </c>
      <c r="E63" s="142">
        <f>IFERROR(__xludf.DUMMYFUNCTION("IF(D63&lt;&gt;"""",SPLIT(D63,"" 
""),)"),0.097134627)</f>
        <v>0.097134627</v>
      </c>
      <c r="F63" s="142" t="str">
        <f>IFERROR(__xludf.DUMMYFUNCTION("""COMPUTED_VALUE"""),"stSOL")</f>
        <v>stSOL</v>
      </c>
      <c r="G63" s="142">
        <f>IFERROR(__xludf.DUMMYFUNCTION("""COMPUTED_VALUE"""),-3.70461917)</f>
        <v>-3.70461917</v>
      </c>
      <c r="H63" s="142" t="str">
        <f>IFERROR(__xludf.DUMMYFUNCTION("""COMPUTED_VALUE"""),"LDO")</f>
        <v>LDO</v>
      </c>
      <c r="I63" s="142">
        <f>IFERROR(__xludf.DUMMYFUNCTION("""COMPUTED_VALUE"""),-5.0E-6)</f>
        <v>-0.000005</v>
      </c>
      <c r="J63" s="142" t="str">
        <f>IFERROR(__xludf.DUMMYFUNCTION("""COMPUTED_VALUE"""),"SOL")</f>
        <v>SOL</v>
      </c>
    </row>
    <row r="64">
      <c r="A64" s="126" t="str">
        <f t="shared" si="1"/>
        <v>TRANS</v>
      </c>
      <c r="B64" s="126" t="str">
        <f t="shared" si="2"/>
        <v/>
      </c>
      <c r="C64" s="160">
        <f t="shared" si="3"/>
        <v>-0.000005</v>
      </c>
      <c r="D64" s="148" t="s">
        <v>248</v>
      </c>
      <c r="E64" s="142">
        <f>IFERROR(__xludf.DUMMYFUNCTION("IF(D64&lt;&gt;"""",SPLIT(D64,"" 
""),)"),96.765486)</f>
        <v>96.765486</v>
      </c>
      <c r="F64" s="142" t="str">
        <f>IFERROR(__xludf.DUMMYFUNCTION("""COMPUTED_VALUE"""),"LARIX")</f>
        <v>LARIX</v>
      </c>
      <c r="G64" s="142">
        <f>IFERROR(__xludf.DUMMYFUNCTION("""COMPUTED_VALUE"""),-5.0E-6)</f>
        <v>-0.000005</v>
      </c>
      <c r="H64" s="142" t="str">
        <f>IFERROR(__xludf.DUMMYFUNCTION("""COMPUTED_VALUE"""),"SOL")</f>
        <v>SOL</v>
      </c>
    </row>
    <row r="65">
      <c r="A65" s="126" t="str">
        <f t="shared" si="1"/>
        <v>TRANS</v>
      </c>
      <c r="B65" s="126" t="str">
        <f t="shared" si="2"/>
        <v/>
      </c>
      <c r="C65" s="160">
        <f t="shared" si="3"/>
        <v>-0.000005</v>
      </c>
      <c r="D65" s="148" t="s">
        <v>249</v>
      </c>
      <c r="E65" s="142">
        <f>IFERROR(__xludf.DUMMYFUNCTION("IF(D65&lt;&gt;"""",SPLIT(D65,"" 
""),)"),-9.563915519)</f>
        <v>-9.563915519</v>
      </c>
      <c r="F65" s="142" t="str">
        <f>IFERROR(__xludf.DUMMYFUNCTION("""COMPUTED_VALUE"""),"stSOL")</f>
        <v>stSOL</v>
      </c>
      <c r="G65" s="142">
        <f>IFERROR(__xludf.DUMMYFUNCTION("""COMPUTED_VALUE"""),-5.0E-6)</f>
        <v>-0.000005</v>
      </c>
      <c r="H65" s="142" t="str">
        <f>IFERROR(__xludf.DUMMYFUNCTION("""COMPUTED_VALUE"""),"SOL")</f>
        <v>SOL</v>
      </c>
    </row>
    <row r="66">
      <c r="A66" s="126" t="str">
        <f t="shared" si="1"/>
        <v>TRANS</v>
      </c>
      <c r="B66" s="126" t="str">
        <f t="shared" si="2"/>
        <v/>
      </c>
      <c r="C66" s="160">
        <f t="shared" si="3"/>
        <v>-0.000005</v>
      </c>
      <c r="D66" s="148" t="s">
        <v>250</v>
      </c>
      <c r="E66" s="142">
        <f>IFERROR(__xludf.DUMMYFUNCTION("IF(D66&lt;&gt;"""",SPLIT(D66,"" 
""),)"),9.563915519)</f>
        <v>9.563915519</v>
      </c>
      <c r="F66" s="142" t="str">
        <f>IFERROR(__xludf.DUMMYFUNCTION("""COMPUTED_VALUE"""),"stSOL")</f>
        <v>stSOL</v>
      </c>
      <c r="G66" s="142">
        <f>IFERROR(__xludf.DUMMYFUNCTION("""COMPUTED_VALUE"""),-9.840005)</f>
        <v>-9.840005</v>
      </c>
      <c r="H66" s="142" t="str">
        <f>IFERROR(__xludf.DUMMYFUNCTION("""COMPUTED_VALUE"""),"SOL")</f>
        <v>SOL</v>
      </c>
    </row>
    <row r="67">
      <c r="A67" s="126" t="str">
        <f t="shared" si="1"/>
        <v>RECV</v>
      </c>
      <c r="B67" s="126" t="str">
        <f t="shared" si="2"/>
        <v/>
      </c>
      <c r="C67" s="160" t="str">
        <f t="shared" si="3"/>
        <v/>
      </c>
      <c r="D67" s="148" t="s">
        <v>251</v>
      </c>
      <c r="E67" s="142">
        <f>IFERROR(__xludf.DUMMYFUNCTION("IF(D67&lt;&gt;"""",SPLIT(D67,"" 
""),)"),9.839995)</f>
        <v>9.839995</v>
      </c>
      <c r="F67" s="142" t="str">
        <f>IFERROR(__xludf.DUMMYFUNCTION("""COMPUTED_VALUE"""),"SOL")</f>
        <v>SOL</v>
      </c>
      <c r="G67" s="142"/>
      <c r="H67" s="142"/>
    </row>
    <row r="68">
      <c r="A68" s="126" t="str">
        <f t="shared" si="1"/>
        <v>TRANS</v>
      </c>
      <c r="B68" s="126" t="str">
        <f t="shared" si="2"/>
        <v/>
      </c>
      <c r="C68" s="160">
        <f t="shared" si="3"/>
        <v>-0.000005</v>
      </c>
      <c r="D68" s="148" t="s">
        <v>252</v>
      </c>
      <c r="E68" s="142">
        <f>IFERROR(__xludf.DUMMYFUNCTION("IF(D68&lt;&gt;"""",SPLIT(D68,"" 
""),)"),-12.761606785)</f>
        <v>-12.76160679</v>
      </c>
      <c r="F68" s="142" t="str">
        <f>IFERROR(__xludf.DUMMYFUNCTION("""COMPUTED_VALUE"""),"stSOL")</f>
        <v>stSOL</v>
      </c>
      <c r="G68" s="142">
        <f>IFERROR(__xludf.DUMMYFUNCTION("""COMPUTED_VALUE"""),-5.0E-6)</f>
        <v>-0.000005</v>
      </c>
      <c r="H68" s="142" t="str">
        <f>IFERROR(__xludf.DUMMYFUNCTION("""COMPUTED_VALUE"""),"SOL")</f>
        <v>SOL</v>
      </c>
    </row>
    <row r="69">
      <c r="A69" s="126" t="str">
        <f t="shared" si="1"/>
        <v>TRANS</v>
      </c>
      <c r="B69" s="126" t="str">
        <f t="shared" si="2"/>
        <v/>
      </c>
      <c r="C69" s="160">
        <f t="shared" si="3"/>
        <v>-0.000005</v>
      </c>
      <c r="D69" s="148" t="s">
        <v>253</v>
      </c>
      <c r="E69" s="142">
        <f>IFERROR(__xludf.DUMMYFUNCTION("IF(D69&lt;&gt;"""",SPLIT(D69,"" 
""),)"),12.761606785)</f>
        <v>12.76160679</v>
      </c>
      <c r="F69" s="142" t="str">
        <f>IFERROR(__xludf.DUMMYFUNCTION("""COMPUTED_VALUE"""),"stSOL")</f>
        <v>stSOL</v>
      </c>
      <c r="G69" s="142">
        <f>IFERROR(__xludf.DUMMYFUNCTION("""COMPUTED_VALUE"""),-13.130005)</f>
        <v>-13.130005</v>
      </c>
      <c r="H69" s="142" t="str">
        <f>IFERROR(__xludf.DUMMYFUNCTION("""COMPUTED_VALUE"""),"SOL")</f>
        <v>SOL</v>
      </c>
    </row>
    <row r="70">
      <c r="A70" s="126" t="str">
        <f t="shared" si="1"/>
        <v>RECV</v>
      </c>
      <c r="B70" s="126" t="str">
        <f t="shared" si="2"/>
        <v/>
      </c>
      <c r="C70" s="160" t="str">
        <f t="shared" si="3"/>
        <v/>
      </c>
      <c r="D70" s="148" t="s">
        <v>254</v>
      </c>
      <c r="E70" s="142">
        <f>IFERROR(__xludf.DUMMYFUNCTION("IF(D70&lt;&gt;"""",SPLIT(D70,"" 
""),)"),13.06319325)</f>
        <v>13.06319325</v>
      </c>
      <c r="F70" s="142" t="str">
        <f>IFERROR(__xludf.DUMMYFUNCTION("""COMPUTED_VALUE"""),"SOL")</f>
        <v>SOL</v>
      </c>
      <c r="G70" s="142"/>
      <c r="H70" s="142"/>
    </row>
    <row r="71">
      <c r="A71" s="126" t="str">
        <f t="shared" si="1"/>
        <v>TRANS</v>
      </c>
      <c r="B71" s="126" t="str">
        <f t="shared" si="2"/>
        <v/>
      </c>
      <c r="C71" s="160" t="str">
        <f t="shared" si="3"/>
        <v/>
      </c>
      <c r="D71" s="148" t="s">
        <v>255</v>
      </c>
      <c r="E71" s="142">
        <f>IFERROR(__xludf.DUMMYFUNCTION("IF(D71&lt;&gt;"""",SPLIT(D71,"" 
""),)"),0.90604598)</f>
        <v>0.90604598</v>
      </c>
      <c r="F71" s="142" t="str">
        <f>IFERROR(__xludf.DUMMYFUNCTION("""COMPUTED_VALUE"""),"LDO")</f>
        <v>LDO</v>
      </c>
    </row>
    <row r="72">
      <c r="A72" s="126" t="str">
        <f t="shared" si="1"/>
        <v>TRANS</v>
      </c>
      <c r="B72" s="126" t="str">
        <f t="shared" si="2"/>
        <v/>
      </c>
      <c r="C72" s="160" t="str">
        <f t="shared" si="3"/>
        <v/>
      </c>
      <c r="D72" s="148" t="s">
        <v>256</v>
      </c>
      <c r="E72" s="142">
        <f>IFERROR(__xludf.DUMMYFUNCTION("IF(D72&lt;&gt;"""",SPLIT(D72,"" 
""),)"),0.907307)</f>
        <v>0.907307</v>
      </c>
      <c r="F72" s="142" t="str">
        <f>IFERROR(__xludf.DUMMYFUNCTION("""COMPUTED_VALUE"""),"LDO")</f>
        <v>LDO</v>
      </c>
    </row>
    <row r="73">
      <c r="A73" s="126" t="str">
        <f t="shared" si="1"/>
        <v>TRANS</v>
      </c>
      <c r="B73" s="126" t="str">
        <f t="shared" si="2"/>
        <v/>
      </c>
      <c r="C73" s="160" t="str">
        <f t="shared" si="3"/>
        <v/>
      </c>
      <c r="D73" s="148" t="s">
        <v>257</v>
      </c>
      <c r="E73" s="142">
        <f>IFERROR(__xludf.DUMMYFUNCTION("IF(D73&lt;&gt;"""",SPLIT(D73,"" 
""),)"),0.69061369)</f>
        <v>0.69061369</v>
      </c>
      <c r="F73" s="142" t="str">
        <f>IFERROR(__xludf.DUMMYFUNCTION("""COMPUTED_VALUE"""),"LDO")</f>
        <v>LDO</v>
      </c>
    </row>
    <row r="74">
      <c r="A74" s="126" t="str">
        <f t="shared" si="1"/>
        <v>RECV</v>
      </c>
      <c r="B74" s="126" t="str">
        <f t="shared" si="2"/>
        <v/>
      </c>
      <c r="C74" s="160" t="str">
        <f t="shared" si="3"/>
        <v/>
      </c>
      <c r="D74" s="148" t="s">
        <v>258</v>
      </c>
      <c r="E74" s="142">
        <f>IFERROR(__xludf.DUMMYFUNCTION("IF(D74&lt;&gt;"""",SPLIT(D74,"" 
""),)"),0.06784533)</f>
        <v>0.06784533</v>
      </c>
      <c r="F74" s="142" t="str">
        <f>IFERROR(__xludf.DUMMYFUNCTION("""COMPUTED_VALUE"""),"SOL")</f>
        <v>SOL</v>
      </c>
      <c r="G74" s="142"/>
      <c r="H74" s="142"/>
    </row>
    <row r="75">
      <c r="A75" s="126" t="str">
        <f t="shared" si="1"/>
        <v>TRANS</v>
      </c>
      <c r="B75" s="126" t="str">
        <f t="shared" si="2"/>
        <v/>
      </c>
      <c r="C75" s="160">
        <f t="shared" si="3"/>
        <v>-0.00204428</v>
      </c>
      <c r="D75" s="148" t="s">
        <v>259</v>
      </c>
      <c r="E75" s="142">
        <f>IFERROR(__xludf.DUMMYFUNCTION("IF(D75&lt;&gt;"""",SPLIT(D75,"" 
""),)"),-41.857517)</f>
        <v>-41.857517</v>
      </c>
      <c r="F75" s="142" t="str">
        <f>IFERROR(__xludf.DUMMYFUNCTION("""COMPUTED_VALUE"""),"UST")</f>
        <v>UST</v>
      </c>
      <c r="G75" s="142">
        <f>IFERROR(__xludf.DUMMYFUNCTION("""COMPUTED_VALUE"""),-0.00204428)</f>
        <v>-0.00204428</v>
      </c>
      <c r="H75" s="142" t="str">
        <f>IFERROR(__xludf.DUMMYFUNCTION("""COMPUTED_VALUE"""),"SOL")</f>
        <v>SOL</v>
      </c>
    </row>
    <row r="76">
      <c r="A76" s="126" t="str">
        <f t="shared" si="1"/>
        <v>UST-USDC</v>
      </c>
      <c r="B76" s="126">
        <f t="shared" si="2"/>
        <v>-0.9956188981</v>
      </c>
      <c r="C76" s="160">
        <f t="shared" si="3"/>
        <v>-0.00204428</v>
      </c>
      <c r="D76" s="148" t="s">
        <v>260</v>
      </c>
      <c r="E76" s="142">
        <f>IFERROR(__xludf.DUMMYFUNCTION("IF(D76&lt;&gt;"""",SPLIT(D76,"" 
""),)"),41.857517)</f>
        <v>41.857517</v>
      </c>
      <c r="F76" s="142" t="str">
        <f>IFERROR(__xludf.DUMMYFUNCTION("""COMPUTED_VALUE"""),"UST")</f>
        <v>UST</v>
      </c>
      <c r="G76" s="142">
        <f>IFERROR(__xludf.DUMMYFUNCTION("""COMPUTED_VALUE"""),-42.041706)</f>
        <v>-42.041706</v>
      </c>
      <c r="H76" s="142" t="str">
        <f>IFERROR(__xludf.DUMMYFUNCTION("""COMPUTED_VALUE"""),"USDC")</f>
        <v>USDC</v>
      </c>
      <c r="I76" s="142">
        <f>IFERROR(__xludf.DUMMYFUNCTION("""COMPUTED_VALUE"""),-0.00204428)</f>
        <v>-0.00204428</v>
      </c>
      <c r="J76" s="142" t="str">
        <f>IFERROR(__xludf.DUMMYFUNCTION("""COMPUTED_VALUE"""),"SOL")</f>
        <v>SOL</v>
      </c>
    </row>
    <row r="77">
      <c r="A77" s="126" t="str">
        <f t="shared" si="1"/>
        <v>TRANS</v>
      </c>
      <c r="B77" s="126" t="str">
        <f t="shared" si="2"/>
        <v/>
      </c>
      <c r="C77" s="160">
        <f t="shared" si="3"/>
        <v>-0.000005</v>
      </c>
      <c r="D77" s="148" t="s">
        <v>261</v>
      </c>
      <c r="E77" s="142">
        <f>IFERROR(__xludf.DUMMYFUNCTION("IF(D77&lt;&gt;"""",SPLIT(D77,"" 
""),)"),42.041706)</f>
        <v>42.041706</v>
      </c>
      <c r="F77" s="142" t="str">
        <f>IFERROR(__xludf.DUMMYFUNCTION("""COMPUTED_VALUE"""),"USDC")</f>
        <v>USDC</v>
      </c>
      <c r="G77" s="142">
        <f>IFERROR(__xludf.DUMMYFUNCTION("""COMPUTED_VALUE"""),-5.0E-6)</f>
        <v>-0.000005</v>
      </c>
      <c r="H77" s="142" t="str">
        <f>IFERROR(__xludf.DUMMYFUNCTION("""COMPUTED_VALUE"""),"SOL")</f>
        <v>SOL</v>
      </c>
    </row>
    <row r="78">
      <c r="A78" s="126" t="str">
        <f t="shared" si="1"/>
        <v>TRANS</v>
      </c>
      <c r="B78" s="126" t="str">
        <f t="shared" si="2"/>
        <v/>
      </c>
      <c r="C78" s="160">
        <f t="shared" si="3"/>
        <v>-0.000005</v>
      </c>
      <c r="D78" s="148" t="s">
        <v>262</v>
      </c>
      <c r="E78" s="142">
        <f>IFERROR(__xludf.DUMMYFUNCTION("IF(D78&lt;&gt;"""",SPLIT(D78,"" 
""),)"),-6.952456147)</f>
        <v>-6.952456147</v>
      </c>
      <c r="F78" s="142" t="str">
        <f>IFERROR(__xludf.DUMMYFUNCTION("""COMPUTED_VALUE"""),"stSOL")</f>
        <v>stSOL</v>
      </c>
      <c r="G78" s="142">
        <f>IFERROR(__xludf.DUMMYFUNCTION("""COMPUTED_VALUE"""),-5.0E-6)</f>
        <v>-0.000005</v>
      </c>
      <c r="H78" s="142" t="str">
        <f>IFERROR(__xludf.DUMMYFUNCTION("""COMPUTED_VALUE"""),"SOL")</f>
        <v>SOL</v>
      </c>
    </row>
    <row r="79">
      <c r="A79" s="126" t="str">
        <f t="shared" si="1"/>
        <v>TRANS</v>
      </c>
      <c r="B79" s="126" t="str">
        <f t="shared" si="2"/>
        <v/>
      </c>
      <c r="C79" s="160">
        <f t="shared" si="3"/>
        <v>-0.000005</v>
      </c>
      <c r="D79" s="148" t="s">
        <v>263</v>
      </c>
      <c r="E79" s="142">
        <f>IFERROR(__xludf.DUMMYFUNCTION("IF(D79&lt;&gt;"""",SPLIT(D79,"" 
""),)"),6.952456147)</f>
        <v>6.952456147</v>
      </c>
      <c r="F79" s="142" t="str">
        <f>IFERROR(__xludf.DUMMYFUNCTION("""COMPUTED_VALUE"""),"stSOL")</f>
        <v>stSOL</v>
      </c>
      <c r="G79" s="142">
        <f>IFERROR(__xludf.DUMMYFUNCTION("""COMPUTED_VALUE"""),-7.150005)</f>
        <v>-7.150005</v>
      </c>
      <c r="H79" s="142" t="str">
        <f>IFERROR(__xludf.DUMMYFUNCTION("""COMPUTED_VALUE"""),"SOL")</f>
        <v>SOL</v>
      </c>
    </row>
    <row r="80">
      <c r="A80" s="126" t="str">
        <f t="shared" si="1"/>
        <v>RECV</v>
      </c>
      <c r="B80" s="126" t="str">
        <f t="shared" si="2"/>
        <v/>
      </c>
      <c r="C80" s="160" t="str">
        <f t="shared" si="3"/>
        <v/>
      </c>
      <c r="D80" s="148" t="s">
        <v>264</v>
      </c>
      <c r="E80" s="142">
        <f>IFERROR(__xludf.DUMMYFUNCTION("IF(D80&lt;&gt;"""",SPLIT(D80,"" 
""),)"),7.149995)</f>
        <v>7.149995</v>
      </c>
      <c r="F80" s="142" t="str">
        <f>IFERROR(__xludf.DUMMYFUNCTION("""COMPUTED_VALUE"""),"SOL")</f>
        <v>SOL</v>
      </c>
      <c r="G80" s="142"/>
      <c r="H80" s="142"/>
    </row>
    <row r="81">
      <c r="A81" s="126" t="str">
        <f t="shared" si="1"/>
        <v>TRANS</v>
      </c>
      <c r="B81" s="126" t="str">
        <f t="shared" si="2"/>
        <v/>
      </c>
      <c r="C81" s="160">
        <f t="shared" si="3"/>
        <v>-0.000005</v>
      </c>
      <c r="D81" s="148" t="s">
        <v>265</v>
      </c>
      <c r="E81" s="142">
        <f>IFERROR(__xludf.DUMMYFUNCTION("IF(D81&lt;&gt;"""",SPLIT(D81,"" 
""),)"),-11.755971304)</f>
        <v>-11.7559713</v>
      </c>
      <c r="F81" s="142" t="str">
        <f>IFERROR(__xludf.DUMMYFUNCTION("""COMPUTED_VALUE"""),"stSOL")</f>
        <v>stSOL</v>
      </c>
      <c r="G81" s="142">
        <f>IFERROR(__xludf.DUMMYFUNCTION("""COMPUTED_VALUE"""),-5.0E-6)</f>
        <v>-0.000005</v>
      </c>
      <c r="H81" s="142" t="str">
        <f>IFERROR(__xludf.DUMMYFUNCTION("""COMPUTED_VALUE"""),"SOL")</f>
        <v>SOL</v>
      </c>
    </row>
    <row r="82">
      <c r="A82" s="126" t="str">
        <f t="shared" si="1"/>
        <v>TRANS</v>
      </c>
      <c r="B82" s="126" t="str">
        <f t="shared" si="2"/>
        <v/>
      </c>
      <c r="C82" s="160">
        <f t="shared" si="3"/>
        <v>-0.000005</v>
      </c>
      <c r="D82" s="148" t="s">
        <v>266</v>
      </c>
      <c r="E82" s="142">
        <f>IFERROR(__xludf.DUMMYFUNCTION("IF(D82&lt;&gt;"""",SPLIT(D82,"" 
""),)"),11.755971304)</f>
        <v>11.7559713</v>
      </c>
      <c r="F82" s="142" t="str">
        <f>IFERROR(__xludf.DUMMYFUNCTION("""COMPUTED_VALUE"""),"stSOL")</f>
        <v>stSOL</v>
      </c>
      <c r="G82" s="142">
        <f>IFERROR(__xludf.DUMMYFUNCTION("""COMPUTED_VALUE"""),-12.090005)</f>
        <v>-12.090005</v>
      </c>
      <c r="H82" s="142" t="str">
        <f>IFERROR(__xludf.DUMMYFUNCTION("""COMPUTED_VALUE"""),"SOL")</f>
        <v>SOL</v>
      </c>
    </row>
    <row r="83">
      <c r="A83" s="126" t="str">
        <f t="shared" si="1"/>
        <v>RECV</v>
      </c>
      <c r="B83" s="126" t="str">
        <f t="shared" si="2"/>
        <v/>
      </c>
      <c r="C83" s="160" t="str">
        <f t="shared" si="3"/>
        <v/>
      </c>
      <c r="D83" s="148" t="s">
        <v>267</v>
      </c>
      <c r="E83" s="142">
        <f>IFERROR(__xludf.DUMMYFUNCTION("IF(D83&lt;&gt;"""",SPLIT(D83,"" 
""),)"),12.09006818)</f>
        <v>12.09006818</v>
      </c>
      <c r="F83" s="142" t="str">
        <f>IFERROR(__xludf.DUMMYFUNCTION("""COMPUTED_VALUE"""),"SOL")</f>
        <v>SOL</v>
      </c>
      <c r="G83" s="142"/>
      <c r="H83" s="142"/>
    </row>
    <row r="84">
      <c r="A84" s="126" t="str">
        <f t="shared" si="1"/>
        <v>TRANS</v>
      </c>
      <c r="B84" s="126" t="str">
        <f t="shared" si="2"/>
        <v/>
      </c>
      <c r="C84" s="160">
        <f t="shared" si="3"/>
        <v>-0.000005</v>
      </c>
      <c r="D84" s="148" t="s">
        <v>227</v>
      </c>
      <c r="E84" s="142">
        <f>IFERROR(__xludf.DUMMYFUNCTION("IF(D84&lt;&gt;"""",SPLIT(D84,"" 
""),)"),-5.0E-6)</f>
        <v>-0.000005</v>
      </c>
      <c r="F84" s="142" t="str">
        <f>IFERROR(__xludf.DUMMYFUNCTION("""COMPUTED_VALUE"""),"SOL")</f>
        <v>SOL</v>
      </c>
    </row>
    <row r="85">
      <c r="A85" s="126" t="str">
        <f t="shared" si="1"/>
        <v>TRANS</v>
      </c>
      <c r="B85" s="126" t="str">
        <f t="shared" si="2"/>
        <v/>
      </c>
      <c r="C85" s="160">
        <f t="shared" si="3"/>
        <v>-0.00204428</v>
      </c>
      <c r="D85" s="148" t="s">
        <v>268</v>
      </c>
      <c r="E85" s="142">
        <f>IFERROR(__xludf.DUMMYFUNCTION("IF(D85&lt;&gt;"""",SPLIT(D85,"" 
""),)"),-0.159965)</f>
        <v>-0.159965</v>
      </c>
      <c r="F85" s="142" t="str">
        <f>IFERROR(__xludf.DUMMYFUNCTION("""COMPUTED_VALUE"""),"USDC")</f>
        <v>USDC</v>
      </c>
      <c r="G85" s="142">
        <f>IFERROR(__xludf.DUMMYFUNCTION("""COMPUTED_VALUE"""),-0.00204428)</f>
        <v>-0.00204428</v>
      </c>
      <c r="H85" s="142" t="str">
        <f>IFERROR(__xludf.DUMMYFUNCTION("""COMPUTED_VALUE"""),"SOL")</f>
        <v>SOL</v>
      </c>
    </row>
    <row r="86">
      <c r="A86" s="126" t="str">
        <f t="shared" si="1"/>
        <v>USDC-LARIX</v>
      </c>
      <c r="B86" s="126">
        <f t="shared" si="2"/>
        <v>-0.004442309201</v>
      </c>
      <c r="C86" s="160">
        <f t="shared" si="3"/>
        <v>-0.000005</v>
      </c>
      <c r="D86" s="148" t="s">
        <v>269</v>
      </c>
      <c r="E86" s="142">
        <f>IFERROR(__xludf.DUMMYFUNCTION("IF(D86&lt;&gt;"""",SPLIT(D86,"" 
""),)"),0.159965)</f>
        <v>0.159965</v>
      </c>
      <c r="F86" s="142" t="str">
        <f>IFERROR(__xludf.DUMMYFUNCTION("""COMPUTED_VALUE"""),"USDC")</f>
        <v>USDC</v>
      </c>
      <c r="G86" s="142">
        <f>IFERROR(__xludf.DUMMYFUNCTION("""COMPUTED_VALUE"""),-36.009425)</f>
        <v>-36.009425</v>
      </c>
      <c r="H86" s="142" t="str">
        <f>IFERROR(__xludf.DUMMYFUNCTION("""COMPUTED_VALUE"""),"LARIX")</f>
        <v>LARIX</v>
      </c>
      <c r="I86" s="142">
        <f>IFERROR(__xludf.DUMMYFUNCTION("""COMPUTED_VALUE"""),-5.0E-6)</f>
        <v>-0.000005</v>
      </c>
      <c r="J86" s="142" t="str">
        <f>IFERROR(__xludf.DUMMYFUNCTION("""COMPUTED_VALUE"""),"SOL")</f>
        <v>SOL</v>
      </c>
    </row>
    <row r="87">
      <c r="A87" s="126" t="str">
        <f t="shared" si="1"/>
        <v>TRANS</v>
      </c>
      <c r="B87" s="126" t="str">
        <f t="shared" si="2"/>
        <v/>
      </c>
      <c r="C87" s="160">
        <f t="shared" si="3"/>
        <v>-0.000005</v>
      </c>
      <c r="D87" s="148" t="s">
        <v>270</v>
      </c>
      <c r="E87" s="142">
        <f>IFERROR(__xludf.DUMMYFUNCTION("IF(D87&lt;&gt;"""",SPLIT(D87,"" 
""),)"),35.301504)</f>
        <v>35.301504</v>
      </c>
      <c r="F87" s="142" t="str">
        <f>IFERROR(__xludf.DUMMYFUNCTION("""COMPUTED_VALUE"""),"LARIX")</f>
        <v>LARIX</v>
      </c>
      <c r="G87" s="142">
        <f>IFERROR(__xludf.DUMMYFUNCTION("""COMPUTED_VALUE"""),-5.0E-6)</f>
        <v>-0.000005</v>
      </c>
      <c r="H87" s="142" t="str">
        <f>IFERROR(__xludf.DUMMYFUNCTION("""COMPUTED_VALUE"""),"SOL")</f>
        <v>SOL</v>
      </c>
    </row>
    <row r="88">
      <c r="A88" s="126" t="str">
        <f t="shared" si="1"/>
        <v>TRANS</v>
      </c>
      <c r="B88" s="126" t="str">
        <f t="shared" si="2"/>
        <v/>
      </c>
      <c r="C88" s="160">
        <f t="shared" si="3"/>
        <v>-0.000005</v>
      </c>
      <c r="D88" s="148" t="s">
        <v>271</v>
      </c>
      <c r="E88" s="142">
        <f>IFERROR(__xludf.DUMMYFUNCTION("IF(D88&lt;&gt;"""",SPLIT(D88,"" 
""),)"),-13.956350747)</f>
        <v>-13.95635075</v>
      </c>
      <c r="F88" s="142" t="str">
        <f>IFERROR(__xludf.DUMMYFUNCTION("""COMPUTED_VALUE"""),"stSOL")</f>
        <v>stSOL</v>
      </c>
      <c r="G88" s="142">
        <f>IFERROR(__xludf.DUMMYFUNCTION("""COMPUTED_VALUE"""),-5.0E-6)</f>
        <v>-0.000005</v>
      </c>
      <c r="H88" s="142" t="str">
        <f>IFERROR(__xludf.DUMMYFUNCTION("""COMPUTED_VALUE"""),"SOL")</f>
        <v>SOL</v>
      </c>
    </row>
    <row r="89">
      <c r="A89" s="126" t="str">
        <f t="shared" si="1"/>
        <v>TRANS</v>
      </c>
      <c r="B89" s="126" t="str">
        <f t="shared" si="2"/>
        <v/>
      </c>
      <c r="C89" s="160">
        <f t="shared" si="3"/>
        <v>-0.000005</v>
      </c>
      <c r="D89" s="148" t="s">
        <v>272</v>
      </c>
      <c r="E89" s="142">
        <f>IFERROR(__xludf.DUMMYFUNCTION("IF(D89&lt;&gt;"""",SPLIT(D89,"" 
""),)"),13.956350747)</f>
        <v>13.95635075</v>
      </c>
      <c r="F89" s="142" t="str">
        <f>IFERROR(__xludf.DUMMYFUNCTION("""COMPUTED_VALUE"""),"stSOL")</f>
        <v>stSOL</v>
      </c>
      <c r="G89" s="142">
        <f>IFERROR(__xludf.DUMMYFUNCTION("""COMPUTED_VALUE"""),-14.352905)</f>
        <v>-14.352905</v>
      </c>
      <c r="H89" s="142" t="str">
        <f>IFERROR(__xludf.DUMMYFUNCTION("""COMPUTED_VALUE"""),"SOL")</f>
        <v>SOL</v>
      </c>
    </row>
    <row r="90">
      <c r="A90" s="126" t="str">
        <f t="shared" si="1"/>
        <v>RECV</v>
      </c>
      <c r="B90" s="126" t="str">
        <f t="shared" si="2"/>
        <v/>
      </c>
      <c r="C90" s="160" t="str">
        <f t="shared" si="3"/>
        <v/>
      </c>
      <c r="D90" s="148" t="s">
        <v>273</v>
      </c>
      <c r="E90" s="142">
        <f>IFERROR(__xludf.DUMMYFUNCTION("IF(D90&lt;&gt;"""",SPLIT(D90,"" 
""),)"),14.354995)</f>
        <v>14.354995</v>
      </c>
      <c r="F90" s="142" t="str">
        <f>IFERROR(__xludf.DUMMYFUNCTION("""COMPUTED_VALUE"""),"SOL")</f>
        <v>SOL</v>
      </c>
      <c r="G90" s="142"/>
      <c r="H90" s="142"/>
    </row>
    <row r="91">
      <c r="A91" s="126" t="str">
        <f t="shared" si="1"/>
        <v>TRANS</v>
      </c>
      <c r="B91" s="126" t="str">
        <f t="shared" si="2"/>
        <v/>
      </c>
      <c r="C91" s="160">
        <f t="shared" si="3"/>
        <v>-0.000005</v>
      </c>
      <c r="D91" s="148" t="s">
        <v>274</v>
      </c>
      <c r="E91" s="142">
        <f>IFERROR(__xludf.DUMMYFUNCTION("IF(D91&lt;&gt;"""",SPLIT(D91,"" 
""),)"),-12.410377316)</f>
        <v>-12.41037732</v>
      </c>
      <c r="F91" s="142" t="str">
        <f>IFERROR(__xludf.DUMMYFUNCTION("""COMPUTED_VALUE"""),"stSOL")</f>
        <v>stSOL</v>
      </c>
      <c r="G91" s="142">
        <f>IFERROR(__xludf.DUMMYFUNCTION("""COMPUTED_VALUE"""),-5.0E-6)</f>
        <v>-0.000005</v>
      </c>
      <c r="H91" s="142" t="str">
        <f>IFERROR(__xludf.DUMMYFUNCTION("""COMPUTED_VALUE"""),"SOL")</f>
        <v>SOL</v>
      </c>
    </row>
    <row r="92">
      <c r="A92" s="126" t="str">
        <f t="shared" si="1"/>
        <v>TRANS</v>
      </c>
      <c r="B92" s="126" t="str">
        <f t="shared" si="2"/>
        <v/>
      </c>
      <c r="C92" s="160">
        <f t="shared" si="3"/>
        <v>-0.000005</v>
      </c>
      <c r="D92" s="148" t="s">
        <v>275</v>
      </c>
      <c r="E92" s="142">
        <f>IFERROR(__xludf.DUMMYFUNCTION("IF(D92&lt;&gt;"""",SPLIT(D92,"" 
""),)"),12.410377316)</f>
        <v>12.41037732</v>
      </c>
      <c r="F92" s="142" t="str">
        <f>IFERROR(__xludf.DUMMYFUNCTION("""COMPUTED_VALUE"""),"stSOL")</f>
        <v>stSOL</v>
      </c>
      <c r="G92" s="142">
        <f>IFERROR(__xludf.DUMMYFUNCTION("""COMPUTED_VALUE"""),-12.763005)</f>
        <v>-12.763005</v>
      </c>
      <c r="H92" s="142" t="str">
        <f>IFERROR(__xludf.DUMMYFUNCTION("""COMPUTED_VALUE"""),"SOL")</f>
        <v>SOL</v>
      </c>
    </row>
    <row r="93">
      <c r="A93" s="126" t="str">
        <f t="shared" si="1"/>
        <v>RECV</v>
      </c>
      <c r="B93" s="126" t="str">
        <f t="shared" si="2"/>
        <v/>
      </c>
      <c r="C93" s="160" t="str">
        <f t="shared" si="3"/>
        <v/>
      </c>
      <c r="D93" s="148" t="s">
        <v>276</v>
      </c>
      <c r="E93" s="142">
        <f>IFERROR(__xludf.DUMMYFUNCTION("IF(D93&lt;&gt;"""",SPLIT(D93,"" 
""),)"),12.76300412)</f>
        <v>12.76300412</v>
      </c>
      <c r="F93" s="142" t="str">
        <f>IFERROR(__xludf.DUMMYFUNCTION("""COMPUTED_VALUE"""),"SOL")</f>
        <v>SOL</v>
      </c>
      <c r="G93" s="142"/>
      <c r="H93" s="142"/>
    </row>
    <row r="94">
      <c r="A94" s="126" t="str">
        <f t="shared" si="1"/>
        <v>TRANS</v>
      </c>
      <c r="B94" s="126" t="str">
        <f t="shared" si="2"/>
        <v/>
      </c>
      <c r="C94" s="160" t="str">
        <f t="shared" si="3"/>
        <v/>
      </c>
      <c r="D94" s="148" t="s">
        <v>277</v>
      </c>
      <c r="E94" s="142">
        <f>IFERROR(__xludf.DUMMYFUNCTION("IF(D94&lt;&gt;"""",SPLIT(D94,"" 
""),)"),0.48461008)</f>
        <v>0.48461008</v>
      </c>
      <c r="F94" s="142" t="str">
        <f>IFERROR(__xludf.DUMMYFUNCTION("""COMPUTED_VALUE"""),"LDO")</f>
        <v>LDO</v>
      </c>
    </row>
    <row r="95">
      <c r="A95" s="126" t="str">
        <f t="shared" si="1"/>
        <v>TRANS</v>
      </c>
      <c r="B95" s="126" t="str">
        <f t="shared" si="2"/>
        <v/>
      </c>
      <c r="C95" s="160" t="str">
        <f t="shared" si="3"/>
        <v/>
      </c>
      <c r="D95" s="148" t="s">
        <v>278</v>
      </c>
      <c r="E95" s="142">
        <f>IFERROR(__xludf.DUMMYFUNCTION("IF(D95&lt;&gt;"""",SPLIT(D95,"" 
""),)"),0.45469004)</f>
        <v>0.45469004</v>
      </c>
      <c r="F95" s="142" t="str">
        <f>IFERROR(__xludf.DUMMYFUNCTION("""COMPUTED_VALUE"""),"LDO")</f>
        <v>LDO</v>
      </c>
    </row>
    <row r="96">
      <c r="A96" s="126" t="str">
        <f t="shared" si="1"/>
        <v>TRANS</v>
      </c>
      <c r="B96" s="126" t="str">
        <f t="shared" si="2"/>
        <v/>
      </c>
      <c r="C96" s="160">
        <f t="shared" si="3"/>
        <v>-0.000005</v>
      </c>
      <c r="D96" s="148" t="s">
        <v>279</v>
      </c>
      <c r="E96" s="142">
        <f>IFERROR(__xludf.DUMMYFUNCTION("IF(D96&lt;&gt;"""",SPLIT(D96,"" 
""),)"),-11.518070077)</f>
        <v>-11.51807008</v>
      </c>
      <c r="F96" s="142" t="str">
        <f>IFERROR(__xludf.DUMMYFUNCTION("""COMPUTED_VALUE"""),"stSOL")</f>
        <v>stSOL</v>
      </c>
      <c r="G96" s="142">
        <f>IFERROR(__xludf.DUMMYFUNCTION("""COMPUTED_VALUE"""),-5.0E-6)</f>
        <v>-0.000005</v>
      </c>
      <c r="H96" s="142" t="str">
        <f>IFERROR(__xludf.DUMMYFUNCTION("""COMPUTED_VALUE"""),"SOL")</f>
        <v>SOL</v>
      </c>
    </row>
    <row r="97">
      <c r="A97" s="126" t="str">
        <f t="shared" si="1"/>
        <v>TRANS</v>
      </c>
      <c r="B97" s="126" t="str">
        <f t="shared" si="2"/>
        <v/>
      </c>
      <c r="C97" s="160">
        <f t="shared" si="3"/>
        <v>-0.000005</v>
      </c>
      <c r="D97" s="148" t="s">
        <v>280</v>
      </c>
      <c r="E97" s="142">
        <f>IFERROR(__xludf.DUMMYFUNCTION("IF(D97&lt;&gt;"""",SPLIT(D97,"" 
""),)"),11.518070077)</f>
        <v>11.51807008</v>
      </c>
      <c r="F97" s="142" t="str">
        <f>IFERROR(__xludf.DUMMYFUNCTION("""COMPUTED_VALUE"""),"stSOL")</f>
        <v>stSOL</v>
      </c>
      <c r="G97" s="142">
        <f>IFERROR(__xludf.DUMMYFUNCTION("""COMPUTED_VALUE"""),-11.840005)</f>
        <v>-11.840005</v>
      </c>
      <c r="H97" s="142" t="str">
        <f>IFERROR(__xludf.DUMMYFUNCTION("""COMPUTED_VALUE"""),"SOL")</f>
        <v>SOL</v>
      </c>
    </row>
    <row r="98">
      <c r="A98" s="126" t="str">
        <f t="shared" si="1"/>
        <v>RECV</v>
      </c>
      <c r="B98" s="126" t="str">
        <f t="shared" si="2"/>
        <v/>
      </c>
      <c r="C98" s="160" t="str">
        <f t="shared" si="3"/>
        <v/>
      </c>
      <c r="D98" s="148" t="s">
        <v>281</v>
      </c>
      <c r="E98" s="142">
        <f>IFERROR(__xludf.DUMMYFUNCTION("IF(D98&lt;&gt;"""",SPLIT(D98,"" 
""),)"),11.847995)</f>
        <v>11.847995</v>
      </c>
      <c r="F98" s="142" t="str">
        <f>IFERROR(__xludf.DUMMYFUNCTION("""COMPUTED_VALUE"""),"SOL")</f>
        <v>SOL</v>
      </c>
      <c r="G98" s="142"/>
      <c r="H98" s="142"/>
    </row>
    <row r="99">
      <c r="A99" s="126" t="str">
        <f t="shared" si="1"/>
        <v>TRANS</v>
      </c>
      <c r="B99" s="126" t="str">
        <f t="shared" si="2"/>
        <v/>
      </c>
      <c r="C99" s="160">
        <f t="shared" si="3"/>
        <v>0.00203428</v>
      </c>
      <c r="D99" s="148" t="s">
        <v>282</v>
      </c>
      <c r="E99" s="142">
        <f>IFERROR(__xludf.DUMMYFUNCTION("IF(D99&lt;&gt;"""",SPLIT(D99,"" 
""),)"),0.00203428)</f>
        <v>0.00203428</v>
      </c>
      <c r="F99" s="142" t="str">
        <f>IFERROR(__xludf.DUMMYFUNCTION("""COMPUTED_VALUE"""),"SOL")</f>
        <v>SOL</v>
      </c>
    </row>
    <row r="100">
      <c r="A100" s="126" t="str">
        <f t="shared" si="1"/>
        <v>TRANS</v>
      </c>
      <c r="B100" s="126" t="str">
        <f t="shared" si="2"/>
        <v/>
      </c>
      <c r="C100" s="160">
        <f t="shared" si="3"/>
        <v>-0.000005</v>
      </c>
      <c r="D100" s="148" t="s">
        <v>283</v>
      </c>
      <c r="E100" s="142">
        <f>IFERROR(__xludf.DUMMYFUNCTION("IF(D100&lt;&gt;"""",SPLIT(D100,"" 
""),)"),-11.936475646)</f>
        <v>-11.93647565</v>
      </c>
      <c r="F100" s="142" t="str">
        <f>IFERROR(__xludf.DUMMYFUNCTION("""COMPUTED_VALUE"""),"stSOL")</f>
        <v>stSOL</v>
      </c>
      <c r="G100" s="142">
        <f>IFERROR(__xludf.DUMMYFUNCTION("""COMPUTED_VALUE"""),-5.0E-6)</f>
        <v>-0.000005</v>
      </c>
      <c r="H100" s="142" t="str">
        <f>IFERROR(__xludf.DUMMYFUNCTION("""COMPUTED_VALUE"""),"SOL")</f>
        <v>SOL</v>
      </c>
    </row>
    <row r="101">
      <c r="A101" s="126" t="str">
        <f t="shared" si="1"/>
        <v>TRANS</v>
      </c>
      <c r="B101" s="126" t="str">
        <f t="shared" si="2"/>
        <v/>
      </c>
      <c r="C101" s="160">
        <f t="shared" si="3"/>
        <v>-0.000005</v>
      </c>
      <c r="D101" s="148" t="s">
        <v>284</v>
      </c>
      <c r="E101" s="142">
        <f>IFERROR(__xludf.DUMMYFUNCTION("IF(D101&lt;&gt;"""",SPLIT(D101,"" 
""),)"),11.936475646)</f>
        <v>11.93647565</v>
      </c>
      <c r="F101" s="142" t="str">
        <f>IFERROR(__xludf.DUMMYFUNCTION("""COMPUTED_VALUE"""),"stSOL")</f>
        <v>stSOL</v>
      </c>
      <c r="G101" s="142">
        <f>IFERROR(__xludf.DUMMYFUNCTION("""COMPUTED_VALUE"""),-12.270105)</f>
        <v>-12.270105</v>
      </c>
      <c r="H101" s="142" t="str">
        <f>IFERROR(__xludf.DUMMYFUNCTION("""COMPUTED_VALUE"""),"SOL")</f>
        <v>SOL</v>
      </c>
    </row>
    <row r="102">
      <c r="A102" s="126" t="str">
        <f t="shared" si="1"/>
        <v>RECV</v>
      </c>
      <c r="B102" s="126" t="str">
        <f t="shared" si="2"/>
        <v/>
      </c>
      <c r="C102" s="160" t="str">
        <f t="shared" si="3"/>
        <v/>
      </c>
      <c r="D102" s="148" t="s">
        <v>285</v>
      </c>
      <c r="E102" s="142">
        <f>IFERROR(__xludf.DUMMYFUNCTION("IF(D102&lt;&gt;"""",SPLIT(D102,"" 
""),)"),12.27015514)</f>
        <v>12.27015514</v>
      </c>
      <c r="F102" s="142" t="str">
        <f>IFERROR(__xludf.DUMMYFUNCTION("""COMPUTED_VALUE"""),"SOL")</f>
        <v>SOL</v>
      </c>
      <c r="G102" s="142"/>
      <c r="H102" s="142"/>
    </row>
    <row r="103">
      <c r="A103" s="126" t="str">
        <f t="shared" si="1"/>
        <v>TRANS</v>
      </c>
      <c r="B103" s="126" t="str">
        <f t="shared" si="2"/>
        <v/>
      </c>
      <c r="C103" s="160" t="str">
        <f t="shared" si="3"/>
        <v/>
      </c>
      <c r="D103" s="148" t="s">
        <v>286</v>
      </c>
      <c r="E103" s="142">
        <f>IFERROR(__xludf.DUMMYFUNCTION("IF(D103&lt;&gt;"""",SPLIT(D103,"" 
""),)"),0.23913851)</f>
        <v>0.23913851</v>
      </c>
      <c r="F103" s="142" t="str">
        <f>IFERROR(__xludf.DUMMYFUNCTION("""COMPUTED_VALUE"""),"LDO")</f>
        <v>LDO</v>
      </c>
    </row>
    <row r="104">
      <c r="A104" s="126" t="str">
        <f t="shared" si="1"/>
        <v>TRANS</v>
      </c>
      <c r="B104" s="126" t="str">
        <f t="shared" si="2"/>
        <v/>
      </c>
      <c r="C104" s="160" t="str">
        <f t="shared" si="3"/>
        <v/>
      </c>
      <c r="D104" s="148" t="s">
        <v>287</v>
      </c>
      <c r="E104" s="142">
        <f>IFERROR(__xludf.DUMMYFUNCTION("IF(D104&lt;&gt;"""",SPLIT(D104,"" 
""),)"),0.02221388)</f>
        <v>0.02221388</v>
      </c>
      <c r="F104" s="142" t="str">
        <f>IFERROR(__xludf.DUMMYFUNCTION("""COMPUTED_VALUE"""),"LDO")</f>
        <v>LDO</v>
      </c>
    </row>
    <row r="105">
      <c r="A105" s="126" t="str">
        <f t="shared" si="1"/>
        <v>TRANS</v>
      </c>
      <c r="B105" s="126" t="str">
        <f t="shared" si="2"/>
        <v/>
      </c>
      <c r="C105" s="160">
        <f t="shared" si="3"/>
        <v>-0.00204428</v>
      </c>
      <c r="D105" s="148" t="s">
        <v>288</v>
      </c>
      <c r="E105" s="142">
        <f>IFERROR(__xludf.DUMMYFUNCTION("IF(D105&lt;&gt;"""",SPLIT(D105,"" 
""),)"),-7.812309573)</f>
        <v>-7.812309573</v>
      </c>
      <c r="F105" s="142" t="str">
        <f>IFERROR(__xludf.DUMMYFUNCTION("""COMPUTED_VALUE"""),"stSOL")</f>
        <v>stSOL</v>
      </c>
      <c r="G105" s="142">
        <f>IFERROR(__xludf.DUMMYFUNCTION("""COMPUTED_VALUE"""),-0.00204428)</f>
        <v>-0.00204428</v>
      </c>
      <c r="H105" s="142" t="str">
        <f>IFERROR(__xludf.DUMMYFUNCTION("""COMPUTED_VALUE"""),"SOL")</f>
        <v>SOL</v>
      </c>
    </row>
    <row r="106">
      <c r="A106" s="126" t="str">
        <f t="shared" si="1"/>
        <v>TRANS</v>
      </c>
      <c r="B106" s="126" t="str">
        <f t="shared" si="2"/>
        <v/>
      </c>
      <c r="C106" s="160">
        <f t="shared" si="3"/>
        <v>0.00203428</v>
      </c>
      <c r="D106" s="148" t="s">
        <v>282</v>
      </c>
      <c r="E106" s="142">
        <f>IFERROR(__xludf.DUMMYFUNCTION("IF(D106&lt;&gt;"""",SPLIT(D106,"" 
""),)"),0.00203428)</f>
        <v>0.00203428</v>
      </c>
      <c r="F106" s="142" t="str">
        <f>IFERROR(__xludf.DUMMYFUNCTION("""COMPUTED_VALUE"""),"SOL")</f>
        <v>SOL</v>
      </c>
    </row>
    <row r="107">
      <c r="A107" s="126" t="str">
        <f t="shared" si="1"/>
        <v>TRANS</v>
      </c>
      <c r="B107" s="126" t="str">
        <f t="shared" si="2"/>
        <v/>
      </c>
      <c r="C107" s="160">
        <f t="shared" si="3"/>
        <v>-0.000005</v>
      </c>
      <c r="D107" s="148" t="s">
        <v>289</v>
      </c>
      <c r="E107" s="142">
        <f>IFERROR(__xludf.DUMMYFUNCTION("IF(D107&lt;&gt;"""",SPLIT(D107,"" 
""),)"),0.707921)</f>
        <v>0.707921</v>
      </c>
      <c r="F107" s="142" t="str">
        <f>IFERROR(__xludf.DUMMYFUNCTION("""COMPUTED_VALUE"""),"LARIX")</f>
        <v>LARIX</v>
      </c>
      <c r="G107" s="142">
        <f>IFERROR(__xludf.DUMMYFUNCTION("""COMPUTED_VALUE"""),-5.0E-6)</f>
        <v>-0.000005</v>
      </c>
      <c r="H107" s="142" t="str">
        <f>IFERROR(__xludf.DUMMYFUNCTION("""COMPUTED_VALUE"""),"SOL")</f>
        <v>SOL</v>
      </c>
    </row>
    <row r="108">
      <c r="A108" s="126" t="str">
        <f t="shared" si="1"/>
        <v>TRANS</v>
      </c>
      <c r="B108" s="126" t="str">
        <f t="shared" si="2"/>
        <v/>
      </c>
      <c r="C108" s="160">
        <f t="shared" si="3"/>
        <v>-0.000005</v>
      </c>
      <c r="D108" s="148" t="s">
        <v>290</v>
      </c>
      <c r="E108" s="142">
        <f>IFERROR(__xludf.DUMMYFUNCTION("IF(D108&lt;&gt;"""",SPLIT(D108,"" 
""),)"),7.810691271)</f>
        <v>7.810691271</v>
      </c>
      <c r="F108" s="142" t="str">
        <f>IFERROR(__xludf.DUMMYFUNCTION("""COMPUTED_VALUE"""),"stSOL")</f>
        <v>stSOL</v>
      </c>
      <c r="G108" s="142">
        <f>IFERROR(__xludf.DUMMYFUNCTION("""COMPUTED_VALUE"""),-8.029005)</f>
        <v>-8.029005</v>
      </c>
      <c r="H108" s="142" t="str">
        <f>IFERROR(__xludf.DUMMYFUNCTION("""COMPUTED_VALUE"""),"SOL")</f>
        <v>SOL</v>
      </c>
    </row>
    <row r="109">
      <c r="A109" s="126" t="str">
        <f t="shared" si="1"/>
        <v>stSOL-LDO</v>
      </c>
      <c r="B109" s="126">
        <f t="shared" si="2"/>
        <v>-0.02356724369</v>
      </c>
      <c r="C109" s="160">
        <f t="shared" si="3"/>
        <v>-0.000005</v>
      </c>
      <c r="D109" s="148" t="s">
        <v>291</v>
      </c>
      <c r="E109" s="142">
        <f>IFERROR(__xludf.DUMMYFUNCTION("IF(D109&lt;&gt;"""",SPLIT(D109,"" 
""),)"),0.001609729)</f>
        <v>0.001609729</v>
      </c>
      <c r="F109" s="142" t="str">
        <f>IFERROR(__xludf.DUMMYFUNCTION("""COMPUTED_VALUE"""),"stSOL")</f>
        <v>stSOL</v>
      </c>
      <c r="G109" s="142">
        <f>IFERROR(__xludf.DUMMYFUNCTION("""COMPUTED_VALUE"""),-0.06830366)</f>
        <v>-0.06830366</v>
      </c>
      <c r="H109" s="142" t="str">
        <f>IFERROR(__xludf.DUMMYFUNCTION("""COMPUTED_VALUE"""),"LDO")</f>
        <v>LDO</v>
      </c>
      <c r="I109" s="142">
        <f>IFERROR(__xludf.DUMMYFUNCTION("""COMPUTED_VALUE"""),-5.0E-6)</f>
        <v>-0.000005</v>
      </c>
      <c r="J109" s="142" t="str">
        <f>IFERROR(__xludf.DUMMYFUNCTION("""COMPUTED_VALUE"""),"SOL")</f>
        <v>SOL</v>
      </c>
    </row>
    <row r="110">
      <c r="A110" s="126" t="str">
        <f t="shared" si="1"/>
        <v>stSOL-MNDE</v>
      </c>
      <c r="B110" s="126">
        <f t="shared" si="2"/>
        <v>-0.0009307913779</v>
      </c>
      <c r="C110" s="160">
        <f t="shared" si="3"/>
        <v>-0.000005</v>
      </c>
      <c r="D110" s="148" t="s">
        <v>292</v>
      </c>
      <c r="E110" s="142">
        <f>IFERROR(__xludf.DUMMYFUNCTION("IF(D110&lt;&gt;"""",SPLIT(D110,"" 
""),)"),8.573E-6)</f>
        <v>0.000008573</v>
      </c>
      <c r="F110" s="142" t="str">
        <f>IFERROR(__xludf.DUMMYFUNCTION("""COMPUTED_VALUE"""),"stSOL")</f>
        <v>stSOL</v>
      </c>
      <c r="G110" s="142">
        <f>IFERROR(__xludf.DUMMYFUNCTION("""COMPUTED_VALUE"""),-0.009210442)</f>
        <v>-0.009210442</v>
      </c>
      <c r="H110" s="142" t="str">
        <f>IFERROR(__xludf.DUMMYFUNCTION("""COMPUTED_VALUE"""),"MNDE")</f>
        <v>MNDE</v>
      </c>
      <c r="I110" s="142">
        <f>IFERROR(__xludf.DUMMYFUNCTION("""COMPUTED_VALUE"""),-5.0E-6)</f>
        <v>-0.000005</v>
      </c>
      <c r="J110" s="142" t="str">
        <f>IFERROR(__xludf.DUMMYFUNCTION("""COMPUTED_VALUE"""),"SOL")</f>
        <v>SOL</v>
      </c>
    </row>
    <row r="111">
      <c r="A111" s="126" t="str">
        <f t="shared" si="1"/>
        <v>RECV</v>
      </c>
      <c r="B111" s="126" t="str">
        <f t="shared" si="2"/>
        <v/>
      </c>
      <c r="C111" s="160" t="str">
        <f t="shared" si="3"/>
        <v/>
      </c>
      <c r="D111" s="148" t="s">
        <v>293</v>
      </c>
      <c r="E111" s="142">
        <f>IFERROR(__xludf.DUMMYFUNCTION("IF(D111&lt;&gt;"""",SPLIT(D111,"" 
""),)"),8.026995)</f>
        <v>8.026995</v>
      </c>
      <c r="F111" s="142" t="str">
        <f>IFERROR(__xludf.DUMMYFUNCTION("""COMPUTED_VALUE"""),"SOL")</f>
        <v>SOL</v>
      </c>
      <c r="G111" s="142"/>
      <c r="H111" s="142"/>
    </row>
    <row r="112">
      <c r="A112" s="126" t="str">
        <f t="shared" si="1"/>
        <v>TRANS</v>
      </c>
      <c r="B112" s="126" t="str">
        <f t="shared" si="2"/>
        <v/>
      </c>
      <c r="C112" s="160">
        <f t="shared" si="3"/>
        <v>0.00203428</v>
      </c>
      <c r="D112" s="148" t="s">
        <v>282</v>
      </c>
      <c r="E112" s="142">
        <f>IFERROR(__xludf.DUMMYFUNCTION("IF(D112&lt;&gt;"""",SPLIT(D112,"" 
""),)"),0.00203428)</f>
        <v>0.00203428</v>
      </c>
      <c r="F112" s="142" t="str">
        <f>IFERROR(__xludf.DUMMYFUNCTION("""COMPUTED_VALUE"""),"SOL")</f>
        <v>SOL</v>
      </c>
    </row>
    <row r="113">
      <c r="A113" s="126" t="str">
        <f t="shared" si="1"/>
        <v>TRANS</v>
      </c>
      <c r="B113" s="126" t="str">
        <f t="shared" si="2"/>
        <v/>
      </c>
      <c r="C113" s="160">
        <f t="shared" si="3"/>
        <v>-0.000005</v>
      </c>
      <c r="D113" s="148" t="s">
        <v>227</v>
      </c>
      <c r="E113" s="142">
        <f>IFERROR(__xludf.DUMMYFUNCTION("IF(D113&lt;&gt;"""",SPLIT(D113,"" 
""),)"),-5.0E-6)</f>
        <v>-0.000005</v>
      </c>
      <c r="F113" s="142" t="str">
        <f>IFERROR(__xludf.DUMMYFUNCTION("""COMPUTED_VALUE"""),"SOL")</f>
        <v>SOL</v>
      </c>
    </row>
    <row r="114">
      <c r="A114" s="126" t="str">
        <f t="shared" si="1"/>
        <v>TRANS</v>
      </c>
      <c r="B114" s="126" t="str">
        <f t="shared" si="2"/>
        <v/>
      </c>
      <c r="C114" s="160">
        <f t="shared" si="3"/>
        <v>-0.000007439</v>
      </c>
      <c r="D114" s="148" t="s">
        <v>294</v>
      </c>
      <c r="E114" s="142">
        <f>IFERROR(__xludf.DUMMYFUNCTION("IF(D114&lt;&gt;"""",SPLIT(D114,"" 
""),)"),-11.6920085)</f>
        <v>-11.6920085</v>
      </c>
      <c r="F114" s="142" t="str">
        <f>IFERROR(__xludf.DUMMYFUNCTION("""COMPUTED_VALUE"""),"stSOL")</f>
        <v>stSOL</v>
      </c>
      <c r="G114" s="142">
        <f>IFERROR(__xludf.DUMMYFUNCTION("""COMPUTED_VALUE"""),-7.439E-6)</f>
        <v>-0.000007439</v>
      </c>
      <c r="H114" s="142" t="str">
        <f>IFERROR(__xludf.DUMMYFUNCTION("""COMPUTED_VALUE"""),"SOL")</f>
        <v>SOL</v>
      </c>
    </row>
    <row r="115">
      <c r="A115" s="126" t="str">
        <f t="shared" si="1"/>
        <v>TRANS</v>
      </c>
      <c r="B115" s="126" t="str">
        <f t="shared" si="2"/>
        <v/>
      </c>
      <c r="C115" s="160">
        <f t="shared" si="3"/>
        <v>-0.000005</v>
      </c>
      <c r="D115" s="148" t="s">
        <v>295</v>
      </c>
      <c r="E115" s="142">
        <f>IFERROR(__xludf.DUMMYFUNCTION("IF(D115&lt;&gt;"""",SPLIT(D115,"" 
""),)"),11.6920085)</f>
        <v>11.6920085</v>
      </c>
      <c r="F115" s="142" t="str">
        <f>IFERROR(__xludf.DUMMYFUNCTION("""COMPUTED_VALUE"""),"stSOL")</f>
        <v>stSOL</v>
      </c>
      <c r="G115" s="142">
        <f>IFERROR(__xludf.DUMMYFUNCTION("""COMPUTED_VALUE"""),-12.018805)</f>
        <v>-12.018805</v>
      </c>
      <c r="H115" s="142" t="str">
        <f>IFERROR(__xludf.DUMMYFUNCTION("""COMPUTED_VALUE"""),"SOL")</f>
        <v>SOL</v>
      </c>
    </row>
    <row r="116">
      <c r="A116" s="126" t="str">
        <f t="shared" si="1"/>
        <v>RECV</v>
      </c>
      <c r="B116" s="126" t="str">
        <f t="shared" si="2"/>
        <v/>
      </c>
      <c r="C116" s="160" t="str">
        <f t="shared" si="3"/>
        <v/>
      </c>
      <c r="D116" s="148" t="s">
        <v>296</v>
      </c>
      <c r="E116" s="142">
        <f>IFERROR(__xludf.DUMMYFUNCTION("IF(D116&lt;&gt;"""",SPLIT(D116,"" 
""),)"),12.01272048)</f>
        <v>12.01272048</v>
      </c>
      <c r="F116" s="142" t="str">
        <f>IFERROR(__xludf.DUMMYFUNCTION("""COMPUTED_VALUE"""),"SOL")</f>
        <v>SOL</v>
      </c>
      <c r="G116" s="142"/>
      <c r="H116" s="142"/>
    </row>
    <row r="117">
      <c r="A117" s="126" t="str">
        <f t="shared" si="1"/>
        <v>TRANS</v>
      </c>
      <c r="B117" s="126" t="str">
        <f t="shared" si="2"/>
        <v/>
      </c>
      <c r="C117" s="160" t="str">
        <f t="shared" si="3"/>
        <v/>
      </c>
      <c r="D117" s="148" t="s">
        <v>297</v>
      </c>
      <c r="E117" s="142">
        <f>IFERROR(__xludf.DUMMYFUNCTION("IF(D117&lt;&gt;"""",SPLIT(D117,"" 
""),)"),0.01802194)</f>
        <v>0.01802194</v>
      </c>
      <c r="F117" s="142" t="str">
        <f>IFERROR(__xludf.DUMMYFUNCTION("""COMPUTED_VALUE"""),"LDO")</f>
        <v>LDO</v>
      </c>
    </row>
    <row r="118">
      <c r="A118" s="126" t="str">
        <f t="shared" si="1"/>
        <v>TRANS</v>
      </c>
      <c r="B118" s="126" t="str">
        <f t="shared" si="2"/>
        <v/>
      </c>
      <c r="C118" s="160" t="str">
        <f t="shared" si="3"/>
        <v/>
      </c>
      <c r="D118" s="148" t="s">
        <v>298</v>
      </c>
      <c r="E118" s="142">
        <f>IFERROR(__xludf.DUMMYFUNCTION("IF(D118&lt;&gt;"""",SPLIT(D118,"" 
""),)"),0.01753851)</f>
        <v>0.01753851</v>
      </c>
      <c r="F118" s="142" t="str">
        <f>IFERROR(__xludf.DUMMYFUNCTION("""COMPUTED_VALUE"""),"LDO")</f>
        <v>LDO</v>
      </c>
    </row>
    <row r="119">
      <c r="A119" s="126" t="str">
        <f t="shared" si="1"/>
        <v>TRANS</v>
      </c>
      <c r="B119" s="126" t="str">
        <f t="shared" si="2"/>
        <v/>
      </c>
      <c r="C119" s="160" t="str">
        <f t="shared" si="3"/>
        <v/>
      </c>
      <c r="D119" s="148" t="s">
        <v>299</v>
      </c>
      <c r="E119" s="142">
        <f>IFERROR(__xludf.DUMMYFUNCTION("IF(D119&lt;&gt;"""",SPLIT(D119,"" 
""),)"),0.01783061)</f>
        <v>0.01783061</v>
      </c>
      <c r="F119" s="142" t="str">
        <f>IFERROR(__xludf.DUMMYFUNCTION("""COMPUTED_VALUE"""),"LDO")</f>
        <v>LDO</v>
      </c>
    </row>
    <row r="120">
      <c r="A120" s="126" t="str">
        <f t="shared" si="1"/>
        <v>TRANS</v>
      </c>
      <c r="B120" s="126" t="str">
        <f t="shared" si="2"/>
        <v/>
      </c>
      <c r="C120" s="160" t="str">
        <f t="shared" si="3"/>
        <v/>
      </c>
      <c r="D120" s="148" t="s">
        <v>300</v>
      </c>
      <c r="E120" s="142">
        <f>IFERROR(__xludf.DUMMYFUNCTION("IF(D120&lt;&gt;"""",SPLIT(D120,"" 
""),)"),0.004036274)</f>
        <v>0.004036274</v>
      </c>
      <c r="F120" s="142" t="str">
        <f>IFERROR(__xludf.DUMMYFUNCTION("""COMPUTED_VALUE"""),"MNDE")</f>
        <v>MNDE</v>
      </c>
    </row>
    <row r="121">
      <c r="A121" s="126" t="str">
        <f t="shared" si="1"/>
        <v>TRANS</v>
      </c>
      <c r="B121" s="126" t="str">
        <f t="shared" si="2"/>
        <v/>
      </c>
      <c r="C121" s="160" t="str">
        <f t="shared" si="3"/>
        <v/>
      </c>
      <c r="D121" s="148" t="s">
        <v>301</v>
      </c>
      <c r="E121" s="142">
        <f>IFERROR(__xludf.DUMMYFUNCTION("IF(D121&lt;&gt;"""",SPLIT(D121,"" 
""),)"),0.005174491)</f>
        <v>0.005174491</v>
      </c>
      <c r="F121" s="142" t="str">
        <f>IFERROR(__xludf.DUMMYFUNCTION("""COMPUTED_VALUE"""),"MNDE")</f>
        <v>MNDE</v>
      </c>
    </row>
    <row r="122">
      <c r="A122" s="126" t="str">
        <f t="shared" si="1"/>
        <v>TRANS</v>
      </c>
      <c r="B122" s="126" t="str">
        <f t="shared" si="2"/>
        <v/>
      </c>
      <c r="C122" s="160" t="str">
        <f t="shared" si="3"/>
        <v/>
      </c>
      <c r="D122" s="148" t="s">
        <v>302</v>
      </c>
      <c r="E122" s="142">
        <f>IFERROR(__xludf.DUMMYFUNCTION("IF(D122&lt;&gt;"""",SPLIT(D122,"" 
""),)"),0.0149126)</f>
        <v>0.0149126</v>
      </c>
      <c r="F122" s="142" t="str">
        <f>IFERROR(__xludf.DUMMYFUNCTION("""COMPUTED_VALUE"""),"LDO")</f>
        <v>LDO</v>
      </c>
    </row>
    <row r="123">
      <c r="A123" s="126" t="str">
        <f t="shared" si="1"/>
        <v>TRANS</v>
      </c>
      <c r="B123" s="126" t="str">
        <f t="shared" si="2"/>
        <v/>
      </c>
      <c r="C123" s="160">
        <f t="shared" si="3"/>
        <v>-0.000005</v>
      </c>
      <c r="D123" s="148" t="s">
        <v>303</v>
      </c>
      <c r="E123" s="142">
        <f>IFERROR(__xludf.DUMMYFUNCTION("IF(D123&lt;&gt;"""",SPLIT(D123,"" 
""),)"),-1.685969833)</f>
        <v>-1.685969833</v>
      </c>
      <c r="F123" s="142" t="str">
        <f>IFERROR(__xludf.DUMMYFUNCTION("""COMPUTED_VALUE"""),"stSOL")</f>
        <v>stSOL</v>
      </c>
      <c r="G123" s="142">
        <f>IFERROR(__xludf.DUMMYFUNCTION("""COMPUTED_VALUE"""),-5.0E-6)</f>
        <v>-0.000005</v>
      </c>
      <c r="H123" s="142" t="str">
        <f>IFERROR(__xludf.DUMMYFUNCTION("""COMPUTED_VALUE"""),"SOL")</f>
        <v>SOL</v>
      </c>
    </row>
    <row r="124">
      <c r="A124" s="126" t="str">
        <f t="shared" si="1"/>
        <v>TRANS</v>
      </c>
      <c r="B124" s="126" t="str">
        <f t="shared" si="2"/>
        <v/>
      </c>
      <c r="C124" s="160">
        <f t="shared" si="3"/>
        <v>-0.00204428</v>
      </c>
      <c r="D124" s="148" t="s">
        <v>304</v>
      </c>
      <c r="E124" s="142">
        <f>IFERROR(__xludf.DUMMYFUNCTION("IF(D124&lt;&gt;"""",SPLIT(D124,"" 
""),)"),1.685969833)</f>
        <v>1.685969833</v>
      </c>
      <c r="F124" s="142" t="str">
        <f>IFERROR(__xludf.DUMMYFUNCTION("""COMPUTED_VALUE"""),"stSOL")</f>
        <v>stSOL</v>
      </c>
      <c r="G124" s="142">
        <f>IFERROR(__xludf.DUMMYFUNCTION("""COMPUTED_VALUE"""),-0.00204428)</f>
        <v>-0.00204428</v>
      </c>
      <c r="H124" s="142" t="str">
        <f>IFERROR(__xludf.DUMMYFUNCTION("""COMPUTED_VALUE"""),"SOL")</f>
        <v>SOL</v>
      </c>
    </row>
    <row r="125">
      <c r="A125" s="126" t="str">
        <f t="shared" si="1"/>
        <v>TRANS</v>
      </c>
      <c r="B125" s="126" t="str">
        <f t="shared" si="2"/>
        <v/>
      </c>
      <c r="C125" s="160">
        <f t="shared" si="3"/>
        <v>0.00203428</v>
      </c>
      <c r="D125" s="148" t="s">
        <v>282</v>
      </c>
      <c r="E125" s="142">
        <f>IFERROR(__xludf.DUMMYFUNCTION("IF(D125&lt;&gt;"""",SPLIT(D125,"" 
""),)"),0.00203428)</f>
        <v>0.00203428</v>
      </c>
      <c r="F125" s="142" t="str">
        <f>IFERROR(__xludf.DUMMYFUNCTION("""COMPUTED_VALUE"""),"SOL")</f>
        <v>SOL</v>
      </c>
    </row>
    <row r="126">
      <c r="A126" s="126" t="str">
        <f t="shared" si="1"/>
        <v>TRANS</v>
      </c>
      <c r="B126" s="126" t="str">
        <f t="shared" si="2"/>
        <v/>
      </c>
      <c r="C126" s="160">
        <f t="shared" si="3"/>
        <v>0.00203428</v>
      </c>
      <c r="D126" s="148" t="s">
        <v>282</v>
      </c>
      <c r="E126" s="142">
        <f>IFERROR(__xludf.DUMMYFUNCTION("IF(D126&lt;&gt;"""",SPLIT(D126,"" 
""),)"),0.00203428)</f>
        <v>0.00203428</v>
      </c>
      <c r="F126" s="142" t="str">
        <f>IFERROR(__xludf.DUMMYFUNCTION("""COMPUTED_VALUE"""),"SOL")</f>
        <v>SOL</v>
      </c>
    </row>
    <row r="127">
      <c r="A127" s="126" t="str">
        <f t="shared" si="1"/>
        <v>TRANS</v>
      </c>
      <c r="B127" s="126" t="str">
        <f t="shared" si="2"/>
        <v/>
      </c>
      <c r="C127" s="160">
        <f t="shared" si="3"/>
        <v>0.00203428</v>
      </c>
      <c r="D127" s="148" t="s">
        <v>282</v>
      </c>
      <c r="E127" s="142">
        <f>IFERROR(__xludf.DUMMYFUNCTION("IF(D127&lt;&gt;"""",SPLIT(D127,"" 
""),)"),0.00203428)</f>
        <v>0.00203428</v>
      </c>
      <c r="F127" s="142" t="str">
        <f>IFERROR(__xludf.DUMMYFUNCTION("""COMPUTED_VALUE"""),"SOL")</f>
        <v>SOL</v>
      </c>
    </row>
    <row r="128">
      <c r="A128" s="126" t="str">
        <f t="shared" si="1"/>
        <v>TRANS</v>
      </c>
      <c r="B128" s="126" t="str">
        <f t="shared" si="2"/>
        <v/>
      </c>
      <c r="C128" s="160">
        <f t="shared" si="3"/>
        <v>0.00203428</v>
      </c>
      <c r="D128" s="148" t="s">
        <v>282</v>
      </c>
      <c r="E128" s="142">
        <f>IFERROR(__xludf.DUMMYFUNCTION("IF(D128&lt;&gt;"""",SPLIT(D128,"" 
""),)"),0.00203428)</f>
        <v>0.00203428</v>
      </c>
      <c r="F128" s="142" t="str">
        <f>IFERROR(__xludf.DUMMYFUNCTION("""COMPUTED_VALUE"""),"SOL")</f>
        <v>SOL</v>
      </c>
    </row>
    <row r="129">
      <c r="A129" s="126" t="str">
        <f t="shared" si="1"/>
        <v>TRANS</v>
      </c>
      <c r="B129" s="126" t="str">
        <f t="shared" si="2"/>
        <v/>
      </c>
      <c r="C129" s="160">
        <f t="shared" si="3"/>
        <v>-0.00204428</v>
      </c>
      <c r="D129" s="148" t="s">
        <v>305</v>
      </c>
      <c r="E129" s="142">
        <f>IFERROR(__xludf.DUMMYFUNCTION("IF(D129&lt;&gt;"""",SPLIT(D129,"" 
""),)"),-1.685967904)</f>
        <v>-1.685967904</v>
      </c>
      <c r="F129" s="142" t="str">
        <f>IFERROR(__xludf.DUMMYFUNCTION("""COMPUTED_VALUE"""),"stSOL")</f>
        <v>stSOL</v>
      </c>
      <c r="G129" s="142">
        <f>IFERROR(__xludf.DUMMYFUNCTION("""COMPUTED_VALUE"""),-0.00204428)</f>
        <v>-0.00204428</v>
      </c>
      <c r="H129" s="142" t="str">
        <f>IFERROR(__xludf.DUMMYFUNCTION("""COMPUTED_VALUE"""),"SOL")</f>
        <v>SOL</v>
      </c>
    </row>
    <row r="130">
      <c r="A130" s="126" t="str">
        <f t="shared" si="1"/>
        <v>TRANS</v>
      </c>
      <c r="B130" s="126" t="str">
        <f t="shared" si="2"/>
        <v/>
      </c>
      <c r="C130" s="160">
        <f t="shared" si="3"/>
        <v>0.002031841</v>
      </c>
      <c r="D130" s="148" t="s">
        <v>306</v>
      </c>
      <c r="E130" s="142">
        <f>IFERROR(__xludf.DUMMYFUNCTION("IF(D130&lt;&gt;"""",SPLIT(D130,"" 
""),)"),0.002031841)</f>
        <v>0.002031841</v>
      </c>
      <c r="F130" s="142" t="str">
        <f>IFERROR(__xludf.DUMMYFUNCTION("""COMPUTED_VALUE"""),"SOL")</f>
        <v>SOL</v>
      </c>
    </row>
    <row r="131">
      <c r="A131" s="126" t="str">
        <f t="shared" si="1"/>
        <v>TRANS</v>
      </c>
      <c r="B131" s="126" t="str">
        <f t="shared" si="2"/>
        <v/>
      </c>
      <c r="C131" s="160">
        <f t="shared" si="3"/>
        <v>-0.000005</v>
      </c>
      <c r="D131" s="148" t="s">
        <v>307</v>
      </c>
      <c r="E131" s="142">
        <f>IFERROR(__xludf.DUMMYFUNCTION("IF(D131&lt;&gt;"""",SPLIT(D131,"" 
""),)"),1.685967904)</f>
        <v>1.685967904</v>
      </c>
      <c r="F131" s="142" t="str">
        <f>IFERROR(__xludf.DUMMYFUNCTION("""COMPUTED_VALUE"""),"stSOL")</f>
        <v>stSOL</v>
      </c>
      <c r="G131" s="142">
        <f>IFERROR(__xludf.DUMMYFUNCTION("""COMPUTED_VALUE"""),-1.73354428)</f>
        <v>-1.73354428</v>
      </c>
      <c r="H131" s="142" t="str">
        <f>IFERROR(__xludf.DUMMYFUNCTION("""COMPUTED_VALUE"""),"SOL")</f>
        <v>SOL</v>
      </c>
    </row>
    <row r="132">
      <c r="A132" s="126" t="str">
        <f t="shared" si="1"/>
        <v>RECV</v>
      </c>
      <c r="B132" s="126" t="str">
        <f t="shared" si="2"/>
        <v/>
      </c>
      <c r="C132" s="160" t="str">
        <f t="shared" si="3"/>
        <v/>
      </c>
      <c r="D132" s="148" t="s">
        <v>308</v>
      </c>
      <c r="E132" s="142">
        <f>IFERROR(__xludf.DUMMYFUNCTION("IF(D132&lt;&gt;"""",SPLIT(D132,"" 
""),)"),1.727432293)</f>
        <v>1.727432293</v>
      </c>
      <c r="F132" s="142" t="str">
        <f>IFERROR(__xludf.DUMMYFUNCTION("""COMPUTED_VALUE"""),"SOL")</f>
        <v>SOL</v>
      </c>
      <c r="G132" s="142"/>
      <c r="H132" s="142"/>
    </row>
    <row r="133">
      <c r="A133" s="126" t="str">
        <f t="shared" si="1"/>
        <v>TRANS</v>
      </c>
      <c r="B133" s="126" t="str">
        <f t="shared" si="2"/>
        <v/>
      </c>
      <c r="C133" s="160">
        <f t="shared" si="3"/>
        <v>-0.00204428</v>
      </c>
      <c r="D133" s="148" t="s">
        <v>309</v>
      </c>
      <c r="E133" s="142">
        <f>IFERROR(__xludf.DUMMYFUNCTION("IF(D133&lt;&gt;"""",SPLIT(D133,"" 
""),)"),-41.849691)</f>
        <v>-41.849691</v>
      </c>
      <c r="F133" s="142" t="str">
        <f>IFERROR(__xludf.DUMMYFUNCTION("""COMPUTED_VALUE"""),"USDC")</f>
        <v>USDC</v>
      </c>
      <c r="G133" s="142">
        <f>IFERROR(__xludf.DUMMYFUNCTION("""COMPUTED_VALUE"""),-0.00204428)</f>
        <v>-0.00204428</v>
      </c>
      <c r="H133" s="142" t="str">
        <f>IFERROR(__xludf.DUMMYFUNCTION("""COMPUTED_VALUE"""),"SOL")</f>
        <v>SOL</v>
      </c>
    </row>
    <row r="134">
      <c r="A134" s="126" t="str">
        <f t="shared" si="1"/>
        <v>TRANS</v>
      </c>
      <c r="B134" s="126" t="str">
        <f t="shared" si="2"/>
        <v/>
      </c>
      <c r="C134" s="160">
        <f t="shared" si="3"/>
        <v>-0.00151336</v>
      </c>
      <c r="D134" s="148" t="s">
        <v>310</v>
      </c>
      <c r="E134" s="142">
        <f>IFERROR(__xludf.DUMMYFUNCTION("IF(D134&lt;&gt;"""",SPLIT(D134,"" 
""),)"),-1.668789761)</f>
        <v>-1.668789761</v>
      </c>
      <c r="F134" s="142" t="str">
        <f>IFERROR(__xludf.DUMMYFUNCTION("""COMPUTED_VALUE"""),"mSOL")</f>
        <v>mSOL</v>
      </c>
      <c r="G134" s="142">
        <f>IFERROR(__xludf.DUMMYFUNCTION("""COMPUTED_VALUE"""),-0.00151336)</f>
        <v>-0.00151336</v>
      </c>
      <c r="H134" s="142" t="str">
        <f>IFERROR(__xludf.DUMMYFUNCTION("""COMPUTED_VALUE"""),"SOL")</f>
        <v>SOL</v>
      </c>
    </row>
    <row r="135">
      <c r="A135" s="126" t="str">
        <f t="shared" si="1"/>
        <v>TRANS</v>
      </c>
      <c r="B135" s="126" t="str">
        <f t="shared" si="2"/>
        <v/>
      </c>
      <c r="C135" s="160">
        <f t="shared" si="3"/>
        <v>0.00203428</v>
      </c>
      <c r="D135" s="148" t="s">
        <v>282</v>
      </c>
      <c r="E135" s="142">
        <f>IFERROR(__xludf.DUMMYFUNCTION("IF(D135&lt;&gt;"""",SPLIT(D135,"" 
""),)"),0.00203428)</f>
        <v>0.00203428</v>
      </c>
      <c r="F135" s="142" t="str">
        <f>IFERROR(__xludf.DUMMYFUNCTION("""COMPUTED_VALUE"""),"SOL")</f>
        <v>SOL</v>
      </c>
    </row>
    <row r="136">
      <c r="A136" s="126" t="str">
        <f t="shared" si="1"/>
        <v>USDC-xUSD</v>
      </c>
      <c r="B136" s="126">
        <f t="shared" si="2"/>
        <v>-0.9900651138</v>
      </c>
      <c r="C136" s="160">
        <f t="shared" si="3"/>
        <v>-0.000005</v>
      </c>
      <c r="D136" s="148" t="s">
        <v>311</v>
      </c>
      <c r="E136" s="142">
        <f>IFERROR(__xludf.DUMMYFUNCTION("IF(D136&lt;&gt;"""",SPLIT(D136,"" 
""),)"),0.014749)</f>
        <v>0.014749</v>
      </c>
      <c r="F136" s="142" t="str">
        <f>IFERROR(__xludf.DUMMYFUNCTION("""COMPUTED_VALUE"""),"USDC")</f>
        <v>USDC</v>
      </c>
      <c r="G136" s="142">
        <f>IFERROR(__xludf.DUMMYFUNCTION("""COMPUTED_VALUE"""),-0.014897)</f>
        <v>-0.014897</v>
      </c>
      <c r="H136" s="142" t="str">
        <f>IFERROR(__xludf.DUMMYFUNCTION("""COMPUTED_VALUE"""),"xUSD")</f>
        <v>xUSD</v>
      </c>
      <c r="I136" s="142">
        <f>IFERROR(__xludf.DUMMYFUNCTION("""COMPUTED_VALUE"""),-5.0E-6)</f>
        <v>-0.000005</v>
      </c>
      <c r="J136" s="142" t="str">
        <f>IFERROR(__xludf.DUMMYFUNCTION("""COMPUTED_VALUE"""),"SOL")</f>
        <v>SOL</v>
      </c>
    </row>
    <row r="137">
      <c r="A137" s="126" t="str">
        <f t="shared" si="1"/>
        <v>TRANS</v>
      </c>
      <c r="B137" s="126" t="str">
        <f t="shared" si="2"/>
        <v/>
      </c>
      <c r="C137" s="160">
        <f t="shared" si="3"/>
        <v>-0.00204428</v>
      </c>
      <c r="D137" s="148" t="s">
        <v>312</v>
      </c>
      <c r="E137" s="142">
        <f>IFERROR(__xludf.DUMMYFUNCTION("IF(D137&lt;&gt;"""",SPLIT(D137,"" 
""),)"),-0.00204428)</f>
        <v>-0.00204428</v>
      </c>
      <c r="F137" s="142" t="str">
        <f>IFERROR(__xludf.DUMMYFUNCTION("""COMPUTED_VALUE"""),"SOL")</f>
        <v>SOL</v>
      </c>
    </row>
    <row r="138">
      <c r="A138" s="126" t="str">
        <f t="shared" si="1"/>
        <v>TRANS</v>
      </c>
      <c r="B138" s="126" t="str">
        <f t="shared" si="2"/>
        <v/>
      </c>
      <c r="C138" s="160">
        <f t="shared" si="3"/>
        <v>-0.000005</v>
      </c>
      <c r="D138" s="148" t="s">
        <v>313</v>
      </c>
      <c r="E138" s="142">
        <f>IFERROR(__xludf.DUMMYFUNCTION("IF(D138&lt;&gt;"""",SPLIT(D138,"" 
""),)"),1.668789761)</f>
        <v>1.668789761</v>
      </c>
      <c r="F138" s="142" t="str">
        <f>IFERROR(__xludf.DUMMYFUNCTION("""COMPUTED_VALUE"""),"mSOL")</f>
        <v>mSOL</v>
      </c>
      <c r="G138" s="142">
        <f>IFERROR(__xludf.DUMMYFUNCTION("""COMPUTED_VALUE"""),-5.0E-6)</f>
        <v>-0.000005</v>
      </c>
      <c r="H138" s="142" t="str">
        <f>IFERROR(__xludf.DUMMYFUNCTION("""COMPUTED_VALUE"""),"SOL")</f>
        <v>SOL</v>
      </c>
    </row>
    <row r="139">
      <c r="A139" s="126" t="str">
        <f t="shared" si="1"/>
        <v>TRANS</v>
      </c>
      <c r="B139" s="126" t="str">
        <f t="shared" si="2"/>
        <v/>
      </c>
      <c r="C139" s="160">
        <f t="shared" si="3"/>
        <v>-0.000005</v>
      </c>
      <c r="D139" s="148" t="s">
        <v>314</v>
      </c>
      <c r="E139" s="142">
        <f>IFERROR(__xludf.DUMMYFUNCTION("IF(D139&lt;&gt;"""",SPLIT(D139,"" 
""),)"),-9.184183)</f>
        <v>-9.184183</v>
      </c>
      <c r="F139" s="142" t="str">
        <f>IFERROR(__xludf.DUMMYFUNCTION("""COMPUTED_VALUE"""),"xUSD")</f>
        <v>xUSD</v>
      </c>
      <c r="G139" s="142">
        <f>IFERROR(__xludf.DUMMYFUNCTION("""COMPUTED_VALUE"""),-5.0E-6)</f>
        <v>-0.000005</v>
      </c>
      <c r="H139" s="142" t="str">
        <f>IFERROR(__xludf.DUMMYFUNCTION("""COMPUTED_VALUE"""),"SOL")</f>
        <v>SOL</v>
      </c>
    </row>
    <row r="140">
      <c r="A140" s="126" t="str">
        <f t="shared" si="1"/>
        <v>xUSD-USDC</v>
      </c>
      <c r="B140" s="126">
        <f t="shared" si="2"/>
        <v>-0.99</v>
      </c>
      <c r="C140" s="160">
        <f t="shared" si="3"/>
        <v>-0.000005</v>
      </c>
      <c r="D140" s="148" t="s">
        <v>315</v>
      </c>
      <c r="E140" s="142">
        <f>IFERROR(__xludf.DUMMYFUNCTION("IF(D140&lt;&gt;"""",SPLIT(D140,"" 
""),)"),9.19908)</f>
        <v>9.19908</v>
      </c>
      <c r="F140" s="142" t="str">
        <f>IFERROR(__xludf.DUMMYFUNCTION("""COMPUTED_VALUE"""),"xUSD")</f>
        <v>xUSD</v>
      </c>
      <c r="G140" s="142">
        <f>IFERROR(__xludf.DUMMYFUNCTION("""COMPUTED_VALUE"""),-9.292)</f>
        <v>-9.292</v>
      </c>
      <c r="H140" s="142" t="str">
        <f>IFERROR(__xludf.DUMMYFUNCTION("""COMPUTED_VALUE"""),"USDC")</f>
        <v>USDC</v>
      </c>
      <c r="I140" s="142">
        <f>IFERROR(__xludf.DUMMYFUNCTION("""COMPUTED_VALUE"""),-5.0E-6)</f>
        <v>-0.000005</v>
      </c>
      <c r="J140" s="142" t="str">
        <f>IFERROR(__xludf.DUMMYFUNCTION("""COMPUTED_VALUE"""),"SOL")</f>
        <v>SOL</v>
      </c>
    </row>
    <row r="141">
      <c r="A141" s="126" t="str">
        <f t="shared" si="1"/>
        <v>TRANS</v>
      </c>
      <c r="B141" s="126" t="str">
        <f t="shared" si="2"/>
        <v/>
      </c>
      <c r="C141" s="160">
        <f t="shared" si="3"/>
        <v>-0.000005</v>
      </c>
      <c r="D141" s="148" t="s">
        <v>316</v>
      </c>
      <c r="E141" s="142">
        <f>IFERROR(__xludf.DUMMYFUNCTION("IF(D141&lt;&gt;"""",SPLIT(D141,"" 
""),)"),51.126942)</f>
        <v>51.126942</v>
      </c>
      <c r="F141" s="142" t="str">
        <f>IFERROR(__xludf.DUMMYFUNCTION("""COMPUTED_VALUE"""),"USDC")</f>
        <v>USDC</v>
      </c>
      <c r="G141" s="142">
        <f>IFERROR(__xludf.DUMMYFUNCTION("""COMPUTED_VALUE"""),-5.0E-6)</f>
        <v>-0.000005</v>
      </c>
      <c r="H141" s="142" t="str">
        <f>IFERROR(__xludf.DUMMYFUNCTION("""COMPUTED_VALUE"""),"SOL")</f>
        <v>SOL</v>
      </c>
    </row>
    <row r="142">
      <c r="A142" s="126" t="str">
        <f t="shared" si="1"/>
        <v>TRANS</v>
      </c>
      <c r="B142" s="126" t="str">
        <f t="shared" si="2"/>
        <v/>
      </c>
      <c r="C142" s="160">
        <f t="shared" si="3"/>
        <v>-0.000005</v>
      </c>
      <c r="D142" s="148" t="s">
        <v>317</v>
      </c>
      <c r="E142" s="142">
        <f>IFERROR(__xludf.DUMMYFUNCTION("IF(D142&lt;&gt;"""",SPLIT(D142,"" 
""),)"),-132.822933)</f>
        <v>-132.822933</v>
      </c>
      <c r="F142" s="142" t="str">
        <f>IFERROR(__xludf.DUMMYFUNCTION("""COMPUTED_VALUE"""),"xUSD")</f>
        <v>xUSD</v>
      </c>
      <c r="G142" s="142">
        <f>IFERROR(__xludf.DUMMYFUNCTION("""COMPUTED_VALUE"""),-5.0E-6)</f>
        <v>-0.000005</v>
      </c>
      <c r="H142" s="142" t="str">
        <f>IFERROR(__xludf.DUMMYFUNCTION("""COMPUTED_VALUE"""),"SOL")</f>
        <v>SOL</v>
      </c>
    </row>
    <row r="143">
      <c r="A143" s="126" t="str">
        <f t="shared" si="1"/>
        <v>xUSD-xSOL</v>
      </c>
      <c r="B143" s="126">
        <f t="shared" si="2"/>
        <v>-89.96343088</v>
      </c>
      <c r="C143" s="160">
        <f t="shared" si="3"/>
        <v>-0.000005</v>
      </c>
      <c r="D143" s="148" t="s">
        <v>318</v>
      </c>
      <c r="E143" s="142">
        <f>IFERROR(__xludf.DUMMYFUNCTION("IF(D143&lt;&gt;"""",SPLIT(D143,"" 
""),)"),132.822933)</f>
        <v>132.822933</v>
      </c>
      <c r="F143" s="142" t="str">
        <f>IFERROR(__xludf.DUMMYFUNCTION("""COMPUTED_VALUE"""),"xUSD")</f>
        <v>xUSD</v>
      </c>
      <c r="G143" s="142">
        <f>IFERROR(__xludf.DUMMYFUNCTION("""COMPUTED_VALUE"""),-1.476410267)</f>
        <v>-1.476410267</v>
      </c>
      <c r="H143" s="142" t="str">
        <f>IFERROR(__xludf.DUMMYFUNCTION("""COMPUTED_VALUE"""),"xSOL")</f>
        <v>xSOL</v>
      </c>
      <c r="I143" s="142">
        <f>IFERROR(__xludf.DUMMYFUNCTION("""COMPUTED_VALUE"""),-5.0E-6)</f>
        <v>-0.000005</v>
      </c>
      <c r="J143" s="142" t="str">
        <f>IFERROR(__xludf.DUMMYFUNCTION("""COMPUTED_VALUE"""),"SOL")</f>
        <v>SOL</v>
      </c>
    </row>
    <row r="144">
      <c r="A144" s="126" t="str">
        <f t="shared" si="1"/>
        <v>xSOL-xBTC</v>
      </c>
      <c r="B144" s="126">
        <f t="shared" si="2"/>
        <v>-434.2377902</v>
      </c>
      <c r="C144" s="160">
        <f t="shared" si="3"/>
        <v>-0.000005</v>
      </c>
      <c r="D144" s="148" t="s">
        <v>319</v>
      </c>
      <c r="E144" s="142">
        <f>IFERROR(__xludf.DUMMYFUNCTION("IF(D144&lt;&gt;"""",SPLIT(D144,"" 
""),)"),1.476410267)</f>
        <v>1.476410267</v>
      </c>
      <c r="F144" s="142" t="str">
        <f>IFERROR(__xludf.DUMMYFUNCTION("""COMPUTED_VALUE"""),"xSOL")</f>
        <v>xSOL</v>
      </c>
      <c r="G144" s="142">
        <f>IFERROR(__xludf.DUMMYFUNCTION("""COMPUTED_VALUE"""),-0.0034000041)</f>
        <v>-0.0034000041</v>
      </c>
      <c r="H144" s="142" t="str">
        <f>IFERROR(__xludf.DUMMYFUNCTION("""COMPUTED_VALUE"""),"xBTC")</f>
        <v>xBTC</v>
      </c>
      <c r="I144" s="142">
        <f>IFERROR(__xludf.DUMMYFUNCTION("""COMPUTED_VALUE"""),-5.0E-6)</f>
        <v>-0.000005</v>
      </c>
      <c r="J144" s="142" t="str">
        <f>IFERROR(__xludf.DUMMYFUNCTION("""COMPUTED_VALUE"""),"SOL")</f>
        <v>SOL</v>
      </c>
    </row>
    <row r="145">
      <c r="A145" s="126" t="str">
        <f t="shared" si="1"/>
        <v>TRANS</v>
      </c>
      <c r="B145" s="126" t="str">
        <f t="shared" si="2"/>
        <v/>
      </c>
      <c r="C145" s="160">
        <f t="shared" si="3"/>
        <v>-0.00204428</v>
      </c>
      <c r="D145" s="148" t="s">
        <v>312</v>
      </c>
      <c r="E145" s="142">
        <f>IFERROR(__xludf.DUMMYFUNCTION("IF(D145&lt;&gt;"""",SPLIT(D145,"" 
""),)"),-0.00204428)</f>
        <v>-0.00204428</v>
      </c>
      <c r="F145" s="142" t="str">
        <f>IFERROR(__xludf.DUMMYFUNCTION("""COMPUTED_VALUE"""),"SOL")</f>
        <v>SOL</v>
      </c>
    </row>
    <row r="146">
      <c r="A146" s="126" t="str">
        <f t="shared" si="1"/>
        <v>xBTC-xUSD</v>
      </c>
      <c r="B146" s="126">
        <f t="shared" si="2"/>
        <v>-0.00002583062079</v>
      </c>
      <c r="C146" s="160">
        <f t="shared" si="3"/>
        <v>-0.000005</v>
      </c>
      <c r="D146" s="148" t="s">
        <v>320</v>
      </c>
      <c r="E146" s="142">
        <f>IFERROR(__xludf.DUMMYFUNCTION("IF(D146&lt;&gt;"""",SPLIT(D146,"" 
""),)"),0.0034000041)</f>
        <v>0.0034000041</v>
      </c>
      <c r="F146" s="142" t="str">
        <f>IFERROR(__xludf.DUMMYFUNCTION("""COMPUTED_VALUE"""),"xBTC")</f>
        <v>xBTC</v>
      </c>
      <c r="G146" s="142">
        <f>IFERROR(__xludf.DUMMYFUNCTION("""COMPUTED_VALUE"""),-131.626883)</f>
        <v>-131.626883</v>
      </c>
      <c r="H146" s="142" t="str">
        <f>IFERROR(__xludf.DUMMYFUNCTION("""COMPUTED_VALUE"""),"xUSD")</f>
        <v>xUSD</v>
      </c>
      <c r="I146" s="142">
        <f>IFERROR(__xludf.DUMMYFUNCTION("""COMPUTED_VALUE"""),-5.0E-6)</f>
        <v>-0.000005</v>
      </c>
      <c r="J146" s="142" t="str">
        <f>IFERROR(__xludf.DUMMYFUNCTION("""COMPUTED_VALUE"""),"SOL")</f>
        <v>SOL</v>
      </c>
    </row>
    <row r="147">
      <c r="A147" s="126" t="str">
        <f t="shared" si="1"/>
        <v>TRANS</v>
      </c>
      <c r="B147" s="126" t="str">
        <f t="shared" si="2"/>
        <v/>
      </c>
      <c r="C147" s="160">
        <f t="shared" si="3"/>
        <v>0.00203428</v>
      </c>
      <c r="D147" s="148" t="s">
        <v>282</v>
      </c>
      <c r="E147" s="142">
        <f>IFERROR(__xludf.DUMMYFUNCTION("IF(D147&lt;&gt;"""",SPLIT(D147,"" 
""),)"),0.00203428)</f>
        <v>0.00203428</v>
      </c>
      <c r="F147" s="142" t="str">
        <f>IFERROR(__xludf.DUMMYFUNCTION("""COMPUTED_VALUE"""),"SOL")</f>
        <v>SOL</v>
      </c>
    </row>
    <row r="148">
      <c r="A148" s="126" t="str">
        <f t="shared" si="1"/>
        <v>TRANS</v>
      </c>
      <c r="B148" s="126" t="str">
        <f t="shared" si="2"/>
        <v/>
      </c>
      <c r="C148" s="160">
        <f t="shared" si="3"/>
        <v>0.00203428</v>
      </c>
      <c r="D148" s="148" t="s">
        <v>282</v>
      </c>
      <c r="E148" s="142">
        <f>IFERROR(__xludf.DUMMYFUNCTION("IF(D148&lt;&gt;"""",SPLIT(D148,"" 
""),)"),0.00203428)</f>
        <v>0.00203428</v>
      </c>
      <c r="F148" s="142" t="str">
        <f>IFERROR(__xludf.DUMMYFUNCTION("""COMPUTED_VALUE"""),"SOL")</f>
        <v>SOL</v>
      </c>
    </row>
    <row r="149">
      <c r="A149" s="126" t="str">
        <f t="shared" si="1"/>
        <v>TRANS</v>
      </c>
      <c r="B149" s="126" t="str">
        <f t="shared" si="2"/>
        <v/>
      </c>
      <c r="C149" s="160">
        <f t="shared" si="3"/>
        <v>-0.00204428</v>
      </c>
      <c r="D149" s="148" t="s">
        <v>312</v>
      </c>
      <c r="E149" s="142">
        <f>IFERROR(__xludf.DUMMYFUNCTION("IF(D149&lt;&gt;"""",SPLIT(D149,"" 
""),)"),-0.00204428)</f>
        <v>-0.00204428</v>
      </c>
      <c r="F149" s="142" t="str">
        <f>IFERROR(__xludf.DUMMYFUNCTION("""COMPUTED_VALUE"""),"SOL")</f>
        <v>SOL</v>
      </c>
    </row>
    <row r="150">
      <c r="A150" s="126" t="str">
        <f t="shared" si="1"/>
        <v>TRANS</v>
      </c>
      <c r="B150" s="126" t="str">
        <f t="shared" si="2"/>
        <v/>
      </c>
      <c r="C150" s="160">
        <f t="shared" si="3"/>
        <v>-0.000005</v>
      </c>
      <c r="D150" s="148" t="s">
        <v>321</v>
      </c>
      <c r="E150" s="142">
        <f>IFERROR(__xludf.DUMMYFUNCTION("IF(D150&lt;&gt;"""",SPLIT(D150,"" 
""),)"),45.786503)</f>
        <v>45.786503</v>
      </c>
      <c r="F150" s="142" t="str">
        <f>IFERROR(__xludf.DUMMYFUNCTION("""COMPUTED_VALUE"""),"xUSD")</f>
        <v>xUSD</v>
      </c>
      <c r="G150" s="142">
        <f>IFERROR(__xludf.DUMMYFUNCTION("""COMPUTED_VALUE"""),-5.0E-6)</f>
        <v>-0.000005</v>
      </c>
      <c r="H150" s="142" t="str">
        <f>IFERROR(__xludf.DUMMYFUNCTION("""COMPUTED_VALUE"""),"SOL")</f>
        <v>SOL</v>
      </c>
    </row>
    <row r="151">
      <c r="A151" s="126" t="str">
        <f t="shared" si="1"/>
        <v>TRANS</v>
      </c>
      <c r="B151" s="126" t="str">
        <f t="shared" si="2"/>
        <v/>
      </c>
      <c r="C151" s="160">
        <f t="shared" si="3"/>
        <v>-0.000005</v>
      </c>
      <c r="D151" s="148" t="s">
        <v>322</v>
      </c>
      <c r="E151" s="142">
        <f>IFERROR(__xludf.DUMMYFUNCTION("IF(D151&lt;&gt;"""",SPLIT(D151,"" 
""),)"),-0.140529346)</f>
        <v>-0.140529346</v>
      </c>
      <c r="F151" s="142" t="str">
        <f>IFERROR(__xludf.DUMMYFUNCTION("""COMPUTED_VALUE"""),"mSOL")</f>
        <v>mSOL</v>
      </c>
      <c r="G151" s="142">
        <f>IFERROR(__xludf.DUMMYFUNCTION("""COMPUTED_VALUE"""),-5.0E-6)</f>
        <v>-0.000005</v>
      </c>
      <c r="H151" s="142" t="str">
        <f>IFERROR(__xludf.DUMMYFUNCTION("""COMPUTED_VALUE"""),"SOL")</f>
        <v>SOL</v>
      </c>
    </row>
    <row r="152">
      <c r="A152" s="126" t="str">
        <f t="shared" si="1"/>
        <v>TRANS</v>
      </c>
      <c r="B152" s="126" t="str">
        <f t="shared" si="2"/>
        <v/>
      </c>
      <c r="C152" s="160">
        <f t="shared" si="3"/>
        <v>0.002045133</v>
      </c>
      <c r="D152" s="148" t="s">
        <v>323</v>
      </c>
      <c r="E152" s="142">
        <f>IFERROR(__xludf.DUMMYFUNCTION("IF(D152&lt;&gt;"""",SPLIT(D152,"" 
""),)"),0.002045133)</f>
        <v>0.002045133</v>
      </c>
      <c r="F152" s="142" t="str">
        <f>IFERROR(__xludf.DUMMYFUNCTION("""COMPUTED_VALUE"""),"SOL")</f>
        <v>SOL</v>
      </c>
      <c r="G152" s="142">
        <f>IFERROR(__xludf.DUMMYFUNCTION("""COMPUTED_VALUE"""),-0.175068)</f>
        <v>-0.175068</v>
      </c>
      <c r="H152" s="142" t="str">
        <f>IFERROR(__xludf.DUMMYFUNCTION("""COMPUTED_VALUE"""),"LARIX")</f>
        <v>LARIX</v>
      </c>
    </row>
    <row r="153">
      <c r="A153" s="126" t="str">
        <f t="shared" si="1"/>
        <v>TRANS</v>
      </c>
      <c r="B153" s="126" t="str">
        <f t="shared" si="2"/>
        <v/>
      </c>
      <c r="C153" s="160">
        <f t="shared" si="3"/>
        <v>-0.00408356</v>
      </c>
      <c r="D153" s="148" t="s">
        <v>324</v>
      </c>
      <c r="E153" s="142">
        <f>IFERROR(__xludf.DUMMYFUNCTION("IF(D153&lt;&gt;"""",SPLIT(D153,"" 
""),)"),-0.00408356)</f>
        <v>-0.00408356</v>
      </c>
      <c r="F153" s="142" t="str">
        <f>IFERROR(__xludf.DUMMYFUNCTION("""COMPUTED_VALUE"""),"SOL")</f>
        <v>SOL</v>
      </c>
    </row>
    <row r="154">
      <c r="A154" s="126" t="str">
        <f t="shared" si="1"/>
        <v>TRANS</v>
      </c>
      <c r="B154" s="126" t="str">
        <f t="shared" si="2"/>
        <v/>
      </c>
      <c r="C154" s="160">
        <f t="shared" si="3"/>
        <v>-0.000005</v>
      </c>
      <c r="D154" s="148" t="s">
        <v>325</v>
      </c>
      <c r="E154" s="142">
        <f>IFERROR(__xludf.DUMMYFUNCTION("IF(D154&lt;&gt;"""",SPLIT(D154,"" 
""),)"),0.126649153)</f>
        <v>0.126649153</v>
      </c>
      <c r="F154" s="142" t="str">
        <f>IFERROR(__xludf.DUMMYFUNCTION("""COMPUTED_VALUE"""),"mSOL")</f>
        <v>mSOL</v>
      </c>
      <c r="G154" s="142">
        <f>IFERROR(__xludf.DUMMYFUNCTION("""COMPUTED_VALUE"""),-0.130937495)</f>
        <v>-0.130937495</v>
      </c>
      <c r="H154" s="142" t="str">
        <f>IFERROR(__xludf.DUMMYFUNCTION("""COMPUTED_VALUE"""),"SOL")</f>
        <v>SOL</v>
      </c>
    </row>
    <row r="155">
      <c r="A155" s="126" t="str">
        <f t="shared" si="1"/>
        <v>TRANS</v>
      </c>
      <c r="B155" s="126" t="str">
        <f t="shared" si="2"/>
        <v/>
      </c>
      <c r="C155" s="160">
        <f t="shared" si="3"/>
        <v>-0.000005</v>
      </c>
      <c r="D155" s="148" t="s">
        <v>326</v>
      </c>
      <c r="E155" s="142">
        <f>IFERROR(__xludf.DUMMYFUNCTION("IF(D155&lt;&gt;"""",SPLIT(D155,"" 
""),)"),-51.126942)</f>
        <v>-51.126942</v>
      </c>
      <c r="F155" s="142" t="str">
        <f>IFERROR(__xludf.DUMMYFUNCTION("""COMPUTED_VALUE"""),"USDC")</f>
        <v>USDC</v>
      </c>
      <c r="G155" s="142">
        <f>IFERROR(__xludf.DUMMYFUNCTION("""COMPUTED_VALUE"""),-5.0E-6)</f>
        <v>-0.000005</v>
      </c>
      <c r="H155" s="142" t="str">
        <f>IFERROR(__xludf.DUMMYFUNCTION("""COMPUTED_VALUE"""),"SOL")</f>
        <v>SOL</v>
      </c>
    </row>
    <row r="156">
      <c r="A156" s="126" t="str">
        <f t="shared" si="1"/>
        <v>RECV</v>
      </c>
      <c r="B156" s="126" t="str">
        <f t="shared" si="2"/>
        <v/>
      </c>
      <c r="C156" s="160" t="str">
        <f t="shared" si="3"/>
        <v/>
      </c>
      <c r="D156" s="148" t="s">
        <v>327</v>
      </c>
      <c r="E156" s="142">
        <f>IFERROR(__xludf.DUMMYFUNCTION("IF(D156&lt;&gt;"""",SPLIT(D156,"" 
""),)"),0.07248368)</f>
        <v>0.07248368</v>
      </c>
      <c r="F156" s="142" t="str">
        <f>IFERROR(__xludf.DUMMYFUNCTION("""COMPUTED_VALUE"""),"SOL")</f>
        <v>SOL</v>
      </c>
      <c r="G156" s="142"/>
      <c r="H156" s="142"/>
    </row>
    <row r="157">
      <c r="A157" s="126" t="str">
        <f t="shared" si="1"/>
        <v>TRANS</v>
      </c>
      <c r="B157" s="126" t="str">
        <f t="shared" si="2"/>
        <v/>
      </c>
      <c r="C157" s="160">
        <f t="shared" si="3"/>
        <v>-0.00204428</v>
      </c>
      <c r="D157" s="148" t="s">
        <v>328</v>
      </c>
      <c r="E157" s="142">
        <f>IFERROR(__xludf.DUMMYFUNCTION("IF(D157&lt;&gt;"""",SPLIT(D157,"" 
""),)"),0.175068)</f>
        <v>0.175068</v>
      </c>
      <c r="F157" s="142" t="str">
        <f>IFERROR(__xludf.DUMMYFUNCTION("""COMPUTED_VALUE"""),"LARIX")</f>
        <v>LARIX</v>
      </c>
      <c r="G157" s="142">
        <f>IFERROR(__xludf.DUMMYFUNCTION("""COMPUTED_VALUE"""),-0.00204428)</f>
        <v>-0.00204428</v>
      </c>
      <c r="H157" s="142" t="str">
        <f>IFERROR(__xludf.DUMMYFUNCTION("""COMPUTED_VALUE"""),"SOL")</f>
        <v>SOL</v>
      </c>
    </row>
    <row r="158">
      <c r="A158" s="126" t="str">
        <f t="shared" si="1"/>
        <v>TRANS</v>
      </c>
      <c r="B158" s="126" t="str">
        <f t="shared" si="2"/>
        <v/>
      </c>
      <c r="C158" s="160">
        <f t="shared" si="3"/>
        <v>0.022496956</v>
      </c>
      <c r="D158" s="148" t="s">
        <v>329</v>
      </c>
      <c r="E158" s="142">
        <f>IFERROR(__xludf.DUMMYFUNCTION("IF(D158&lt;&gt;"""",SPLIT(D158,"" 
""),)"),0.022496956)</f>
        <v>0.022496956</v>
      </c>
      <c r="F158" s="142" t="str">
        <f>IFERROR(__xludf.DUMMYFUNCTION("""COMPUTED_VALUE"""),"SOL")</f>
        <v>SOL</v>
      </c>
    </row>
    <row r="159">
      <c r="A159" s="126" t="str">
        <f t="shared" si="1"/>
        <v>TRANS</v>
      </c>
      <c r="B159" s="126" t="str">
        <f t="shared" si="2"/>
        <v/>
      </c>
      <c r="C159" s="160">
        <f t="shared" si="3"/>
        <v>-0.000005</v>
      </c>
      <c r="D159" s="148" t="s">
        <v>316</v>
      </c>
      <c r="E159" s="142">
        <f>IFERROR(__xludf.DUMMYFUNCTION("IF(D159&lt;&gt;"""",SPLIT(D159,"" 
""),)"),51.126942)</f>
        <v>51.126942</v>
      </c>
      <c r="F159" s="142" t="str">
        <f>IFERROR(__xludf.DUMMYFUNCTION("""COMPUTED_VALUE"""),"USDC")</f>
        <v>USDC</v>
      </c>
      <c r="G159" s="142">
        <f>IFERROR(__xludf.DUMMYFUNCTION("""COMPUTED_VALUE"""),-5.0E-6)</f>
        <v>-0.000005</v>
      </c>
      <c r="H159" s="142" t="str">
        <f>IFERROR(__xludf.DUMMYFUNCTION("""COMPUTED_VALUE"""),"SOL")</f>
        <v>SOL</v>
      </c>
    </row>
    <row r="160">
      <c r="A160" s="126" t="str">
        <f t="shared" si="1"/>
        <v>TRANS</v>
      </c>
      <c r="B160" s="126" t="str">
        <f t="shared" si="2"/>
        <v/>
      </c>
      <c r="C160" s="160">
        <f t="shared" si="3"/>
        <v>-0.000005</v>
      </c>
      <c r="D160" s="148" t="s">
        <v>330</v>
      </c>
      <c r="E160" s="142">
        <f>IFERROR(__xludf.DUMMYFUNCTION("IF(D160&lt;&gt;"""",SPLIT(D160,"" 
""),)"),0.013880193)</f>
        <v>0.013880193</v>
      </c>
      <c r="F160" s="142" t="str">
        <f>IFERROR(__xludf.DUMMYFUNCTION("""COMPUTED_VALUE"""),"mSOL")</f>
        <v>mSOL</v>
      </c>
      <c r="G160" s="142">
        <f>IFERROR(__xludf.DUMMYFUNCTION("""COMPUTED_VALUE"""),-5.0E-6)</f>
        <v>-0.000005</v>
      </c>
      <c r="H160" s="142" t="str">
        <f>IFERROR(__xludf.DUMMYFUNCTION("""COMPUTED_VALUE"""),"SOL")</f>
        <v>SOL</v>
      </c>
    </row>
    <row r="161">
      <c r="A161" s="126" t="str">
        <f t="shared" si="1"/>
        <v>TRANS</v>
      </c>
      <c r="B161" s="126" t="str">
        <f t="shared" si="2"/>
        <v/>
      </c>
      <c r="C161" s="160">
        <f t="shared" si="3"/>
        <v>-0.000005</v>
      </c>
      <c r="D161" s="148" t="s">
        <v>331</v>
      </c>
      <c r="E161" s="142">
        <f>IFERROR(__xludf.DUMMYFUNCTION("IF(D161&lt;&gt;"""",SPLIT(D161,"" 
""),)"),-51.121147)</f>
        <v>-51.121147</v>
      </c>
      <c r="F161" s="142" t="str">
        <f>IFERROR(__xludf.DUMMYFUNCTION("""COMPUTED_VALUE"""),"USDC")</f>
        <v>USDC</v>
      </c>
      <c r="G161" s="142">
        <f>IFERROR(__xludf.DUMMYFUNCTION("""COMPUTED_VALUE"""),-5.0E-6)</f>
        <v>-0.000005</v>
      </c>
      <c r="H161" s="142" t="str">
        <f>IFERROR(__xludf.DUMMYFUNCTION("""COMPUTED_VALUE"""),"SOL")</f>
        <v>SOL</v>
      </c>
    </row>
    <row r="162">
      <c r="A162" s="126" t="str">
        <f t="shared" si="1"/>
        <v>TRANS</v>
      </c>
      <c r="B162" s="126" t="str">
        <f t="shared" si="2"/>
        <v/>
      </c>
      <c r="C162" s="160">
        <f t="shared" si="3"/>
        <v>-0.000005</v>
      </c>
      <c r="D162" s="148" t="s">
        <v>332</v>
      </c>
      <c r="E162" s="142">
        <f>IFERROR(__xludf.DUMMYFUNCTION("IF(D162&lt;&gt;"""",SPLIT(D162,"" 
""),)"),51.121147)</f>
        <v>51.121147</v>
      </c>
      <c r="F162" s="142" t="str">
        <f>IFERROR(__xludf.DUMMYFUNCTION("""COMPUTED_VALUE"""),"USDC")</f>
        <v>USDC</v>
      </c>
      <c r="G162" s="142">
        <f>IFERROR(__xludf.DUMMYFUNCTION("""COMPUTED_VALUE"""),-5.0E-6)</f>
        <v>-0.000005</v>
      </c>
      <c r="H162" s="142" t="str">
        <f>IFERROR(__xludf.DUMMYFUNCTION("""COMPUTED_VALUE"""),"SOL")</f>
        <v>SOL</v>
      </c>
    </row>
    <row r="163">
      <c r="A163" s="126" t="str">
        <f t="shared" si="1"/>
        <v>TRANS</v>
      </c>
      <c r="B163" s="126" t="str">
        <f t="shared" si="2"/>
        <v/>
      </c>
      <c r="C163" s="160">
        <f t="shared" si="3"/>
        <v>-0.000005</v>
      </c>
      <c r="D163" s="148" t="s">
        <v>333</v>
      </c>
      <c r="E163" s="142">
        <f>IFERROR(__xludf.DUMMYFUNCTION("IF(D163&lt;&gt;"""",SPLIT(D163,"" 
""),)"),-51.121143)</f>
        <v>-51.121143</v>
      </c>
      <c r="F163" s="142" t="str">
        <f>IFERROR(__xludf.DUMMYFUNCTION("""COMPUTED_VALUE"""),"USDC")</f>
        <v>USDC</v>
      </c>
      <c r="G163" s="142">
        <f>IFERROR(__xludf.DUMMYFUNCTION("""COMPUTED_VALUE"""),-5.0E-6)</f>
        <v>-0.000005</v>
      </c>
      <c r="H163" s="142" t="str">
        <f>IFERROR(__xludf.DUMMYFUNCTION("""COMPUTED_VALUE"""),"SOL")</f>
        <v>SOL</v>
      </c>
    </row>
    <row r="164">
      <c r="A164" s="126" t="str">
        <f t="shared" si="1"/>
        <v>TRANS</v>
      </c>
      <c r="B164" s="126" t="str">
        <f t="shared" si="2"/>
        <v/>
      </c>
      <c r="C164" s="160">
        <f t="shared" si="3"/>
        <v>-0.00204428</v>
      </c>
      <c r="D164" s="148" t="s">
        <v>312</v>
      </c>
      <c r="E164" s="142">
        <f>IFERROR(__xludf.DUMMYFUNCTION("IF(D164&lt;&gt;"""",SPLIT(D164,"" 
""),)"),-0.00204428)</f>
        <v>-0.00204428</v>
      </c>
      <c r="F164" s="142" t="str">
        <f>IFERROR(__xludf.DUMMYFUNCTION("""COMPUTED_VALUE"""),"SOL")</f>
        <v>SOL</v>
      </c>
    </row>
    <row r="165">
      <c r="A165" s="126" t="str">
        <f t="shared" si="1"/>
        <v>TRANS</v>
      </c>
      <c r="B165" s="126" t="str">
        <f t="shared" si="2"/>
        <v/>
      </c>
      <c r="C165" s="160" t="str">
        <f t="shared" si="3"/>
        <v/>
      </c>
      <c r="D165" s="148" t="s">
        <v>334</v>
      </c>
      <c r="E165" s="142">
        <f>IFERROR(__xludf.DUMMYFUNCTION("IF(D165&lt;&gt;"""",SPLIT(D165,"" 
""),)"),51.121143)</f>
        <v>51.121143</v>
      </c>
      <c r="F165" s="142" t="str">
        <f>IFERROR(__xludf.DUMMYFUNCTION("""COMPUTED_VALUE"""),"USDC")</f>
        <v>USDC</v>
      </c>
    </row>
    <row r="166">
      <c r="A166" s="126" t="str">
        <f t="shared" si="1"/>
        <v>TRANS</v>
      </c>
      <c r="B166" s="126" t="str">
        <f t="shared" si="2"/>
        <v/>
      </c>
      <c r="C166" s="160">
        <f t="shared" si="3"/>
        <v>-0.00204428</v>
      </c>
      <c r="D166" s="148" t="s">
        <v>312</v>
      </c>
      <c r="E166" s="142">
        <f>IFERROR(__xludf.DUMMYFUNCTION("IF(D166&lt;&gt;"""",SPLIT(D166,"" 
""),)"),-0.00204428)</f>
        <v>-0.00204428</v>
      </c>
      <c r="F166" s="142" t="str">
        <f>IFERROR(__xludf.DUMMYFUNCTION("""COMPUTED_VALUE"""),"SOL")</f>
        <v>SOL</v>
      </c>
    </row>
    <row r="167">
      <c r="A167" s="126" t="str">
        <f t="shared" si="1"/>
        <v>RECV</v>
      </c>
      <c r="B167" s="126" t="str">
        <f t="shared" si="2"/>
        <v/>
      </c>
      <c r="C167" s="160" t="str">
        <f t="shared" si="3"/>
        <v/>
      </c>
      <c r="D167" s="148" t="s">
        <v>335</v>
      </c>
      <c r="E167" s="142">
        <f>IFERROR(__xludf.DUMMYFUNCTION("IF(D167&lt;&gt;"""",SPLIT(D167,"" 
""),)"),-0.700005)</f>
        <v>-0.700005</v>
      </c>
      <c r="F167" s="142" t="str">
        <f>IFERROR(__xludf.DUMMYFUNCTION("""COMPUTED_VALUE"""),"SOL")</f>
        <v>SOL</v>
      </c>
      <c r="G167" s="142"/>
      <c r="H167" s="142"/>
    </row>
    <row r="168">
      <c r="A168" s="126" t="str">
        <f t="shared" si="1"/>
        <v>RECV</v>
      </c>
      <c r="B168" s="126" t="str">
        <f t="shared" si="2"/>
        <v/>
      </c>
      <c r="C168" s="160" t="str">
        <f t="shared" si="3"/>
        <v/>
      </c>
      <c r="D168" s="148" t="s">
        <v>336</v>
      </c>
      <c r="E168" s="142">
        <f>IFERROR(__xludf.DUMMYFUNCTION("IF(D168&lt;&gt;"""",SPLIT(D168,"" 
""),)"),0.72014636)</f>
        <v>0.72014636</v>
      </c>
      <c r="F168" s="142" t="str">
        <f>IFERROR(__xludf.DUMMYFUNCTION("""COMPUTED_VALUE"""),"SOL")</f>
        <v>SOL</v>
      </c>
      <c r="G168" s="142"/>
      <c r="H168" s="142"/>
    </row>
    <row r="169">
      <c r="A169" s="126" t="str">
        <f t="shared" si="1"/>
        <v>TRANS</v>
      </c>
      <c r="B169" s="126" t="str">
        <f t="shared" si="2"/>
        <v/>
      </c>
      <c r="C169" s="160">
        <f t="shared" si="3"/>
        <v>-0.0085012</v>
      </c>
      <c r="D169" s="148" t="s">
        <v>337</v>
      </c>
      <c r="E169" s="142">
        <f>IFERROR(__xludf.DUMMYFUNCTION("IF(D169&lt;&gt;"""",SPLIT(D169,"" 
""),)"),-0.0085012)</f>
        <v>-0.0085012</v>
      </c>
      <c r="F169" s="142" t="str">
        <f>IFERROR(__xludf.DUMMYFUNCTION("""COMPUTED_VALUE"""),"SOL")</f>
        <v>SOL</v>
      </c>
    </row>
    <row r="170">
      <c r="A170" s="126" t="str">
        <f t="shared" si="1"/>
        <v>TRANS</v>
      </c>
      <c r="B170" s="126" t="str">
        <f t="shared" si="2"/>
        <v/>
      </c>
      <c r="C170" s="160">
        <f t="shared" si="3"/>
        <v>-0.02991348</v>
      </c>
      <c r="D170" s="148" t="s">
        <v>338</v>
      </c>
      <c r="E170" s="142">
        <f>IFERROR(__xludf.DUMMYFUNCTION("IF(D170&lt;&gt;"""",SPLIT(D170,"" 
""),)"),-0.02991348)</f>
        <v>-0.02991348</v>
      </c>
      <c r="F170" s="142" t="str">
        <f>IFERROR(__xludf.DUMMYFUNCTION("""COMPUTED_VALUE"""),"SOL")</f>
        <v>SOL</v>
      </c>
    </row>
    <row r="171">
      <c r="A171" s="126" t="str">
        <f t="shared" si="1"/>
        <v>TRANS</v>
      </c>
      <c r="B171" s="126" t="str">
        <f t="shared" si="2"/>
        <v/>
      </c>
      <c r="C171" s="160">
        <f t="shared" si="3"/>
        <v>-0.000005</v>
      </c>
      <c r="D171" s="148" t="s">
        <v>339</v>
      </c>
      <c r="E171" s="142">
        <f>IFERROR(__xludf.DUMMYFUNCTION("IF(D171&lt;&gt;"""",SPLIT(D171,"" 
""),)"),85.84038)</f>
        <v>85.84038</v>
      </c>
      <c r="F171" s="142" t="str">
        <f>IFERROR(__xludf.DUMMYFUNCTION("""COMPUTED_VALUE"""),"xUSD")</f>
        <v>xUSD</v>
      </c>
      <c r="G171" s="142">
        <f>IFERROR(__xludf.DUMMYFUNCTION("""COMPUTED_VALUE"""),-5.0E-6)</f>
        <v>-0.000005</v>
      </c>
      <c r="H171" s="142" t="str">
        <f>IFERROR(__xludf.DUMMYFUNCTION("""COMPUTED_VALUE"""),"SOL")</f>
        <v>SOL</v>
      </c>
    </row>
    <row r="172">
      <c r="A172" s="126" t="str">
        <f t="shared" si="1"/>
        <v>TRANS</v>
      </c>
      <c r="B172" s="126" t="str">
        <f t="shared" si="2"/>
        <v/>
      </c>
      <c r="C172" s="160">
        <f t="shared" si="3"/>
        <v>-0.00204428</v>
      </c>
      <c r="D172" s="148" t="s">
        <v>312</v>
      </c>
      <c r="E172" s="142">
        <f>IFERROR(__xludf.DUMMYFUNCTION("IF(D172&lt;&gt;"""",SPLIT(D172,"" 
""),)"),-0.00204428)</f>
        <v>-0.00204428</v>
      </c>
      <c r="F172" s="142" t="str">
        <f>IFERROR(__xludf.DUMMYFUNCTION("""COMPUTED_VALUE"""),"SOL")</f>
        <v>SOL</v>
      </c>
    </row>
    <row r="173">
      <c r="A173" s="126" t="str">
        <f t="shared" si="1"/>
        <v>RECV</v>
      </c>
      <c r="B173" s="126" t="str">
        <f t="shared" si="2"/>
        <v/>
      </c>
      <c r="C173" s="160" t="str">
        <f t="shared" si="3"/>
        <v/>
      </c>
      <c r="D173" s="148" t="s">
        <v>340</v>
      </c>
      <c r="E173" s="142">
        <f>IFERROR(__xludf.DUMMYFUNCTION("IF(D173&lt;&gt;"""",SPLIT(D173,"" 
""),)"),0.07328138)</f>
        <v>0.07328138</v>
      </c>
      <c r="F173" s="142" t="str">
        <f>IFERROR(__xludf.DUMMYFUNCTION("""COMPUTED_VALUE"""),"SOL")</f>
        <v>SOL</v>
      </c>
      <c r="G173" s="142"/>
      <c r="H173" s="142"/>
    </row>
    <row r="174">
      <c r="A174" s="126" t="str">
        <f t="shared" si="1"/>
        <v>TRANS</v>
      </c>
      <c r="B174" s="126" t="str">
        <f t="shared" si="2"/>
        <v/>
      </c>
      <c r="C174" s="160">
        <f t="shared" si="3"/>
        <v>-0.01077908</v>
      </c>
      <c r="D174" s="148" t="s">
        <v>341</v>
      </c>
      <c r="E174" s="142">
        <f>IFERROR(__xludf.DUMMYFUNCTION("IF(D174&lt;&gt;"""",SPLIT(D174,"" 
""),)"),-1.542140625)</f>
        <v>-1.542140625</v>
      </c>
      <c r="F174" s="142" t="str">
        <f>IFERROR(__xludf.DUMMYFUNCTION("""COMPUTED_VALUE"""),"mSOL")</f>
        <v>mSOL</v>
      </c>
      <c r="G174" s="142">
        <f>IFERROR(__xludf.DUMMYFUNCTION("""COMPUTED_VALUE"""),-0.01077908)</f>
        <v>-0.01077908</v>
      </c>
      <c r="H174" s="142" t="str">
        <f>IFERROR(__xludf.DUMMYFUNCTION("""COMPUTED_VALUE"""),"SOL")</f>
        <v>SOL</v>
      </c>
    </row>
    <row r="175">
      <c r="A175" s="126" t="str">
        <f t="shared" si="1"/>
        <v>TRANS</v>
      </c>
      <c r="B175" s="126" t="str">
        <f t="shared" si="2"/>
        <v/>
      </c>
      <c r="C175" s="160">
        <f t="shared" si="3"/>
        <v>-0.000005</v>
      </c>
      <c r="D175" s="148" t="s">
        <v>342</v>
      </c>
      <c r="E175" s="142">
        <f>IFERROR(__xludf.DUMMYFUNCTION("IF(D175&lt;&gt;"""",SPLIT(D175,"" 
""),)"),0.462726964)</f>
        <v>0.462726964</v>
      </c>
      <c r="F175" s="142" t="str">
        <f>IFERROR(__xludf.DUMMYFUNCTION("""COMPUTED_VALUE"""),"mSOL")</f>
        <v>mSOL</v>
      </c>
      <c r="G175" s="142">
        <f>IFERROR(__xludf.DUMMYFUNCTION("""COMPUTED_VALUE"""),-0.47827485)</f>
        <v>-0.47827485</v>
      </c>
      <c r="H175" s="142" t="str">
        <f>IFERROR(__xludf.DUMMYFUNCTION("""COMPUTED_VALUE"""),"SOL")</f>
        <v>SOL</v>
      </c>
    </row>
    <row r="176">
      <c r="A176" s="126" t="str">
        <f t="shared" si="1"/>
        <v>RECV</v>
      </c>
      <c r="B176" s="126" t="str">
        <f t="shared" si="2"/>
        <v/>
      </c>
      <c r="C176" s="160" t="str">
        <f t="shared" si="3"/>
        <v/>
      </c>
      <c r="D176" s="148" t="s">
        <v>343</v>
      </c>
      <c r="E176" s="142">
        <f>IFERROR(__xludf.DUMMYFUNCTION("IF(D176&lt;&gt;"""",SPLIT(D176,"" 
""),)"),0.48237293)</f>
        <v>0.48237293</v>
      </c>
      <c r="F176" s="142" t="str">
        <f>IFERROR(__xludf.DUMMYFUNCTION("""COMPUTED_VALUE"""),"SOL")</f>
        <v>SOL</v>
      </c>
      <c r="G176" s="142"/>
      <c r="H176" s="142"/>
    </row>
    <row r="177">
      <c r="A177" s="126" t="str">
        <f t="shared" si="1"/>
        <v>TRANS</v>
      </c>
      <c r="B177" s="126" t="str">
        <f t="shared" si="2"/>
        <v/>
      </c>
      <c r="C177" s="160">
        <f t="shared" si="3"/>
        <v>-0.000005</v>
      </c>
      <c r="D177" s="148" t="s">
        <v>344</v>
      </c>
      <c r="E177" s="142">
        <f>IFERROR(__xludf.DUMMYFUNCTION("IF(D177&lt;&gt;"""",SPLIT(D177,"" 
""),)"),1.079413661)</f>
        <v>1.079413661</v>
      </c>
      <c r="F177" s="142" t="str">
        <f>IFERROR(__xludf.DUMMYFUNCTION("""COMPUTED_VALUE"""),"mSOL")</f>
        <v>mSOL</v>
      </c>
      <c r="G177" s="142">
        <f>IFERROR(__xludf.DUMMYFUNCTION("""COMPUTED_VALUE"""),-1.11688928)</f>
        <v>-1.11688928</v>
      </c>
      <c r="H177" s="142" t="str">
        <f>IFERROR(__xludf.DUMMYFUNCTION("""COMPUTED_VALUE"""),"SOL")</f>
        <v>SOL</v>
      </c>
    </row>
    <row r="178">
      <c r="A178" s="126" t="str">
        <f t="shared" si="1"/>
        <v>RECV</v>
      </c>
      <c r="B178" s="126" t="str">
        <f t="shared" si="2"/>
        <v/>
      </c>
      <c r="C178" s="160" t="str">
        <f t="shared" si="3"/>
        <v/>
      </c>
      <c r="D178" s="148" t="s">
        <v>345</v>
      </c>
      <c r="E178" s="142">
        <f>IFERROR(__xludf.DUMMYFUNCTION("IF(D178&lt;&gt;"""",SPLIT(D178,"" 
""),)"),1.12484548)</f>
        <v>1.12484548</v>
      </c>
      <c r="F178" s="142" t="str">
        <f>IFERROR(__xludf.DUMMYFUNCTION("""COMPUTED_VALUE"""),"SOL")</f>
        <v>SOL</v>
      </c>
      <c r="G178" s="142"/>
      <c r="H178" s="142"/>
    </row>
    <row r="179">
      <c r="A179" s="126" t="str">
        <f t="shared" si="1"/>
        <v/>
      </c>
      <c r="B179" s="126" t="str">
        <f t="shared" si="2"/>
        <v/>
      </c>
      <c r="C179" s="160" t="str">
        <f t="shared" si="3"/>
        <v/>
      </c>
      <c r="D179" s="161"/>
      <c r="E179" s="142" t="str">
        <f>IFERROR(__xludf.DUMMYFUNCTION("IF(D179&lt;&gt;"""",SPLIT(D179,"" 
""),)"),"")</f>
        <v/>
      </c>
    </row>
    <row r="180">
      <c r="A180" s="126" t="str">
        <f t="shared" si="1"/>
        <v/>
      </c>
      <c r="B180" s="126" t="str">
        <f t="shared" si="2"/>
        <v/>
      </c>
      <c r="C180" s="160" t="str">
        <f t="shared" si="3"/>
        <v/>
      </c>
      <c r="D180" s="161"/>
      <c r="E180" s="142" t="str">
        <f>IFERROR(__xludf.DUMMYFUNCTION("IF(D180&lt;&gt;"""",SPLIT(D180,"" 
""),)"),"")</f>
        <v/>
      </c>
    </row>
    <row r="181">
      <c r="A181" s="126" t="str">
        <f t="shared" si="1"/>
        <v/>
      </c>
      <c r="B181" s="126" t="str">
        <f t="shared" si="2"/>
        <v/>
      </c>
      <c r="C181" s="160" t="str">
        <f t="shared" si="3"/>
        <v/>
      </c>
      <c r="D181" s="161"/>
      <c r="E181" s="142" t="str">
        <f>IFERROR(__xludf.DUMMYFUNCTION("IF(D181&lt;&gt;"""",SPLIT(D181,"" 
""),)"),"")</f>
        <v/>
      </c>
    </row>
    <row r="182">
      <c r="A182" s="126" t="str">
        <f t="shared" si="1"/>
        <v/>
      </c>
      <c r="B182" s="126" t="str">
        <f t="shared" si="2"/>
        <v/>
      </c>
      <c r="C182" s="160" t="str">
        <f t="shared" si="3"/>
        <v/>
      </c>
      <c r="D182" s="161"/>
      <c r="E182" s="142" t="str">
        <f>IFERROR(__xludf.DUMMYFUNCTION("IF(D182&lt;&gt;"""",SPLIT(D182,"" 
""),)"),"")</f>
        <v/>
      </c>
    </row>
    <row r="183">
      <c r="A183" s="126" t="str">
        <f t="shared" si="1"/>
        <v/>
      </c>
      <c r="B183" s="126" t="str">
        <f t="shared" si="2"/>
        <v/>
      </c>
      <c r="C183" s="160" t="str">
        <f t="shared" si="3"/>
        <v/>
      </c>
      <c r="D183" s="161"/>
      <c r="E183" s="142" t="str">
        <f>IFERROR(__xludf.DUMMYFUNCTION("IF(D183&lt;&gt;"""",SPLIT(D183,"" 
""),)"),"")</f>
        <v/>
      </c>
    </row>
    <row r="184">
      <c r="A184" s="126" t="str">
        <f t="shared" si="1"/>
        <v/>
      </c>
      <c r="B184" s="126" t="str">
        <f t="shared" si="2"/>
        <v/>
      </c>
      <c r="C184" s="160" t="str">
        <f t="shared" si="3"/>
        <v/>
      </c>
      <c r="D184" s="161"/>
      <c r="E184" s="142" t="str">
        <f>IFERROR(__xludf.DUMMYFUNCTION("IF(D184&lt;&gt;"""",SPLIT(D184,"" 
""),)"),"")</f>
        <v/>
      </c>
    </row>
    <row r="185">
      <c r="A185" s="126" t="str">
        <f t="shared" si="1"/>
        <v/>
      </c>
      <c r="B185" s="126" t="str">
        <f t="shared" si="2"/>
        <v/>
      </c>
      <c r="C185" s="160" t="str">
        <f t="shared" si="3"/>
        <v/>
      </c>
      <c r="D185" s="161"/>
      <c r="E185" s="142" t="str">
        <f>IFERROR(__xludf.DUMMYFUNCTION("IF(D185&lt;&gt;"""",SPLIT(D185,"" 
""),)"),"")</f>
        <v/>
      </c>
    </row>
    <row r="186">
      <c r="A186" s="126" t="str">
        <f t="shared" si="1"/>
        <v/>
      </c>
      <c r="B186" s="126" t="str">
        <f t="shared" si="2"/>
        <v/>
      </c>
      <c r="C186" s="160" t="str">
        <f t="shared" si="3"/>
        <v/>
      </c>
      <c r="D186" s="161"/>
      <c r="E186" s="142" t="str">
        <f>IFERROR(__xludf.DUMMYFUNCTION("IF(D186&lt;&gt;"""",SPLIT(D186,"" 
""),)"),"")</f>
        <v/>
      </c>
    </row>
    <row r="187">
      <c r="A187" s="126" t="str">
        <f t="shared" si="1"/>
        <v/>
      </c>
      <c r="B187" s="126" t="str">
        <f t="shared" si="2"/>
        <v/>
      </c>
      <c r="C187" s="160" t="str">
        <f t="shared" si="3"/>
        <v/>
      </c>
      <c r="D187" s="161"/>
      <c r="E187" s="142" t="str">
        <f>IFERROR(__xludf.DUMMYFUNCTION("IF(D187&lt;&gt;"""",SPLIT(D187,"" 
""),)"),"")</f>
        <v/>
      </c>
    </row>
    <row r="188">
      <c r="A188" s="126" t="str">
        <f t="shared" si="1"/>
        <v/>
      </c>
      <c r="B188" s="126" t="str">
        <f t="shared" si="2"/>
        <v/>
      </c>
      <c r="C188" s="160" t="str">
        <f t="shared" si="3"/>
        <v/>
      </c>
      <c r="D188" s="161"/>
      <c r="E188" s="142" t="str">
        <f>IFERROR(__xludf.DUMMYFUNCTION("IF(D188&lt;&gt;"""",SPLIT(D188,"" 
""),)"),"")</f>
        <v/>
      </c>
    </row>
    <row r="189">
      <c r="A189" s="126" t="str">
        <f t="shared" si="1"/>
        <v/>
      </c>
      <c r="B189" s="126" t="str">
        <f t="shared" si="2"/>
        <v/>
      </c>
      <c r="C189" s="160" t="str">
        <f t="shared" si="3"/>
        <v/>
      </c>
      <c r="D189" s="161"/>
      <c r="E189" s="142" t="str">
        <f>IFERROR(__xludf.DUMMYFUNCTION("IF(D189&lt;&gt;"""",SPLIT(D189,"" 
""),)"),"")</f>
        <v/>
      </c>
    </row>
    <row r="190">
      <c r="A190" s="126" t="str">
        <f t="shared" si="1"/>
        <v/>
      </c>
      <c r="B190" s="126" t="str">
        <f t="shared" si="2"/>
        <v/>
      </c>
      <c r="C190" s="160" t="str">
        <f t="shared" si="3"/>
        <v/>
      </c>
      <c r="D190" s="161"/>
      <c r="E190" s="142" t="str">
        <f>IFERROR(__xludf.DUMMYFUNCTION("IF(D190&lt;&gt;"""",SPLIT(D190,"" 
""),)"),"")</f>
        <v/>
      </c>
    </row>
    <row r="191">
      <c r="A191" s="126" t="str">
        <f t="shared" si="1"/>
        <v/>
      </c>
      <c r="B191" s="126" t="str">
        <f t="shared" si="2"/>
        <v/>
      </c>
      <c r="C191" s="160" t="str">
        <f t="shared" si="3"/>
        <v/>
      </c>
      <c r="D191" s="161"/>
      <c r="E191" s="142" t="str">
        <f>IFERROR(__xludf.DUMMYFUNCTION("IF(D191&lt;&gt;"""",SPLIT(D191,"" 
""),)"),"")</f>
        <v/>
      </c>
    </row>
    <row r="192">
      <c r="A192" s="126" t="str">
        <f t="shared" si="1"/>
        <v/>
      </c>
      <c r="B192" s="126" t="str">
        <f t="shared" si="2"/>
        <v/>
      </c>
      <c r="C192" s="160" t="str">
        <f t="shared" si="3"/>
        <v/>
      </c>
      <c r="D192" s="161"/>
      <c r="E192" s="142" t="str">
        <f>IFERROR(__xludf.DUMMYFUNCTION("IF(D192&lt;&gt;"""",SPLIT(D192,"" 
""),)"),"")</f>
        <v/>
      </c>
    </row>
    <row r="193">
      <c r="A193" s="126" t="str">
        <f t="shared" si="1"/>
        <v/>
      </c>
      <c r="B193" s="126" t="str">
        <f t="shared" si="2"/>
        <v/>
      </c>
      <c r="C193" s="160" t="str">
        <f t="shared" si="3"/>
        <v/>
      </c>
      <c r="D193" s="161"/>
      <c r="E193" s="142" t="str">
        <f>IFERROR(__xludf.DUMMYFUNCTION("IF(D193&lt;&gt;"""",SPLIT(D193,"" 
""),)"),"")</f>
        <v/>
      </c>
    </row>
    <row r="194">
      <c r="A194" s="126" t="str">
        <f t="shared" si="1"/>
        <v/>
      </c>
      <c r="B194" s="126" t="str">
        <f t="shared" si="2"/>
        <v/>
      </c>
      <c r="C194" s="160" t="str">
        <f t="shared" si="3"/>
        <v/>
      </c>
      <c r="D194" s="161"/>
      <c r="E194" s="142" t="str">
        <f>IFERROR(__xludf.DUMMYFUNCTION("IF(D194&lt;&gt;"""",SPLIT(D194,"" 
""),)"),"")</f>
        <v/>
      </c>
    </row>
    <row r="195">
      <c r="A195" s="126" t="str">
        <f t="shared" si="1"/>
        <v/>
      </c>
      <c r="B195" s="126" t="str">
        <f t="shared" si="2"/>
        <v/>
      </c>
      <c r="C195" s="160" t="str">
        <f t="shared" si="3"/>
        <v/>
      </c>
      <c r="D195" s="161"/>
      <c r="E195" s="142" t="str">
        <f>IFERROR(__xludf.DUMMYFUNCTION("IF(D195&lt;&gt;"""",SPLIT(D195,"" 
""),)"),"")</f>
        <v/>
      </c>
    </row>
    <row r="196">
      <c r="A196" s="126" t="str">
        <f t="shared" si="1"/>
        <v/>
      </c>
      <c r="B196" s="126" t="str">
        <f t="shared" si="2"/>
        <v/>
      </c>
      <c r="C196" s="160" t="str">
        <f t="shared" si="3"/>
        <v/>
      </c>
      <c r="D196" s="161"/>
      <c r="E196" s="142" t="str">
        <f>IFERROR(__xludf.DUMMYFUNCTION("IF(D196&lt;&gt;"""",SPLIT(D196,"" 
""),)"),"")</f>
        <v/>
      </c>
    </row>
    <row r="197">
      <c r="A197" s="126" t="str">
        <f t="shared" si="1"/>
        <v/>
      </c>
      <c r="B197" s="126" t="str">
        <f t="shared" si="2"/>
        <v/>
      </c>
      <c r="C197" s="160" t="str">
        <f t="shared" si="3"/>
        <v/>
      </c>
      <c r="D197" s="161"/>
      <c r="E197" s="142" t="str">
        <f>IFERROR(__xludf.DUMMYFUNCTION("IF(D197&lt;&gt;"""",SPLIT(D197,"" 
""),)"),"")</f>
        <v/>
      </c>
    </row>
    <row r="198">
      <c r="A198" s="126" t="str">
        <f t="shared" si="1"/>
        <v/>
      </c>
      <c r="B198" s="126" t="str">
        <f t="shared" si="2"/>
        <v/>
      </c>
      <c r="C198" s="160" t="str">
        <f t="shared" si="3"/>
        <v/>
      </c>
      <c r="D198" s="161"/>
      <c r="E198" s="142" t="str">
        <f>IFERROR(__xludf.DUMMYFUNCTION("IF(D198&lt;&gt;"""",SPLIT(D198,"" 
""),)"),"")</f>
        <v/>
      </c>
    </row>
    <row r="199">
      <c r="A199" s="126" t="str">
        <f t="shared" si="1"/>
        <v/>
      </c>
      <c r="B199" s="126" t="str">
        <f t="shared" si="2"/>
        <v/>
      </c>
      <c r="C199" s="160" t="str">
        <f t="shared" si="3"/>
        <v/>
      </c>
      <c r="D199" s="161"/>
      <c r="E199" s="142" t="str">
        <f>IFERROR(__xludf.DUMMYFUNCTION("IF(D199&lt;&gt;"""",SPLIT(D199,"" 
""),)"),"")</f>
        <v/>
      </c>
    </row>
    <row r="200">
      <c r="A200" s="126" t="str">
        <f t="shared" si="1"/>
        <v/>
      </c>
      <c r="B200" s="126" t="str">
        <f t="shared" si="2"/>
        <v/>
      </c>
      <c r="C200" s="160" t="str">
        <f t="shared" si="3"/>
        <v/>
      </c>
      <c r="D200" s="161"/>
      <c r="E200" s="142" t="str">
        <f>IFERROR(__xludf.DUMMYFUNCTION("IF(D200&lt;&gt;"""",SPLIT(D200,"" 
""),)"),"")</f>
        <v/>
      </c>
    </row>
    <row r="201">
      <c r="A201" s="126" t="str">
        <f t="shared" si="1"/>
        <v/>
      </c>
      <c r="B201" s="126" t="str">
        <f t="shared" si="2"/>
        <v/>
      </c>
      <c r="C201" s="160" t="str">
        <f t="shared" si="3"/>
        <v/>
      </c>
      <c r="D201" s="161"/>
      <c r="E201" s="142" t="str">
        <f>IFERROR(__xludf.DUMMYFUNCTION("IF(D201&lt;&gt;"""",SPLIT(D201,"" 
""),)"),"")</f>
        <v/>
      </c>
    </row>
    <row r="202">
      <c r="A202" s="126" t="str">
        <f t="shared" si="1"/>
        <v/>
      </c>
      <c r="B202" s="126" t="str">
        <f t="shared" si="2"/>
        <v/>
      </c>
      <c r="C202" s="160" t="str">
        <f t="shared" si="3"/>
        <v/>
      </c>
      <c r="D202" s="161"/>
      <c r="E202" s="142" t="str">
        <f>IFERROR(__xludf.DUMMYFUNCTION("IF(D202&lt;&gt;"""",SPLIT(D202,"" 
""),)"),"")</f>
        <v/>
      </c>
    </row>
    <row r="203">
      <c r="A203" s="126" t="str">
        <f t="shared" si="1"/>
        <v/>
      </c>
      <c r="B203" s="126" t="str">
        <f t="shared" si="2"/>
        <v/>
      </c>
      <c r="C203" s="160" t="str">
        <f t="shared" si="3"/>
        <v/>
      </c>
      <c r="D203" s="161"/>
      <c r="E203" s="142" t="str">
        <f>IFERROR(__xludf.DUMMYFUNCTION("IF(D203&lt;&gt;"""",SPLIT(D203,"" 
""),)"),"")</f>
        <v/>
      </c>
    </row>
    <row r="204">
      <c r="A204" s="126" t="str">
        <f t="shared" si="1"/>
        <v/>
      </c>
      <c r="B204" s="126" t="str">
        <f t="shared" si="2"/>
        <v/>
      </c>
      <c r="C204" s="160" t="str">
        <f t="shared" si="3"/>
        <v/>
      </c>
      <c r="D204" s="161"/>
      <c r="E204" s="142" t="str">
        <f>IFERROR(__xludf.DUMMYFUNCTION("IF(D204&lt;&gt;"""",SPLIT(D204,"" 
""),)"),"")</f>
        <v/>
      </c>
    </row>
    <row r="205">
      <c r="A205" s="126" t="str">
        <f t="shared" si="1"/>
        <v/>
      </c>
      <c r="B205" s="126" t="str">
        <f t="shared" si="2"/>
        <v/>
      </c>
      <c r="C205" s="160" t="str">
        <f t="shared" si="3"/>
        <v/>
      </c>
      <c r="D205" s="161"/>
      <c r="E205" s="142" t="str">
        <f>IFERROR(__xludf.DUMMYFUNCTION("IF(D205&lt;&gt;"""",SPLIT(D205,"" 
""),)"),"")</f>
        <v/>
      </c>
    </row>
    <row r="206">
      <c r="A206" s="126" t="str">
        <f t="shared" si="1"/>
        <v/>
      </c>
      <c r="B206" s="126" t="str">
        <f t="shared" si="2"/>
        <v/>
      </c>
      <c r="C206" s="160" t="str">
        <f t="shared" si="3"/>
        <v/>
      </c>
      <c r="D206" s="161"/>
      <c r="E206" s="142" t="str">
        <f>IFERROR(__xludf.DUMMYFUNCTION("IF(D206&lt;&gt;"""",SPLIT(D206,"" 
""),)"),"")</f>
        <v/>
      </c>
    </row>
    <row r="207">
      <c r="A207" s="126" t="str">
        <f t="shared" si="1"/>
        <v/>
      </c>
      <c r="B207" s="126" t="str">
        <f t="shared" si="2"/>
        <v/>
      </c>
      <c r="C207" s="160" t="str">
        <f t="shared" si="3"/>
        <v/>
      </c>
      <c r="D207" s="161"/>
      <c r="E207" s="142" t="str">
        <f>IFERROR(__xludf.DUMMYFUNCTION("IF(D207&lt;&gt;"""",SPLIT(D207,"" 
""),)"),"")</f>
        <v/>
      </c>
    </row>
    <row r="208">
      <c r="A208" s="126" t="str">
        <f t="shared" si="1"/>
        <v/>
      </c>
      <c r="B208" s="126" t="str">
        <f t="shared" si="2"/>
        <v/>
      </c>
      <c r="C208" s="160" t="str">
        <f t="shared" si="3"/>
        <v/>
      </c>
      <c r="D208" s="161"/>
      <c r="E208" s="142" t="str">
        <f>IFERROR(__xludf.DUMMYFUNCTION("IF(D208&lt;&gt;"""",SPLIT(D208,"" 
""),)"),"")</f>
        <v/>
      </c>
    </row>
    <row r="209">
      <c r="A209" s="126" t="str">
        <f t="shared" si="1"/>
        <v/>
      </c>
      <c r="B209" s="126" t="str">
        <f t="shared" si="2"/>
        <v/>
      </c>
      <c r="C209" s="160" t="str">
        <f t="shared" si="3"/>
        <v/>
      </c>
      <c r="D209" s="161"/>
      <c r="E209" s="142" t="str">
        <f>IFERROR(__xludf.DUMMYFUNCTION("IF(D209&lt;&gt;"""",SPLIT(D209,"" 
""),)"),"")</f>
        <v/>
      </c>
    </row>
    <row r="210">
      <c r="A210" s="126" t="str">
        <f t="shared" si="1"/>
        <v/>
      </c>
      <c r="B210" s="126" t="str">
        <f t="shared" si="2"/>
        <v/>
      </c>
      <c r="C210" s="160" t="str">
        <f t="shared" si="3"/>
        <v/>
      </c>
      <c r="D210" s="161"/>
      <c r="E210" s="142" t="str">
        <f>IFERROR(__xludf.DUMMYFUNCTION("IF(D210&lt;&gt;"""",SPLIT(D210,"" 
""),)"),"")</f>
        <v/>
      </c>
    </row>
    <row r="211">
      <c r="A211" s="126" t="str">
        <f t="shared" si="1"/>
        <v/>
      </c>
      <c r="B211" s="126" t="str">
        <f t="shared" si="2"/>
        <v/>
      </c>
      <c r="C211" s="160" t="str">
        <f t="shared" si="3"/>
        <v/>
      </c>
      <c r="D211" s="161"/>
      <c r="E211" s="142" t="str">
        <f>IFERROR(__xludf.DUMMYFUNCTION("IF(D211&lt;&gt;"""",SPLIT(D211,"" 
""),)"),"")</f>
        <v/>
      </c>
    </row>
    <row r="212">
      <c r="A212" s="126" t="str">
        <f t="shared" si="1"/>
        <v/>
      </c>
      <c r="B212" s="126" t="str">
        <f t="shared" si="2"/>
        <v/>
      </c>
      <c r="C212" s="160" t="str">
        <f t="shared" si="3"/>
        <v/>
      </c>
      <c r="D212" s="161"/>
      <c r="E212" s="142" t="str">
        <f>IFERROR(__xludf.DUMMYFUNCTION("IF(D212&lt;&gt;"""",SPLIT(D212,"" 
""),)"),"")</f>
        <v/>
      </c>
    </row>
    <row r="213">
      <c r="A213" s="126" t="str">
        <f t="shared" si="1"/>
        <v/>
      </c>
      <c r="B213" s="126" t="str">
        <f t="shared" si="2"/>
        <v/>
      </c>
      <c r="C213" s="160" t="str">
        <f t="shared" si="3"/>
        <v/>
      </c>
      <c r="D213" s="161"/>
      <c r="E213" s="142" t="str">
        <f>IFERROR(__xludf.DUMMYFUNCTION("IF(D213&lt;&gt;"""",SPLIT(D213,"" 
""),)"),"")</f>
        <v/>
      </c>
    </row>
    <row r="214">
      <c r="A214" s="126" t="str">
        <f t="shared" si="1"/>
        <v/>
      </c>
      <c r="B214" s="126" t="str">
        <f t="shared" si="2"/>
        <v/>
      </c>
      <c r="C214" s="160" t="str">
        <f t="shared" si="3"/>
        <v/>
      </c>
      <c r="D214" s="161"/>
      <c r="E214" s="142" t="str">
        <f>IFERROR(__xludf.DUMMYFUNCTION("IF(D214&lt;&gt;"""",SPLIT(D214,"" 
""),)"),"")</f>
        <v/>
      </c>
    </row>
    <row r="215">
      <c r="A215" s="126" t="str">
        <f t="shared" si="1"/>
        <v/>
      </c>
      <c r="B215" s="126" t="str">
        <f t="shared" si="2"/>
        <v/>
      </c>
      <c r="C215" s="160" t="str">
        <f t="shared" si="3"/>
        <v/>
      </c>
      <c r="D215" s="161"/>
      <c r="E215" s="142" t="str">
        <f>IFERROR(__xludf.DUMMYFUNCTION("IF(D215&lt;&gt;"""",SPLIT(D215,"" 
""),)"),"")</f>
        <v/>
      </c>
    </row>
    <row r="216">
      <c r="A216" s="126" t="str">
        <f t="shared" si="1"/>
        <v/>
      </c>
      <c r="B216" s="126" t="str">
        <f t="shared" si="2"/>
        <v/>
      </c>
      <c r="C216" s="160" t="str">
        <f t="shared" si="3"/>
        <v/>
      </c>
      <c r="D216" s="161"/>
      <c r="E216" s="142" t="str">
        <f>IFERROR(__xludf.DUMMYFUNCTION("IF(D216&lt;&gt;"""",SPLIT(D216,"" 
""),)"),"")</f>
        <v/>
      </c>
    </row>
    <row r="217">
      <c r="A217" s="126" t="str">
        <f t="shared" si="1"/>
        <v/>
      </c>
      <c r="B217" s="126" t="str">
        <f t="shared" si="2"/>
        <v/>
      </c>
      <c r="C217" s="160" t="str">
        <f t="shared" si="3"/>
        <v/>
      </c>
      <c r="D217" s="161"/>
      <c r="E217" s="142" t="str">
        <f>IFERROR(__xludf.DUMMYFUNCTION("IF(D217&lt;&gt;"""",SPLIT(D217,"" 
""),)"),"")</f>
        <v/>
      </c>
    </row>
    <row r="218">
      <c r="A218" s="126" t="str">
        <f t="shared" si="1"/>
        <v/>
      </c>
      <c r="B218" s="126" t="str">
        <f t="shared" si="2"/>
        <v/>
      </c>
      <c r="C218" s="160" t="str">
        <f t="shared" si="3"/>
        <v/>
      </c>
      <c r="D218" s="161"/>
      <c r="E218" s="142" t="str">
        <f>IFERROR(__xludf.DUMMYFUNCTION("IF(D218&lt;&gt;"""",SPLIT(D218,"" 
""),)"),"")</f>
        <v/>
      </c>
    </row>
    <row r="219">
      <c r="A219" s="126" t="str">
        <f t="shared" si="1"/>
        <v/>
      </c>
      <c r="B219" s="126" t="str">
        <f t="shared" si="2"/>
        <v/>
      </c>
      <c r="C219" s="160" t="str">
        <f t="shared" si="3"/>
        <v/>
      </c>
      <c r="D219" s="161"/>
      <c r="E219" s="142" t="str">
        <f>IFERROR(__xludf.DUMMYFUNCTION("IF(D219&lt;&gt;"""",SPLIT(D219,"" 
""),)"),"")</f>
        <v/>
      </c>
    </row>
    <row r="220">
      <c r="A220" s="126" t="str">
        <f t="shared" si="1"/>
        <v/>
      </c>
      <c r="B220" s="126" t="str">
        <f t="shared" si="2"/>
        <v/>
      </c>
      <c r="C220" s="160" t="str">
        <f t="shared" si="3"/>
        <v/>
      </c>
      <c r="D220" s="161"/>
      <c r="E220" s="142" t="str">
        <f>IFERROR(__xludf.DUMMYFUNCTION("IF(D220&lt;&gt;"""",SPLIT(D220,"" 
""),)"),"")</f>
        <v/>
      </c>
    </row>
    <row r="221">
      <c r="A221" s="126" t="str">
        <f t="shared" si="1"/>
        <v/>
      </c>
      <c r="B221" s="126" t="str">
        <f t="shared" si="2"/>
        <v/>
      </c>
      <c r="C221" s="160" t="str">
        <f t="shared" si="3"/>
        <v/>
      </c>
      <c r="D221" s="161"/>
      <c r="E221" s="142" t="str">
        <f>IFERROR(__xludf.DUMMYFUNCTION("IF(D221&lt;&gt;"""",SPLIT(D221,"" 
""),)"),"")</f>
        <v/>
      </c>
    </row>
    <row r="222">
      <c r="A222" s="126" t="str">
        <f t="shared" si="1"/>
        <v/>
      </c>
      <c r="B222" s="126" t="str">
        <f t="shared" si="2"/>
        <v/>
      </c>
      <c r="C222" s="160" t="str">
        <f t="shared" si="3"/>
        <v/>
      </c>
      <c r="D222" s="161"/>
      <c r="E222" s="142" t="str">
        <f>IFERROR(__xludf.DUMMYFUNCTION("IF(D222&lt;&gt;"""",SPLIT(D222,"" 
""),)"),"")</f>
        <v/>
      </c>
    </row>
    <row r="223">
      <c r="A223" s="126" t="str">
        <f t="shared" si="1"/>
        <v/>
      </c>
      <c r="B223" s="126" t="str">
        <f t="shared" si="2"/>
        <v/>
      </c>
      <c r="C223" s="160" t="str">
        <f t="shared" si="3"/>
        <v/>
      </c>
      <c r="D223" s="161"/>
      <c r="E223" s="142" t="str">
        <f>IFERROR(__xludf.DUMMYFUNCTION("IF(D223&lt;&gt;"""",SPLIT(D223,"" 
""),)"),"")</f>
        <v/>
      </c>
    </row>
    <row r="224">
      <c r="A224" s="126" t="str">
        <f t="shared" si="1"/>
        <v/>
      </c>
      <c r="B224" s="126" t="str">
        <f t="shared" si="2"/>
        <v/>
      </c>
      <c r="C224" s="160" t="str">
        <f t="shared" si="3"/>
        <v/>
      </c>
      <c r="D224" s="161"/>
      <c r="E224" s="142" t="str">
        <f>IFERROR(__xludf.DUMMYFUNCTION("IF(D224&lt;&gt;"""",SPLIT(D224,"" 
""),)"),"")</f>
        <v/>
      </c>
    </row>
    <row r="225">
      <c r="A225" s="126" t="str">
        <f t="shared" si="1"/>
        <v/>
      </c>
      <c r="B225" s="126" t="str">
        <f t="shared" si="2"/>
        <v/>
      </c>
      <c r="C225" s="160" t="str">
        <f t="shared" si="3"/>
        <v/>
      </c>
      <c r="D225" s="161"/>
      <c r="E225" s="142" t="str">
        <f>IFERROR(__xludf.DUMMYFUNCTION("IF(D225&lt;&gt;"""",SPLIT(D225,"" 
""),)"),"")</f>
        <v/>
      </c>
    </row>
    <row r="226">
      <c r="A226" s="126" t="str">
        <f t="shared" si="1"/>
        <v/>
      </c>
      <c r="B226" s="126" t="str">
        <f t="shared" si="2"/>
        <v/>
      </c>
      <c r="C226" s="160" t="str">
        <f t="shared" si="3"/>
        <v/>
      </c>
      <c r="D226" s="161"/>
      <c r="E226" s="142" t="str">
        <f>IFERROR(__xludf.DUMMYFUNCTION("IF(D226&lt;&gt;"""",SPLIT(D226,"" 
""),)"),"")</f>
        <v/>
      </c>
    </row>
    <row r="227">
      <c r="A227" s="126" t="str">
        <f t="shared" si="1"/>
        <v/>
      </c>
      <c r="B227" s="126" t="str">
        <f t="shared" si="2"/>
        <v/>
      </c>
      <c r="C227" s="160" t="str">
        <f t="shared" si="3"/>
        <v/>
      </c>
      <c r="D227" s="161"/>
      <c r="E227" s="142" t="str">
        <f>IFERROR(__xludf.DUMMYFUNCTION("IF(D227&lt;&gt;"""",SPLIT(D227,"" 
""),)"),"")</f>
        <v/>
      </c>
    </row>
    <row r="228">
      <c r="A228" s="126" t="str">
        <f t="shared" si="1"/>
        <v/>
      </c>
      <c r="B228" s="126" t="str">
        <f t="shared" si="2"/>
        <v/>
      </c>
      <c r="C228" s="160" t="str">
        <f t="shared" si="3"/>
        <v/>
      </c>
      <c r="D228" s="161"/>
      <c r="E228" s="142" t="str">
        <f>IFERROR(__xludf.DUMMYFUNCTION("IF(D228&lt;&gt;"""",SPLIT(D228,"" 
""),)"),"")</f>
        <v/>
      </c>
    </row>
    <row r="229">
      <c r="A229" s="126" t="str">
        <f t="shared" si="1"/>
        <v/>
      </c>
      <c r="B229" s="126" t="str">
        <f t="shared" si="2"/>
        <v/>
      </c>
      <c r="C229" s="160" t="str">
        <f t="shared" si="3"/>
        <v/>
      </c>
      <c r="D229" s="161"/>
      <c r="E229" s="142" t="str">
        <f>IFERROR(__xludf.DUMMYFUNCTION("IF(D229&lt;&gt;"""",SPLIT(D229,"" 
""),)"),"")</f>
        <v/>
      </c>
    </row>
    <row r="230">
      <c r="A230" s="126" t="str">
        <f t="shared" si="1"/>
        <v/>
      </c>
      <c r="B230" s="126" t="str">
        <f t="shared" si="2"/>
        <v/>
      </c>
      <c r="C230" s="160" t="str">
        <f t="shared" si="3"/>
        <v/>
      </c>
      <c r="D230" s="161"/>
      <c r="E230" s="142" t="str">
        <f>IFERROR(__xludf.DUMMYFUNCTION("IF(D230&lt;&gt;"""",SPLIT(D230,"" 
""),)"),"")</f>
        <v/>
      </c>
    </row>
    <row r="231">
      <c r="A231" s="126" t="str">
        <f t="shared" si="1"/>
        <v/>
      </c>
      <c r="B231" s="126" t="str">
        <f t="shared" si="2"/>
        <v/>
      </c>
      <c r="C231" s="160" t="str">
        <f t="shared" si="3"/>
        <v/>
      </c>
      <c r="D231" s="161"/>
      <c r="E231" s="142" t="str">
        <f>IFERROR(__xludf.DUMMYFUNCTION("IF(D231&lt;&gt;"""",SPLIT(D231,"" 
""),)"),"")</f>
        <v/>
      </c>
    </row>
    <row r="232">
      <c r="A232" s="126" t="str">
        <f t="shared" si="1"/>
        <v/>
      </c>
      <c r="B232" s="126" t="str">
        <f t="shared" si="2"/>
        <v/>
      </c>
      <c r="C232" s="160" t="str">
        <f t="shared" si="3"/>
        <v/>
      </c>
      <c r="D232" s="161"/>
      <c r="E232" s="142" t="str">
        <f>IFERROR(__xludf.DUMMYFUNCTION("IF(D232&lt;&gt;"""",SPLIT(D232,"" 
""),)"),"")</f>
        <v/>
      </c>
    </row>
    <row r="233">
      <c r="A233" s="126" t="str">
        <f t="shared" si="1"/>
        <v/>
      </c>
      <c r="B233" s="126" t="str">
        <f t="shared" si="2"/>
        <v/>
      </c>
      <c r="C233" s="160" t="str">
        <f t="shared" si="3"/>
        <v/>
      </c>
      <c r="D233" s="161"/>
      <c r="E233" s="142" t="str">
        <f>IFERROR(__xludf.DUMMYFUNCTION("IF(D233&lt;&gt;"""",SPLIT(D233,"" 
""),)"),"")</f>
        <v/>
      </c>
    </row>
    <row r="234">
      <c r="A234" s="126" t="str">
        <f t="shared" si="1"/>
        <v/>
      </c>
      <c r="B234" s="126" t="str">
        <f t="shared" si="2"/>
        <v/>
      </c>
      <c r="C234" s="160" t="str">
        <f t="shared" si="3"/>
        <v/>
      </c>
      <c r="D234" s="161"/>
      <c r="E234" s="142" t="str">
        <f>IFERROR(__xludf.DUMMYFUNCTION("IF(D234&lt;&gt;"""",SPLIT(D234,"" 
""),)"),"")</f>
        <v/>
      </c>
    </row>
    <row r="235">
      <c r="A235" s="126" t="str">
        <f t="shared" si="1"/>
        <v/>
      </c>
      <c r="B235" s="126" t="str">
        <f t="shared" si="2"/>
        <v/>
      </c>
      <c r="C235" s="160" t="str">
        <f t="shared" si="3"/>
        <v/>
      </c>
      <c r="D235" s="161"/>
      <c r="E235" s="142" t="str">
        <f>IFERROR(__xludf.DUMMYFUNCTION("IF(D235&lt;&gt;"""",SPLIT(D235,"" 
""),)"),"")</f>
        <v/>
      </c>
    </row>
    <row r="236">
      <c r="A236" s="126" t="str">
        <f t="shared" si="1"/>
        <v/>
      </c>
      <c r="B236" s="126" t="str">
        <f t="shared" si="2"/>
        <v/>
      </c>
      <c r="C236" s="160" t="str">
        <f t="shared" si="3"/>
        <v/>
      </c>
      <c r="D236" s="161"/>
      <c r="E236" s="142" t="str">
        <f>IFERROR(__xludf.DUMMYFUNCTION("IF(D236&lt;&gt;"""",SPLIT(D236,"" 
""),)"),"")</f>
        <v/>
      </c>
    </row>
    <row r="237">
      <c r="A237" s="126" t="str">
        <f t="shared" si="1"/>
        <v/>
      </c>
      <c r="B237" s="126" t="str">
        <f t="shared" si="2"/>
        <v/>
      </c>
      <c r="C237" s="160" t="str">
        <f t="shared" si="3"/>
        <v/>
      </c>
      <c r="D237" s="161"/>
      <c r="E237" s="142" t="str">
        <f>IFERROR(__xludf.DUMMYFUNCTION("IF(D237&lt;&gt;"""",SPLIT(D237,"" 
""),)"),"")</f>
        <v/>
      </c>
    </row>
    <row r="238">
      <c r="A238" s="126" t="str">
        <f t="shared" si="1"/>
        <v/>
      </c>
      <c r="B238" s="126" t="str">
        <f t="shared" si="2"/>
        <v/>
      </c>
      <c r="C238" s="160" t="str">
        <f t="shared" si="3"/>
        <v/>
      </c>
      <c r="D238" s="161"/>
      <c r="E238" s="142" t="str">
        <f>IFERROR(__xludf.DUMMYFUNCTION("IF(D238&lt;&gt;"""",SPLIT(D238,"" 
""),)"),"")</f>
        <v/>
      </c>
    </row>
    <row r="239">
      <c r="A239" s="126" t="str">
        <f t="shared" si="1"/>
        <v/>
      </c>
      <c r="B239" s="126" t="str">
        <f t="shared" si="2"/>
        <v/>
      </c>
      <c r="C239" s="160" t="str">
        <f t="shared" si="3"/>
        <v/>
      </c>
      <c r="D239" s="161"/>
      <c r="E239" s="142" t="str">
        <f>IFERROR(__xludf.DUMMYFUNCTION("IF(D239&lt;&gt;"""",SPLIT(D239,"" 
""),)"),"")</f>
        <v/>
      </c>
    </row>
    <row r="240">
      <c r="A240" s="126" t="str">
        <f t="shared" si="1"/>
        <v/>
      </c>
      <c r="B240" s="126" t="str">
        <f t="shared" si="2"/>
        <v/>
      </c>
      <c r="C240" s="160" t="str">
        <f t="shared" si="3"/>
        <v/>
      </c>
      <c r="D240" s="161"/>
      <c r="E240" s="142" t="str">
        <f>IFERROR(__xludf.DUMMYFUNCTION("IF(D240&lt;&gt;"""",SPLIT(D240,"" 
""),)"),"")</f>
        <v/>
      </c>
    </row>
    <row r="241">
      <c r="A241" s="126" t="str">
        <f t="shared" si="1"/>
        <v/>
      </c>
      <c r="B241" s="126" t="str">
        <f t="shared" si="2"/>
        <v/>
      </c>
      <c r="C241" s="160" t="str">
        <f t="shared" si="3"/>
        <v/>
      </c>
      <c r="D241" s="161"/>
      <c r="E241" s="142" t="str">
        <f>IFERROR(__xludf.DUMMYFUNCTION("IF(D241&lt;&gt;"""",SPLIT(D241,"" 
""),)"),"")</f>
        <v/>
      </c>
    </row>
    <row r="242">
      <c r="A242" s="126" t="str">
        <f t="shared" si="1"/>
        <v/>
      </c>
      <c r="B242" s="126" t="str">
        <f t="shared" si="2"/>
        <v/>
      </c>
      <c r="C242" s="160" t="str">
        <f t="shared" si="3"/>
        <v/>
      </c>
      <c r="D242" s="161"/>
      <c r="E242" s="142" t="str">
        <f>IFERROR(__xludf.DUMMYFUNCTION("IF(D242&lt;&gt;"""",SPLIT(D242,"" 
""),)"),"")</f>
        <v/>
      </c>
    </row>
    <row r="243">
      <c r="A243" s="126" t="str">
        <f t="shared" si="1"/>
        <v/>
      </c>
      <c r="B243" s="126" t="str">
        <f t="shared" si="2"/>
        <v/>
      </c>
      <c r="C243" s="160" t="str">
        <f t="shared" si="3"/>
        <v/>
      </c>
      <c r="D243" s="161"/>
      <c r="E243" s="142" t="str">
        <f>IFERROR(__xludf.DUMMYFUNCTION("IF(D243&lt;&gt;"""",SPLIT(D243,"" 
""),)"),"")</f>
        <v/>
      </c>
    </row>
    <row r="244">
      <c r="A244" s="126" t="str">
        <f t="shared" si="1"/>
        <v/>
      </c>
      <c r="B244" s="126" t="str">
        <f t="shared" si="2"/>
        <v/>
      </c>
      <c r="C244" s="160" t="str">
        <f t="shared" si="3"/>
        <v/>
      </c>
      <c r="D244" s="161"/>
      <c r="E244" s="142" t="str">
        <f>IFERROR(__xludf.DUMMYFUNCTION("IF(D244&lt;&gt;"""",SPLIT(D244,"" 
""),)"),"")</f>
        <v/>
      </c>
    </row>
    <row r="245">
      <c r="A245" s="126" t="str">
        <f t="shared" si="1"/>
        <v/>
      </c>
      <c r="B245" s="126" t="str">
        <f t="shared" si="2"/>
        <v/>
      </c>
      <c r="C245" s="160" t="str">
        <f t="shared" si="3"/>
        <v/>
      </c>
      <c r="D245" s="161"/>
      <c r="E245" s="142" t="str">
        <f>IFERROR(__xludf.DUMMYFUNCTION("IF(D245&lt;&gt;"""",SPLIT(D245,"" 
""),)"),"")</f>
        <v/>
      </c>
    </row>
    <row r="246">
      <c r="A246" s="126" t="str">
        <f t="shared" si="1"/>
        <v/>
      </c>
      <c r="B246" s="126" t="str">
        <f t="shared" si="2"/>
        <v/>
      </c>
      <c r="C246" s="160" t="str">
        <f t="shared" si="3"/>
        <v/>
      </c>
      <c r="D246" s="161"/>
      <c r="E246" s="142" t="str">
        <f>IFERROR(__xludf.DUMMYFUNCTION("IF(D246&lt;&gt;"""",SPLIT(D246,"" 
""),)"),"")</f>
        <v/>
      </c>
    </row>
    <row r="247">
      <c r="A247" s="126" t="str">
        <f t="shared" si="1"/>
        <v/>
      </c>
      <c r="B247" s="126" t="str">
        <f t="shared" si="2"/>
        <v/>
      </c>
      <c r="C247" s="160" t="str">
        <f t="shared" si="3"/>
        <v/>
      </c>
      <c r="D247" s="161"/>
      <c r="E247" s="142" t="str">
        <f>IFERROR(__xludf.DUMMYFUNCTION("IF(D247&lt;&gt;"""",SPLIT(D247,"" 
""),)"),"")</f>
        <v/>
      </c>
    </row>
    <row r="248">
      <c r="A248" s="126" t="str">
        <f t="shared" si="1"/>
        <v/>
      </c>
      <c r="B248" s="126" t="str">
        <f t="shared" si="2"/>
        <v/>
      </c>
      <c r="C248" s="160" t="str">
        <f t="shared" si="3"/>
        <v/>
      </c>
      <c r="D248" s="161"/>
      <c r="E248" s="142" t="str">
        <f>IFERROR(__xludf.DUMMYFUNCTION("IF(D248&lt;&gt;"""",SPLIT(D248,"" 
""),)"),"")</f>
        <v/>
      </c>
    </row>
    <row r="249">
      <c r="A249" s="126" t="str">
        <f t="shared" si="1"/>
        <v/>
      </c>
      <c r="B249" s="126" t="str">
        <f t="shared" si="2"/>
        <v/>
      </c>
      <c r="C249" s="160" t="str">
        <f t="shared" si="3"/>
        <v/>
      </c>
      <c r="D249" s="161"/>
      <c r="E249" s="142" t="str">
        <f>IFERROR(__xludf.DUMMYFUNCTION("IF(D249&lt;&gt;"""",SPLIT(D249,"" 
""),)"),"")</f>
        <v/>
      </c>
    </row>
    <row r="250">
      <c r="A250" s="126" t="str">
        <f t="shared" si="1"/>
        <v/>
      </c>
      <c r="B250" s="126" t="str">
        <f t="shared" si="2"/>
        <v/>
      </c>
      <c r="C250" s="160" t="str">
        <f t="shared" si="3"/>
        <v/>
      </c>
      <c r="D250" s="161"/>
      <c r="E250" s="142" t="str">
        <f>IFERROR(__xludf.DUMMYFUNCTION("IF(D250&lt;&gt;"""",SPLIT(D250,"" 
""),)"),"")</f>
        <v/>
      </c>
    </row>
    <row r="251">
      <c r="A251" s="126" t="str">
        <f t="shared" si="1"/>
        <v/>
      </c>
      <c r="B251" s="126" t="str">
        <f t="shared" si="2"/>
        <v/>
      </c>
      <c r="C251" s="160" t="str">
        <f t="shared" si="3"/>
        <v/>
      </c>
      <c r="D251" s="161"/>
      <c r="E251" s="142" t="str">
        <f>IFERROR(__xludf.DUMMYFUNCTION("IF(D251&lt;&gt;"""",SPLIT(D251,"" 
""),)"),"")</f>
        <v/>
      </c>
    </row>
    <row r="252">
      <c r="A252" s="126" t="str">
        <f t="shared" si="1"/>
        <v/>
      </c>
      <c r="B252" s="126" t="str">
        <f t="shared" si="2"/>
        <v/>
      </c>
      <c r="C252" s="160" t="str">
        <f t="shared" si="3"/>
        <v/>
      </c>
      <c r="D252" s="161"/>
      <c r="E252" s="142" t="str">
        <f>IFERROR(__xludf.DUMMYFUNCTION("IF(D252&lt;&gt;"""",SPLIT(D252,"" 
""),)"),"")</f>
        <v/>
      </c>
    </row>
    <row r="253">
      <c r="A253" s="126" t="str">
        <f t="shared" si="1"/>
        <v/>
      </c>
      <c r="B253" s="126" t="str">
        <f t="shared" si="2"/>
        <v/>
      </c>
      <c r="C253" s="160" t="str">
        <f t="shared" si="3"/>
        <v/>
      </c>
      <c r="D253" s="161"/>
      <c r="E253" s="142" t="str">
        <f>IFERROR(__xludf.DUMMYFUNCTION("IF(D253&lt;&gt;"""",SPLIT(D253,"" 
""),)"),"")</f>
        <v/>
      </c>
    </row>
    <row r="254">
      <c r="A254" s="126" t="str">
        <f t="shared" si="1"/>
        <v/>
      </c>
      <c r="B254" s="126" t="str">
        <f t="shared" si="2"/>
        <v/>
      </c>
      <c r="C254" s="160" t="str">
        <f t="shared" si="3"/>
        <v/>
      </c>
      <c r="D254" s="161"/>
      <c r="E254" s="142" t="str">
        <f>IFERROR(__xludf.DUMMYFUNCTION("IF(D254&lt;&gt;"""",SPLIT(D254,"" 
""),)"),"")</f>
        <v/>
      </c>
    </row>
    <row r="255">
      <c r="A255" s="126" t="str">
        <f t="shared" si="1"/>
        <v/>
      </c>
      <c r="B255" s="126" t="str">
        <f t="shared" si="2"/>
        <v/>
      </c>
      <c r="C255" s="160" t="str">
        <f t="shared" si="3"/>
        <v/>
      </c>
      <c r="D255" s="161"/>
      <c r="E255" s="142" t="str">
        <f>IFERROR(__xludf.DUMMYFUNCTION("IF(D255&lt;&gt;"""",SPLIT(D255,"" 
""),)"),"")</f>
        <v/>
      </c>
    </row>
    <row r="256">
      <c r="A256" s="126" t="str">
        <f t="shared" si="1"/>
        <v/>
      </c>
      <c r="B256" s="126" t="str">
        <f t="shared" si="2"/>
        <v/>
      </c>
      <c r="C256" s="160" t="str">
        <f t="shared" si="3"/>
        <v/>
      </c>
      <c r="D256" s="161"/>
      <c r="E256" s="142" t="str">
        <f>IFERROR(__xludf.DUMMYFUNCTION("IF(D256&lt;&gt;"""",SPLIT(D256,"" 
""),)"),"")</f>
        <v/>
      </c>
    </row>
    <row r="257">
      <c r="A257" s="126" t="str">
        <f t="shared" si="1"/>
        <v/>
      </c>
      <c r="B257" s="126" t="str">
        <f t="shared" si="2"/>
        <v/>
      </c>
      <c r="C257" s="160" t="str">
        <f t="shared" si="3"/>
        <v/>
      </c>
      <c r="D257" s="161"/>
      <c r="E257" s="142" t="str">
        <f>IFERROR(__xludf.DUMMYFUNCTION("IF(D257&lt;&gt;"""",SPLIT(D257,"" 
""),)"),"")</f>
        <v/>
      </c>
    </row>
    <row r="258">
      <c r="A258" s="126" t="str">
        <f t="shared" si="1"/>
        <v/>
      </c>
      <c r="B258" s="126" t="str">
        <f t="shared" si="2"/>
        <v/>
      </c>
      <c r="C258" s="160" t="str">
        <f t="shared" si="3"/>
        <v/>
      </c>
      <c r="D258" s="161"/>
      <c r="E258" s="142" t="str">
        <f>IFERROR(__xludf.DUMMYFUNCTION("IF(D258&lt;&gt;"""",SPLIT(D258,"" 
""),)"),"")</f>
        <v/>
      </c>
    </row>
    <row r="259">
      <c r="A259" s="126" t="str">
        <f t="shared" si="1"/>
        <v/>
      </c>
      <c r="B259" s="126" t="str">
        <f t="shared" si="2"/>
        <v/>
      </c>
      <c r="C259" s="160" t="str">
        <f t="shared" si="3"/>
        <v/>
      </c>
      <c r="D259" s="161"/>
      <c r="E259" s="142" t="str">
        <f>IFERROR(__xludf.DUMMYFUNCTION("IF(D259&lt;&gt;"""",SPLIT(D259,"" 
""),)"),"")</f>
        <v/>
      </c>
    </row>
    <row r="260">
      <c r="A260" s="126" t="str">
        <f t="shared" si="1"/>
        <v/>
      </c>
      <c r="B260" s="126" t="str">
        <f t="shared" si="2"/>
        <v/>
      </c>
      <c r="C260" s="160" t="str">
        <f t="shared" si="3"/>
        <v/>
      </c>
      <c r="D260" s="161"/>
      <c r="E260" s="142" t="str">
        <f>IFERROR(__xludf.DUMMYFUNCTION("IF(D260&lt;&gt;"""",SPLIT(D260,"" 
""),)"),"")</f>
        <v/>
      </c>
    </row>
    <row r="261">
      <c r="A261" s="126" t="str">
        <f t="shared" si="1"/>
        <v/>
      </c>
      <c r="B261" s="126" t="str">
        <f t="shared" si="2"/>
        <v/>
      </c>
      <c r="C261" s="160" t="str">
        <f t="shared" si="3"/>
        <v/>
      </c>
      <c r="D261" s="161"/>
      <c r="E261" s="142" t="str">
        <f>IFERROR(__xludf.DUMMYFUNCTION("IF(D261&lt;&gt;"""",SPLIT(D261,"" 
""),)"),"")</f>
        <v/>
      </c>
    </row>
    <row r="262">
      <c r="A262" s="126" t="str">
        <f t="shared" si="1"/>
        <v/>
      </c>
      <c r="B262" s="126" t="str">
        <f t="shared" si="2"/>
        <v/>
      </c>
      <c r="C262" s="160" t="str">
        <f t="shared" si="3"/>
        <v/>
      </c>
      <c r="D262" s="161"/>
      <c r="E262" s="142" t="str">
        <f>IFERROR(__xludf.DUMMYFUNCTION("IF(D262&lt;&gt;"""",SPLIT(D262,"" 
""),)"),"")</f>
        <v/>
      </c>
    </row>
    <row r="263">
      <c r="A263" s="126" t="str">
        <f t="shared" si="1"/>
        <v/>
      </c>
      <c r="B263" s="126" t="str">
        <f t="shared" si="2"/>
        <v/>
      </c>
      <c r="C263" s="160" t="str">
        <f t="shared" si="3"/>
        <v/>
      </c>
      <c r="D263" s="161"/>
      <c r="E263" s="142" t="str">
        <f>IFERROR(__xludf.DUMMYFUNCTION("IF(D263&lt;&gt;"""",SPLIT(D263,"" 
""),)"),"")</f>
        <v/>
      </c>
    </row>
    <row r="264">
      <c r="A264" s="126" t="str">
        <f t="shared" si="1"/>
        <v/>
      </c>
      <c r="B264" s="126" t="str">
        <f t="shared" si="2"/>
        <v/>
      </c>
      <c r="C264" s="160" t="str">
        <f t="shared" si="3"/>
        <v/>
      </c>
      <c r="D264" s="161"/>
      <c r="E264" s="142" t="str">
        <f>IFERROR(__xludf.DUMMYFUNCTION("IF(D264&lt;&gt;"""",SPLIT(D264,"" 
""),)"),"")</f>
        <v/>
      </c>
    </row>
    <row r="265">
      <c r="A265" s="126" t="str">
        <f t="shared" si="1"/>
        <v/>
      </c>
      <c r="B265" s="126" t="str">
        <f t="shared" si="2"/>
        <v/>
      </c>
      <c r="C265" s="160" t="str">
        <f t="shared" si="3"/>
        <v/>
      </c>
      <c r="D265" s="161"/>
      <c r="E265" s="142" t="str">
        <f>IFERROR(__xludf.DUMMYFUNCTION("IF(D265&lt;&gt;"""",SPLIT(D265,"" 
""),)"),"")</f>
        <v/>
      </c>
    </row>
    <row r="266">
      <c r="A266" s="126" t="str">
        <f t="shared" si="1"/>
        <v/>
      </c>
      <c r="B266" s="126" t="str">
        <f t="shared" si="2"/>
        <v/>
      </c>
      <c r="C266" s="160" t="str">
        <f t="shared" si="3"/>
        <v/>
      </c>
      <c r="D266" s="161"/>
      <c r="E266" s="142" t="str">
        <f>IFERROR(__xludf.DUMMYFUNCTION("IF(D266&lt;&gt;"""",SPLIT(D266,"" 
""),)"),"")</f>
        <v/>
      </c>
    </row>
    <row r="267">
      <c r="A267" s="126" t="str">
        <f t="shared" si="1"/>
        <v/>
      </c>
      <c r="B267" s="126" t="str">
        <f t="shared" si="2"/>
        <v/>
      </c>
      <c r="C267" s="160" t="str">
        <f t="shared" si="3"/>
        <v/>
      </c>
      <c r="D267" s="161"/>
      <c r="E267" s="142" t="str">
        <f>IFERROR(__xludf.DUMMYFUNCTION("IF(D267&lt;&gt;"""",SPLIT(D267,"" 
""),)"),"")</f>
        <v/>
      </c>
    </row>
    <row r="268">
      <c r="A268" s="126" t="str">
        <f t="shared" si="1"/>
        <v/>
      </c>
      <c r="B268" s="126" t="str">
        <f t="shared" si="2"/>
        <v/>
      </c>
      <c r="C268" s="160" t="str">
        <f t="shared" si="3"/>
        <v/>
      </c>
      <c r="D268" s="161"/>
      <c r="E268" s="142" t="str">
        <f>IFERROR(__xludf.DUMMYFUNCTION("IF(D268&lt;&gt;"""",SPLIT(D268,"" 
""),)"),"")</f>
        <v/>
      </c>
    </row>
    <row r="269">
      <c r="A269" s="126" t="str">
        <f t="shared" si="1"/>
        <v/>
      </c>
      <c r="B269" s="126" t="str">
        <f t="shared" si="2"/>
        <v/>
      </c>
      <c r="C269" s="160" t="str">
        <f t="shared" si="3"/>
        <v/>
      </c>
      <c r="D269" s="161"/>
      <c r="E269" s="142" t="str">
        <f>IFERROR(__xludf.DUMMYFUNCTION("IF(D269&lt;&gt;"""",SPLIT(D269,"" 
""),)"),"")</f>
        <v/>
      </c>
    </row>
    <row r="270">
      <c r="A270" s="126" t="str">
        <f t="shared" si="1"/>
        <v/>
      </c>
      <c r="B270" s="126" t="str">
        <f t="shared" si="2"/>
        <v/>
      </c>
      <c r="C270" s="160" t="str">
        <f t="shared" si="3"/>
        <v/>
      </c>
      <c r="D270" s="161"/>
      <c r="E270" s="142" t="str">
        <f>IFERROR(__xludf.DUMMYFUNCTION("IF(D270&lt;&gt;"""",SPLIT(D270,"" 
""),)"),"")</f>
        <v/>
      </c>
    </row>
    <row r="271">
      <c r="A271" s="126" t="str">
        <f t="shared" si="1"/>
        <v/>
      </c>
      <c r="B271" s="126" t="str">
        <f t="shared" si="2"/>
        <v/>
      </c>
      <c r="C271" s="160" t="str">
        <f t="shared" si="3"/>
        <v/>
      </c>
      <c r="D271" s="161"/>
      <c r="E271" s="142" t="str">
        <f>IFERROR(__xludf.DUMMYFUNCTION("IF(D271&lt;&gt;"""",SPLIT(D271,"" 
""),)"),"")</f>
        <v/>
      </c>
    </row>
    <row r="272">
      <c r="A272" s="126" t="str">
        <f t="shared" si="1"/>
        <v/>
      </c>
      <c r="B272" s="126" t="str">
        <f t="shared" si="2"/>
        <v/>
      </c>
      <c r="C272" s="160" t="str">
        <f t="shared" si="3"/>
        <v/>
      </c>
      <c r="D272" s="161"/>
      <c r="E272" s="142" t="str">
        <f>IFERROR(__xludf.DUMMYFUNCTION("IF(D272&lt;&gt;"""",SPLIT(D272,"" 
""),)"),"")</f>
        <v/>
      </c>
    </row>
    <row r="273">
      <c r="A273" s="126" t="str">
        <f t="shared" si="1"/>
        <v/>
      </c>
      <c r="B273" s="126" t="str">
        <f t="shared" si="2"/>
        <v/>
      </c>
      <c r="C273" s="160" t="str">
        <f t="shared" si="3"/>
        <v/>
      </c>
      <c r="D273" s="161"/>
      <c r="E273" s="142" t="str">
        <f>IFERROR(__xludf.DUMMYFUNCTION("IF(D273&lt;&gt;"""",SPLIT(D273,"" 
""),)"),"")</f>
        <v/>
      </c>
    </row>
    <row r="274">
      <c r="A274" s="126" t="str">
        <f t="shared" si="1"/>
        <v/>
      </c>
      <c r="B274" s="126" t="str">
        <f t="shared" si="2"/>
        <v/>
      </c>
      <c r="C274" s="160" t="str">
        <f t="shared" si="3"/>
        <v/>
      </c>
      <c r="D274" s="161"/>
      <c r="E274" s="142" t="str">
        <f>IFERROR(__xludf.DUMMYFUNCTION("IF(D274&lt;&gt;"""",SPLIT(D274,"" 
""),)"),"")</f>
        <v/>
      </c>
    </row>
    <row r="275">
      <c r="A275" s="126" t="str">
        <f t="shared" si="1"/>
        <v/>
      </c>
      <c r="B275" s="126" t="str">
        <f t="shared" si="2"/>
        <v/>
      </c>
      <c r="C275" s="160" t="str">
        <f t="shared" si="3"/>
        <v/>
      </c>
      <c r="D275" s="161"/>
      <c r="E275" s="142" t="str">
        <f>IFERROR(__xludf.DUMMYFUNCTION("IF(D275&lt;&gt;"""",SPLIT(D275,"" 
""),)"),"")</f>
        <v/>
      </c>
    </row>
    <row r="276">
      <c r="A276" s="126" t="str">
        <f t="shared" si="1"/>
        <v/>
      </c>
      <c r="B276" s="126" t="str">
        <f t="shared" si="2"/>
        <v/>
      </c>
      <c r="C276" s="160" t="str">
        <f t="shared" si="3"/>
        <v/>
      </c>
      <c r="D276" s="161"/>
      <c r="E276" s="142" t="str">
        <f>IFERROR(__xludf.DUMMYFUNCTION("IF(D276&lt;&gt;"""",SPLIT(D276,"" 
""),)"),"")</f>
        <v/>
      </c>
    </row>
    <row r="277">
      <c r="A277" s="126" t="str">
        <f t="shared" si="1"/>
        <v/>
      </c>
      <c r="B277" s="126" t="str">
        <f t="shared" si="2"/>
        <v/>
      </c>
      <c r="C277" s="160" t="str">
        <f t="shared" si="3"/>
        <v/>
      </c>
      <c r="D277" s="161"/>
      <c r="E277" s="142" t="str">
        <f>IFERROR(__xludf.DUMMYFUNCTION("IF(D277&lt;&gt;"""",SPLIT(D277,"" 
""),)"),"")</f>
        <v/>
      </c>
    </row>
    <row r="278">
      <c r="A278" s="126" t="str">
        <f t="shared" si="1"/>
        <v/>
      </c>
      <c r="B278" s="126" t="str">
        <f t="shared" si="2"/>
        <v/>
      </c>
      <c r="C278" s="160" t="str">
        <f t="shared" si="3"/>
        <v/>
      </c>
      <c r="D278" s="161"/>
      <c r="E278" s="142" t="str">
        <f>IFERROR(__xludf.DUMMYFUNCTION("IF(D278&lt;&gt;"""",SPLIT(D278,"" 
""),)"),"")</f>
        <v/>
      </c>
    </row>
    <row r="279">
      <c r="A279" s="126" t="str">
        <f t="shared" si="1"/>
        <v/>
      </c>
      <c r="B279" s="126" t="str">
        <f t="shared" si="2"/>
        <v/>
      </c>
      <c r="C279" s="160" t="str">
        <f t="shared" si="3"/>
        <v/>
      </c>
      <c r="D279" s="161"/>
      <c r="E279" s="142" t="str">
        <f>IFERROR(__xludf.DUMMYFUNCTION("IF(D279&lt;&gt;"""",SPLIT(D279,"" 
""),)"),"")</f>
        <v/>
      </c>
    </row>
    <row r="280">
      <c r="A280" s="126" t="str">
        <f t="shared" si="1"/>
        <v/>
      </c>
      <c r="B280" s="126" t="str">
        <f t="shared" si="2"/>
        <v/>
      </c>
      <c r="C280" s="160" t="str">
        <f t="shared" si="3"/>
        <v/>
      </c>
      <c r="D280" s="161"/>
      <c r="E280" s="142" t="str">
        <f>IFERROR(__xludf.DUMMYFUNCTION("IF(D280&lt;&gt;"""",SPLIT(D280,"" 
""),)"),"")</f>
        <v/>
      </c>
    </row>
    <row r="281">
      <c r="A281" s="126" t="str">
        <f t="shared" si="1"/>
        <v/>
      </c>
      <c r="B281" s="126" t="str">
        <f t="shared" si="2"/>
        <v/>
      </c>
      <c r="C281" s="160" t="str">
        <f t="shared" si="3"/>
        <v/>
      </c>
      <c r="D281" s="161"/>
      <c r="E281" s="142" t="str">
        <f>IFERROR(__xludf.DUMMYFUNCTION("IF(D281&lt;&gt;"""",SPLIT(D281,"" 
""),)"),"")</f>
        <v/>
      </c>
    </row>
    <row r="282">
      <c r="A282" s="126" t="str">
        <f t="shared" si="1"/>
        <v/>
      </c>
      <c r="B282" s="126" t="str">
        <f t="shared" si="2"/>
        <v/>
      </c>
      <c r="C282" s="160" t="str">
        <f t="shared" si="3"/>
        <v/>
      </c>
      <c r="D282" s="161"/>
      <c r="E282" s="142" t="str">
        <f>IFERROR(__xludf.DUMMYFUNCTION("IF(D282&lt;&gt;"""",SPLIT(D282,"" 
""),)"),"")</f>
        <v/>
      </c>
    </row>
    <row r="283">
      <c r="A283" s="126" t="str">
        <f t="shared" si="1"/>
        <v/>
      </c>
      <c r="B283" s="126" t="str">
        <f t="shared" si="2"/>
        <v/>
      </c>
      <c r="C283" s="160" t="str">
        <f t="shared" si="3"/>
        <v/>
      </c>
      <c r="D283" s="161"/>
      <c r="E283" s="142" t="str">
        <f>IFERROR(__xludf.DUMMYFUNCTION("IF(D283&lt;&gt;"""",SPLIT(D283,"" 
""),)"),"")</f>
        <v/>
      </c>
    </row>
    <row r="284">
      <c r="A284" s="126" t="str">
        <f t="shared" si="1"/>
        <v/>
      </c>
      <c r="B284" s="126" t="str">
        <f t="shared" si="2"/>
        <v/>
      </c>
      <c r="C284" s="160" t="str">
        <f t="shared" si="3"/>
        <v/>
      </c>
      <c r="D284" s="161"/>
      <c r="E284" s="142" t="str">
        <f>IFERROR(__xludf.DUMMYFUNCTION("IF(D284&lt;&gt;"""",SPLIT(D284,"" 
""),)"),"")</f>
        <v/>
      </c>
    </row>
    <row r="285">
      <c r="A285" s="126" t="str">
        <f t="shared" si="1"/>
        <v/>
      </c>
      <c r="B285" s="126" t="str">
        <f t="shared" si="2"/>
        <v/>
      </c>
      <c r="C285" s="160" t="str">
        <f t="shared" si="3"/>
        <v/>
      </c>
      <c r="D285" s="161"/>
      <c r="E285" s="142" t="str">
        <f>IFERROR(__xludf.DUMMYFUNCTION("IF(D285&lt;&gt;"""",SPLIT(D285,"" 
""),)"),"")</f>
        <v/>
      </c>
    </row>
    <row r="286">
      <c r="A286" s="126" t="str">
        <f t="shared" si="1"/>
        <v/>
      </c>
      <c r="B286" s="126" t="str">
        <f t="shared" si="2"/>
        <v/>
      </c>
      <c r="C286" s="160" t="str">
        <f t="shared" si="3"/>
        <v/>
      </c>
      <c r="D286" s="161"/>
      <c r="E286" s="142" t="str">
        <f>IFERROR(__xludf.DUMMYFUNCTION("IF(D286&lt;&gt;"""",SPLIT(D286,"" 
""),)"),"")</f>
        <v/>
      </c>
    </row>
    <row r="287">
      <c r="A287" s="126" t="str">
        <f t="shared" si="1"/>
        <v/>
      </c>
      <c r="B287" s="126" t="str">
        <f t="shared" si="2"/>
        <v/>
      </c>
      <c r="C287" s="160" t="str">
        <f t="shared" si="3"/>
        <v/>
      </c>
      <c r="D287" s="161"/>
      <c r="E287" s="142" t="str">
        <f>IFERROR(__xludf.DUMMYFUNCTION("IF(D287&lt;&gt;"""",SPLIT(D287,"" 
""),)"),"")</f>
        <v/>
      </c>
    </row>
    <row r="288">
      <c r="A288" s="126" t="str">
        <f t="shared" si="1"/>
        <v/>
      </c>
      <c r="B288" s="126" t="str">
        <f t="shared" si="2"/>
        <v/>
      </c>
      <c r="C288" s="160" t="str">
        <f t="shared" si="3"/>
        <v/>
      </c>
      <c r="D288" s="161"/>
      <c r="E288" s="142" t="str">
        <f>IFERROR(__xludf.DUMMYFUNCTION("IF(D288&lt;&gt;"""",SPLIT(D288,"" 
""),)"),"")</f>
        <v/>
      </c>
    </row>
    <row r="289">
      <c r="A289" s="126" t="str">
        <f t="shared" si="1"/>
        <v/>
      </c>
      <c r="B289" s="126" t="str">
        <f t="shared" si="2"/>
        <v/>
      </c>
      <c r="C289" s="160" t="str">
        <f t="shared" si="3"/>
        <v/>
      </c>
      <c r="D289" s="161"/>
      <c r="E289" s="142" t="str">
        <f>IFERROR(__xludf.DUMMYFUNCTION("IF(D289&lt;&gt;"""",SPLIT(D289,"" 
""),)"),"")</f>
        <v/>
      </c>
    </row>
    <row r="290">
      <c r="A290" s="126" t="str">
        <f t="shared" si="1"/>
        <v/>
      </c>
      <c r="B290" s="126" t="str">
        <f t="shared" si="2"/>
        <v/>
      </c>
      <c r="C290" s="160" t="str">
        <f t="shared" si="3"/>
        <v/>
      </c>
      <c r="D290" s="161"/>
      <c r="E290" s="142" t="str">
        <f>IFERROR(__xludf.DUMMYFUNCTION("IF(D290&lt;&gt;"""",SPLIT(D290,"" 
""),)"),"")</f>
        <v/>
      </c>
    </row>
    <row r="291">
      <c r="A291" s="126" t="str">
        <f t="shared" si="1"/>
        <v/>
      </c>
      <c r="B291" s="126" t="str">
        <f t="shared" si="2"/>
        <v/>
      </c>
      <c r="C291" s="160" t="str">
        <f t="shared" si="3"/>
        <v/>
      </c>
      <c r="D291" s="161"/>
      <c r="E291" s="142" t="str">
        <f>IFERROR(__xludf.DUMMYFUNCTION("IF(D291&lt;&gt;"""",SPLIT(D291,"" 
""),)"),"")</f>
        <v/>
      </c>
    </row>
    <row r="292">
      <c r="A292" s="126" t="str">
        <f t="shared" si="1"/>
        <v/>
      </c>
      <c r="B292" s="126" t="str">
        <f t="shared" si="2"/>
        <v/>
      </c>
      <c r="C292" s="160" t="str">
        <f t="shared" si="3"/>
        <v/>
      </c>
      <c r="D292" s="161"/>
      <c r="E292" s="142" t="str">
        <f>IFERROR(__xludf.DUMMYFUNCTION("IF(D292&lt;&gt;"""",SPLIT(D292,"" 
""),)"),"")</f>
        <v/>
      </c>
    </row>
    <row r="293">
      <c r="A293" s="126" t="str">
        <f t="shared" si="1"/>
        <v/>
      </c>
      <c r="B293" s="126" t="str">
        <f t="shared" si="2"/>
        <v/>
      </c>
      <c r="C293" s="160" t="str">
        <f t="shared" si="3"/>
        <v/>
      </c>
      <c r="D293" s="161"/>
      <c r="E293" s="142" t="str">
        <f>IFERROR(__xludf.DUMMYFUNCTION("IF(D293&lt;&gt;"""",SPLIT(D293,"" 
""),)"),"")</f>
        <v/>
      </c>
    </row>
    <row r="294">
      <c r="A294" s="126" t="str">
        <f t="shared" si="1"/>
        <v/>
      </c>
      <c r="B294" s="126" t="str">
        <f t="shared" si="2"/>
        <v/>
      </c>
      <c r="C294" s="160" t="str">
        <f t="shared" si="3"/>
        <v/>
      </c>
      <c r="D294" s="161"/>
      <c r="E294" s="142" t="str">
        <f>IFERROR(__xludf.DUMMYFUNCTION("IF(D294&lt;&gt;"""",SPLIT(D294,"" 
""),)"),"")</f>
        <v/>
      </c>
    </row>
    <row r="295">
      <c r="A295" s="126" t="str">
        <f t="shared" si="1"/>
        <v/>
      </c>
      <c r="B295" s="126" t="str">
        <f t="shared" si="2"/>
        <v/>
      </c>
      <c r="C295" s="160" t="str">
        <f t="shared" si="3"/>
        <v/>
      </c>
      <c r="D295" s="161"/>
      <c r="E295" s="142" t="str">
        <f>IFERROR(__xludf.DUMMYFUNCTION("IF(D295&lt;&gt;"""",SPLIT(D295,"" 
""),)"),"")</f>
        <v/>
      </c>
    </row>
    <row r="296">
      <c r="A296" s="126" t="str">
        <f t="shared" si="1"/>
        <v/>
      </c>
      <c r="B296" s="126" t="str">
        <f t="shared" si="2"/>
        <v/>
      </c>
      <c r="C296" s="160" t="str">
        <f t="shared" si="3"/>
        <v/>
      </c>
      <c r="D296" s="161"/>
      <c r="E296" s="142" t="str">
        <f>IFERROR(__xludf.DUMMYFUNCTION("IF(D296&lt;&gt;"""",SPLIT(D296,"" 
""),)"),"")</f>
        <v/>
      </c>
    </row>
    <row r="297">
      <c r="A297" s="126" t="str">
        <f t="shared" si="1"/>
        <v/>
      </c>
      <c r="B297" s="126" t="str">
        <f t="shared" si="2"/>
        <v/>
      </c>
      <c r="C297" s="160" t="str">
        <f t="shared" si="3"/>
        <v/>
      </c>
      <c r="D297" s="161"/>
      <c r="E297" s="142" t="str">
        <f>IFERROR(__xludf.DUMMYFUNCTION("IF(D297&lt;&gt;"""",SPLIT(D297,"" 
""),)"),"")</f>
        <v/>
      </c>
    </row>
    <row r="298">
      <c r="A298" s="126" t="str">
        <f t="shared" si="1"/>
        <v/>
      </c>
      <c r="B298" s="126" t="str">
        <f t="shared" si="2"/>
        <v/>
      </c>
      <c r="C298" s="160" t="str">
        <f t="shared" si="3"/>
        <v/>
      </c>
      <c r="D298" s="161"/>
      <c r="E298" s="142" t="str">
        <f>IFERROR(__xludf.DUMMYFUNCTION("IF(D298&lt;&gt;"""",SPLIT(D298,"" 
""),)"),"")</f>
        <v/>
      </c>
    </row>
    <row r="299">
      <c r="A299" s="126" t="str">
        <f t="shared" si="1"/>
        <v/>
      </c>
      <c r="B299" s="126" t="str">
        <f t="shared" si="2"/>
        <v/>
      </c>
      <c r="C299" s="160" t="str">
        <f t="shared" si="3"/>
        <v/>
      </c>
      <c r="D299" s="161"/>
      <c r="E299" s="142" t="str">
        <f>IFERROR(__xludf.DUMMYFUNCTION("IF(D299&lt;&gt;"""",SPLIT(D299,"" 
""),)"),"")</f>
        <v/>
      </c>
    </row>
    <row r="300">
      <c r="A300" s="126" t="str">
        <f t="shared" si="1"/>
        <v/>
      </c>
      <c r="B300" s="126" t="str">
        <f t="shared" si="2"/>
        <v/>
      </c>
      <c r="C300" s="160" t="str">
        <f t="shared" si="3"/>
        <v/>
      </c>
      <c r="D300" s="161"/>
      <c r="E300" s="142" t="str">
        <f>IFERROR(__xludf.DUMMYFUNCTION("IF(D300&lt;&gt;"""",SPLIT(D300,"" 
""),)"),"")</f>
        <v/>
      </c>
    </row>
    <row r="301">
      <c r="A301" s="126" t="str">
        <f t="shared" si="1"/>
        <v/>
      </c>
      <c r="B301" s="126" t="str">
        <f t="shared" si="2"/>
        <v/>
      </c>
      <c r="C301" s="160" t="str">
        <f t="shared" si="3"/>
        <v/>
      </c>
      <c r="D301" s="161"/>
      <c r="E301" s="142" t="str">
        <f>IFERROR(__xludf.DUMMYFUNCTION("IF(D301&lt;&gt;"""",SPLIT(D301,"" 
""),)"),"")</f>
        <v/>
      </c>
    </row>
    <row r="302">
      <c r="A302" s="126" t="str">
        <f t="shared" si="1"/>
        <v/>
      </c>
      <c r="B302" s="126" t="str">
        <f t="shared" si="2"/>
        <v/>
      </c>
      <c r="C302" s="160" t="str">
        <f t="shared" si="3"/>
        <v/>
      </c>
      <c r="D302" s="161"/>
      <c r="E302" s="142" t="str">
        <f>IFERROR(__xludf.DUMMYFUNCTION("IF(D302&lt;&gt;"""",SPLIT(D302,"" 
""),)"),"")</f>
        <v/>
      </c>
    </row>
    <row r="303">
      <c r="A303" s="126" t="str">
        <f t="shared" si="1"/>
        <v/>
      </c>
      <c r="B303" s="126" t="str">
        <f t="shared" si="2"/>
        <v/>
      </c>
      <c r="C303" s="160" t="str">
        <f t="shared" si="3"/>
        <v/>
      </c>
      <c r="D303" s="161"/>
      <c r="E303" s="142" t="str">
        <f>IFERROR(__xludf.DUMMYFUNCTION("IF(D303&lt;&gt;"""",SPLIT(D303,"" 
""),)"),"")</f>
        <v/>
      </c>
    </row>
    <row r="304">
      <c r="A304" s="126" t="str">
        <f t="shared" si="1"/>
        <v/>
      </c>
      <c r="B304" s="126" t="str">
        <f t="shared" si="2"/>
        <v/>
      </c>
      <c r="C304" s="160" t="str">
        <f t="shared" si="3"/>
        <v/>
      </c>
      <c r="D304" s="161"/>
      <c r="E304" s="142" t="str">
        <f>IFERROR(__xludf.DUMMYFUNCTION("IF(D304&lt;&gt;"""",SPLIT(D304,"" 
""),)"),"")</f>
        <v/>
      </c>
    </row>
    <row r="305">
      <c r="A305" s="126" t="str">
        <f t="shared" si="1"/>
        <v/>
      </c>
      <c r="B305" s="126" t="str">
        <f t="shared" si="2"/>
        <v/>
      </c>
      <c r="C305" s="160" t="str">
        <f t="shared" si="3"/>
        <v/>
      </c>
      <c r="D305" s="161"/>
      <c r="E305" s="142" t="str">
        <f>IFERROR(__xludf.DUMMYFUNCTION("IF(D305&lt;&gt;"""",SPLIT(D305,"" 
""),)"),"")</f>
        <v/>
      </c>
    </row>
    <row r="306">
      <c r="A306" s="126" t="str">
        <f t="shared" si="1"/>
        <v/>
      </c>
      <c r="B306" s="126" t="str">
        <f t="shared" si="2"/>
        <v/>
      </c>
      <c r="C306" s="160" t="str">
        <f t="shared" si="3"/>
        <v/>
      </c>
      <c r="D306" s="161"/>
      <c r="E306" s="142" t="str">
        <f>IFERROR(__xludf.DUMMYFUNCTION("IF(D306&lt;&gt;"""",SPLIT(D306,"" 
""),)"),"")</f>
        <v/>
      </c>
    </row>
    <row r="307">
      <c r="A307" s="126" t="str">
        <f t="shared" si="1"/>
        <v/>
      </c>
      <c r="B307" s="126" t="str">
        <f t="shared" si="2"/>
        <v/>
      </c>
      <c r="C307" s="160" t="str">
        <f t="shared" si="3"/>
        <v/>
      </c>
      <c r="D307" s="161"/>
      <c r="E307" s="142" t="str">
        <f>IFERROR(__xludf.DUMMYFUNCTION("IF(D307&lt;&gt;"""",SPLIT(D307,"" 
""),)"),"")</f>
        <v/>
      </c>
    </row>
    <row r="308">
      <c r="A308" s="126" t="str">
        <f t="shared" si="1"/>
        <v/>
      </c>
      <c r="B308" s="126" t="str">
        <f t="shared" si="2"/>
        <v/>
      </c>
      <c r="C308" s="160" t="str">
        <f t="shared" si="3"/>
        <v/>
      </c>
      <c r="D308" s="161"/>
      <c r="E308" s="142" t="str">
        <f>IFERROR(__xludf.DUMMYFUNCTION("IF(D308&lt;&gt;"""",SPLIT(D308,"" 
""),)"),"")</f>
        <v/>
      </c>
    </row>
    <row r="309">
      <c r="A309" s="126" t="str">
        <f t="shared" si="1"/>
        <v/>
      </c>
      <c r="B309" s="126" t="str">
        <f t="shared" si="2"/>
        <v/>
      </c>
      <c r="C309" s="160" t="str">
        <f t="shared" si="3"/>
        <v/>
      </c>
      <c r="D309" s="161"/>
      <c r="E309" s="142" t="str">
        <f>IFERROR(__xludf.DUMMYFUNCTION("IF(D309&lt;&gt;"""",SPLIT(D309,"" 
""),)"),"")</f>
        <v/>
      </c>
    </row>
    <row r="310">
      <c r="A310" s="126" t="str">
        <f t="shared" si="1"/>
        <v/>
      </c>
      <c r="B310" s="126" t="str">
        <f t="shared" si="2"/>
        <v/>
      </c>
      <c r="C310" s="160" t="str">
        <f t="shared" si="3"/>
        <v/>
      </c>
      <c r="D310" s="161"/>
      <c r="E310" s="142" t="str">
        <f>IFERROR(__xludf.DUMMYFUNCTION("IF(D310&lt;&gt;"""",SPLIT(D310,"" 
""),)"),"")</f>
        <v/>
      </c>
    </row>
    <row r="311">
      <c r="A311" s="126" t="str">
        <f t="shared" si="1"/>
        <v/>
      </c>
      <c r="B311" s="126" t="str">
        <f t="shared" si="2"/>
        <v/>
      </c>
      <c r="C311" s="160" t="str">
        <f t="shared" si="3"/>
        <v/>
      </c>
      <c r="D311" s="161"/>
      <c r="E311" s="142" t="str">
        <f>IFERROR(__xludf.DUMMYFUNCTION("IF(D311&lt;&gt;"""",SPLIT(D311,"" 
""),)"),"")</f>
        <v/>
      </c>
    </row>
    <row r="312">
      <c r="A312" s="126" t="str">
        <f t="shared" si="1"/>
        <v/>
      </c>
      <c r="B312" s="126" t="str">
        <f t="shared" si="2"/>
        <v/>
      </c>
      <c r="C312" s="160" t="str">
        <f t="shared" si="3"/>
        <v/>
      </c>
      <c r="D312" s="161"/>
      <c r="E312" s="142" t="str">
        <f>IFERROR(__xludf.DUMMYFUNCTION("IF(D312&lt;&gt;"""",SPLIT(D312,"" 
""),)"),"")</f>
        <v/>
      </c>
    </row>
    <row r="313">
      <c r="A313" s="126" t="str">
        <f t="shared" si="1"/>
        <v/>
      </c>
      <c r="B313" s="126" t="str">
        <f t="shared" si="2"/>
        <v/>
      </c>
      <c r="C313" s="160" t="str">
        <f t="shared" si="3"/>
        <v/>
      </c>
      <c r="D313" s="161"/>
      <c r="E313" s="142" t="str">
        <f>IFERROR(__xludf.DUMMYFUNCTION("IF(D313&lt;&gt;"""",SPLIT(D313,"" 
""),)"),"")</f>
        <v/>
      </c>
    </row>
    <row r="314">
      <c r="A314" s="126" t="str">
        <f t="shared" si="1"/>
        <v/>
      </c>
      <c r="B314" s="126" t="str">
        <f t="shared" si="2"/>
        <v/>
      </c>
      <c r="C314" s="160" t="str">
        <f t="shared" si="3"/>
        <v/>
      </c>
      <c r="D314" s="161"/>
      <c r="E314" s="142" t="str">
        <f>IFERROR(__xludf.DUMMYFUNCTION("IF(D314&lt;&gt;"""",SPLIT(D314,"" 
""),)"),"")</f>
        <v/>
      </c>
    </row>
    <row r="315">
      <c r="A315" s="126" t="str">
        <f t="shared" si="1"/>
        <v/>
      </c>
      <c r="B315" s="126" t="str">
        <f t="shared" si="2"/>
        <v/>
      </c>
      <c r="C315" s="160" t="str">
        <f t="shared" si="3"/>
        <v/>
      </c>
      <c r="D315" s="161"/>
      <c r="E315" s="142" t="str">
        <f>IFERROR(__xludf.DUMMYFUNCTION("IF(D315&lt;&gt;"""",SPLIT(D315,"" 
""),)"),"")</f>
        <v/>
      </c>
    </row>
    <row r="316">
      <c r="A316" s="126" t="str">
        <f t="shared" si="1"/>
        <v/>
      </c>
      <c r="B316" s="126" t="str">
        <f t="shared" si="2"/>
        <v/>
      </c>
      <c r="C316" s="160" t="str">
        <f t="shared" si="3"/>
        <v/>
      </c>
      <c r="D316" s="161"/>
      <c r="E316" s="142" t="str">
        <f>IFERROR(__xludf.DUMMYFUNCTION("IF(D316&lt;&gt;"""",SPLIT(D316,"" 
""),)"),"")</f>
        <v/>
      </c>
    </row>
    <row r="317">
      <c r="A317" s="126" t="str">
        <f t="shared" si="1"/>
        <v/>
      </c>
      <c r="B317" s="126" t="str">
        <f t="shared" si="2"/>
        <v/>
      </c>
      <c r="C317" s="160" t="str">
        <f t="shared" si="3"/>
        <v/>
      </c>
      <c r="D317" s="161"/>
      <c r="E317" s="142" t="str">
        <f>IFERROR(__xludf.DUMMYFUNCTION("IF(D317&lt;&gt;"""",SPLIT(D317,"" 
""),)"),"")</f>
        <v/>
      </c>
    </row>
    <row r="318">
      <c r="A318" s="126" t="str">
        <f t="shared" si="1"/>
        <v/>
      </c>
      <c r="B318" s="126" t="str">
        <f t="shared" si="2"/>
        <v/>
      </c>
      <c r="C318" s="160" t="str">
        <f t="shared" si="3"/>
        <v/>
      </c>
      <c r="D318" s="161"/>
      <c r="E318" s="142" t="str">
        <f>IFERROR(__xludf.DUMMYFUNCTION("IF(D318&lt;&gt;"""",SPLIT(D318,"" 
""),)"),"")</f>
        <v/>
      </c>
    </row>
    <row r="319">
      <c r="A319" s="126" t="str">
        <f t="shared" si="1"/>
        <v/>
      </c>
      <c r="B319" s="126" t="str">
        <f t="shared" si="2"/>
        <v/>
      </c>
      <c r="C319" s="160" t="str">
        <f t="shared" si="3"/>
        <v/>
      </c>
      <c r="D319" s="161"/>
      <c r="E319" s="142" t="str">
        <f>IFERROR(__xludf.DUMMYFUNCTION("IF(D319&lt;&gt;"""",SPLIT(D319,"" 
""),)"),"")</f>
        <v/>
      </c>
    </row>
    <row r="320">
      <c r="A320" s="126" t="str">
        <f t="shared" si="1"/>
        <v/>
      </c>
      <c r="B320" s="126" t="str">
        <f t="shared" si="2"/>
        <v/>
      </c>
      <c r="C320" s="160" t="str">
        <f t="shared" si="3"/>
        <v/>
      </c>
      <c r="D320" s="161"/>
      <c r="E320" s="142" t="str">
        <f>IFERROR(__xludf.DUMMYFUNCTION("IF(D320&lt;&gt;"""",SPLIT(D320,"" 
""),)"),"")</f>
        <v/>
      </c>
    </row>
    <row r="321">
      <c r="A321" s="126" t="str">
        <f t="shared" si="1"/>
        <v/>
      </c>
      <c r="B321" s="126" t="str">
        <f t="shared" si="2"/>
        <v/>
      </c>
      <c r="C321" s="160" t="str">
        <f t="shared" si="3"/>
        <v/>
      </c>
      <c r="D321" s="161"/>
      <c r="E321" s="142" t="str">
        <f>IFERROR(__xludf.DUMMYFUNCTION("IF(D321&lt;&gt;"""",SPLIT(D321,"" 
""),)"),"")</f>
        <v/>
      </c>
    </row>
    <row r="322">
      <c r="A322" s="126" t="str">
        <f t="shared" si="1"/>
        <v/>
      </c>
      <c r="B322" s="126" t="str">
        <f t="shared" si="2"/>
        <v/>
      </c>
      <c r="C322" s="160" t="str">
        <f t="shared" si="3"/>
        <v/>
      </c>
      <c r="D322" s="161"/>
      <c r="E322" s="142" t="str">
        <f>IFERROR(__xludf.DUMMYFUNCTION("IF(D322&lt;&gt;"""",SPLIT(D322,"" 
""),)"),"")</f>
        <v/>
      </c>
    </row>
    <row r="323">
      <c r="A323" s="126" t="str">
        <f t="shared" si="1"/>
        <v/>
      </c>
      <c r="B323" s="126" t="str">
        <f t="shared" si="2"/>
        <v/>
      </c>
      <c r="C323" s="160" t="str">
        <f t="shared" si="3"/>
        <v/>
      </c>
      <c r="D323" s="161"/>
      <c r="E323" s="142" t="str">
        <f>IFERROR(__xludf.DUMMYFUNCTION("IF(D323&lt;&gt;"""",SPLIT(D323,"" 
""),)"),"")</f>
        <v/>
      </c>
    </row>
    <row r="324">
      <c r="A324" s="126" t="str">
        <f t="shared" si="1"/>
        <v/>
      </c>
      <c r="B324" s="126" t="str">
        <f t="shared" si="2"/>
        <v/>
      </c>
      <c r="C324" s="160" t="str">
        <f t="shared" si="3"/>
        <v/>
      </c>
      <c r="D324" s="161"/>
      <c r="E324" s="142" t="str">
        <f>IFERROR(__xludf.DUMMYFUNCTION("IF(D324&lt;&gt;"""",SPLIT(D324,"" 
""),)"),"")</f>
        <v/>
      </c>
    </row>
    <row r="325">
      <c r="A325" s="126" t="str">
        <f t="shared" si="1"/>
        <v/>
      </c>
      <c r="B325" s="126" t="str">
        <f t="shared" si="2"/>
        <v/>
      </c>
      <c r="C325" s="160" t="str">
        <f t="shared" si="3"/>
        <v/>
      </c>
      <c r="D325" s="161"/>
      <c r="E325" s="142" t="str">
        <f>IFERROR(__xludf.DUMMYFUNCTION("IF(D325&lt;&gt;"""",SPLIT(D325,"" 
""),)"),"")</f>
        <v/>
      </c>
    </row>
    <row r="326">
      <c r="A326" s="126" t="str">
        <f t="shared" si="1"/>
        <v/>
      </c>
      <c r="B326" s="126" t="str">
        <f t="shared" si="2"/>
        <v/>
      </c>
      <c r="C326" s="160" t="str">
        <f t="shared" si="3"/>
        <v/>
      </c>
      <c r="D326" s="161"/>
      <c r="E326" s="142" t="str">
        <f>IFERROR(__xludf.DUMMYFUNCTION("IF(D326&lt;&gt;"""",SPLIT(D326,"" 
""),)"),"")</f>
        <v/>
      </c>
    </row>
    <row r="327">
      <c r="A327" s="126" t="str">
        <f t="shared" si="1"/>
        <v/>
      </c>
      <c r="B327" s="126" t="str">
        <f t="shared" si="2"/>
        <v/>
      </c>
      <c r="C327" s="160" t="str">
        <f t="shared" si="3"/>
        <v/>
      </c>
      <c r="D327" s="161"/>
      <c r="E327" s="142" t="str">
        <f>IFERROR(__xludf.DUMMYFUNCTION("IF(D327&lt;&gt;"""",SPLIT(D327,"" 
""),)"),"")</f>
        <v/>
      </c>
    </row>
    <row r="328">
      <c r="A328" s="126" t="str">
        <f t="shared" si="1"/>
        <v/>
      </c>
      <c r="B328" s="126" t="str">
        <f t="shared" si="2"/>
        <v/>
      </c>
      <c r="C328" s="160" t="str">
        <f t="shared" si="3"/>
        <v/>
      </c>
      <c r="D328" s="161"/>
      <c r="E328" s="142" t="str">
        <f>IFERROR(__xludf.DUMMYFUNCTION("IF(D328&lt;&gt;"""",SPLIT(D328,"" 
""),)"),"")</f>
        <v/>
      </c>
    </row>
    <row r="329">
      <c r="A329" s="126" t="str">
        <f t="shared" si="1"/>
        <v/>
      </c>
      <c r="B329" s="126" t="str">
        <f t="shared" si="2"/>
        <v/>
      </c>
      <c r="C329" s="160" t="str">
        <f t="shared" si="3"/>
        <v/>
      </c>
      <c r="D329" s="161"/>
      <c r="E329" s="142" t="str">
        <f>IFERROR(__xludf.DUMMYFUNCTION("IF(D329&lt;&gt;"""",SPLIT(D329,"" 
""),)"),"")</f>
        <v/>
      </c>
    </row>
    <row r="330">
      <c r="A330" s="126" t="str">
        <f t="shared" si="1"/>
        <v/>
      </c>
      <c r="B330" s="126" t="str">
        <f t="shared" si="2"/>
        <v/>
      </c>
      <c r="C330" s="160" t="str">
        <f t="shared" si="3"/>
        <v/>
      </c>
      <c r="D330" s="161"/>
      <c r="E330" s="142" t="str">
        <f>IFERROR(__xludf.DUMMYFUNCTION("IF(D330&lt;&gt;"""",SPLIT(D330,"" 
""),)"),"")</f>
        <v/>
      </c>
    </row>
    <row r="331">
      <c r="A331" s="126" t="str">
        <f t="shared" si="1"/>
        <v/>
      </c>
      <c r="B331" s="126" t="str">
        <f t="shared" si="2"/>
        <v/>
      </c>
      <c r="C331" s="160" t="str">
        <f t="shared" si="3"/>
        <v/>
      </c>
      <c r="D331" s="161"/>
      <c r="E331" s="142" t="str">
        <f>IFERROR(__xludf.DUMMYFUNCTION("IF(D331&lt;&gt;"""",SPLIT(D331,"" 
""),)"),"")</f>
        <v/>
      </c>
    </row>
    <row r="332">
      <c r="A332" s="126" t="str">
        <f t="shared" si="1"/>
        <v/>
      </c>
      <c r="B332" s="126" t="str">
        <f t="shared" si="2"/>
        <v/>
      </c>
      <c r="C332" s="160" t="str">
        <f t="shared" si="3"/>
        <v/>
      </c>
      <c r="D332" s="161"/>
      <c r="E332" s="142" t="str">
        <f>IFERROR(__xludf.DUMMYFUNCTION("IF(D332&lt;&gt;"""",SPLIT(D332,"" 
""),)"),"")</f>
        <v/>
      </c>
    </row>
    <row r="333">
      <c r="A333" s="126" t="str">
        <f t="shared" si="1"/>
        <v/>
      </c>
      <c r="B333" s="126" t="str">
        <f t="shared" si="2"/>
        <v/>
      </c>
      <c r="C333" s="160" t="str">
        <f t="shared" si="3"/>
        <v/>
      </c>
      <c r="D333" s="161"/>
      <c r="E333" s="142" t="str">
        <f>IFERROR(__xludf.DUMMYFUNCTION("IF(D333&lt;&gt;"""",SPLIT(D333,"" 
""),)"),"")</f>
        <v/>
      </c>
    </row>
    <row r="334">
      <c r="A334" s="126" t="str">
        <f t="shared" si="1"/>
        <v/>
      </c>
      <c r="B334" s="126" t="str">
        <f t="shared" si="2"/>
        <v/>
      </c>
      <c r="C334" s="160" t="str">
        <f t="shared" si="3"/>
        <v/>
      </c>
      <c r="D334" s="161"/>
      <c r="E334" s="142" t="str">
        <f>IFERROR(__xludf.DUMMYFUNCTION("IF(D334&lt;&gt;"""",SPLIT(D334,"" 
""),)"),"")</f>
        <v/>
      </c>
    </row>
    <row r="335">
      <c r="A335" s="126" t="str">
        <f t="shared" si="1"/>
        <v/>
      </c>
      <c r="B335" s="126" t="str">
        <f t="shared" si="2"/>
        <v/>
      </c>
      <c r="C335" s="160" t="str">
        <f t="shared" si="3"/>
        <v/>
      </c>
      <c r="D335" s="161"/>
      <c r="E335" s="142" t="str">
        <f>IFERROR(__xludf.DUMMYFUNCTION("IF(D335&lt;&gt;"""",SPLIT(D335,"" 
""),)"),"")</f>
        <v/>
      </c>
    </row>
    <row r="336">
      <c r="A336" s="126" t="str">
        <f t="shared" si="1"/>
        <v/>
      </c>
      <c r="B336" s="126" t="str">
        <f t="shared" si="2"/>
        <v/>
      </c>
      <c r="C336" s="160" t="str">
        <f t="shared" si="3"/>
        <v/>
      </c>
      <c r="D336" s="161"/>
      <c r="E336" s="142" t="str">
        <f>IFERROR(__xludf.DUMMYFUNCTION("IF(D336&lt;&gt;"""",SPLIT(D336,"" 
""),)"),"")</f>
        <v/>
      </c>
    </row>
    <row r="337">
      <c r="A337" s="126" t="str">
        <f t="shared" si="1"/>
        <v/>
      </c>
      <c r="B337" s="126" t="str">
        <f t="shared" si="2"/>
        <v/>
      </c>
      <c r="C337" s="160" t="str">
        <f t="shared" si="3"/>
        <v/>
      </c>
      <c r="D337" s="161"/>
      <c r="E337" s="142" t="str">
        <f>IFERROR(__xludf.DUMMYFUNCTION("IF(D337&lt;&gt;"""",SPLIT(D337,"" 
""),)"),"")</f>
        <v/>
      </c>
    </row>
    <row r="338">
      <c r="A338" s="126" t="str">
        <f t="shared" si="1"/>
        <v/>
      </c>
      <c r="B338" s="126" t="str">
        <f t="shared" si="2"/>
        <v/>
      </c>
      <c r="C338" s="160" t="str">
        <f t="shared" si="3"/>
        <v/>
      </c>
      <c r="D338" s="161"/>
      <c r="E338" s="142" t="str">
        <f>IFERROR(__xludf.DUMMYFUNCTION("IF(D338&lt;&gt;"""",SPLIT(D338,"" 
""),)"),"")</f>
        <v/>
      </c>
    </row>
    <row r="339">
      <c r="A339" s="126" t="str">
        <f t="shared" si="1"/>
        <v/>
      </c>
      <c r="B339" s="126" t="str">
        <f t="shared" si="2"/>
        <v/>
      </c>
      <c r="C339" s="160" t="str">
        <f t="shared" si="3"/>
        <v/>
      </c>
      <c r="D339" s="161"/>
      <c r="E339" s="142" t="str">
        <f>IFERROR(__xludf.DUMMYFUNCTION("IF(D339&lt;&gt;"""",SPLIT(D339,"" 
""),)"),"")</f>
        <v/>
      </c>
    </row>
    <row r="340">
      <c r="A340" s="126" t="str">
        <f t="shared" si="1"/>
        <v/>
      </c>
      <c r="B340" s="126" t="str">
        <f t="shared" si="2"/>
        <v/>
      </c>
      <c r="C340" s="160" t="str">
        <f t="shared" si="3"/>
        <v/>
      </c>
      <c r="D340" s="161"/>
      <c r="E340" s="142" t="str">
        <f>IFERROR(__xludf.DUMMYFUNCTION("IF(D340&lt;&gt;"""",SPLIT(D340,"" 
""),)"),"")</f>
        <v/>
      </c>
    </row>
    <row r="341">
      <c r="A341" s="126" t="str">
        <f t="shared" si="1"/>
        <v/>
      </c>
      <c r="B341" s="126" t="str">
        <f t="shared" si="2"/>
        <v/>
      </c>
      <c r="C341" s="160" t="str">
        <f t="shared" si="3"/>
        <v/>
      </c>
      <c r="D341" s="161"/>
      <c r="E341" s="142" t="str">
        <f>IFERROR(__xludf.DUMMYFUNCTION("IF(D341&lt;&gt;"""",SPLIT(D341,"" 
""),)"),"")</f>
        <v/>
      </c>
    </row>
    <row r="342">
      <c r="A342" s="126" t="str">
        <f t="shared" si="1"/>
        <v/>
      </c>
      <c r="B342" s="126" t="str">
        <f t="shared" si="2"/>
        <v/>
      </c>
      <c r="C342" s="160" t="str">
        <f t="shared" si="3"/>
        <v/>
      </c>
      <c r="D342" s="161"/>
      <c r="E342" s="142" t="str">
        <f>IFERROR(__xludf.DUMMYFUNCTION("IF(D342&lt;&gt;"""",SPLIT(D342,"" 
""),)"),"")</f>
        <v/>
      </c>
    </row>
    <row r="343">
      <c r="A343" s="126" t="str">
        <f t="shared" si="1"/>
        <v/>
      </c>
      <c r="B343" s="126" t="str">
        <f t="shared" si="2"/>
        <v/>
      </c>
      <c r="C343" s="160" t="str">
        <f t="shared" si="3"/>
        <v/>
      </c>
      <c r="D343" s="161"/>
      <c r="E343" s="142" t="str">
        <f>IFERROR(__xludf.DUMMYFUNCTION("IF(D343&lt;&gt;"""",SPLIT(D343,"" 
""),)"),"")</f>
        <v/>
      </c>
    </row>
    <row r="344">
      <c r="A344" s="126" t="str">
        <f t="shared" si="1"/>
        <v/>
      </c>
      <c r="B344" s="126" t="str">
        <f t="shared" si="2"/>
        <v/>
      </c>
      <c r="C344" s="160" t="str">
        <f t="shared" si="3"/>
        <v/>
      </c>
      <c r="D344" s="161"/>
      <c r="E344" s="142" t="str">
        <f>IFERROR(__xludf.DUMMYFUNCTION("IF(D344&lt;&gt;"""",SPLIT(D344,"" 
""),)"),"")</f>
        <v/>
      </c>
    </row>
    <row r="345">
      <c r="A345" s="126" t="str">
        <f t="shared" si="1"/>
        <v/>
      </c>
      <c r="B345" s="126" t="str">
        <f t="shared" si="2"/>
        <v/>
      </c>
      <c r="C345" s="160" t="str">
        <f t="shared" si="3"/>
        <v/>
      </c>
      <c r="D345" s="161"/>
      <c r="E345" s="142" t="str">
        <f>IFERROR(__xludf.DUMMYFUNCTION("IF(D345&lt;&gt;"""",SPLIT(D345,"" 
""),)"),"")</f>
        <v/>
      </c>
    </row>
    <row r="346">
      <c r="A346" s="126" t="str">
        <f t="shared" si="1"/>
        <v/>
      </c>
      <c r="B346" s="126" t="str">
        <f t="shared" si="2"/>
        <v/>
      </c>
      <c r="C346" s="160" t="str">
        <f t="shared" si="3"/>
        <v/>
      </c>
      <c r="D346" s="161"/>
      <c r="E346" s="142" t="str">
        <f>IFERROR(__xludf.DUMMYFUNCTION("IF(D346&lt;&gt;"""",SPLIT(D346,"" 
""),)"),"")</f>
        <v/>
      </c>
    </row>
    <row r="347">
      <c r="A347" s="126" t="str">
        <f t="shared" si="1"/>
        <v/>
      </c>
      <c r="B347" s="126" t="str">
        <f t="shared" si="2"/>
        <v/>
      </c>
      <c r="C347" s="160" t="str">
        <f t="shared" si="3"/>
        <v/>
      </c>
      <c r="D347" s="161"/>
      <c r="E347" s="142" t="str">
        <f>IFERROR(__xludf.DUMMYFUNCTION("IF(D347&lt;&gt;"""",SPLIT(D347,"" 
""),)"),"")</f>
        <v/>
      </c>
    </row>
    <row r="348">
      <c r="A348" s="126" t="str">
        <f t="shared" si="1"/>
        <v/>
      </c>
      <c r="B348" s="126" t="str">
        <f t="shared" si="2"/>
        <v/>
      </c>
      <c r="C348" s="160" t="str">
        <f t="shared" si="3"/>
        <v/>
      </c>
      <c r="D348" s="161"/>
      <c r="E348" s="142" t="str">
        <f>IFERROR(__xludf.DUMMYFUNCTION("IF(D348&lt;&gt;"""",SPLIT(D348,"" 
""),)"),"")</f>
        <v/>
      </c>
    </row>
    <row r="349">
      <c r="A349" s="126" t="str">
        <f t="shared" si="1"/>
        <v/>
      </c>
      <c r="B349" s="126" t="str">
        <f t="shared" si="2"/>
        <v/>
      </c>
      <c r="C349" s="160" t="str">
        <f t="shared" si="3"/>
        <v/>
      </c>
      <c r="D349" s="161"/>
      <c r="E349" s="142" t="str">
        <f>IFERROR(__xludf.DUMMYFUNCTION("IF(D349&lt;&gt;"""",SPLIT(D349,"" 
""),)"),"")</f>
        <v/>
      </c>
    </row>
    <row r="350">
      <c r="A350" s="126" t="str">
        <f t="shared" si="1"/>
        <v/>
      </c>
      <c r="B350" s="126" t="str">
        <f t="shared" si="2"/>
        <v/>
      </c>
      <c r="C350" s="160" t="str">
        <f t="shared" si="3"/>
        <v/>
      </c>
      <c r="D350" s="161"/>
      <c r="E350" s="142" t="str">
        <f>IFERROR(__xludf.DUMMYFUNCTION("IF(D350&lt;&gt;"""",SPLIT(D350,"" 
""),)"),"")</f>
        <v/>
      </c>
    </row>
    <row r="351">
      <c r="A351" s="126" t="str">
        <f t="shared" si="1"/>
        <v/>
      </c>
      <c r="B351" s="126" t="str">
        <f t="shared" si="2"/>
        <v/>
      </c>
      <c r="C351" s="160" t="str">
        <f t="shared" si="3"/>
        <v/>
      </c>
      <c r="D351" s="161"/>
      <c r="E351" s="142" t="str">
        <f>IFERROR(__xludf.DUMMYFUNCTION("IF(D351&lt;&gt;"""",SPLIT(D351,"" 
""),)"),"")</f>
        <v/>
      </c>
    </row>
    <row r="352">
      <c r="A352" s="126" t="str">
        <f t="shared" si="1"/>
        <v/>
      </c>
      <c r="B352" s="126" t="str">
        <f t="shared" si="2"/>
        <v/>
      </c>
      <c r="C352" s="160" t="str">
        <f t="shared" si="3"/>
        <v/>
      </c>
      <c r="D352" s="161"/>
      <c r="E352" s="142" t="str">
        <f>IFERROR(__xludf.DUMMYFUNCTION("IF(D352&lt;&gt;"""",SPLIT(D352,"" 
""),)"),"")</f>
        <v/>
      </c>
    </row>
    <row r="353">
      <c r="A353" s="126" t="str">
        <f t="shared" si="1"/>
        <v/>
      </c>
      <c r="B353" s="126" t="str">
        <f t="shared" si="2"/>
        <v/>
      </c>
      <c r="C353" s="160" t="str">
        <f t="shared" si="3"/>
        <v/>
      </c>
      <c r="D353" s="161"/>
      <c r="E353" s="142" t="str">
        <f>IFERROR(__xludf.DUMMYFUNCTION("IF(D353&lt;&gt;"""",SPLIT(D353,"" 
""),)"),"")</f>
        <v/>
      </c>
    </row>
    <row r="354">
      <c r="A354" s="126" t="str">
        <f t="shared" si="1"/>
        <v/>
      </c>
      <c r="B354" s="126" t="str">
        <f t="shared" si="2"/>
        <v/>
      </c>
      <c r="C354" s="160" t="str">
        <f t="shared" si="3"/>
        <v/>
      </c>
      <c r="D354" s="161"/>
      <c r="E354" s="142" t="str">
        <f>IFERROR(__xludf.DUMMYFUNCTION("IF(D354&lt;&gt;"""",SPLIT(D354,"" 
""),)"),"")</f>
        <v/>
      </c>
    </row>
    <row r="355">
      <c r="A355" s="126" t="str">
        <f t="shared" si="1"/>
        <v/>
      </c>
      <c r="B355" s="126" t="str">
        <f t="shared" si="2"/>
        <v/>
      </c>
      <c r="C355" s="160" t="str">
        <f t="shared" si="3"/>
        <v/>
      </c>
      <c r="D355" s="161"/>
      <c r="E355" s="142" t="str">
        <f>IFERROR(__xludf.DUMMYFUNCTION("IF(D355&lt;&gt;"""",SPLIT(D355,"" 
""),)"),"")</f>
        <v/>
      </c>
    </row>
    <row r="356">
      <c r="A356" s="126" t="str">
        <f t="shared" si="1"/>
        <v/>
      </c>
      <c r="B356" s="126" t="str">
        <f t="shared" si="2"/>
        <v/>
      </c>
      <c r="C356" s="160" t="str">
        <f t="shared" si="3"/>
        <v/>
      </c>
      <c r="D356" s="161"/>
      <c r="E356" s="142" t="str">
        <f>IFERROR(__xludf.DUMMYFUNCTION("IF(D356&lt;&gt;"""",SPLIT(D356,"" 
""),)"),"")</f>
        <v/>
      </c>
    </row>
    <row r="357">
      <c r="A357" s="126" t="str">
        <f t="shared" si="1"/>
        <v/>
      </c>
      <c r="B357" s="126" t="str">
        <f t="shared" si="2"/>
        <v/>
      </c>
      <c r="C357" s="160" t="str">
        <f t="shared" si="3"/>
        <v/>
      </c>
      <c r="D357" s="161"/>
      <c r="E357" s="142" t="str">
        <f>IFERROR(__xludf.DUMMYFUNCTION("IF(D357&lt;&gt;"""",SPLIT(D357,"" 
""),)"),"")</f>
        <v/>
      </c>
    </row>
    <row r="358">
      <c r="A358" s="126" t="str">
        <f t="shared" si="1"/>
        <v/>
      </c>
      <c r="B358" s="126" t="str">
        <f t="shared" si="2"/>
        <v/>
      </c>
      <c r="C358" s="160" t="str">
        <f t="shared" si="3"/>
        <v/>
      </c>
      <c r="D358" s="161"/>
      <c r="E358" s="142" t="str">
        <f>IFERROR(__xludf.DUMMYFUNCTION("IF(D358&lt;&gt;"""",SPLIT(D358,"" 
""),)"),"")</f>
        <v/>
      </c>
    </row>
    <row r="359">
      <c r="A359" s="126" t="str">
        <f t="shared" si="1"/>
        <v/>
      </c>
      <c r="B359" s="126" t="str">
        <f t="shared" si="2"/>
        <v/>
      </c>
      <c r="C359" s="160" t="str">
        <f t="shared" si="3"/>
        <v/>
      </c>
      <c r="D359" s="161"/>
      <c r="E359" s="142" t="str">
        <f>IFERROR(__xludf.DUMMYFUNCTION("IF(D359&lt;&gt;"""",SPLIT(D359,"" 
""),)"),"")</f>
        <v/>
      </c>
    </row>
    <row r="360">
      <c r="A360" s="126" t="str">
        <f t="shared" si="1"/>
        <v/>
      </c>
      <c r="B360" s="126" t="str">
        <f t="shared" si="2"/>
        <v/>
      </c>
      <c r="C360" s="160" t="str">
        <f t="shared" si="3"/>
        <v/>
      </c>
      <c r="D360" s="161"/>
      <c r="E360" s="142" t="str">
        <f>IFERROR(__xludf.DUMMYFUNCTION("IF(D360&lt;&gt;"""",SPLIT(D360,"" 
""),)"),"")</f>
        <v/>
      </c>
    </row>
    <row r="361">
      <c r="A361" s="126" t="str">
        <f t="shared" si="1"/>
        <v/>
      </c>
      <c r="B361" s="126" t="str">
        <f t="shared" si="2"/>
        <v/>
      </c>
      <c r="C361" s="160" t="str">
        <f t="shared" si="3"/>
        <v/>
      </c>
      <c r="D361" s="161"/>
      <c r="E361" s="142" t="str">
        <f>IFERROR(__xludf.DUMMYFUNCTION("IF(D361&lt;&gt;"""",SPLIT(D361,"" 
""),)"),"")</f>
        <v/>
      </c>
    </row>
    <row r="362">
      <c r="A362" s="126" t="str">
        <f t="shared" si="1"/>
        <v/>
      </c>
      <c r="B362" s="126" t="str">
        <f t="shared" si="2"/>
        <v/>
      </c>
      <c r="C362" s="160" t="str">
        <f t="shared" si="3"/>
        <v/>
      </c>
      <c r="D362" s="161"/>
      <c r="E362" s="142" t="str">
        <f>IFERROR(__xludf.DUMMYFUNCTION("IF(D362&lt;&gt;"""",SPLIT(D362,"" 
""),)"),"")</f>
        <v/>
      </c>
    </row>
    <row r="363">
      <c r="A363" s="126" t="str">
        <f t="shared" si="1"/>
        <v/>
      </c>
      <c r="B363" s="126" t="str">
        <f t="shared" si="2"/>
        <v/>
      </c>
      <c r="C363" s="160" t="str">
        <f t="shared" si="3"/>
        <v/>
      </c>
      <c r="D363" s="161"/>
      <c r="E363" s="142" t="str">
        <f>IFERROR(__xludf.DUMMYFUNCTION("IF(D363&lt;&gt;"""",SPLIT(D363,"" 
""),)"),"")</f>
        <v/>
      </c>
    </row>
    <row r="364">
      <c r="A364" s="126" t="str">
        <f t="shared" si="1"/>
        <v/>
      </c>
      <c r="B364" s="126" t="str">
        <f t="shared" si="2"/>
        <v/>
      </c>
      <c r="C364" s="160" t="str">
        <f t="shared" si="3"/>
        <v/>
      </c>
      <c r="D364" s="161"/>
      <c r="E364" s="142" t="str">
        <f>IFERROR(__xludf.DUMMYFUNCTION("IF(D364&lt;&gt;"""",SPLIT(D364,"" 
""),)"),"")</f>
        <v/>
      </c>
    </row>
    <row r="365">
      <c r="A365" s="126" t="str">
        <f t="shared" si="1"/>
        <v/>
      </c>
      <c r="B365" s="126" t="str">
        <f t="shared" si="2"/>
        <v/>
      </c>
      <c r="C365" s="160" t="str">
        <f t="shared" si="3"/>
        <v/>
      </c>
      <c r="D365" s="161"/>
      <c r="E365" s="142" t="str">
        <f>IFERROR(__xludf.DUMMYFUNCTION("IF(D365&lt;&gt;"""",SPLIT(D365,"" 
""),)"),"")</f>
        <v/>
      </c>
    </row>
    <row r="366">
      <c r="A366" s="126" t="str">
        <f t="shared" si="1"/>
        <v/>
      </c>
      <c r="B366" s="126" t="str">
        <f t="shared" si="2"/>
        <v/>
      </c>
      <c r="C366" s="160" t="str">
        <f t="shared" si="3"/>
        <v/>
      </c>
      <c r="D366" s="161"/>
      <c r="E366" s="142" t="str">
        <f>IFERROR(__xludf.DUMMYFUNCTION("IF(D366&lt;&gt;"""",SPLIT(D366,"" 
""),)"),"")</f>
        <v/>
      </c>
    </row>
    <row r="367">
      <c r="A367" s="126" t="str">
        <f t="shared" si="1"/>
        <v/>
      </c>
      <c r="B367" s="126" t="str">
        <f t="shared" si="2"/>
        <v/>
      </c>
      <c r="C367" s="160" t="str">
        <f t="shared" si="3"/>
        <v/>
      </c>
      <c r="D367" s="161"/>
      <c r="E367" s="142" t="str">
        <f>IFERROR(__xludf.DUMMYFUNCTION("IF(D367&lt;&gt;"""",SPLIT(D367,"" 
""),)"),"")</f>
        <v/>
      </c>
    </row>
    <row r="368">
      <c r="A368" s="126" t="str">
        <f t="shared" si="1"/>
        <v/>
      </c>
      <c r="B368" s="126" t="str">
        <f t="shared" si="2"/>
        <v/>
      </c>
      <c r="C368" s="160" t="str">
        <f t="shared" si="3"/>
        <v/>
      </c>
      <c r="D368" s="161"/>
      <c r="E368" s="142" t="str">
        <f>IFERROR(__xludf.DUMMYFUNCTION("IF(D368&lt;&gt;"""",SPLIT(D368,"" 
""),)"),"")</f>
        <v/>
      </c>
    </row>
    <row r="369">
      <c r="A369" s="126" t="str">
        <f t="shared" si="1"/>
        <v/>
      </c>
      <c r="B369" s="126" t="str">
        <f t="shared" si="2"/>
        <v/>
      </c>
      <c r="C369" s="160" t="str">
        <f t="shared" si="3"/>
        <v/>
      </c>
      <c r="D369" s="161"/>
      <c r="E369" s="142" t="str">
        <f>IFERROR(__xludf.DUMMYFUNCTION("IF(D369&lt;&gt;"""",SPLIT(D369,"" 
""),)"),"")</f>
        <v/>
      </c>
    </row>
    <row r="370">
      <c r="A370" s="126" t="str">
        <f t="shared" si="1"/>
        <v/>
      </c>
      <c r="B370" s="126" t="str">
        <f t="shared" si="2"/>
        <v/>
      </c>
      <c r="C370" s="160" t="str">
        <f t="shared" si="3"/>
        <v/>
      </c>
      <c r="D370" s="161"/>
      <c r="E370" s="142" t="str">
        <f>IFERROR(__xludf.DUMMYFUNCTION("IF(D370&lt;&gt;"""",SPLIT(D370,"" 
""),)"),"")</f>
        <v/>
      </c>
    </row>
    <row r="371">
      <c r="A371" s="126" t="str">
        <f t="shared" si="1"/>
        <v/>
      </c>
      <c r="B371" s="126" t="str">
        <f t="shared" si="2"/>
        <v/>
      </c>
      <c r="C371" s="160" t="str">
        <f t="shared" si="3"/>
        <v/>
      </c>
      <c r="D371" s="161"/>
      <c r="E371" s="142" t="str">
        <f>IFERROR(__xludf.DUMMYFUNCTION("IF(D371&lt;&gt;"""",SPLIT(D371,"" 
""),)"),"")</f>
        <v/>
      </c>
    </row>
    <row r="372">
      <c r="A372" s="126" t="str">
        <f t="shared" si="1"/>
        <v/>
      </c>
      <c r="B372" s="126" t="str">
        <f t="shared" si="2"/>
        <v/>
      </c>
      <c r="C372" s="160" t="str">
        <f t="shared" si="3"/>
        <v/>
      </c>
      <c r="D372" s="161"/>
      <c r="E372" s="142" t="str">
        <f>IFERROR(__xludf.DUMMYFUNCTION("IF(D372&lt;&gt;"""",SPLIT(D372,"" 
""),)"),"")</f>
        <v/>
      </c>
    </row>
    <row r="373">
      <c r="A373" s="126" t="str">
        <f t="shared" si="1"/>
        <v/>
      </c>
      <c r="B373" s="126" t="str">
        <f t="shared" si="2"/>
        <v/>
      </c>
      <c r="C373" s="160" t="str">
        <f t="shared" si="3"/>
        <v/>
      </c>
      <c r="D373" s="161"/>
      <c r="E373" s="142" t="str">
        <f>IFERROR(__xludf.DUMMYFUNCTION("IF(D373&lt;&gt;"""",SPLIT(D373,"" 
""),)"),"")</f>
        <v/>
      </c>
    </row>
    <row r="374">
      <c r="A374" s="126" t="str">
        <f t="shared" si="1"/>
        <v/>
      </c>
      <c r="B374" s="126" t="str">
        <f t="shared" si="2"/>
        <v/>
      </c>
      <c r="C374" s="160" t="str">
        <f t="shared" si="3"/>
        <v/>
      </c>
      <c r="D374" s="161"/>
      <c r="E374" s="142" t="str">
        <f>IFERROR(__xludf.DUMMYFUNCTION("IF(D374&lt;&gt;"""",SPLIT(D374,"" 
""),)"),"")</f>
        <v/>
      </c>
    </row>
    <row r="375">
      <c r="A375" s="126" t="str">
        <f t="shared" si="1"/>
        <v/>
      </c>
      <c r="B375" s="126" t="str">
        <f t="shared" si="2"/>
        <v/>
      </c>
      <c r="C375" s="160" t="str">
        <f t="shared" si="3"/>
        <v/>
      </c>
      <c r="D375" s="161"/>
      <c r="E375" s="142" t="str">
        <f>IFERROR(__xludf.DUMMYFUNCTION("IF(D375&lt;&gt;"""",SPLIT(D375,"" 
""),)"),"")</f>
        <v/>
      </c>
    </row>
    <row r="376">
      <c r="A376" s="126" t="str">
        <f t="shared" si="1"/>
        <v/>
      </c>
      <c r="B376" s="126" t="str">
        <f t="shared" si="2"/>
        <v/>
      </c>
      <c r="C376" s="160" t="str">
        <f t="shared" si="3"/>
        <v/>
      </c>
      <c r="D376" s="161"/>
      <c r="E376" s="142" t="str">
        <f>IFERROR(__xludf.DUMMYFUNCTION("IF(D376&lt;&gt;"""",SPLIT(D376,"" 
""),)"),"")</f>
        <v/>
      </c>
    </row>
    <row r="377">
      <c r="A377" s="126" t="str">
        <f t="shared" si="1"/>
        <v/>
      </c>
      <c r="B377" s="126" t="str">
        <f t="shared" si="2"/>
        <v/>
      </c>
      <c r="C377" s="160" t="str">
        <f t="shared" si="3"/>
        <v/>
      </c>
      <c r="D377" s="161"/>
      <c r="E377" s="142" t="str">
        <f>IFERROR(__xludf.DUMMYFUNCTION("IF(D377&lt;&gt;"""",SPLIT(D377,"" 
""),)"),"")</f>
        <v/>
      </c>
    </row>
    <row r="378">
      <c r="A378" s="126" t="str">
        <f t="shared" si="1"/>
        <v/>
      </c>
      <c r="B378" s="126" t="str">
        <f t="shared" si="2"/>
        <v/>
      </c>
      <c r="C378" s="160" t="str">
        <f t="shared" si="3"/>
        <v/>
      </c>
      <c r="D378" s="161"/>
      <c r="E378" s="142" t="str">
        <f>IFERROR(__xludf.DUMMYFUNCTION("IF(D378&lt;&gt;"""",SPLIT(D378,"" 
""),)"),"")</f>
        <v/>
      </c>
    </row>
    <row r="379">
      <c r="A379" s="126" t="str">
        <f t="shared" si="1"/>
        <v/>
      </c>
      <c r="B379" s="126" t="str">
        <f t="shared" si="2"/>
        <v/>
      </c>
      <c r="C379" s="160" t="str">
        <f t="shared" si="3"/>
        <v/>
      </c>
      <c r="D379" s="161"/>
      <c r="E379" s="142" t="str">
        <f>IFERROR(__xludf.DUMMYFUNCTION("IF(D379&lt;&gt;"""",SPLIT(D379,"" 
""),)"),"")</f>
        <v/>
      </c>
    </row>
    <row r="380">
      <c r="A380" s="126" t="str">
        <f t="shared" si="1"/>
        <v/>
      </c>
      <c r="B380" s="126" t="str">
        <f t="shared" si="2"/>
        <v/>
      </c>
      <c r="C380" s="160" t="str">
        <f t="shared" si="3"/>
        <v/>
      </c>
      <c r="D380" s="161"/>
      <c r="E380" s="142" t="str">
        <f>IFERROR(__xludf.DUMMYFUNCTION("IF(D380&lt;&gt;"""",SPLIT(D380,"" 
""),)"),"")</f>
        <v/>
      </c>
    </row>
    <row r="381">
      <c r="A381" s="126" t="str">
        <f t="shared" si="1"/>
        <v/>
      </c>
      <c r="B381" s="126" t="str">
        <f t="shared" si="2"/>
        <v/>
      </c>
      <c r="C381" s="160" t="str">
        <f t="shared" si="3"/>
        <v/>
      </c>
      <c r="D381" s="161"/>
      <c r="E381" s="142" t="str">
        <f>IFERROR(__xludf.DUMMYFUNCTION("IF(D381&lt;&gt;"""",SPLIT(D381,"" 
""),)"),"")</f>
        <v/>
      </c>
    </row>
    <row r="382">
      <c r="A382" s="126" t="str">
        <f t="shared" si="1"/>
        <v/>
      </c>
      <c r="B382" s="126" t="str">
        <f t="shared" si="2"/>
        <v/>
      </c>
      <c r="C382" s="160" t="str">
        <f t="shared" si="3"/>
        <v/>
      </c>
      <c r="D382" s="161"/>
      <c r="E382" s="142" t="str">
        <f>IFERROR(__xludf.DUMMYFUNCTION("IF(D382&lt;&gt;"""",SPLIT(D382,"" 
""),)"),"")</f>
        <v/>
      </c>
    </row>
    <row r="383">
      <c r="A383" s="126" t="str">
        <f t="shared" si="1"/>
        <v/>
      </c>
      <c r="B383" s="126" t="str">
        <f t="shared" si="2"/>
        <v/>
      </c>
      <c r="C383" s="160" t="str">
        <f t="shared" si="3"/>
        <v/>
      </c>
      <c r="D383" s="161"/>
      <c r="E383" s="142" t="str">
        <f>IFERROR(__xludf.DUMMYFUNCTION("IF(D383&lt;&gt;"""",SPLIT(D383,"" 
""),)"),"")</f>
        <v/>
      </c>
    </row>
    <row r="384">
      <c r="A384" s="126" t="str">
        <f t="shared" si="1"/>
        <v/>
      </c>
      <c r="B384" s="126" t="str">
        <f t="shared" si="2"/>
        <v/>
      </c>
      <c r="C384" s="160" t="str">
        <f t="shared" si="3"/>
        <v/>
      </c>
      <c r="D384" s="161"/>
      <c r="E384" s="142" t="str">
        <f>IFERROR(__xludf.DUMMYFUNCTION("IF(D384&lt;&gt;"""",SPLIT(D384,"" 
""),)"),"")</f>
        <v/>
      </c>
    </row>
    <row r="385">
      <c r="A385" s="126" t="str">
        <f t="shared" si="1"/>
        <v/>
      </c>
      <c r="B385" s="126" t="str">
        <f t="shared" si="2"/>
        <v/>
      </c>
      <c r="C385" s="160" t="str">
        <f t="shared" si="3"/>
        <v/>
      </c>
      <c r="D385" s="161"/>
      <c r="E385" s="142" t="str">
        <f>IFERROR(__xludf.DUMMYFUNCTION("IF(D385&lt;&gt;"""",SPLIT(D385,"" 
""),)"),"")</f>
        <v/>
      </c>
    </row>
    <row r="386">
      <c r="A386" s="126" t="str">
        <f t="shared" si="1"/>
        <v/>
      </c>
      <c r="B386" s="126" t="str">
        <f t="shared" si="2"/>
        <v/>
      </c>
      <c r="C386" s="160" t="str">
        <f t="shared" si="3"/>
        <v/>
      </c>
      <c r="D386" s="161"/>
      <c r="E386" s="142" t="str">
        <f>IFERROR(__xludf.DUMMYFUNCTION("IF(D386&lt;&gt;"""",SPLIT(D386,"" 
""),)"),"")</f>
        <v/>
      </c>
    </row>
    <row r="387">
      <c r="A387" s="126" t="str">
        <f t="shared" si="1"/>
        <v/>
      </c>
      <c r="B387" s="126" t="str">
        <f t="shared" si="2"/>
        <v/>
      </c>
      <c r="C387" s="160" t="str">
        <f t="shared" si="3"/>
        <v/>
      </c>
      <c r="D387" s="161"/>
      <c r="E387" s="142" t="str">
        <f>IFERROR(__xludf.DUMMYFUNCTION("IF(D387&lt;&gt;"""",SPLIT(D387,"" 
""),)"),"")</f>
        <v/>
      </c>
    </row>
    <row r="388">
      <c r="A388" s="126" t="str">
        <f t="shared" si="1"/>
        <v/>
      </c>
      <c r="B388" s="126" t="str">
        <f t="shared" si="2"/>
        <v/>
      </c>
      <c r="C388" s="160" t="str">
        <f t="shared" si="3"/>
        <v/>
      </c>
      <c r="D388" s="161"/>
      <c r="E388" s="142" t="str">
        <f>IFERROR(__xludf.DUMMYFUNCTION("IF(D388&lt;&gt;"""",SPLIT(D388,"" 
""),)"),"")</f>
        <v/>
      </c>
    </row>
    <row r="389">
      <c r="A389" s="126" t="str">
        <f t="shared" si="1"/>
        <v/>
      </c>
      <c r="B389" s="126" t="str">
        <f t="shared" si="2"/>
        <v/>
      </c>
      <c r="C389" s="160" t="str">
        <f t="shared" si="3"/>
        <v/>
      </c>
      <c r="D389" s="161"/>
      <c r="E389" s="142" t="str">
        <f>IFERROR(__xludf.DUMMYFUNCTION("IF(D389&lt;&gt;"""",SPLIT(D389,"" 
""),)"),"")</f>
        <v/>
      </c>
    </row>
    <row r="390">
      <c r="A390" s="126" t="str">
        <f t="shared" si="1"/>
        <v/>
      </c>
      <c r="B390" s="126" t="str">
        <f t="shared" si="2"/>
        <v/>
      </c>
      <c r="C390" s="160" t="str">
        <f t="shared" si="3"/>
        <v/>
      </c>
      <c r="D390" s="161"/>
      <c r="E390" s="142" t="str">
        <f>IFERROR(__xludf.DUMMYFUNCTION("IF(D390&lt;&gt;"""",SPLIT(D390,"" 
""),)"),"")</f>
        <v/>
      </c>
    </row>
    <row r="391">
      <c r="A391" s="126" t="str">
        <f t="shared" si="1"/>
        <v/>
      </c>
      <c r="B391" s="126" t="str">
        <f t="shared" si="2"/>
        <v/>
      </c>
      <c r="C391" s="160" t="str">
        <f t="shared" si="3"/>
        <v/>
      </c>
      <c r="D391" s="161"/>
      <c r="E391" s="142" t="str">
        <f>IFERROR(__xludf.DUMMYFUNCTION("IF(D391&lt;&gt;"""",SPLIT(D391,"" 
""),)"),"")</f>
        <v/>
      </c>
    </row>
    <row r="392">
      <c r="A392" s="126" t="str">
        <f t="shared" si="1"/>
        <v/>
      </c>
      <c r="B392" s="126" t="str">
        <f t="shared" si="2"/>
        <v/>
      </c>
      <c r="C392" s="160" t="str">
        <f t="shared" si="3"/>
        <v/>
      </c>
      <c r="D392" s="161"/>
      <c r="E392" s="142" t="str">
        <f>IFERROR(__xludf.DUMMYFUNCTION("IF(D392&lt;&gt;"""",SPLIT(D392,"" 
""),)"),"")</f>
        <v/>
      </c>
    </row>
    <row r="393">
      <c r="A393" s="126" t="str">
        <f t="shared" si="1"/>
        <v/>
      </c>
      <c r="B393" s="126" t="str">
        <f t="shared" si="2"/>
        <v/>
      </c>
      <c r="C393" s="160" t="str">
        <f t="shared" si="3"/>
        <v/>
      </c>
      <c r="D393" s="161"/>
      <c r="E393" s="142" t="str">
        <f>IFERROR(__xludf.DUMMYFUNCTION("IF(D393&lt;&gt;"""",SPLIT(D393,"" 
""),)"),"")</f>
        <v/>
      </c>
    </row>
    <row r="394">
      <c r="A394" s="126" t="str">
        <f t="shared" si="1"/>
        <v/>
      </c>
      <c r="B394" s="126" t="str">
        <f t="shared" si="2"/>
        <v/>
      </c>
      <c r="C394" s="160" t="str">
        <f t="shared" si="3"/>
        <v/>
      </c>
      <c r="D394" s="161"/>
      <c r="E394" s="142" t="str">
        <f>IFERROR(__xludf.DUMMYFUNCTION("IF(D394&lt;&gt;"""",SPLIT(D394,"" 
""),)"),"")</f>
        <v/>
      </c>
    </row>
    <row r="395">
      <c r="A395" s="126" t="str">
        <f t="shared" si="1"/>
        <v/>
      </c>
      <c r="B395" s="126" t="str">
        <f t="shared" si="2"/>
        <v/>
      </c>
      <c r="C395" s="160" t="str">
        <f t="shared" si="3"/>
        <v/>
      </c>
      <c r="D395" s="161"/>
      <c r="E395" s="142" t="str">
        <f>IFERROR(__xludf.DUMMYFUNCTION("IF(D395&lt;&gt;"""",SPLIT(D395,"" 
""),)"),"")</f>
        <v/>
      </c>
    </row>
    <row r="396">
      <c r="A396" s="126" t="str">
        <f t="shared" si="1"/>
        <v/>
      </c>
      <c r="B396" s="126" t="str">
        <f t="shared" si="2"/>
        <v/>
      </c>
      <c r="C396" s="160" t="str">
        <f t="shared" si="3"/>
        <v/>
      </c>
      <c r="D396" s="161"/>
      <c r="E396" s="142" t="str">
        <f>IFERROR(__xludf.DUMMYFUNCTION("IF(D396&lt;&gt;"""",SPLIT(D396,"" 
""),)"),"")</f>
        <v/>
      </c>
    </row>
    <row r="397">
      <c r="A397" s="126" t="str">
        <f t="shared" si="1"/>
        <v/>
      </c>
      <c r="B397" s="126" t="str">
        <f t="shared" si="2"/>
        <v/>
      </c>
      <c r="C397" s="160" t="str">
        <f t="shared" si="3"/>
        <v/>
      </c>
      <c r="D397" s="161"/>
      <c r="E397" s="142" t="str">
        <f>IFERROR(__xludf.DUMMYFUNCTION("IF(D397&lt;&gt;"""",SPLIT(D397,"" 
""),)"),"")</f>
        <v/>
      </c>
    </row>
    <row r="398">
      <c r="A398" s="126" t="str">
        <f t="shared" si="1"/>
        <v/>
      </c>
      <c r="B398" s="126" t="str">
        <f t="shared" si="2"/>
        <v/>
      </c>
      <c r="C398" s="160" t="str">
        <f t="shared" si="3"/>
        <v/>
      </c>
      <c r="D398" s="161"/>
      <c r="E398" s="142" t="str">
        <f>IFERROR(__xludf.DUMMYFUNCTION("IF(D398&lt;&gt;"""",SPLIT(D398,"" 
""),)"),"")</f>
        <v/>
      </c>
    </row>
    <row r="399">
      <c r="A399" s="126" t="str">
        <f t="shared" si="1"/>
        <v/>
      </c>
      <c r="B399" s="126" t="str">
        <f t="shared" si="2"/>
        <v/>
      </c>
      <c r="C399" s="160" t="str">
        <f t="shared" si="3"/>
        <v/>
      </c>
      <c r="D399" s="161"/>
      <c r="E399" s="142" t="str">
        <f>IFERROR(__xludf.DUMMYFUNCTION("IF(D399&lt;&gt;"""",SPLIT(D399,"" 
""),)"),"")</f>
        <v/>
      </c>
    </row>
    <row r="400">
      <c r="A400" s="126" t="str">
        <f t="shared" si="1"/>
        <v/>
      </c>
      <c r="B400" s="126" t="str">
        <f t="shared" si="2"/>
        <v/>
      </c>
      <c r="C400" s="160" t="str">
        <f t="shared" si="3"/>
        <v/>
      </c>
      <c r="D400" s="161"/>
      <c r="E400" s="142" t="str">
        <f>IFERROR(__xludf.DUMMYFUNCTION("IF(D400&lt;&gt;"""",SPLIT(D400,"" 
""),)"),"")</f>
        <v/>
      </c>
    </row>
    <row r="401">
      <c r="A401" s="126" t="str">
        <f t="shared" si="1"/>
        <v/>
      </c>
      <c r="B401" s="126" t="str">
        <f t="shared" si="2"/>
        <v/>
      </c>
      <c r="C401" s="160" t="str">
        <f t="shared" si="3"/>
        <v/>
      </c>
      <c r="D401" s="161"/>
      <c r="E401" s="142" t="str">
        <f>IFERROR(__xludf.DUMMYFUNCTION("IF(D401&lt;&gt;"""",SPLIT(D401,"" 
""),)"),"")</f>
        <v/>
      </c>
    </row>
    <row r="402">
      <c r="A402" s="126" t="str">
        <f t="shared" si="1"/>
        <v/>
      </c>
      <c r="B402" s="126" t="str">
        <f t="shared" si="2"/>
        <v/>
      </c>
      <c r="C402" s="160" t="str">
        <f t="shared" si="3"/>
        <v/>
      </c>
      <c r="D402" s="161"/>
      <c r="E402" s="142" t="str">
        <f>IFERROR(__xludf.DUMMYFUNCTION("IF(D402&lt;&gt;"""",SPLIT(D402,"" 
""),)"),"")</f>
        <v/>
      </c>
    </row>
    <row r="403">
      <c r="A403" s="126" t="str">
        <f t="shared" si="1"/>
        <v/>
      </c>
      <c r="B403" s="126" t="str">
        <f t="shared" si="2"/>
        <v/>
      </c>
      <c r="C403" s="160" t="str">
        <f t="shared" si="3"/>
        <v/>
      </c>
      <c r="D403" s="161"/>
      <c r="E403" s="142" t="str">
        <f>IFERROR(__xludf.DUMMYFUNCTION("IF(D403&lt;&gt;"""",SPLIT(D403,"" 
""),)"),"")</f>
        <v/>
      </c>
    </row>
    <row r="404">
      <c r="A404" s="126" t="str">
        <f t="shared" si="1"/>
        <v/>
      </c>
      <c r="B404" s="126" t="str">
        <f t="shared" si="2"/>
        <v/>
      </c>
      <c r="C404" s="160" t="str">
        <f t="shared" si="3"/>
        <v/>
      </c>
      <c r="D404" s="161"/>
      <c r="E404" s="142" t="str">
        <f>IFERROR(__xludf.DUMMYFUNCTION("IF(D404&lt;&gt;"""",SPLIT(D404,"" 
""),)"),"")</f>
        <v/>
      </c>
    </row>
    <row r="405">
      <c r="A405" s="126" t="str">
        <f t="shared" si="1"/>
        <v/>
      </c>
      <c r="B405" s="126" t="str">
        <f t="shared" si="2"/>
        <v/>
      </c>
      <c r="C405" s="160" t="str">
        <f t="shared" si="3"/>
        <v/>
      </c>
      <c r="D405" s="161"/>
      <c r="E405" s="142" t="str">
        <f>IFERROR(__xludf.DUMMYFUNCTION("IF(D405&lt;&gt;"""",SPLIT(D405,"" 
""),)"),"")</f>
        <v/>
      </c>
    </row>
    <row r="406">
      <c r="A406" s="126" t="str">
        <f t="shared" si="1"/>
        <v/>
      </c>
      <c r="B406" s="126" t="str">
        <f t="shared" si="2"/>
        <v/>
      </c>
      <c r="C406" s="160" t="str">
        <f t="shared" si="3"/>
        <v/>
      </c>
      <c r="D406" s="161"/>
      <c r="E406" s="142" t="str">
        <f>IFERROR(__xludf.DUMMYFUNCTION("IF(D406&lt;&gt;"""",SPLIT(D406,"" 
""),)"),"")</f>
        <v/>
      </c>
    </row>
    <row r="407">
      <c r="A407" s="126" t="str">
        <f t="shared" si="1"/>
        <v/>
      </c>
      <c r="B407" s="126" t="str">
        <f t="shared" si="2"/>
        <v/>
      </c>
      <c r="C407" s="160" t="str">
        <f t="shared" si="3"/>
        <v/>
      </c>
      <c r="D407" s="161"/>
      <c r="E407" s="142" t="str">
        <f>IFERROR(__xludf.DUMMYFUNCTION("IF(D407&lt;&gt;"""",SPLIT(D407,"" 
""),)"),"")</f>
        <v/>
      </c>
    </row>
    <row r="408">
      <c r="A408" s="126" t="str">
        <f t="shared" si="1"/>
        <v/>
      </c>
      <c r="B408" s="126" t="str">
        <f t="shared" si="2"/>
        <v/>
      </c>
      <c r="C408" s="160" t="str">
        <f t="shared" si="3"/>
        <v/>
      </c>
      <c r="D408" s="161"/>
      <c r="E408" s="142" t="str">
        <f>IFERROR(__xludf.DUMMYFUNCTION("IF(D408&lt;&gt;"""",SPLIT(D408,"" 
""),)"),"")</f>
        <v/>
      </c>
    </row>
    <row r="409">
      <c r="A409" s="126" t="str">
        <f t="shared" si="1"/>
        <v/>
      </c>
      <c r="B409" s="126" t="str">
        <f t="shared" si="2"/>
        <v/>
      </c>
      <c r="C409" s="160" t="str">
        <f t="shared" si="3"/>
        <v/>
      </c>
      <c r="D409" s="161"/>
      <c r="E409" s="142" t="str">
        <f>IFERROR(__xludf.DUMMYFUNCTION("IF(D409&lt;&gt;"""",SPLIT(D409,"" 
""),)"),"")</f>
        <v/>
      </c>
    </row>
    <row r="410">
      <c r="A410" s="126" t="str">
        <f t="shared" si="1"/>
        <v/>
      </c>
      <c r="B410" s="126" t="str">
        <f t="shared" si="2"/>
        <v/>
      </c>
      <c r="C410" s="160" t="str">
        <f t="shared" si="3"/>
        <v/>
      </c>
      <c r="D410" s="161"/>
      <c r="E410" s="142" t="str">
        <f>IFERROR(__xludf.DUMMYFUNCTION("IF(D410&lt;&gt;"""",SPLIT(D410,"" 
""),)"),"")</f>
        <v/>
      </c>
    </row>
    <row r="411">
      <c r="A411" s="126" t="str">
        <f t="shared" si="1"/>
        <v/>
      </c>
      <c r="B411" s="126" t="str">
        <f t="shared" si="2"/>
        <v/>
      </c>
      <c r="C411" s="160" t="str">
        <f t="shared" si="3"/>
        <v/>
      </c>
      <c r="D411" s="161"/>
      <c r="E411" s="142" t="str">
        <f>IFERROR(__xludf.DUMMYFUNCTION("IF(D411&lt;&gt;"""",SPLIT(D411,"" 
""),)"),"")</f>
        <v/>
      </c>
    </row>
    <row r="412">
      <c r="A412" s="126" t="str">
        <f t="shared" si="1"/>
        <v/>
      </c>
      <c r="B412" s="126" t="str">
        <f t="shared" si="2"/>
        <v/>
      </c>
      <c r="C412" s="160" t="str">
        <f t="shared" si="3"/>
        <v/>
      </c>
      <c r="D412" s="161"/>
      <c r="E412" s="142" t="str">
        <f>IFERROR(__xludf.DUMMYFUNCTION("IF(D412&lt;&gt;"""",SPLIT(D412,"" 
""),)"),"")</f>
        <v/>
      </c>
    </row>
    <row r="413">
      <c r="A413" s="126" t="str">
        <f t="shared" si="1"/>
        <v/>
      </c>
      <c r="B413" s="126" t="str">
        <f t="shared" si="2"/>
        <v/>
      </c>
      <c r="C413" s="160" t="str">
        <f t="shared" si="3"/>
        <v/>
      </c>
      <c r="D413" s="161"/>
      <c r="E413" s="142" t="str">
        <f>IFERROR(__xludf.DUMMYFUNCTION("IF(D413&lt;&gt;"""",SPLIT(D413,"" 
""),)"),"")</f>
        <v/>
      </c>
    </row>
    <row r="414">
      <c r="A414" s="126" t="str">
        <f t="shared" si="1"/>
        <v/>
      </c>
      <c r="B414" s="126" t="str">
        <f t="shared" si="2"/>
        <v/>
      </c>
      <c r="C414" s="160" t="str">
        <f t="shared" si="3"/>
        <v/>
      </c>
      <c r="D414" s="161"/>
      <c r="E414" s="142" t="str">
        <f>IFERROR(__xludf.DUMMYFUNCTION("IF(D414&lt;&gt;"""",SPLIT(D414,"" 
""),)"),"")</f>
        <v/>
      </c>
    </row>
    <row r="415">
      <c r="A415" s="126" t="str">
        <f t="shared" si="1"/>
        <v/>
      </c>
      <c r="B415" s="126" t="str">
        <f t="shared" si="2"/>
        <v/>
      </c>
      <c r="C415" s="160" t="str">
        <f t="shared" si="3"/>
        <v/>
      </c>
      <c r="D415" s="161"/>
      <c r="E415" s="142" t="str">
        <f>IFERROR(__xludf.DUMMYFUNCTION("IF(D415&lt;&gt;"""",SPLIT(D415,"" 
""),)"),"")</f>
        <v/>
      </c>
    </row>
    <row r="416">
      <c r="A416" s="126" t="str">
        <f t="shared" si="1"/>
        <v/>
      </c>
      <c r="B416" s="126" t="str">
        <f t="shared" si="2"/>
        <v/>
      </c>
      <c r="C416" s="160" t="str">
        <f t="shared" si="3"/>
        <v/>
      </c>
      <c r="D416" s="161"/>
      <c r="E416" s="142" t="str">
        <f>IFERROR(__xludf.DUMMYFUNCTION("IF(D416&lt;&gt;"""",SPLIT(D416,"" 
""),)"),"")</f>
        <v/>
      </c>
    </row>
    <row r="417">
      <c r="A417" s="126" t="str">
        <f t="shared" si="1"/>
        <v/>
      </c>
      <c r="B417" s="126" t="str">
        <f t="shared" si="2"/>
        <v/>
      </c>
      <c r="C417" s="160" t="str">
        <f t="shared" si="3"/>
        <v/>
      </c>
      <c r="D417" s="161"/>
      <c r="E417" s="142" t="str">
        <f>IFERROR(__xludf.DUMMYFUNCTION("IF(D417&lt;&gt;"""",SPLIT(D417,"" 
""),)"),"")</f>
        <v/>
      </c>
    </row>
    <row r="418">
      <c r="A418" s="126" t="str">
        <f t="shared" si="1"/>
        <v/>
      </c>
      <c r="B418" s="126" t="str">
        <f t="shared" si="2"/>
        <v/>
      </c>
      <c r="C418" s="160" t="str">
        <f t="shared" si="3"/>
        <v/>
      </c>
      <c r="D418" s="161"/>
      <c r="E418" s="142" t="str">
        <f>IFERROR(__xludf.DUMMYFUNCTION("IF(D418&lt;&gt;"""",SPLIT(D418,"" 
""),)"),"")</f>
        <v/>
      </c>
    </row>
    <row r="419">
      <c r="A419" s="126" t="str">
        <f t="shared" si="1"/>
        <v/>
      </c>
      <c r="B419" s="126" t="str">
        <f t="shared" si="2"/>
        <v/>
      </c>
      <c r="C419" s="160" t="str">
        <f t="shared" si="3"/>
        <v/>
      </c>
      <c r="D419" s="161"/>
      <c r="E419" s="142" t="str">
        <f>IFERROR(__xludf.DUMMYFUNCTION("IF(D419&lt;&gt;"""",SPLIT(D419,"" 
""),)"),"")</f>
        <v/>
      </c>
    </row>
    <row r="420">
      <c r="A420" s="126" t="str">
        <f t="shared" si="1"/>
        <v/>
      </c>
      <c r="B420" s="126" t="str">
        <f t="shared" si="2"/>
        <v/>
      </c>
      <c r="C420" s="160" t="str">
        <f t="shared" si="3"/>
        <v/>
      </c>
      <c r="D420" s="161"/>
      <c r="E420" s="142" t="str">
        <f>IFERROR(__xludf.DUMMYFUNCTION("IF(D420&lt;&gt;"""",SPLIT(D420,"" 
""),)"),"")</f>
        <v/>
      </c>
    </row>
    <row r="421">
      <c r="A421" s="126" t="str">
        <f t="shared" si="1"/>
        <v/>
      </c>
      <c r="B421" s="126" t="str">
        <f t="shared" si="2"/>
        <v/>
      </c>
      <c r="C421" s="160" t="str">
        <f t="shared" si="3"/>
        <v/>
      </c>
      <c r="D421" s="161"/>
      <c r="E421" s="142" t="str">
        <f>IFERROR(__xludf.DUMMYFUNCTION("IF(D421&lt;&gt;"""",SPLIT(D421,"" 
""),)"),"")</f>
        <v/>
      </c>
    </row>
    <row r="422">
      <c r="A422" s="126" t="str">
        <f t="shared" si="1"/>
        <v/>
      </c>
      <c r="B422" s="126" t="str">
        <f t="shared" si="2"/>
        <v/>
      </c>
      <c r="C422" s="160" t="str">
        <f t="shared" si="3"/>
        <v/>
      </c>
      <c r="D422" s="161"/>
      <c r="E422" s="142" t="str">
        <f>IFERROR(__xludf.DUMMYFUNCTION("IF(D422&lt;&gt;"""",SPLIT(D422,"" 
""),)"),"")</f>
        <v/>
      </c>
    </row>
    <row r="423">
      <c r="A423" s="126" t="str">
        <f t="shared" si="1"/>
        <v/>
      </c>
      <c r="B423" s="126" t="str">
        <f t="shared" si="2"/>
        <v/>
      </c>
      <c r="C423" s="160" t="str">
        <f t="shared" si="3"/>
        <v/>
      </c>
      <c r="D423" s="161"/>
      <c r="E423" s="142" t="str">
        <f>IFERROR(__xludf.DUMMYFUNCTION("IF(D423&lt;&gt;"""",SPLIT(D423,"" 
""),)"),"")</f>
        <v/>
      </c>
    </row>
    <row r="424">
      <c r="A424" s="126" t="str">
        <f t="shared" si="1"/>
        <v/>
      </c>
      <c r="B424" s="126" t="str">
        <f t="shared" si="2"/>
        <v/>
      </c>
      <c r="C424" s="160" t="str">
        <f t="shared" si="3"/>
        <v/>
      </c>
      <c r="D424" s="161"/>
      <c r="E424" s="142" t="str">
        <f>IFERROR(__xludf.DUMMYFUNCTION("IF(D424&lt;&gt;"""",SPLIT(D424,"" 
""),)"),"")</f>
        <v/>
      </c>
    </row>
    <row r="425">
      <c r="A425" s="126" t="str">
        <f t="shared" si="1"/>
        <v/>
      </c>
      <c r="B425" s="126" t="str">
        <f t="shared" si="2"/>
        <v/>
      </c>
      <c r="C425" s="160" t="str">
        <f t="shared" si="3"/>
        <v/>
      </c>
      <c r="D425" s="161"/>
      <c r="E425" s="142" t="str">
        <f>IFERROR(__xludf.DUMMYFUNCTION("IF(D425&lt;&gt;"""",SPLIT(D425,"" 
""),)"),"")</f>
        <v/>
      </c>
    </row>
    <row r="426">
      <c r="A426" s="126" t="str">
        <f t="shared" si="1"/>
        <v/>
      </c>
      <c r="B426" s="126" t="str">
        <f t="shared" si="2"/>
        <v/>
      </c>
      <c r="C426" s="160" t="str">
        <f t="shared" si="3"/>
        <v/>
      </c>
      <c r="D426" s="161"/>
      <c r="E426" s="142" t="str">
        <f>IFERROR(__xludf.DUMMYFUNCTION("IF(D426&lt;&gt;"""",SPLIT(D426,"" 
""),)"),"")</f>
        <v/>
      </c>
    </row>
    <row r="427">
      <c r="A427" s="126" t="str">
        <f t="shared" si="1"/>
        <v/>
      </c>
      <c r="B427" s="126" t="str">
        <f t="shared" si="2"/>
        <v/>
      </c>
      <c r="C427" s="160" t="str">
        <f t="shared" si="3"/>
        <v/>
      </c>
      <c r="D427" s="161"/>
      <c r="E427" s="142" t="str">
        <f>IFERROR(__xludf.DUMMYFUNCTION("IF(D427&lt;&gt;"""",SPLIT(D427,"" 
""),)"),"")</f>
        <v/>
      </c>
    </row>
    <row r="428">
      <c r="A428" s="126" t="str">
        <f t="shared" si="1"/>
        <v/>
      </c>
      <c r="B428" s="126" t="str">
        <f t="shared" si="2"/>
        <v/>
      </c>
      <c r="C428" s="160" t="str">
        <f t="shared" si="3"/>
        <v/>
      </c>
      <c r="D428" s="161"/>
      <c r="E428" s="142" t="str">
        <f>IFERROR(__xludf.DUMMYFUNCTION("IF(D428&lt;&gt;"""",SPLIT(D428,"" 
""),)"),"")</f>
        <v/>
      </c>
    </row>
    <row r="429">
      <c r="A429" s="126" t="str">
        <f t="shared" si="1"/>
        <v/>
      </c>
      <c r="B429" s="126" t="str">
        <f t="shared" si="2"/>
        <v/>
      </c>
      <c r="C429" s="160" t="str">
        <f t="shared" si="3"/>
        <v/>
      </c>
      <c r="D429" s="161"/>
      <c r="E429" s="142" t="str">
        <f>IFERROR(__xludf.DUMMYFUNCTION("IF(D429&lt;&gt;"""",SPLIT(D429,"" 
""),)"),"")</f>
        <v/>
      </c>
    </row>
    <row r="430">
      <c r="A430" s="126" t="str">
        <f t="shared" si="1"/>
        <v/>
      </c>
      <c r="B430" s="126" t="str">
        <f t="shared" si="2"/>
        <v/>
      </c>
      <c r="C430" s="160" t="str">
        <f t="shared" si="3"/>
        <v/>
      </c>
      <c r="D430" s="161"/>
      <c r="E430" s="142" t="str">
        <f>IFERROR(__xludf.DUMMYFUNCTION("IF(D430&lt;&gt;"""",SPLIT(D430,"" 
""),)"),"")</f>
        <v/>
      </c>
    </row>
    <row r="431">
      <c r="A431" s="126" t="str">
        <f t="shared" si="1"/>
        <v/>
      </c>
      <c r="B431" s="126" t="str">
        <f t="shared" si="2"/>
        <v/>
      </c>
      <c r="C431" s="160" t="str">
        <f t="shared" si="3"/>
        <v/>
      </c>
      <c r="D431" s="161"/>
      <c r="E431" s="142" t="str">
        <f>IFERROR(__xludf.DUMMYFUNCTION("IF(D431&lt;&gt;"""",SPLIT(D431,"" 
""),)"),"")</f>
        <v/>
      </c>
    </row>
    <row r="432">
      <c r="A432" s="126" t="str">
        <f t="shared" si="1"/>
        <v/>
      </c>
      <c r="B432" s="126" t="str">
        <f t="shared" si="2"/>
        <v/>
      </c>
      <c r="C432" s="160" t="str">
        <f t="shared" si="3"/>
        <v/>
      </c>
      <c r="D432" s="161"/>
      <c r="E432" s="142" t="str">
        <f>IFERROR(__xludf.DUMMYFUNCTION("IF(D432&lt;&gt;"""",SPLIT(D432,"" 
""),)"),"")</f>
        <v/>
      </c>
    </row>
    <row r="433">
      <c r="A433" s="126" t="str">
        <f t="shared" si="1"/>
        <v/>
      </c>
      <c r="B433" s="126" t="str">
        <f t="shared" si="2"/>
        <v/>
      </c>
      <c r="C433" s="160" t="str">
        <f t="shared" si="3"/>
        <v/>
      </c>
      <c r="D433" s="161"/>
      <c r="E433" s="142" t="str">
        <f>IFERROR(__xludf.DUMMYFUNCTION("IF(D433&lt;&gt;"""",SPLIT(D433,"" 
""),)"),"")</f>
        <v/>
      </c>
    </row>
    <row r="434">
      <c r="A434" s="126" t="str">
        <f t="shared" si="1"/>
        <v/>
      </c>
      <c r="B434" s="126" t="str">
        <f t="shared" si="2"/>
        <v/>
      </c>
      <c r="C434" s="160" t="str">
        <f t="shared" si="3"/>
        <v/>
      </c>
      <c r="D434" s="161"/>
      <c r="E434" s="142" t="str">
        <f>IFERROR(__xludf.DUMMYFUNCTION("IF(D434&lt;&gt;"""",SPLIT(D434,"" 
""),)"),"")</f>
        <v/>
      </c>
    </row>
    <row r="435">
      <c r="A435" s="126" t="str">
        <f t="shared" si="1"/>
        <v/>
      </c>
      <c r="B435" s="126" t="str">
        <f t="shared" si="2"/>
        <v/>
      </c>
      <c r="C435" s="160" t="str">
        <f t="shared" si="3"/>
        <v/>
      </c>
      <c r="D435" s="161"/>
      <c r="E435" s="142" t="str">
        <f>IFERROR(__xludf.DUMMYFUNCTION("IF(D435&lt;&gt;"""",SPLIT(D435,"" 
""),)"),"")</f>
        <v/>
      </c>
    </row>
    <row r="436">
      <c r="A436" s="126" t="str">
        <f t="shared" si="1"/>
        <v/>
      </c>
      <c r="B436" s="126" t="str">
        <f t="shared" si="2"/>
        <v/>
      </c>
      <c r="C436" s="160" t="str">
        <f t="shared" si="3"/>
        <v/>
      </c>
      <c r="D436" s="161"/>
      <c r="E436" s="142" t="str">
        <f>IFERROR(__xludf.DUMMYFUNCTION("IF(D436&lt;&gt;"""",SPLIT(D436,"" 
""),)"),"")</f>
        <v/>
      </c>
    </row>
    <row r="437">
      <c r="A437" s="126" t="str">
        <f t="shared" si="1"/>
        <v/>
      </c>
      <c r="B437" s="126" t="str">
        <f t="shared" si="2"/>
        <v/>
      </c>
      <c r="C437" s="160" t="str">
        <f t="shared" si="3"/>
        <v/>
      </c>
      <c r="D437" s="161"/>
      <c r="E437" s="142" t="str">
        <f>IFERROR(__xludf.DUMMYFUNCTION("IF(D437&lt;&gt;"""",SPLIT(D437,"" 
""),)"),"")</f>
        <v/>
      </c>
    </row>
    <row r="438">
      <c r="A438" s="126" t="str">
        <f t="shared" si="1"/>
        <v/>
      </c>
      <c r="B438" s="126" t="str">
        <f t="shared" si="2"/>
        <v/>
      </c>
      <c r="C438" s="160" t="str">
        <f t="shared" si="3"/>
        <v/>
      </c>
      <c r="D438" s="161"/>
      <c r="E438" s="142" t="str">
        <f>IFERROR(__xludf.DUMMYFUNCTION("IF(D438&lt;&gt;"""",SPLIT(D438,"" 
""),)"),"")</f>
        <v/>
      </c>
    </row>
    <row r="439">
      <c r="A439" s="126" t="str">
        <f t="shared" si="1"/>
        <v/>
      </c>
      <c r="B439" s="126" t="str">
        <f t="shared" si="2"/>
        <v/>
      </c>
      <c r="C439" s="160" t="str">
        <f t="shared" si="3"/>
        <v/>
      </c>
      <c r="D439" s="161"/>
      <c r="E439" s="142" t="str">
        <f>IFERROR(__xludf.DUMMYFUNCTION("IF(D439&lt;&gt;"""",SPLIT(D439,"" 
""),)"),"")</f>
        <v/>
      </c>
    </row>
    <row r="440">
      <c r="A440" s="126" t="str">
        <f t="shared" si="1"/>
        <v/>
      </c>
      <c r="B440" s="126" t="str">
        <f t="shared" si="2"/>
        <v/>
      </c>
      <c r="C440" s="160" t="str">
        <f t="shared" si="3"/>
        <v/>
      </c>
      <c r="D440" s="161"/>
      <c r="E440" s="142" t="str">
        <f>IFERROR(__xludf.DUMMYFUNCTION("IF(D440&lt;&gt;"""",SPLIT(D440,"" 
""),)"),"")</f>
        <v/>
      </c>
    </row>
    <row r="441">
      <c r="A441" s="126" t="str">
        <f t="shared" si="1"/>
        <v/>
      </c>
      <c r="B441" s="126" t="str">
        <f t="shared" si="2"/>
        <v/>
      </c>
      <c r="C441" s="160" t="str">
        <f t="shared" si="3"/>
        <v/>
      </c>
      <c r="D441" s="161"/>
      <c r="E441" s="142" t="str">
        <f>IFERROR(__xludf.DUMMYFUNCTION("IF(D441&lt;&gt;"""",SPLIT(D441,"" 
""),)"),"")</f>
        <v/>
      </c>
    </row>
    <row r="442">
      <c r="A442" s="126" t="str">
        <f t="shared" si="1"/>
        <v/>
      </c>
      <c r="B442" s="126" t="str">
        <f t="shared" si="2"/>
        <v/>
      </c>
      <c r="C442" s="160" t="str">
        <f t="shared" si="3"/>
        <v/>
      </c>
      <c r="D442" s="161"/>
      <c r="E442" s="142" t="str">
        <f>IFERROR(__xludf.DUMMYFUNCTION("IF(D442&lt;&gt;"""",SPLIT(D442,"" 
""),)"),"")</f>
        <v/>
      </c>
    </row>
    <row r="443">
      <c r="A443" s="126" t="str">
        <f t="shared" si="1"/>
        <v/>
      </c>
      <c r="B443" s="126" t="str">
        <f t="shared" si="2"/>
        <v/>
      </c>
      <c r="C443" s="160" t="str">
        <f t="shared" si="3"/>
        <v/>
      </c>
      <c r="D443" s="161"/>
      <c r="E443" s="142" t="str">
        <f>IFERROR(__xludf.DUMMYFUNCTION("IF(D443&lt;&gt;"""",SPLIT(D443,"" 
""),)"),"")</f>
        <v/>
      </c>
    </row>
    <row r="444">
      <c r="A444" s="126" t="str">
        <f t="shared" si="1"/>
        <v/>
      </c>
      <c r="B444" s="126" t="str">
        <f t="shared" si="2"/>
        <v/>
      </c>
      <c r="C444" s="160" t="str">
        <f t="shared" si="3"/>
        <v/>
      </c>
      <c r="D444" s="161"/>
      <c r="E444" s="142" t="str">
        <f>IFERROR(__xludf.DUMMYFUNCTION("IF(D444&lt;&gt;"""",SPLIT(D444,"" 
""),)"),"")</f>
        <v/>
      </c>
    </row>
    <row r="445">
      <c r="A445" s="126" t="str">
        <f t="shared" si="1"/>
        <v/>
      </c>
      <c r="B445" s="126" t="str">
        <f t="shared" si="2"/>
        <v/>
      </c>
      <c r="C445" s="160" t="str">
        <f t="shared" si="3"/>
        <v/>
      </c>
      <c r="D445" s="161"/>
      <c r="E445" s="142" t="str">
        <f>IFERROR(__xludf.DUMMYFUNCTION("IF(D445&lt;&gt;"""",SPLIT(D445,"" 
""),)"),"")</f>
        <v/>
      </c>
    </row>
    <row r="446">
      <c r="A446" s="126" t="str">
        <f t="shared" si="1"/>
        <v/>
      </c>
      <c r="B446" s="126" t="str">
        <f t="shared" si="2"/>
        <v/>
      </c>
      <c r="C446" s="160" t="str">
        <f t="shared" si="3"/>
        <v/>
      </c>
      <c r="D446" s="161"/>
      <c r="E446" s="142" t="str">
        <f>IFERROR(__xludf.DUMMYFUNCTION("IF(D446&lt;&gt;"""",SPLIT(D446,"" 
""),)"),"")</f>
        <v/>
      </c>
    </row>
    <row r="447">
      <c r="A447" s="126" t="str">
        <f t="shared" si="1"/>
        <v/>
      </c>
      <c r="B447" s="126" t="str">
        <f t="shared" si="2"/>
        <v/>
      </c>
      <c r="C447" s="160" t="str">
        <f t="shared" si="3"/>
        <v/>
      </c>
      <c r="D447" s="161"/>
      <c r="E447" s="142" t="str">
        <f>IFERROR(__xludf.DUMMYFUNCTION("IF(D447&lt;&gt;"""",SPLIT(D447,"" 
""),)"),"")</f>
        <v/>
      </c>
    </row>
    <row r="448">
      <c r="A448" s="126" t="str">
        <f t="shared" si="1"/>
        <v/>
      </c>
      <c r="B448" s="126" t="str">
        <f t="shared" si="2"/>
        <v/>
      </c>
      <c r="C448" s="160" t="str">
        <f t="shared" si="3"/>
        <v/>
      </c>
      <c r="D448" s="161"/>
      <c r="E448" s="142" t="str">
        <f>IFERROR(__xludf.DUMMYFUNCTION("IF(D448&lt;&gt;"""",SPLIT(D448,"" 
""),)"),"")</f>
        <v/>
      </c>
    </row>
    <row r="449">
      <c r="A449" s="126" t="str">
        <f t="shared" si="1"/>
        <v/>
      </c>
      <c r="B449" s="126" t="str">
        <f t="shared" si="2"/>
        <v/>
      </c>
      <c r="C449" s="160" t="str">
        <f t="shared" si="3"/>
        <v/>
      </c>
      <c r="D449" s="161"/>
      <c r="E449" s="142" t="str">
        <f>IFERROR(__xludf.DUMMYFUNCTION("IF(D449&lt;&gt;"""",SPLIT(D449,"" 
""),)"),"")</f>
        <v/>
      </c>
    </row>
    <row r="450">
      <c r="A450" s="126" t="str">
        <f t="shared" si="1"/>
        <v/>
      </c>
      <c r="B450" s="126" t="str">
        <f t="shared" si="2"/>
        <v/>
      </c>
      <c r="C450" s="160" t="str">
        <f t="shared" si="3"/>
        <v/>
      </c>
      <c r="D450" s="161"/>
      <c r="E450" s="142" t="str">
        <f>IFERROR(__xludf.DUMMYFUNCTION("IF(D450&lt;&gt;"""",SPLIT(D450,"" 
""),)"),"")</f>
        <v/>
      </c>
    </row>
    <row r="451">
      <c r="A451" s="126" t="str">
        <f t="shared" si="1"/>
        <v/>
      </c>
      <c r="B451" s="126" t="str">
        <f t="shared" si="2"/>
        <v/>
      </c>
      <c r="C451" s="160" t="str">
        <f t="shared" si="3"/>
        <v/>
      </c>
      <c r="D451" s="161"/>
      <c r="E451" s="142" t="str">
        <f>IFERROR(__xludf.DUMMYFUNCTION("IF(D451&lt;&gt;"""",SPLIT(D451,"" 
""),)"),"")</f>
        <v/>
      </c>
    </row>
    <row r="452">
      <c r="A452" s="126" t="str">
        <f t="shared" si="1"/>
        <v/>
      </c>
      <c r="B452" s="126" t="str">
        <f t="shared" si="2"/>
        <v/>
      </c>
      <c r="C452" s="160" t="str">
        <f t="shared" si="3"/>
        <v/>
      </c>
      <c r="D452" s="161"/>
      <c r="E452" s="142" t="str">
        <f>IFERROR(__xludf.DUMMYFUNCTION("IF(D452&lt;&gt;"""",SPLIT(D452,"" 
""),)"),"")</f>
        <v/>
      </c>
    </row>
    <row r="453">
      <c r="A453" s="126" t="str">
        <f t="shared" si="1"/>
        <v/>
      </c>
      <c r="B453" s="126" t="str">
        <f t="shared" si="2"/>
        <v/>
      </c>
      <c r="C453" s="160" t="str">
        <f t="shared" si="3"/>
        <v/>
      </c>
      <c r="D453" s="161"/>
      <c r="E453" s="142" t="str">
        <f>IFERROR(__xludf.DUMMYFUNCTION("IF(D453&lt;&gt;"""",SPLIT(D453,"" 
""),)"),"")</f>
        <v/>
      </c>
    </row>
    <row r="454">
      <c r="A454" s="126" t="str">
        <f t="shared" si="1"/>
        <v/>
      </c>
      <c r="B454" s="126" t="str">
        <f t="shared" si="2"/>
        <v/>
      </c>
      <c r="C454" s="160" t="str">
        <f t="shared" si="3"/>
        <v/>
      </c>
      <c r="D454" s="161"/>
      <c r="E454" s="142" t="str">
        <f>IFERROR(__xludf.DUMMYFUNCTION("IF(D454&lt;&gt;"""",SPLIT(D454,"" 
""),)"),"")</f>
        <v/>
      </c>
    </row>
    <row r="455">
      <c r="A455" s="126" t="str">
        <f t="shared" si="1"/>
        <v/>
      </c>
      <c r="B455" s="126" t="str">
        <f t="shared" si="2"/>
        <v/>
      </c>
      <c r="C455" s="160" t="str">
        <f t="shared" si="3"/>
        <v/>
      </c>
      <c r="D455" s="161"/>
      <c r="E455" s="142" t="str">
        <f>IFERROR(__xludf.DUMMYFUNCTION("IF(D455&lt;&gt;"""",SPLIT(D455,"" 
""),)"),"")</f>
        <v/>
      </c>
    </row>
    <row r="456">
      <c r="A456" s="126" t="str">
        <f t="shared" si="1"/>
        <v/>
      </c>
      <c r="B456" s="126" t="str">
        <f t="shared" si="2"/>
        <v/>
      </c>
      <c r="C456" s="160" t="str">
        <f t="shared" si="3"/>
        <v/>
      </c>
      <c r="D456" s="161"/>
      <c r="E456" s="142" t="str">
        <f>IFERROR(__xludf.DUMMYFUNCTION("IF(D456&lt;&gt;"""",SPLIT(D456,"" 
""),)"),"")</f>
        <v/>
      </c>
    </row>
    <row r="457">
      <c r="A457" s="126" t="str">
        <f t="shared" si="1"/>
        <v/>
      </c>
      <c r="B457" s="126" t="str">
        <f t="shared" si="2"/>
        <v/>
      </c>
      <c r="C457" s="160" t="str">
        <f t="shared" si="3"/>
        <v/>
      </c>
      <c r="D457" s="161"/>
      <c r="E457" s="142" t="str">
        <f>IFERROR(__xludf.DUMMYFUNCTION("IF(D457&lt;&gt;"""",SPLIT(D457,"" 
""),)"),"")</f>
        <v/>
      </c>
    </row>
    <row r="458">
      <c r="A458" s="126" t="str">
        <f t="shared" si="1"/>
        <v/>
      </c>
      <c r="B458" s="126" t="str">
        <f t="shared" si="2"/>
        <v/>
      </c>
      <c r="C458" s="160" t="str">
        <f t="shared" si="3"/>
        <v/>
      </c>
      <c r="D458" s="161"/>
      <c r="E458" s="142" t="str">
        <f>IFERROR(__xludf.DUMMYFUNCTION("IF(D458&lt;&gt;"""",SPLIT(D458,"" 
""),)"),"")</f>
        <v/>
      </c>
    </row>
    <row r="459">
      <c r="A459" s="126" t="str">
        <f t="shared" si="1"/>
        <v/>
      </c>
      <c r="B459" s="126" t="str">
        <f t="shared" si="2"/>
        <v/>
      </c>
      <c r="C459" s="160" t="str">
        <f t="shared" si="3"/>
        <v/>
      </c>
      <c r="D459" s="161"/>
      <c r="E459" s="142" t="str">
        <f>IFERROR(__xludf.DUMMYFUNCTION("IF(D459&lt;&gt;"""",SPLIT(D459,"" 
""),)"),"")</f>
        <v/>
      </c>
    </row>
    <row r="460">
      <c r="A460" s="126" t="str">
        <f t="shared" si="1"/>
        <v/>
      </c>
      <c r="B460" s="126" t="str">
        <f t="shared" si="2"/>
        <v/>
      </c>
      <c r="C460" s="160" t="str">
        <f t="shared" si="3"/>
        <v/>
      </c>
      <c r="D460" s="161"/>
      <c r="E460" s="142" t="str">
        <f>IFERROR(__xludf.DUMMYFUNCTION("IF(D460&lt;&gt;"""",SPLIT(D460,"" 
""),)"),"")</f>
        <v/>
      </c>
    </row>
    <row r="461">
      <c r="A461" s="126" t="str">
        <f t="shared" si="1"/>
        <v/>
      </c>
      <c r="B461" s="126" t="str">
        <f t="shared" si="2"/>
        <v/>
      </c>
      <c r="C461" s="160" t="str">
        <f t="shared" si="3"/>
        <v/>
      </c>
      <c r="D461" s="161"/>
      <c r="E461" s="142" t="str">
        <f>IFERROR(__xludf.DUMMYFUNCTION("IF(D461&lt;&gt;"""",SPLIT(D461,"" 
""),)"),"")</f>
        <v/>
      </c>
    </row>
    <row r="462">
      <c r="A462" s="126" t="str">
        <f t="shared" si="1"/>
        <v/>
      </c>
      <c r="B462" s="126" t="str">
        <f t="shared" si="2"/>
        <v/>
      </c>
      <c r="C462" s="160" t="str">
        <f t="shared" si="3"/>
        <v/>
      </c>
      <c r="D462" s="161"/>
      <c r="E462" s="142" t="str">
        <f>IFERROR(__xludf.DUMMYFUNCTION("IF(D462&lt;&gt;"""",SPLIT(D462,"" 
""),)"),"")</f>
        <v/>
      </c>
    </row>
    <row r="463">
      <c r="A463" s="126" t="str">
        <f t="shared" si="1"/>
        <v/>
      </c>
      <c r="B463" s="126" t="str">
        <f t="shared" si="2"/>
        <v/>
      </c>
      <c r="C463" s="160" t="str">
        <f t="shared" si="3"/>
        <v/>
      </c>
      <c r="D463" s="161"/>
      <c r="E463" s="142" t="str">
        <f>IFERROR(__xludf.DUMMYFUNCTION("IF(D463&lt;&gt;"""",SPLIT(D463,"" 
""),)"),"")</f>
        <v/>
      </c>
    </row>
    <row r="464">
      <c r="A464" s="126" t="str">
        <f t="shared" si="1"/>
        <v/>
      </c>
      <c r="B464" s="126" t="str">
        <f t="shared" si="2"/>
        <v/>
      </c>
      <c r="C464" s="160" t="str">
        <f t="shared" si="3"/>
        <v/>
      </c>
      <c r="D464" s="161"/>
      <c r="E464" s="142" t="str">
        <f>IFERROR(__xludf.DUMMYFUNCTION("IF(D464&lt;&gt;"""",SPLIT(D464,"" 
""),)"),"")</f>
        <v/>
      </c>
    </row>
    <row r="465">
      <c r="A465" s="126" t="str">
        <f t="shared" si="1"/>
        <v/>
      </c>
      <c r="B465" s="126" t="str">
        <f t="shared" si="2"/>
        <v/>
      </c>
      <c r="C465" s="160" t="str">
        <f t="shared" si="3"/>
        <v/>
      </c>
      <c r="D465" s="161"/>
      <c r="E465" s="142" t="str">
        <f>IFERROR(__xludf.DUMMYFUNCTION("IF(D465&lt;&gt;"""",SPLIT(D465,"" 
""),)"),"")</f>
        <v/>
      </c>
    </row>
    <row r="466">
      <c r="A466" s="126" t="str">
        <f t="shared" si="1"/>
        <v/>
      </c>
      <c r="B466" s="126" t="str">
        <f t="shared" si="2"/>
        <v/>
      </c>
      <c r="C466" s="160" t="str">
        <f t="shared" si="3"/>
        <v/>
      </c>
      <c r="D466" s="161"/>
      <c r="E466" s="142" t="str">
        <f>IFERROR(__xludf.DUMMYFUNCTION("IF(D466&lt;&gt;"""",SPLIT(D466,"" 
""),)"),"")</f>
        <v/>
      </c>
    </row>
    <row r="467">
      <c r="A467" s="126" t="str">
        <f t="shared" si="1"/>
        <v/>
      </c>
      <c r="B467" s="126" t="str">
        <f t="shared" si="2"/>
        <v/>
      </c>
      <c r="C467" s="160" t="str">
        <f t="shared" si="3"/>
        <v/>
      </c>
      <c r="D467" s="161"/>
      <c r="E467" s="142" t="str">
        <f>IFERROR(__xludf.DUMMYFUNCTION("IF(D467&lt;&gt;"""",SPLIT(D467,"" 
""),)"),"")</f>
        <v/>
      </c>
    </row>
    <row r="468">
      <c r="A468" s="126" t="str">
        <f t="shared" si="1"/>
        <v/>
      </c>
      <c r="B468" s="126" t="str">
        <f t="shared" si="2"/>
        <v/>
      </c>
      <c r="C468" s="160" t="str">
        <f t="shared" si="3"/>
        <v/>
      </c>
      <c r="D468" s="161"/>
      <c r="E468" s="142" t="str">
        <f>IFERROR(__xludf.DUMMYFUNCTION("IF(D468&lt;&gt;"""",SPLIT(D468,"" 
""),)"),"")</f>
        <v/>
      </c>
    </row>
    <row r="469">
      <c r="A469" s="126" t="str">
        <f t="shared" si="1"/>
        <v/>
      </c>
      <c r="B469" s="126" t="str">
        <f t="shared" si="2"/>
        <v/>
      </c>
      <c r="C469" s="160" t="str">
        <f t="shared" si="3"/>
        <v/>
      </c>
      <c r="D469" s="161"/>
      <c r="E469" s="142" t="str">
        <f>IFERROR(__xludf.DUMMYFUNCTION("IF(D469&lt;&gt;"""",SPLIT(D469,"" 
""),)"),"")</f>
        <v/>
      </c>
    </row>
    <row r="470">
      <c r="A470" s="126" t="str">
        <f t="shared" si="1"/>
        <v/>
      </c>
      <c r="B470" s="126" t="str">
        <f t="shared" si="2"/>
        <v/>
      </c>
      <c r="C470" s="160" t="str">
        <f t="shared" si="3"/>
        <v/>
      </c>
      <c r="D470" s="161"/>
      <c r="E470" s="142" t="str">
        <f>IFERROR(__xludf.DUMMYFUNCTION("IF(D470&lt;&gt;"""",SPLIT(D470,"" 
""),)"),"")</f>
        <v/>
      </c>
    </row>
    <row r="471">
      <c r="A471" s="126" t="str">
        <f t="shared" si="1"/>
        <v/>
      </c>
      <c r="B471" s="126" t="str">
        <f t="shared" si="2"/>
        <v/>
      </c>
      <c r="C471" s="160" t="str">
        <f t="shared" si="3"/>
        <v/>
      </c>
      <c r="D471" s="161"/>
      <c r="E471" s="142" t="str">
        <f>IFERROR(__xludf.DUMMYFUNCTION("IF(D471&lt;&gt;"""",SPLIT(D471,"" 
""),)"),"")</f>
        <v/>
      </c>
    </row>
    <row r="472">
      <c r="A472" s="126" t="str">
        <f t="shared" si="1"/>
        <v/>
      </c>
      <c r="B472" s="126" t="str">
        <f t="shared" si="2"/>
        <v/>
      </c>
      <c r="C472" s="160" t="str">
        <f t="shared" si="3"/>
        <v/>
      </c>
      <c r="D472" s="161"/>
      <c r="E472" s="142" t="str">
        <f>IFERROR(__xludf.DUMMYFUNCTION("IF(D472&lt;&gt;"""",SPLIT(D472,"" 
""),)"),"")</f>
        <v/>
      </c>
    </row>
    <row r="473">
      <c r="A473" s="126" t="str">
        <f t="shared" si="1"/>
        <v/>
      </c>
      <c r="B473" s="126" t="str">
        <f t="shared" si="2"/>
        <v/>
      </c>
      <c r="C473" s="160" t="str">
        <f t="shared" si="3"/>
        <v/>
      </c>
      <c r="D473" s="161"/>
      <c r="E473" s="142" t="str">
        <f>IFERROR(__xludf.DUMMYFUNCTION("IF(D473&lt;&gt;"""",SPLIT(D473,"" 
""),)"),"")</f>
        <v/>
      </c>
    </row>
    <row r="474">
      <c r="A474" s="126" t="str">
        <f t="shared" si="1"/>
        <v/>
      </c>
      <c r="B474" s="126" t="str">
        <f t="shared" si="2"/>
        <v/>
      </c>
      <c r="C474" s="160" t="str">
        <f t="shared" si="3"/>
        <v/>
      </c>
      <c r="D474" s="161"/>
      <c r="E474" s="142" t="str">
        <f>IFERROR(__xludf.DUMMYFUNCTION("IF(D474&lt;&gt;"""",SPLIT(D474,"" 
""),)"),"")</f>
        <v/>
      </c>
    </row>
    <row r="475">
      <c r="A475" s="126" t="str">
        <f t="shared" si="1"/>
        <v/>
      </c>
      <c r="B475" s="126" t="str">
        <f t="shared" si="2"/>
        <v/>
      </c>
      <c r="C475" s="160" t="str">
        <f t="shared" si="3"/>
        <v/>
      </c>
      <c r="D475" s="161"/>
      <c r="E475" s="142" t="str">
        <f>IFERROR(__xludf.DUMMYFUNCTION("IF(D475&lt;&gt;"""",SPLIT(D475,"" 
""),)"),"")</f>
        <v/>
      </c>
    </row>
    <row r="476">
      <c r="A476" s="126" t="str">
        <f t="shared" si="1"/>
        <v/>
      </c>
      <c r="B476" s="126" t="str">
        <f t="shared" si="2"/>
        <v/>
      </c>
      <c r="C476" s="160" t="str">
        <f t="shared" si="3"/>
        <v/>
      </c>
      <c r="D476" s="161"/>
      <c r="E476" s="142" t="str">
        <f>IFERROR(__xludf.DUMMYFUNCTION("IF(D476&lt;&gt;"""",SPLIT(D476,"" 
""),)"),"")</f>
        <v/>
      </c>
    </row>
    <row r="477">
      <c r="A477" s="126" t="str">
        <f t="shared" si="1"/>
        <v/>
      </c>
      <c r="B477" s="126" t="str">
        <f t="shared" si="2"/>
        <v/>
      </c>
      <c r="C477" s="160" t="str">
        <f t="shared" si="3"/>
        <v/>
      </c>
      <c r="D477" s="161"/>
      <c r="E477" s="142" t="str">
        <f>IFERROR(__xludf.DUMMYFUNCTION("IF(D477&lt;&gt;"""",SPLIT(D477,"" 
""),)"),"")</f>
        <v/>
      </c>
    </row>
    <row r="478">
      <c r="A478" s="126" t="str">
        <f t="shared" si="1"/>
        <v/>
      </c>
      <c r="B478" s="126" t="str">
        <f t="shared" si="2"/>
        <v/>
      </c>
      <c r="C478" s="160" t="str">
        <f t="shared" si="3"/>
        <v/>
      </c>
      <c r="D478" s="161"/>
      <c r="E478" s="142" t="str">
        <f>IFERROR(__xludf.DUMMYFUNCTION("IF(D478&lt;&gt;"""",SPLIT(D478,"" 
""),)"),"")</f>
        <v/>
      </c>
    </row>
    <row r="479">
      <c r="A479" s="126" t="str">
        <f t="shared" si="1"/>
        <v/>
      </c>
      <c r="B479" s="126" t="str">
        <f t="shared" si="2"/>
        <v/>
      </c>
      <c r="C479" s="160" t="str">
        <f t="shared" si="3"/>
        <v/>
      </c>
      <c r="D479" s="161"/>
      <c r="E479" s="142" t="str">
        <f>IFERROR(__xludf.DUMMYFUNCTION("IF(D479&lt;&gt;"""",SPLIT(D479,"" 
""),)"),"")</f>
        <v/>
      </c>
    </row>
    <row r="480">
      <c r="A480" s="126" t="str">
        <f t="shared" si="1"/>
        <v/>
      </c>
      <c r="B480" s="126" t="str">
        <f t="shared" si="2"/>
        <v/>
      </c>
      <c r="C480" s="160" t="str">
        <f t="shared" si="3"/>
        <v/>
      </c>
      <c r="D480" s="161"/>
      <c r="E480" s="142" t="str">
        <f>IFERROR(__xludf.DUMMYFUNCTION("IF(D480&lt;&gt;"""",SPLIT(D480,"" 
""),)"),"")</f>
        <v/>
      </c>
    </row>
    <row r="481">
      <c r="A481" s="126" t="str">
        <f t="shared" si="1"/>
        <v/>
      </c>
      <c r="B481" s="126" t="str">
        <f t="shared" si="2"/>
        <v/>
      </c>
      <c r="C481" s="160" t="str">
        <f t="shared" si="3"/>
        <v/>
      </c>
      <c r="D481" s="161"/>
      <c r="E481" s="142" t="str">
        <f>IFERROR(__xludf.DUMMYFUNCTION("IF(D481&lt;&gt;"""",SPLIT(D481,"" 
""),)"),"")</f>
        <v/>
      </c>
    </row>
    <row r="482">
      <c r="A482" s="126" t="str">
        <f t="shared" si="1"/>
        <v/>
      </c>
      <c r="B482" s="126" t="str">
        <f t="shared" si="2"/>
        <v/>
      </c>
      <c r="C482" s="160" t="str">
        <f t="shared" si="3"/>
        <v/>
      </c>
      <c r="D482" s="161"/>
      <c r="E482" s="142" t="str">
        <f>IFERROR(__xludf.DUMMYFUNCTION("IF(D482&lt;&gt;"""",SPLIT(D482,"" 
""),)"),"")</f>
        <v/>
      </c>
    </row>
    <row r="483">
      <c r="A483" s="126" t="str">
        <f t="shared" si="1"/>
        <v/>
      </c>
      <c r="B483" s="126" t="str">
        <f t="shared" si="2"/>
        <v/>
      </c>
      <c r="C483" s="160" t="str">
        <f t="shared" si="3"/>
        <v/>
      </c>
      <c r="D483" s="161"/>
      <c r="E483" s="142" t="str">
        <f>IFERROR(__xludf.DUMMYFUNCTION("IF(D483&lt;&gt;"""",SPLIT(D483,"" 
""),)"),"")</f>
        <v/>
      </c>
    </row>
    <row r="484">
      <c r="A484" s="126" t="str">
        <f t="shared" si="1"/>
        <v/>
      </c>
      <c r="B484" s="126" t="str">
        <f t="shared" si="2"/>
        <v/>
      </c>
      <c r="C484" s="160" t="str">
        <f t="shared" si="3"/>
        <v/>
      </c>
      <c r="D484" s="161"/>
      <c r="E484" s="142" t="str">
        <f>IFERROR(__xludf.DUMMYFUNCTION("IF(D484&lt;&gt;"""",SPLIT(D484,"" 
""),)"),"")</f>
        <v/>
      </c>
    </row>
    <row r="485">
      <c r="A485" s="126" t="str">
        <f t="shared" si="1"/>
        <v/>
      </c>
      <c r="B485" s="126" t="str">
        <f t="shared" si="2"/>
        <v/>
      </c>
      <c r="C485" s="160" t="str">
        <f t="shared" si="3"/>
        <v/>
      </c>
      <c r="D485" s="161"/>
      <c r="E485" s="142" t="str">
        <f>IFERROR(__xludf.DUMMYFUNCTION("IF(D485&lt;&gt;"""",SPLIT(D485,"" 
""),)"),"")</f>
        <v/>
      </c>
    </row>
    <row r="486">
      <c r="A486" s="126" t="str">
        <f t="shared" si="1"/>
        <v/>
      </c>
      <c r="B486" s="126" t="str">
        <f t="shared" si="2"/>
        <v/>
      </c>
      <c r="C486" s="160" t="str">
        <f t="shared" si="3"/>
        <v/>
      </c>
      <c r="D486" s="161"/>
      <c r="E486" s="142" t="str">
        <f>IFERROR(__xludf.DUMMYFUNCTION("IF(D486&lt;&gt;"""",SPLIT(D486,"" 
""),)"),"")</f>
        <v/>
      </c>
    </row>
    <row r="487">
      <c r="A487" s="126" t="str">
        <f t="shared" si="1"/>
        <v/>
      </c>
      <c r="B487" s="126" t="str">
        <f t="shared" si="2"/>
        <v/>
      </c>
      <c r="C487" s="160" t="str">
        <f t="shared" si="3"/>
        <v/>
      </c>
      <c r="D487" s="161"/>
      <c r="E487" s="142" t="str">
        <f>IFERROR(__xludf.DUMMYFUNCTION("IF(D487&lt;&gt;"""",SPLIT(D487,"" 
""),)"),"")</f>
        <v/>
      </c>
    </row>
    <row r="488">
      <c r="A488" s="126" t="str">
        <f t="shared" si="1"/>
        <v/>
      </c>
      <c r="B488" s="126" t="str">
        <f t="shared" si="2"/>
        <v/>
      </c>
      <c r="C488" s="160" t="str">
        <f t="shared" si="3"/>
        <v/>
      </c>
      <c r="D488" s="161"/>
      <c r="E488" s="142" t="str">
        <f>IFERROR(__xludf.DUMMYFUNCTION("IF(D488&lt;&gt;"""",SPLIT(D488,"" 
""),)"),"")</f>
        <v/>
      </c>
    </row>
    <row r="489">
      <c r="A489" s="126" t="str">
        <f t="shared" si="1"/>
        <v/>
      </c>
      <c r="B489" s="126" t="str">
        <f t="shared" si="2"/>
        <v/>
      </c>
      <c r="C489" s="160" t="str">
        <f t="shared" si="3"/>
        <v/>
      </c>
      <c r="D489" s="161"/>
      <c r="E489" s="142" t="str">
        <f>IFERROR(__xludf.DUMMYFUNCTION("IF(D489&lt;&gt;"""",SPLIT(D489,"" 
""),)"),"")</f>
        <v/>
      </c>
    </row>
    <row r="490">
      <c r="A490" s="126" t="str">
        <f t="shared" si="1"/>
        <v/>
      </c>
      <c r="B490" s="126" t="str">
        <f t="shared" si="2"/>
        <v/>
      </c>
      <c r="C490" s="160" t="str">
        <f t="shared" si="3"/>
        <v/>
      </c>
      <c r="D490" s="161"/>
      <c r="E490" s="142" t="str">
        <f>IFERROR(__xludf.DUMMYFUNCTION("IF(D490&lt;&gt;"""",SPLIT(D490,"" 
""),)"),"")</f>
        <v/>
      </c>
    </row>
    <row r="491">
      <c r="A491" s="126" t="str">
        <f t="shared" si="1"/>
        <v/>
      </c>
      <c r="B491" s="126" t="str">
        <f t="shared" si="2"/>
        <v/>
      </c>
      <c r="C491" s="160" t="str">
        <f t="shared" si="3"/>
        <v/>
      </c>
      <c r="D491" s="161"/>
      <c r="E491" s="142" t="str">
        <f>IFERROR(__xludf.DUMMYFUNCTION("IF(D491&lt;&gt;"""",SPLIT(D491,"" 
""),)"),"")</f>
        <v/>
      </c>
    </row>
    <row r="492">
      <c r="A492" s="126" t="str">
        <f t="shared" si="1"/>
        <v/>
      </c>
      <c r="B492" s="126" t="str">
        <f t="shared" si="2"/>
        <v/>
      </c>
      <c r="C492" s="160" t="str">
        <f t="shared" si="3"/>
        <v/>
      </c>
      <c r="D492" s="161"/>
      <c r="E492" s="142" t="str">
        <f>IFERROR(__xludf.DUMMYFUNCTION("IF(D492&lt;&gt;"""",SPLIT(D492,"" 
""),)"),"")</f>
        <v/>
      </c>
    </row>
    <row r="493">
      <c r="A493" s="126" t="str">
        <f t="shared" si="1"/>
        <v/>
      </c>
      <c r="B493" s="126" t="str">
        <f t="shared" si="2"/>
        <v/>
      </c>
      <c r="C493" s="160" t="str">
        <f t="shared" si="3"/>
        <v/>
      </c>
      <c r="D493" s="161"/>
      <c r="E493" s="142" t="str">
        <f>IFERROR(__xludf.DUMMYFUNCTION("IF(D493&lt;&gt;"""",SPLIT(D493,"" 
""),)"),"")</f>
        <v/>
      </c>
    </row>
    <row r="494">
      <c r="A494" s="126" t="str">
        <f t="shared" si="1"/>
        <v/>
      </c>
      <c r="B494" s="126" t="str">
        <f t="shared" si="2"/>
        <v/>
      </c>
      <c r="C494" s="160" t="str">
        <f t="shared" si="3"/>
        <v/>
      </c>
      <c r="D494" s="161"/>
      <c r="E494" s="142" t="str">
        <f>IFERROR(__xludf.DUMMYFUNCTION("IF(D494&lt;&gt;"""",SPLIT(D494,"" 
""),)"),"")</f>
        <v/>
      </c>
    </row>
    <row r="495">
      <c r="A495" s="126" t="str">
        <f t="shared" si="1"/>
        <v/>
      </c>
      <c r="B495" s="126" t="str">
        <f t="shared" si="2"/>
        <v/>
      </c>
      <c r="C495" s="160" t="str">
        <f t="shared" si="3"/>
        <v/>
      </c>
      <c r="D495" s="161"/>
      <c r="E495" s="142" t="str">
        <f>IFERROR(__xludf.DUMMYFUNCTION("IF(D495&lt;&gt;"""",SPLIT(D495,"" 
""),)"),"")</f>
        <v/>
      </c>
    </row>
    <row r="496">
      <c r="A496" s="126" t="str">
        <f t="shared" si="1"/>
        <v/>
      </c>
      <c r="B496" s="126" t="str">
        <f t="shared" si="2"/>
        <v/>
      </c>
      <c r="C496" s="160" t="str">
        <f t="shared" si="3"/>
        <v/>
      </c>
      <c r="D496" s="161"/>
      <c r="E496" s="142" t="str">
        <f>IFERROR(__xludf.DUMMYFUNCTION("IF(D496&lt;&gt;"""",SPLIT(D496,"" 
""),)"),"")</f>
        <v/>
      </c>
    </row>
    <row r="497">
      <c r="A497" s="126" t="str">
        <f t="shared" si="1"/>
        <v/>
      </c>
      <c r="B497" s="126" t="str">
        <f t="shared" si="2"/>
        <v/>
      </c>
      <c r="C497" s="160" t="str">
        <f t="shared" si="3"/>
        <v/>
      </c>
      <c r="D497" s="161"/>
      <c r="E497" s="142" t="str">
        <f>IFERROR(__xludf.DUMMYFUNCTION("IF(D497&lt;&gt;"""",SPLIT(D497,"" 
""),)"),"")</f>
        <v/>
      </c>
    </row>
    <row r="498">
      <c r="A498" s="126" t="str">
        <f t="shared" si="1"/>
        <v/>
      </c>
      <c r="B498" s="126" t="str">
        <f t="shared" si="2"/>
        <v/>
      </c>
      <c r="C498" s="160" t="str">
        <f t="shared" si="3"/>
        <v/>
      </c>
      <c r="D498" s="161"/>
      <c r="E498" s="142" t="str">
        <f>IFERROR(__xludf.DUMMYFUNCTION("IF(D498&lt;&gt;"""",SPLIT(D498,"" 
""),)"),"")</f>
        <v/>
      </c>
    </row>
    <row r="499">
      <c r="A499" s="126" t="str">
        <f t="shared" si="1"/>
        <v/>
      </c>
      <c r="B499" s="126" t="str">
        <f t="shared" si="2"/>
        <v/>
      </c>
      <c r="C499" s="160" t="str">
        <f t="shared" si="3"/>
        <v/>
      </c>
      <c r="D499" s="161"/>
      <c r="E499" s="142" t="str">
        <f>IFERROR(__xludf.DUMMYFUNCTION("IF(D499&lt;&gt;"""",SPLIT(D499,"" 
""),)"),"")</f>
        <v/>
      </c>
    </row>
    <row r="500">
      <c r="A500" s="126" t="str">
        <f t="shared" si="1"/>
        <v/>
      </c>
      <c r="B500" s="126" t="str">
        <f t="shared" si="2"/>
        <v/>
      </c>
      <c r="C500" s="160" t="str">
        <f t="shared" si="3"/>
        <v/>
      </c>
      <c r="D500" s="161"/>
      <c r="E500" s="142" t="str">
        <f>IFERROR(__xludf.DUMMYFUNCTION("IF(D500&lt;&gt;"""",SPLIT(D500,"" 
""),)"),"")</f>
        <v/>
      </c>
    </row>
    <row r="501">
      <c r="A501" s="126" t="str">
        <f t="shared" si="1"/>
        <v/>
      </c>
      <c r="B501" s="126" t="str">
        <f t="shared" si="2"/>
        <v/>
      </c>
      <c r="C501" s="160" t="str">
        <f t="shared" si="3"/>
        <v/>
      </c>
      <c r="D501" s="161"/>
      <c r="E501" s="142" t="str">
        <f>IFERROR(__xludf.DUMMYFUNCTION("IF(D501&lt;&gt;"""",SPLIT(D501,"" 
""),)"),"")</f>
        <v/>
      </c>
    </row>
    <row r="502">
      <c r="A502" s="126" t="str">
        <f t="shared" si="1"/>
        <v/>
      </c>
      <c r="B502" s="126" t="str">
        <f t="shared" si="2"/>
        <v/>
      </c>
      <c r="C502" s="160" t="str">
        <f t="shared" si="3"/>
        <v/>
      </c>
      <c r="D502" s="161"/>
      <c r="E502" s="142" t="str">
        <f>IFERROR(__xludf.DUMMYFUNCTION("IF(D502&lt;&gt;"""",SPLIT(D502,"" 
""),)"),"")</f>
        <v/>
      </c>
    </row>
    <row r="503">
      <c r="A503" s="126" t="str">
        <f t="shared" si="1"/>
        <v/>
      </c>
      <c r="B503" s="126" t="str">
        <f t="shared" si="2"/>
        <v/>
      </c>
      <c r="C503" s="160" t="str">
        <f t="shared" si="3"/>
        <v/>
      </c>
      <c r="D503" s="161"/>
      <c r="E503" s="142" t="str">
        <f>IFERROR(__xludf.DUMMYFUNCTION("IF(D503&lt;&gt;"""",SPLIT(D503,"" 
""),)"),"")</f>
        <v/>
      </c>
    </row>
    <row r="504">
      <c r="A504" s="126" t="str">
        <f t="shared" si="1"/>
        <v/>
      </c>
      <c r="B504" s="126" t="str">
        <f t="shared" si="2"/>
        <v/>
      </c>
      <c r="C504" s="160" t="str">
        <f t="shared" si="3"/>
        <v/>
      </c>
      <c r="D504" s="161"/>
      <c r="E504" s="142" t="str">
        <f>IFERROR(__xludf.DUMMYFUNCTION("IF(D504&lt;&gt;"""",SPLIT(D504,"" 
""),)"),"")</f>
        <v/>
      </c>
    </row>
    <row r="505">
      <c r="A505" s="126" t="str">
        <f t="shared" si="1"/>
        <v/>
      </c>
      <c r="B505" s="126" t="str">
        <f t="shared" si="2"/>
        <v/>
      </c>
      <c r="C505" s="160" t="str">
        <f t="shared" si="3"/>
        <v/>
      </c>
      <c r="D505" s="161"/>
      <c r="E505" s="142" t="str">
        <f>IFERROR(__xludf.DUMMYFUNCTION("IF(D505&lt;&gt;"""",SPLIT(D505,"" 
""),)"),"")</f>
        <v/>
      </c>
    </row>
    <row r="506">
      <c r="A506" s="126" t="str">
        <f t="shared" si="1"/>
        <v/>
      </c>
      <c r="B506" s="126" t="str">
        <f t="shared" si="2"/>
        <v/>
      </c>
      <c r="C506" s="160" t="str">
        <f t="shared" si="3"/>
        <v/>
      </c>
      <c r="D506" s="161"/>
      <c r="E506" s="142" t="str">
        <f>IFERROR(__xludf.DUMMYFUNCTION("IF(D506&lt;&gt;"""",SPLIT(D506,"" 
""),)"),"")</f>
        <v/>
      </c>
    </row>
    <row r="507">
      <c r="A507" s="126" t="str">
        <f t="shared" si="1"/>
        <v/>
      </c>
      <c r="B507" s="126" t="str">
        <f t="shared" si="2"/>
        <v/>
      </c>
      <c r="C507" s="160" t="str">
        <f t="shared" si="3"/>
        <v/>
      </c>
      <c r="D507" s="161"/>
      <c r="E507" s="142" t="str">
        <f>IFERROR(__xludf.DUMMYFUNCTION("IF(D507&lt;&gt;"""",SPLIT(D507,"" 
""),)"),"")</f>
        <v/>
      </c>
    </row>
    <row r="508">
      <c r="A508" s="126" t="str">
        <f t="shared" si="1"/>
        <v/>
      </c>
      <c r="B508" s="126" t="str">
        <f t="shared" si="2"/>
        <v/>
      </c>
      <c r="C508" s="160" t="str">
        <f t="shared" si="3"/>
        <v/>
      </c>
      <c r="D508" s="161"/>
      <c r="E508" s="142" t="str">
        <f>IFERROR(__xludf.DUMMYFUNCTION("IF(D508&lt;&gt;"""",SPLIT(D508,"" 
""),)"),"")</f>
        <v/>
      </c>
    </row>
    <row r="509">
      <c r="A509" s="126" t="str">
        <f t="shared" si="1"/>
        <v/>
      </c>
      <c r="B509" s="126" t="str">
        <f t="shared" si="2"/>
        <v/>
      </c>
      <c r="C509" s="160" t="str">
        <f t="shared" si="3"/>
        <v/>
      </c>
      <c r="D509" s="161"/>
      <c r="E509" s="142" t="str">
        <f>IFERROR(__xludf.DUMMYFUNCTION("IF(D509&lt;&gt;"""",SPLIT(D509,"" 
""),)"),"")</f>
        <v/>
      </c>
    </row>
    <row r="510">
      <c r="A510" s="126" t="str">
        <f t="shared" si="1"/>
        <v/>
      </c>
      <c r="B510" s="126" t="str">
        <f t="shared" si="2"/>
        <v/>
      </c>
      <c r="C510" s="160" t="str">
        <f t="shared" si="3"/>
        <v/>
      </c>
      <c r="D510" s="161"/>
      <c r="E510" s="142" t="str">
        <f>IFERROR(__xludf.DUMMYFUNCTION("IF(D510&lt;&gt;"""",SPLIT(D510,"" 
""),)"),"")</f>
        <v/>
      </c>
    </row>
    <row r="511">
      <c r="A511" s="126" t="str">
        <f t="shared" si="1"/>
        <v/>
      </c>
      <c r="B511" s="126" t="str">
        <f t="shared" si="2"/>
        <v/>
      </c>
      <c r="C511" s="160" t="str">
        <f t="shared" si="3"/>
        <v/>
      </c>
      <c r="D511" s="161"/>
      <c r="E511" s="142" t="str">
        <f>IFERROR(__xludf.DUMMYFUNCTION("IF(D511&lt;&gt;"""",SPLIT(D511,"" 
""),)"),"")</f>
        <v/>
      </c>
    </row>
    <row r="512">
      <c r="A512" s="126" t="str">
        <f t="shared" si="1"/>
        <v/>
      </c>
      <c r="B512" s="126" t="str">
        <f t="shared" si="2"/>
        <v/>
      </c>
      <c r="C512" s="160" t="str">
        <f t="shared" si="3"/>
        <v/>
      </c>
      <c r="D512" s="161"/>
      <c r="E512" s="142" t="str">
        <f>IFERROR(__xludf.DUMMYFUNCTION("IF(D512&lt;&gt;"""",SPLIT(D512,"" 
""),)"),"")</f>
        <v/>
      </c>
    </row>
    <row r="513">
      <c r="A513" s="126" t="str">
        <f t="shared" si="1"/>
        <v/>
      </c>
      <c r="B513" s="126" t="str">
        <f t="shared" si="2"/>
        <v/>
      </c>
      <c r="C513" s="160" t="str">
        <f t="shared" si="3"/>
        <v/>
      </c>
      <c r="D513" s="161"/>
      <c r="E513" s="142" t="str">
        <f>IFERROR(__xludf.DUMMYFUNCTION("IF(D513&lt;&gt;"""",SPLIT(D513,"" 
""),)"),"")</f>
        <v/>
      </c>
    </row>
    <row r="514">
      <c r="A514" s="126" t="str">
        <f t="shared" si="1"/>
        <v/>
      </c>
      <c r="B514" s="126" t="str">
        <f t="shared" si="2"/>
        <v/>
      </c>
      <c r="C514" s="160" t="str">
        <f t="shared" si="3"/>
        <v/>
      </c>
      <c r="D514" s="161"/>
      <c r="E514" s="142" t="str">
        <f>IFERROR(__xludf.DUMMYFUNCTION("IF(D514&lt;&gt;"""",SPLIT(D514,"" 
""),)"),"")</f>
        <v/>
      </c>
    </row>
    <row r="515">
      <c r="A515" s="126" t="str">
        <f t="shared" si="1"/>
        <v/>
      </c>
      <c r="B515" s="126" t="str">
        <f t="shared" si="2"/>
        <v/>
      </c>
      <c r="C515" s="160" t="str">
        <f t="shared" si="3"/>
        <v/>
      </c>
      <c r="D515" s="161"/>
      <c r="E515" s="142" t="str">
        <f>IFERROR(__xludf.DUMMYFUNCTION("IF(D515&lt;&gt;"""",SPLIT(D515,"" 
""),)"),"")</f>
        <v/>
      </c>
    </row>
    <row r="516">
      <c r="A516" s="126" t="str">
        <f t="shared" si="1"/>
        <v/>
      </c>
      <c r="B516" s="126" t="str">
        <f t="shared" si="2"/>
        <v/>
      </c>
      <c r="C516" s="160" t="str">
        <f t="shared" si="3"/>
        <v/>
      </c>
      <c r="D516" s="161"/>
      <c r="E516" s="142" t="str">
        <f>IFERROR(__xludf.DUMMYFUNCTION("IF(D516&lt;&gt;"""",SPLIT(D516,"" 
""),)"),"")</f>
        <v/>
      </c>
    </row>
    <row r="517">
      <c r="A517" s="126" t="str">
        <f t="shared" si="1"/>
        <v/>
      </c>
      <c r="B517" s="126" t="str">
        <f t="shared" si="2"/>
        <v/>
      </c>
      <c r="C517" s="160" t="str">
        <f t="shared" si="3"/>
        <v/>
      </c>
      <c r="D517" s="161"/>
      <c r="E517" s="142" t="str">
        <f>IFERROR(__xludf.DUMMYFUNCTION("IF(D517&lt;&gt;"""",SPLIT(D517,"" 
""),)"),"")</f>
        <v/>
      </c>
    </row>
    <row r="518">
      <c r="A518" s="126" t="str">
        <f t="shared" si="1"/>
        <v/>
      </c>
      <c r="B518" s="126" t="str">
        <f t="shared" si="2"/>
        <v/>
      </c>
      <c r="C518" s="160" t="str">
        <f t="shared" si="3"/>
        <v/>
      </c>
      <c r="D518" s="161"/>
      <c r="E518" s="142" t="str">
        <f>IFERROR(__xludf.DUMMYFUNCTION("IF(D518&lt;&gt;"""",SPLIT(D518,"" 
""),)"),"")</f>
        <v/>
      </c>
    </row>
    <row r="519">
      <c r="A519" s="126" t="str">
        <f t="shared" si="1"/>
        <v/>
      </c>
      <c r="B519" s="126" t="str">
        <f t="shared" si="2"/>
        <v/>
      </c>
      <c r="C519" s="160" t="str">
        <f t="shared" si="3"/>
        <v/>
      </c>
      <c r="D519" s="161"/>
      <c r="E519" s="142" t="str">
        <f>IFERROR(__xludf.DUMMYFUNCTION("IF(D519&lt;&gt;"""",SPLIT(D519,"" 
""),)"),"")</f>
        <v/>
      </c>
    </row>
    <row r="520">
      <c r="A520" s="126" t="str">
        <f t="shared" si="1"/>
        <v/>
      </c>
      <c r="B520" s="126" t="str">
        <f t="shared" si="2"/>
        <v/>
      </c>
      <c r="C520" s="160" t="str">
        <f t="shared" si="3"/>
        <v/>
      </c>
      <c r="D520" s="161"/>
      <c r="E520" s="142" t="str">
        <f>IFERROR(__xludf.DUMMYFUNCTION("IF(D520&lt;&gt;"""",SPLIT(D520,"" 
""),)"),"")</f>
        <v/>
      </c>
    </row>
    <row r="521">
      <c r="A521" s="126" t="str">
        <f t="shared" si="1"/>
        <v/>
      </c>
      <c r="B521" s="126" t="str">
        <f t="shared" si="2"/>
        <v/>
      </c>
      <c r="C521" s="160" t="str">
        <f t="shared" si="3"/>
        <v/>
      </c>
      <c r="D521" s="161"/>
      <c r="E521" s="142" t="str">
        <f>IFERROR(__xludf.DUMMYFUNCTION("IF(D521&lt;&gt;"""",SPLIT(D521,"" 
""),)"),"")</f>
        <v/>
      </c>
    </row>
    <row r="522">
      <c r="A522" s="126" t="str">
        <f t="shared" si="1"/>
        <v/>
      </c>
      <c r="B522" s="126" t="str">
        <f t="shared" si="2"/>
        <v/>
      </c>
      <c r="C522" s="160" t="str">
        <f t="shared" si="3"/>
        <v/>
      </c>
      <c r="D522" s="161"/>
      <c r="E522" s="142" t="str">
        <f>IFERROR(__xludf.DUMMYFUNCTION("IF(D522&lt;&gt;"""",SPLIT(D522,"" 
""),)"),"")</f>
        <v/>
      </c>
    </row>
    <row r="523">
      <c r="A523" s="126" t="str">
        <f t="shared" si="1"/>
        <v/>
      </c>
      <c r="B523" s="126" t="str">
        <f t="shared" si="2"/>
        <v/>
      </c>
      <c r="C523" s="160" t="str">
        <f t="shared" si="3"/>
        <v/>
      </c>
      <c r="D523" s="161"/>
      <c r="E523" s="142" t="str">
        <f>IFERROR(__xludf.DUMMYFUNCTION("IF(D523&lt;&gt;"""",SPLIT(D523,"" 
""),)"),"")</f>
        <v/>
      </c>
    </row>
    <row r="524">
      <c r="A524" s="126" t="str">
        <f t="shared" si="1"/>
        <v/>
      </c>
      <c r="B524" s="126" t="str">
        <f t="shared" si="2"/>
        <v/>
      </c>
      <c r="C524" s="160" t="str">
        <f t="shared" si="3"/>
        <v/>
      </c>
      <c r="D524" s="161"/>
      <c r="E524" s="142" t="str">
        <f>IFERROR(__xludf.DUMMYFUNCTION("IF(D524&lt;&gt;"""",SPLIT(D524,"" 
""),)"),"")</f>
        <v/>
      </c>
    </row>
    <row r="525">
      <c r="A525" s="126" t="str">
        <f t="shared" si="1"/>
        <v/>
      </c>
      <c r="B525" s="126" t="str">
        <f t="shared" si="2"/>
        <v/>
      </c>
      <c r="C525" s="160" t="str">
        <f t="shared" si="3"/>
        <v/>
      </c>
      <c r="D525" s="161"/>
      <c r="E525" s="142" t="str">
        <f>IFERROR(__xludf.DUMMYFUNCTION("IF(D525&lt;&gt;"""",SPLIT(D525,"" 
""),)"),"")</f>
        <v/>
      </c>
    </row>
    <row r="526">
      <c r="A526" s="126" t="str">
        <f t="shared" si="1"/>
        <v/>
      </c>
      <c r="B526" s="126" t="str">
        <f t="shared" si="2"/>
        <v/>
      </c>
      <c r="C526" s="160" t="str">
        <f t="shared" si="3"/>
        <v/>
      </c>
      <c r="D526" s="161"/>
      <c r="E526" s="142" t="str">
        <f>IFERROR(__xludf.DUMMYFUNCTION("IF(D526&lt;&gt;"""",SPLIT(D526,"" 
""),)"),"")</f>
        <v/>
      </c>
    </row>
    <row r="527">
      <c r="A527" s="126" t="str">
        <f t="shared" si="1"/>
        <v/>
      </c>
      <c r="B527" s="126" t="str">
        <f t="shared" si="2"/>
        <v/>
      </c>
      <c r="C527" s="160" t="str">
        <f t="shared" si="3"/>
        <v/>
      </c>
      <c r="D527" s="161"/>
      <c r="E527" s="142" t="str">
        <f>IFERROR(__xludf.DUMMYFUNCTION("IF(D527&lt;&gt;"""",SPLIT(D527,"" 
""),)"),"")</f>
        <v/>
      </c>
    </row>
    <row r="528">
      <c r="A528" s="126" t="str">
        <f t="shared" si="1"/>
        <v/>
      </c>
      <c r="B528" s="126" t="str">
        <f t="shared" si="2"/>
        <v/>
      </c>
      <c r="C528" s="160" t="str">
        <f t="shared" si="3"/>
        <v/>
      </c>
      <c r="D528" s="161"/>
      <c r="E528" s="142" t="str">
        <f>IFERROR(__xludf.DUMMYFUNCTION("IF(D528&lt;&gt;"""",SPLIT(D528,"" 
""),)"),"")</f>
        <v/>
      </c>
    </row>
    <row r="529">
      <c r="A529" s="126" t="str">
        <f t="shared" si="1"/>
        <v/>
      </c>
      <c r="B529" s="126" t="str">
        <f t="shared" si="2"/>
        <v/>
      </c>
      <c r="C529" s="160" t="str">
        <f t="shared" si="3"/>
        <v/>
      </c>
      <c r="D529" s="161"/>
      <c r="E529" s="142" t="str">
        <f>IFERROR(__xludf.DUMMYFUNCTION("IF(D529&lt;&gt;"""",SPLIT(D529,"" 
""),)"),"")</f>
        <v/>
      </c>
    </row>
    <row r="530">
      <c r="A530" s="126" t="str">
        <f t="shared" si="1"/>
        <v/>
      </c>
      <c r="B530" s="126" t="str">
        <f t="shared" si="2"/>
        <v/>
      </c>
      <c r="C530" s="160" t="str">
        <f t="shared" si="3"/>
        <v/>
      </c>
      <c r="D530" s="161"/>
      <c r="E530" s="142" t="str">
        <f>IFERROR(__xludf.DUMMYFUNCTION("IF(D530&lt;&gt;"""",SPLIT(D530,"" 
""),)"),"")</f>
        <v/>
      </c>
    </row>
    <row r="531">
      <c r="A531" s="126" t="str">
        <f t="shared" si="1"/>
        <v/>
      </c>
      <c r="B531" s="126" t="str">
        <f t="shared" si="2"/>
        <v/>
      </c>
      <c r="C531" s="160" t="str">
        <f t="shared" si="3"/>
        <v/>
      </c>
      <c r="D531" s="161"/>
      <c r="E531" s="142" t="str">
        <f>IFERROR(__xludf.DUMMYFUNCTION("IF(D531&lt;&gt;"""",SPLIT(D531,"" 
""),)"),"")</f>
        <v/>
      </c>
    </row>
    <row r="532">
      <c r="A532" s="126" t="str">
        <f t="shared" si="1"/>
        <v/>
      </c>
      <c r="B532" s="126" t="str">
        <f t="shared" si="2"/>
        <v/>
      </c>
      <c r="C532" s="160" t="str">
        <f t="shared" si="3"/>
        <v/>
      </c>
      <c r="D532" s="161"/>
      <c r="E532" s="142" t="str">
        <f>IFERROR(__xludf.DUMMYFUNCTION("IF(D532&lt;&gt;"""",SPLIT(D532,"" 
""),)"),"")</f>
        <v/>
      </c>
    </row>
    <row r="533">
      <c r="A533" s="126" t="str">
        <f t="shared" si="1"/>
        <v/>
      </c>
      <c r="B533" s="126" t="str">
        <f t="shared" si="2"/>
        <v/>
      </c>
      <c r="C533" s="160" t="str">
        <f t="shared" si="3"/>
        <v/>
      </c>
      <c r="D533" s="161"/>
      <c r="E533" s="142" t="str">
        <f>IFERROR(__xludf.DUMMYFUNCTION("IF(D533&lt;&gt;"""",SPLIT(D533,"" 
""),)"),"")</f>
        <v/>
      </c>
    </row>
    <row r="534">
      <c r="A534" s="126" t="str">
        <f t="shared" si="1"/>
        <v/>
      </c>
      <c r="B534" s="126" t="str">
        <f t="shared" si="2"/>
        <v/>
      </c>
      <c r="C534" s="160" t="str">
        <f t="shared" si="3"/>
        <v/>
      </c>
      <c r="D534" s="161"/>
      <c r="E534" s="142" t="str">
        <f>IFERROR(__xludf.DUMMYFUNCTION("IF(D534&lt;&gt;"""",SPLIT(D534,"" 
""),)"),"")</f>
        <v/>
      </c>
    </row>
    <row r="535">
      <c r="A535" s="126" t="str">
        <f t="shared" si="1"/>
        <v/>
      </c>
      <c r="B535" s="126" t="str">
        <f t="shared" si="2"/>
        <v/>
      </c>
      <c r="C535" s="160" t="str">
        <f t="shared" si="3"/>
        <v/>
      </c>
      <c r="D535" s="161"/>
      <c r="E535" s="142" t="str">
        <f>IFERROR(__xludf.DUMMYFUNCTION("IF(D535&lt;&gt;"""",SPLIT(D535,"" 
""),)"),"")</f>
        <v/>
      </c>
    </row>
    <row r="536">
      <c r="A536" s="126" t="str">
        <f t="shared" si="1"/>
        <v/>
      </c>
      <c r="B536" s="126" t="str">
        <f t="shared" si="2"/>
        <v/>
      </c>
      <c r="C536" s="160" t="str">
        <f t="shared" si="3"/>
        <v/>
      </c>
      <c r="D536" s="161"/>
      <c r="E536" s="142" t="str">
        <f>IFERROR(__xludf.DUMMYFUNCTION("IF(D536&lt;&gt;"""",SPLIT(D536,"" 
""),)"),"")</f>
        <v/>
      </c>
    </row>
    <row r="537">
      <c r="A537" s="126" t="str">
        <f t="shared" si="1"/>
        <v/>
      </c>
      <c r="B537" s="126" t="str">
        <f t="shared" si="2"/>
        <v/>
      </c>
      <c r="C537" s="160" t="str">
        <f t="shared" si="3"/>
        <v/>
      </c>
      <c r="D537" s="161"/>
      <c r="E537" s="142" t="str">
        <f>IFERROR(__xludf.DUMMYFUNCTION("IF(D537&lt;&gt;"""",SPLIT(D537,"" 
""),)"),"")</f>
        <v/>
      </c>
    </row>
    <row r="538">
      <c r="A538" s="126" t="str">
        <f t="shared" si="1"/>
        <v/>
      </c>
      <c r="B538" s="126" t="str">
        <f t="shared" si="2"/>
        <v/>
      </c>
      <c r="C538" s="160" t="str">
        <f t="shared" si="3"/>
        <v/>
      </c>
      <c r="D538" s="161"/>
      <c r="E538" s="142" t="str">
        <f>IFERROR(__xludf.DUMMYFUNCTION("IF(D538&lt;&gt;"""",SPLIT(D538,"" 
""),)"),"")</f>
        <v/>
      </c>
    </row>
    <row r="539">
      <c r="A539" s="126" t="str">
        <f t="shared" si="1"/>
        <v/>
      </c>
      <c r="B539" s="126" t="str">
        <f t="shared" si="2"/>
        <v/>
      </c>
      <c r="C539" s="160" t="str">
        <f t="shared" si="3"/>
        <v/>
      </c>
      <c r="D539" s="161"/>
      <c r="E539" s="142" t="str">
        <f>IFERROR(__xludf.DUMMYFUNCTION("IF(D539&lt;&gt;"""",SPLIT(D539,"" 
""),)"),"")</f>
        <v/>
      </c>
    </row>
    <row r="540">
      <c r="A540" s="126" t="str">
        <f t="shared" si="1"/>
        <v/>
      </c>
      <c r="B540" s="126" t="str">
        <f t="shared" si="2"/>
        <v/>
      </c>
      <c r="C540" s="160" t="str">
        <f t="shared" si="3"/>
        <v/>
      </c>
      <c r="D540" s="161"/>
      <c r="E540" s="142" t="str">
        <f>IFERROR(__xludf.DUMMYFUNCTION("IF(D540&lt;&gt;"""",SPLIT(D540,"" 
""),)"),"")</f>
        <v/>
      </c>
    </row>
    <row r="541">
      <c r="A541" s="126" t="str">
        <f t="shared" si="1"/>
        <v/>
      </c>
      <c r="B541" s="126" t="str">
        <f t="shared" si="2"/>
        <v/>
      </c>
      <c r="C541" s="160" t="str">
        <f t="shared" si="3"/>
        <v/>
      </c>
      <c r="D541" s="161"/>
      <c r="E541" s="142" t="str">
        <f>IFERROR(__xludf.DUMMYFUNCTION("IF(D541&lt;&gt;"""",SPLIT(D541,"" 
""),)"),"")</f>
        <v/>
      </c>
    </row>
    <row r="542">
      <c r="A542" s="126" t="str">
        <f t="shared" si="1"/>
        <v/>
      </c>
      <c r="B542" s="126" t="str">
        <f t="shared" si="2"/>
        <v/>
      </c>
      <c r="C542" s="160" t="str">
        <f t="shared" si="3"/>
        <v/>
      </c>
      <c r="D542" s="161"/>
      <c r="E542" s="142" t="str">
        <f>IFERROR(__xludf.DUMMYFUNCTION("IF(D542&lt;&gt;"""",SPLIT(D542,"" 
""),)"),"")</f>
        <v/>
      </c>
    </row>
    <row r="543">
      <c r="A543" s="126" t="str">
        <f t="shared" si="1"/>
        <v/>
      </c>
      <c r="B543" s="126" t="str">
        <f t="shared" si="2"/>
        <v/>
      </c>
      <c r="C543" s="160" t="str">
        <f t="shared" si="3"/>
        <v/>
      </c>
      <c r="D543" s="161"/>
      <c r="E543" s="142" t="str">
        <f>IFERROR(__xludf.DUMMYFUNCTION("IF(D543&lt;&gt;"""",SPLIT(D543,"" 
""),)"),"")</f>
        <v/>
      </c>
    </row>
    <row r="544">
      <c r="A544" s="126" t="str">
        <f t="shared" si="1"/>
        <v/>
      </c>
      <c r="B544" s="126" t="str">
        <f t="shared" si="2"/>
        <v/>
      </c>
      <c r="C544" s="160" t="str">
        <f t="shared" si="3"/>
        <v/>
      </c>
      <c r="D544" s="161"/>
      <c r="E544" s="142" t="str">
        <f>IFERROR(__xludf.DUMMYFUNCTION("IF(D544&lt;&gt;"""",SPLIT(D544,"" 
""),)"),"")</f>
        <v/>
      </c>
    </row>
    <row r="545">
      <c r="A545" s="126" t="str">
        <f t="shared" si="1"/>
        <v/>
      </c>
      <c r="B545" s="126" t="str">
        <f t="shared" si="2"/>
        <v/>
      </c>
      <c r="C545" s="160" t="str">
        <f t="shared" si="3"/>
        <v/>
      </c>
      <c r="D545" s="161"/>
      <c r="E545" s="142" t="str">
        <f>IFERROR(__xludf.DUMMYFUNCTION("IF(D545&lt;&gt;"""",SPLIT(D545,"" 
""),)"),"")</f>
        <v/>
      </c>
    </row>
    <row r="546">
      <c r="A546" s="126" t="str">
        <f t="shared" si="1"/>
        <v/>
      </c>
      <c r="B546" s="126" t="str">
        <f t="shared" si="2"/>
        <v/>
      </c>
      <c r="C546" s="160" t="str">
        <f t="shared" si="3"/>
        <v/>
      </c>
      <c r="D546" s="161"/>
      <c r="E546" s="142" t="str">
        <f>IFERROR(__xludf.DUMMYFUNCTION("IF(D546&lt;&gt;"""",SPLIT(D546,"" 
""),)"),"")</f>
        <v/>
      </c>
    </row>
    <row r="547">
      <c r="A547" s="126" t="str">
        <f t="shared" si="1"/>
        <v/>
      </c>
      <c r="B547" s="126" t="str">
        <f t="shared" si="2"/>
        <v/>
      </c>
      <c r="C547" s="160" t="str">
        <f t="shared" si="3"/>
        <v/>
      </c>
      <c r="D547" s="161"/>
      <c r="E547" s="142" t="str">
        <f>IFERROR(__xludf.DUMMYFUNCTION("IF(D547&lt;&gt;"""",SPLIT(D547,"" 
""),)"),"")</f>
        <v/>
      </c>
    </row>
    <row r="548">
      <c r="A548" s="126" t="str">
        <f t="shared" si="1"/>
        <v/>
      </c>
      <c r="B548" s="126" t="str">
        <f t="shared" si="2"/>
        <v/>
      </c>
      <c r="C548" s="160" t="str">
        <f t="shared" si="3"/>
        <v/>
      </c>
      <c r="D548" s="161"/>
      <c r="E548" s="142" t="str">
        <f>IFERROR(__xludf.DUMMYFUNCTION("IF(D548&lt;&gt;"""",SPLIT(D548,"" 
""),)"),"")</f>
        <v/>
      </c>
    </row>
    <row r="549">
      <c r="A549" s="126" t="str">
        <f t="shared" si="1"/>
        <v/>
      </c>
      <c r="B549" s="126" t="str">
        <f t="shared" si="2"/>
        <v/>
      </c>
      <c r="C549" s="160" t="str">
        <f t="shared" si="3"/>
        <v/>
      </c>
      <c r="D549" s="161"/>
      <c r="E549" s="142" t="str">
        <f>IFERROR(__xludf.DUMMYFUNCTION("IF(D549&lt;&gt;"""",SPLIT(D549,"" 
""),)"),"")</f>
        <v/>
      </c>
    </row>
    <row r="550">
      <c r="A550" s="126" t="str">
        <f t="shared" si="1"/>
        <v/>
      </c>
      <c r="B550" s="126" t="str">
        <f t="shared" si="2"/>
        <v/>
      </c>
      <c r="C550" s="160" t="str">
        <f t="shared" si="3"/>
        <v/>
      </c>
      <c r="D550" s="161"/>
      <c r="E550" s="142" t="str">
        <f>IFERROR(__xludf.DUMMYFUNCTION("IF(D550&lt;&gt;"""",SPLIT(D550,"" 
""),)"),"")</f>
        <v/>
      </c>
    </row>
    <row r="551">
      <c r="A551" s="126" t="str">
        <f t="shared" si="1"/>
        <v/>
      </c>
      <c r="B551" s="126" t="str">
        <f t="shared" si="2"/>
        <v/>
      </c>
      <c r="C551" s="160" t="str">
        <f t="shared" si="3"/>
        <v/>
      </c>
      <c r="D551" s="161"/>
      <c r="E551" s="142" t="str">
        <f>IFERROR(__xludf.DUMMYFUNCTION("IF(D551&lt;&gt;"""",SPLIT(D551,"" 
""),)"),"")</f>
        <v/>
      </c>
    </row>
    <row r="552">
      <c r="A552" s="126" t="str">
        <f t="shared" si="1"/>
        <v/>
      </c>
      <c r="B552" s="126" t="str">
        <f t="shared" si="2"/>
        <v/>
      </c>
      <c r="C552" s="160" t="str">
        <f t="shared" si="3"/>
        <v/>
      </c>
      <c r="D552" s="161"/>
      <c r="E552" s="142" t="str">
        <f>IFERROR(__xludf.DUMMYFUNCTION("IF(D552&lt;&gt;"""",SPLIT(D552,"" 
""),)"),"")</f>
        <v/>
      </c>
    </row>
    <row r="553">
      <c r="A553" s="126" t="str">
        <f t="shared" si="1"/>
        <v/>
      </c>
      <c r="B553" s="126" t="str">
        <f t="shared" si="2"/>
        <v/>
      </c>
      <c r="C553" s="160" t="str">
        <f t="shared" si="3"/>
        <v/>
      </c>
      <c r="D553" s="161"/>
      <c r="E553" s="142" t="str">
        <f>IFERROR(__xludf.DUMMYFUNCTION("IF(D553&lt;&gt;"""",SPLIT(D553,"" 
""),)"),"")</f>
        <v/>
      </c>
    </row>
    <row r="554">
      <c r="A554" s="126" t="str">
        <f t="shared" si="1"/>
        <v/>
      </c>
      <c r="B554" s="126" t="str">
        <f t="shared" si="2"/>
        <v/>
      </c>
      <c r="C554" s="160" t="str">
        <f t="shared" si="3"/>
        <v/>
      </c>
      <c r="D554" s="161"/>
      <c r="E554" s="142" t="str">
        <f>IFERROR(__xludf.DUMMYFUNCTION("IF(D554&lt;&gt;"""",SPLIT(D554,"" 
""),)"),"")</f>
        <v/>
      </c>
    </row>
    <row r="555">
      <c r="A555" s="126" t="str">
        <f t="shared" si="1"/>
        <v/>
      </c>
      <c r="B555" s="126" t="str">
        <f t="shared" si="2"/>
        <v/>
      </c>
      <c r="C555" s="160" t="str">
        <f t="shared" si="3"/>
        <v/>
      </c>
      <c r="D555" s="161"/>
      <c r="E555" s="142" t="str">
        <f>IFERROR(__xludf.DUMMYFUNCTION("IF(D555&lt;&gt;"""",SPLIT(D555,"" 
""),)"),"")</f>
        <v/>
      </c>
    </row>
    <row r="556">
      <c r="A556" s="126" t="str">
        <f t="shared" si="1"/>
        <v/>
      </c>
      <c r="B556" s="126" t="str">
        <f t="shared" si="2"/>
        <v/>
      </c>
      <c r="C556" s="160" t="str">
        <f t="shared" si="3"/>
        <v/>
      </c>
      <c r="D556" s="161"/>
      <c r="E556" s="142" t="str">
        <f>IFERROR(__xludf.DUMMYFUNCTION("IF(D556&lt;&gt;"""",SPLIT(D556,"" 
""),)"),"")</f>
        <v/>
      </c>
    </row>
    <row r="557">
      <c r="A557" s="126" t="str">
        <f t="shared" si="1"/>
        <v/>
      </c>
      <c r="B557" s="126" t="str">
        <f t="shared" si="2"/>
        <v/>
      </c>
      <c r="C557" s="160" t="str">
        <f t="shared" si="3"/>
        <v/>
      </c>
      <c r="D557" s="161"/>
      <c r="E557" s="142" t="str">
        <f>IFERROR(__xludf.DUMMYFUNCTION("IF(D557&lt;&gt;"""",SPLIT(D557,"" 
""),)"),"")</f>
        <v/>
      </c>
    </row>
    <row r="558">
      <c r="A558" s="126" t="str">
        <f t="shared" si="1"/>
        <v/>
      </c>
      <c r="B558" s="126" t="str">
        <f t="shared" si="2"/>
        <v/>
      </c>
      <c r="C558" s="160" t="str">
        <f t="shared" si="3"/>
        <v/>
      </c>
      <c r="D558" s="161"/>
      <c r="E558" s="142" t="str">
        <f>IFERROR(__xludf.DUMMYFUNCTION("IF(D558&lt;&gt;"""",SPLIT(D558,"" 
""),)"),"")</f>
        <v/>
      </c>
    </row>
    <row r="559">
      <c r="A559" s="126" t="str">
        <f t="shared" si="1"/>
        <v/>
      </c>
      <c r="B559" s="126" t="str">
        <f t="shared" si="2"/>
        <v/>
      </c>
      <c r="C559" s="160" t="str">
        <f t="shared" si="3"/>
        <v/>
      </c>
      <c r="D559" s="161"/>
      <c r="E559" s="142" t="str">
        <f>IFERROR(__xludf.DUMMYFUNCTION("IF(D559&lt;&gt;"""",SPLIT(D559,"" 
""),)"),"")</f>
        <v/>
      </c>
    </row>
    <row r="560">
      <c r="A560" s="126" t="str">
        <f t="shared" si="1"/>
        <v/>
      </c>
      <c r="B560" s="126" t="str">
        <f t="shared" si="2"/>
        <v/>
      </c>
      <c r="C560" s="160" t="str">
        <f t="shared" si="3"/>
        <v/>
      </c>
      <c r="D560" s="161"/>
      <c r="E560" s="142" t="str">
        <f>IFERROR(__xludf.DUMMYFUNCTION("IF(D560&lt;&gt;"""",SPLIT(D560,"" 
""),)"),"")</f>
        <v/>
      </c>
    </row>
    <row r="561">
      <c r="A561" s="126" t="str">
        <f t="shared" si="1"/>
        <v/>
      </c>
      <c r="B561" s="126" t="str">
        <f t="shared" si="2"/>
        <v/>
      </c>
      <c r="C561" s="160" t="str">
        <f t="shared" si="3"/>
        <v/>
      </c>
      <c r="D561" s="161"/>
      <c r="E561" s="142" t="str">
        <f>IFERROR(__xludf.DUMMYFUNCTION("IF(D561&lt;&gt;"""",SPLIT(D561,"" 
""),)"),"")</f>
        <v/>
      </c>
    </row>
    <row r="562">
      <c r="A562" s="126" t="str">
        <f t="shared" si="1"/>
        <v/>
      </c>
      <c r="B562" s="126" t="str">
        <f t="shared" si="2"/>
        <v/>
      </c>
      <c r="C562" s="160" t="str">
        <f t="shared" si="3"/>
        <v/>
      </c>
      <c r="D562" s="161"/>
      <c r="E562" s="142" t="str">
        <f>IFERROR(__xludf.DUMMYFUNCTION("IF(D562&lt;&gt;"""",SPLIT(D562,"" 
""),)"),"")</f>
        <v/>
      </c>
    </row>
    <row r="563">
      <c r="A563" s="126" t="str">
        <f t="shared" si="1"/>
        <v/>
      </c>
      <c r="B563" s="126" t="str">
        <f t="shared" si="2"/>
        <v/>
      </c>
      <c r="C563" s="160" t="str">
        <f t="shared" si="3"/>
        <v/>
      </c>
      <c r="D563" s="161"/>
      <c r="E563" s="142" t="str">
        <f>IFERROR(__xludf.DUMMYFUNCTION("IF(D563&lt;&gt;"""",SPLIT(D563,"" 
""),)"),"")</f>
        <v/>
      </c>
    </row>
    <row r="564">
      <c r="A564" s="126" t="str">
        <f t="shared" si="1"/>
        <v/>
      </c>
      <c r="B564" s="126" t="str">
        <f t="shared" si="2"/>
        <v/>
      </c>
      <c r="C564" s="160" t="str">
        <f t="shared" si="3"/>
        <v/>
      </c>
      <c r="D564" s="161"/>
      <c r="E564" s="142" t="str">
        <f>IFERROR(__xludf.DUMMYFUNCTION("IF(D564&lt;&gt;"""",SPLIT(D564,"" 
""),)"),"")</f>
        <v/>
      </c>
    </row>
    <row r="565">
      <c r="A565" s="126" t="str">
        <f t="shared" si="1"/>
        <v/>
      </c>
      <c r="B565" s="126" t="str">
        <f t="shared" si="2"/>
        <v/>
      </c>
      <c r="C565" s="160" t="str">
        <f t="shared" si="3"/>
        <v/>
      </c>
      <c r="D565" s="161"/>
      <c r="E565" s="142" t="str">
        <f>IFERROR(__xludf.DUMMYFUNCTION("IF(D565&lt;&gt;"""",SPLIT(D565,"" 
""),)"),"")</f>
        <v/>
      </c>
    </row>
    <row r="566">
      <c r="A566" s="126" t="str">
        <f t="shared" si="1"/>
        <v/>
      </c>
      <c r="B566" s="126" t="str">
        <f t="shared" si="2"/>
        <v/>
      </c>
      <c r="C566" s="160" t="str">
        <f t="shared" si="3"/>
        <v/>
      </c>
      <c r="D566" s="161"/>
      <c r="E566" s="142" t="str">
        <f>IFERROR(__xludf.DUMMYFUNCTION("IF(D566&lt;&gt;"""",SPLIT(D566,"" 
""),)"),"")</f>
        <v/>
      </c>
    </row>
    <row r="567">
      <c r="A567" s="126" t="str">
        <f t="shared" si="1"/>
        <v/>
      </c>
      <c r="B567" s="126" t="str">
        <f t="shared" si="2"/>
        <v/>
      </c>
      <c r="C567" s="160" t="str">
        <f t="shared" si="3"/>
        <v/>
      </c>
      <c r="D567" s="161"/>
      <c r="E567" s="142" t="str">
        <f>IFERROR(__xludf.DUMMYFUNCTION("IF(D567&lt;&gt;"""",SPLIT(D567,"" 
""),)"),"")</f>
        <v/>
      </c>
    </row>
    <row r="568">
      <c r="A568" s="126" t="str">
        <f t="shared" si="1"/>
        <v/>
      </c>
      <c r="B568" s="126" t="str">
        <f t="shared" si="2"/>
        <v/>
      </c>
      <c r="C568" s="160" t="str">
        <f t="shared" si="3"/>
        <v/>
      </c>
      <c r="D568" s="161"/>
      <c r="E568" s="142" t="str">
        <f>IFERROR(__xludf.DUMMYFUNCTION("IF(D568&lt;&gt;"""",SPLIT(D568,"" 
""),)"),"")</f>
        <v/>
      </c>
    </row>
    <row r="569">
      <c r="A569" s="126" t="str">
        <f t="shared" si="1"/>
        <v/>
      </c>
      <c r="B569" s="126" t="str">
        <f t="shared" si="2"/>
        <v/>
      </c>
      <c r="C569" s="160" t="str">
        <f t="shared" si="3"/>
        <v/>
      </c>
      <c r="D569" s="161"/>
      <c r="E569" s="142" t="str">
        <f>IFERROR(__xludf.DUMMYFUNCTION("IF(D569&lt;&gt;"""",SPLIT(D569,"" 
""),)"),"")</f>
        <v/>
      </c>
    </row>
    <row r="570">
      <c r="A570" s="126" t="str">
        <f t="shared" si="1"/>
        <v/>
      </c>
      <c r="B570" s="126" t="str">
        <f t="shared" si="2"/>
        <v/>
      </c>
      <c r="C570" s="160" t="str">
        <f t="shared" si="3"/>
        <v/>
      </c>
      <c r="D570" s="161"/>
      <c r="E570" s="142" t="str">
        <f>IFERROR(__xludf.DUMMYFUNCTION("IF(D570&lt;&gt;"""",SPLIT(D570,"" 
""),)"),"")</f>
        <v/>
      </c>
    </row>
    <row r="571">
      <c r="A571" s="126" t="str">
        <f t="shared" si="1"/>
        <v/>
      </c>
      <c r="B571" s="126" t="str">
        <f t="shared" si="2"/>
        <v/>
      </c>
      <c r="C571" s="160" t="str">
        <f t="shared" si="3"/>
        <v/>
      </c>
      <c r="D571" s="161"/>
      <c r="E571" s="142" t="str">
        <f>IFERROR(__xludf.DUMMYFUNCTION("IF(D571&lt;&gt;"""",SPLIT(D571,"" 
""),)"),"")</f>
        <v/>
      </c>
    </row>
    <row r="572">
      <c r="A572" s="126" t="str">
        <f t="shared" si="1"/>
        <v/>
      </c>
      <c r="B572" s="126" t="str">
        <f t="shared" si="2"/>
        <v/>
      </c>
      <c r="C572" s="160" t="str">
        <f t="shared" si="3"/>
        <v/>
      </c>
      <c r="D572" s="161"/>
      <c r="E572" s="142" t="str">
        <f>IFERROR(__xludf.DUMMYFUNCTION("IF(D572&lt;&gt;"""",SPLIT(D572,"" 
""),)"),"")</f>
        <v/>
      </c>
    </row>
    <row r="573">
      <c r="A573" s="126" t="str">
        <f t="shared" si="1"/>
        <v/>
      </c>
      <c r="B573" s="126" t="str">
        <f t="shared" si="2"/>
        <v/>
      </c>
      <c r="C573" s="160" t="str">
        <f t="shared" si="3"/>
        <v/>
      </c>
      <c r="D573" s="161"/>
      <c r="E573" s="142" t="str">
        <f>IFERROR(__xludf.DUMMYFUNCTION("IF(D573&lt;&gt;"""",SPLIT(D573,"" 
""),)"),"")</f>
        <v/>
      </c>
    </row>
    <row r="574">
      <c r="A574" s="126" t="str">
        <f t="shared" si="1"/>
        <v/>
      </c>
      <c r="B574" s="126" t="str">
        <f t="shared" si="2"/>
        <v/>
      </c>
      <c r="C574" s="160" t="str">
        <f t="shared" si="3"/>
        <v/>
      </c>
      <c r="D574" s="161"/>
      <c r="E574" s="142" t="str">
        <f>IFERROR(__xludf.DUMMYFUNCTION("IF(D574&lt;&gt;"""",SPLIT(D574,"" 
""),)"),"")</f>
        <v/>
      </c>
    </row>
    <row r="575">
      <c r="A575" s="126" t="str">
        <f t="shared" si="1"/>
        <v/>
      </c>
      <c r="B575" s="126" t="str">
        <f t="shared" si="2"/>
        <v/>
      </c>
      <c r="C575" s="160" t="str">
        <f t="shared" si="3"/>
        <v/>
      </c>
      <c r="D575" s="161"/>
      <c r="E575" s="142" t="str">
        <f>IFERROR(__xludf.DUMMYFUNCTION("IF(D575&lt;&gt;"""",SPLIT(D575,"" 
""),)"),"")</f>
        <v/>
      </c>
    </row>
    <row r="576">
      <c r="A576" s="126" t="str">
        <f t="shared" si="1"/>
        <v/>
      </c>
      <c r="B576" s="126" t="str">
        <f t="shared" si="2"/>
        <v/>
      </c>
      <c r="C576" s="160" t="str">
        <f t="shared" si="3"/>
        <v/>
      </c>
      <c r="D576" s="161"/>
      <c r="E576" s="142" t="str">
        <f>IFERROR(__xludf.DUMMYFUNCTION("IF(D576&lt;&gt;"""",SPLIT(D576,"" 
""),)"),"")</f>
        <v/>
      </c>
    </row>
    <row r="577">
      <c r="A577" s="126" t="str">
        <f t="shared" si="1"/>
        <v/>
      </c>
      <c r="B577" s="126" t="str">
        <f t="shared" si="2"/>
        <v/>
      </c>
      <c r="C577" s="160" t="str">
        <f t="shared" si="3"/>
        <v/>
      </c>
      <c r="D577" s="161"/>
      <c r="E577" s="142" t="str">
        <f>IFERROR(__xludf.DUMMYFUNCTION("IF(D577&lt;&gt;"""",SPLIT(D577,"" 
""),)"),"")</f>
        <v/>
      </c>
    </row>
    <row r="578">
      <c r="A578" s="126" t="str">
        <f t="shared" si="1"/>
        <v/>
      </c>
      <c r="B578" s="126" t="str">
        <f t="shared" si="2"/>
        <v/>
      </c>
      <c r="C578" s="160" t="str">
        <f t="shared" si="3"/>
        <v/>
      </c>
      <c r="D578" s="161"/>
      <c r="E578" s="142" t="str">
        <f>IFERROR(__xludf.DUMMYFUNCTION("IF(D578&lt;&gt;"""",SPLIT(D578,"" 
""),)"),"")</f>
        <v/>
      </c>
    </row>
    <row r="579">
      <c r="A579" s="126" t="str">
        <f t="shared" si="1"/>
        <v/>
      </c>
      <c r="B579" s="126" t="str">
        <f t="shared" si="2"/>
        <v/>
      </c>
      <c r="C579" s="160" t="str">
        <f t="shared" si="3"/>
        <v/>
      </c>
      <c r="D579" s="161"/>
      <c r="E579" s="142" t="str">
        <f>IFERROR(__xludf.DUMMYFUNCTION("IF(D579&lt;&gt;"""",SPLIT(D579,"" 
""),)"),"")</f>
        <v/>
      </c>
    </row>
    <row r="580">
      <c r="A580" s="126" t="str">
        <f t="shared" si="1"/>
        <v/>
      </c>
      <c r="B580" s="126" t="str">
        <f t="shared" si="2"/>
        <v/>
      </c>
      <c r="C580" s="160" t="str">
        <f t="shared" si="3"/>
        <v/>
      </c>
      <c r="D580" s="161"/>
      <c r="E580" s="142" t="str">
        <f>IFERROR(__xludf.DUMMYFUNCTION("IF(D580&lt;&gt;"""",SPLIT(D580,"" 
""),)"),"")</f>
        <v/>
      </c>
    </row>
    <row r="581">
      <c r="A581" s="126" t="str">
        <f t="shared" si="1"/>
        <v/>
      </c>
      <c r="B581" s="126" t="str">
        <f t="shared" si="2"/>
        <v/>
      </c>
      <c r="C581" s="160" t="str">
        <f t="shared" si="3"/>
        <v/>
      </c>
      <c r="D581" s="161"/>
      <c r="E581" s="142" t="str">
        <f>IFERROR(__xludf.DUMMYFUNCTION("IF(D581&lt;&gt;"""",SPLIT(D581,"" 
""),)"),"")</f>
        <v/>
      </c>
    </row>
    <row r="582">
      <c r="A582" s="126" t="str">
        <f t="shared" si="1"/>
        <v/>
      </c>
      <c r="B582" s="126" t="str">
        <f t="shared" si="2"/>
        <v/>
      </c>
      <c r="C582" s="160" t="str">
        <f t="shared" si="3"/>
        <v/>
      </c>
      <c r="D582" s="161"/>
      <c r="E582" s="142" t="str">
        <f>IFERROR(__xludf.DUMMYFUNCTION("IF(D582&lt;&gt;"""",SPLIT(D582,"" 
""),)"),"")</f>
        <v/>
      </c>
    </row>
    <row r="583">
      <c r="A583" s="126" t="str">
        <f t="shared" si="1"/>
        <v/>
      </c>
      <c r="B583" s="126" t="str">
        <f t="shared" si="2"/>
        <v/>
      </c>
      <c r="C583" s="160" t="str">
        <f t="shared" si="3"/>
        <v/>
      </c>
      <c r="D583" s="161"/>
      <c r="E583" s="142" t="str">
        <f>IFERROR(__xludf.DUMMYFUNCTION("IF(D583&lt;&gt;"""",SPLIT(D583,"" 
""),)"),"")</f>
        <v/>
      </c>
    </row>
    <row r="584">
      <c r="A584" s="126" t="str">
        <f t="shared" si="1"/>
        <v/>
      </c>
      <c r="B584" s="126" t="str">
        <f t="shared" si="2"/>
        <v/>
      </c>
      <c r="C584" s="160" t="str">
        <f t="shared" si="3"/>
        <v/>
      </c>
      <c r="D584" s="161"/>
      <c r="E584" s="142" t="str">
        <f>IFERROR(__xludf.DUMMYFUNCTION("IF(D584&lt;&gt;"""",SPLIT(D584,"" 
""),)"),"")</f>
        <v/>
      </c>
    </row>
    <row r="585">
      <c r="A585" s="126" t="str">
        <f t="shared" si="1"/>
        <v/>
      </c>
      <c r="B585" s="126" t="str">
        <f t="shared" si="2"/>
        <v/>
      </c>
      <c r="C585" s="160" t="str">
        <f t="shared" si="3"/>
        <v/>
      </c>
      <c r="D585" s="161"/>
      <c r="E585" s="142" t="str">
        <f>IFERROR(__xludf.DUMMYFUNCTION("IF(D585&lt;&gt;"""",SPLIT(D585,"" 
""),)"),"")</f>
        <v/>
      </c>
    </row>
    <row r="586">
      <c r="A586" s="126" t="str">
        <f t="shared" si="1"/>
        <v/>
      </c>
      <c r="B586" s="126" t="str">
        <f t="shared" si="2"/>
        <v/>
      </c>
      <c r="C586" s="160" t="str">
        <f t="shared" si="3"/>
        <v/>
      </c>
      <c r="D586" s="161"/>
      <c r="E586" s="142" t="str">
        <f>IFERROR(__xludf.DUMMYFUNCTION("IF(D586&lt;&gt;"""",SPLIT(D586,"" 
""),)"),"")</f>
        <v/>
      </c>
    </row>
    <row r="587">
      <c r="A587" s="126" t="str">
        <f t="shared" si="1"/>
        <v/>
      </c>
      <c r="B587" s="126" t="str">
        <f t="shared" si="2"/>
        <v/>
      </c>
      <c r="C587" s="160" t="str">
        <f t="shared" si="3"/>
        <v/>
      </c>
      <c r="D587" s="161"/>
      <c r="E587" s="142" t="str">
        <f>IFERROR(__xludf.DUMMYFUNCTION("IF(D587&lt;&gt;"""",SPLIT(D587,"" 
""),)"),"")</f>
        <v/>
      </c>
    </row>
    <row r="588">
      <c r="A588" s="126" t="str">
        <f t="shared" si="1"/>
        <v/>
      </c>
      <c r="B588" s="126" t="str">
        <f t="shared" si="2"/>
        <v/>
      </c>
      <c r="C588" s="160" t="str">
        <f t="shared" si="3"/>
        <v/>
      </c>
      <c r="D588" s="161"/>
      <c r="E588" s="142" t="str">
        <f>IFERROR(__xludf.DUMMYFUNCTION("IF(D588&lt;&gt;"""",SPLIT(D588,"" 
""),)"),"")</f>
        <v/>
      </c>
    </row>
    <row r="589">
      <c r="A589" s="126" t="str">
        <f t="shared" si="1"/>
        <v/>
      </c>
      <c r="B589" s="126" t="str">
        <f t="shared" si="2"/>
        <v/>
      </c>
      <c r="C589" s="160" t="str">
        <f t="shared" si="3"/>
        <v/>
      </c>
      <c r="D589" s="161"/>
      <c r="E589" s="142" t="str">
        <f>IFERROR(__xludf.DUMMYFUNCTION("IF(D589&lt;&gt;"""",SPLIT(D589,"" 
""),)"),"")</f>
        <v/>
      </c>
    </row>
    <row r="590">
      <c r="A590" s="126" t="str">
        <f t="shared" si="1"/>
        <v/>
      </c>
      <c r="B590" s="126" t="str">
        <f t="shared" si="2"/>
        <v/>
      </c>
      <c r="C590" s="160" t="str">
        <f t="shared" si="3"/>
        <v/>
      </c>
      <c r="D590" s="161"/>
      <c r="E590" s="142" t="str">
        <f>IFERROR(__xludf.DUMMYFUNCTION("IF(D590&lt;&gt;"""",SPLIT(D590,"" 
""),)"),"")</f>
        <v/>
      </c>
    </row>
    <row r="591">
      <c r="A591" s="126" t="str">
        <f t="shared" si="1"/>
        <v/>
      </c>
      <c r="B591" s="126" t="str">
        <f t="shared" si="2"/>
        <v/>
      </c>
      <c r="C591" s="160" t="str">
        <f t="shared" si="3"/>
        <v/>
      </c>
      <c r="D591" s="161"/>
      <c r="E591" s="142" t="str">
        <f>IFERROR(__xludf.DUMMYFUNCTION("IF(D591&lt;&gt;"""",SPLIT(D591,"" 
""),)"),"")</f>
        <v/>
      </c>
    </row>
    <row r="592">
      <c r="A592" s="126" t="str">
        <f t="shared" si="1"/>
        <v/>
      </c>
      <c r="B592" s="126" t="str">
        <f t="shared" si="2"/>
        <v/>
      </c>
      <c r="C592" s="160" t="str">
        <f t="shared" si="3"/>
        <v/>
      </c>
      <c r="D592" s="161"/>
      <c r="E592" s="142" t="str">
        <f>IFERROR(__xludf.DUMMYFUNCTION("IF(D592&lt;&gt;"""",SPLIT(D592,"" 
""),)"),"")</f>
        <v/>
      </c>
    </row>
    <row r="593">
      <c r="A593" s="126" t="str">
        <f t="shared" si="1"/>
        <v/>
      </c>
      <c r="B593" s="126" t="str">
        <f t="shared" si="2"/>
        <v/>
      </c>
      <c r="C593" s="160" t="str">
        <f t="shared" si="3"/>
        <v/>
      </c>
      <c r="D593" s="161"/>
      <c r="E593" s="142" t="str">
        <f>IFERROR(__xludf.DUMMYFUNCTION("IF(D593&lt;&gt;"""",SPLIT(D593,"" 
""),)"),"")</f>
        <v/>
      </c>
    </row>
    <row r="594">
      <c r="A594" s="126" t="str">
        <f t="shared" si="1"/>
        <v/>
      </c>
      <c r="B594" s="126" t="str">
        <f t="shared" si="2"/>
        <v/>
      </c>
      <c r="C594" s="160" t="str">
        <f t="shared" si="3"/>
        <v/>
      </c>
      <c r="D594" s="161"/>
      <c r="E594" s="142" t="str">
        <f>IFERROR(__xludf.DUMMYFUNCTION("IF(D594&lt;&gt;"""",SPLIT(D594,"" 
""),)"),"")</f>
        <v/>
      </c>
    </row>
    <row r="595">
      <c r="A595" s="126" t="str">
        <f t="shared" si="1"/>
        <v/>
      </c>
      <c r="B595" s="126" t="str">
        <f t="shared" si="2"/>
        <v/>
      </c>
      <c r="C595" s="160" t="str">
        <f t="shared" si="3"/>
        <v/>
      </c>
      <c r="D595" s="161"/>
      <c r="E595" s="142" t="str">
        <f>IFERROR(__xludf.DUMMYFUNCTION("IF(D595&lt;&gt;"""",SPLIT(D595,"" 
""),)"),"")</f>
        <v/>
      </c>
    </row>
    <row r="596">
      <c r="A596" s="126" t="str">
        <f t="shared" si="1"/>
        <v/>
      </c>
      <c r="B596" s="126" t="str">
        <f t="shared" si="2"/>
        <v/>
      </c>
      <c r="C596" s="160" t="str">
        <f t="shared" si="3"/>
        <v/>
      </c>
      <c r="D596" s="161"/>
      <c r="E596" s="142" t="str">
        <f>IFERROR(__xludf.DUMMYFUNCTION("IF(D596&lt;&gt;"""",SPLIT(D596,"" 
""),)"),"")</f>
        <v/>
      </c>
    </row>
    <row r="597">
      <c r="A597" s="126" t="str">
        <f t="shared" si="1"/>
        <v/>
      </c>
      <c r="B597" s="126" t="str">
        <f t="shared" si="2"/>
        <v/>
      </c>
      <c r="C597" s="160" t="str">
        <f t="shared" si="3"/>
        <v/>
      </c>
      <c r="D597" s="161"/>
      <c r="E597" s="142" t="str">
        <f>IFERROR(__xludf.DUMMYFUNCTION("IF(D597&lt;&gt;"""",SPLIT(D597,"" 
""),)"),"")</f>
        <v/>
      </c>
    </row>
    <row r="598">
      <c r="A598" s="126" t="str">
        <f t="shared" si="1"/>
        <v/>
      </c>
      <c r="B598" s="126" t="str">
        <f t="shared" si="2"/>
        <v/>
      </c>
      <c r="C598" s="160" t="str">
        <f t="shared" si="3"/>
        <v/>
      </c>
      <c r="D598" s="161"/>
      <c r="E598" s="142" t="str">
        <f>IFERROR(__xludf.DUMMYFUNCTION("IF(D598&lt;&gt;"""",SPLIT(D598,"" 
""),)"),"")</f>
        <v/>
      </c>
    </row>
    <row r="599">
      <c r="A599" s="126" t="str">
        <f t="shared" si="1"/>
        <v/>
      </c>
      <c r="B599" s="126" t="str">
        <f t="shared" si="2"/>
        <v/>
      </c>
      <c r="C599" s="160" t="str">
        <f t="shared" si="3"/>
        <v/>
      </c>
      <c r="D599" s="161"/>
      <c r="E599" s="142" t="str">
        <f>IFERROR(__xludf.DUMMYFUNCTION("IF(D599&lt;&gt;"""",SPLIT(D599,"" 
""),)"),"")</f>
        <v/>
      </c>
    </row>
    <row r="600">
      <c r="A600" s="126" t="str">
        <f t="shared" si="1"/>
        <v/>
      </c>
      <c r="B600" s="126" t="str">
        <f t="shared" si="2"/>
        <v/>
      </c>
      <c r="C600" s="160" t="str">
        <f t="shared" si="3"/>
        <v/>
      </c>
      <c r="D600" s="161"/>
      <c r="E600" s="142" t="str">
        <f>IFERROR(__xludf.DUMMYFUNCTION("IF(D600&lt;&gt;"""",SPLIT(D600,"" 
""),)"),"")</f>
        <v/>
      </c>
    </row>
    <row r="601">
      <c r="A601" s="126" t="str">
        <f t="shared" si="1"/>
        <v/>
      </c>
      <c r="B601" s="126" t="str">
        <f t="shared" si="2"/>
        <v/>
      </c>
      <c r="C601" s="160" t="str">
        <f t="shared" si="3"/>
        <v/>
      </c>
      <c r="D601" s="161"/>
      <c r="E601" s="142" t="str">
        <f>IFERROR(__xludf.DUMMYFUNCTION("IF(D601&lt;&gt;"""",SPLIT(D601,"" 
""),)"),"")</f>
        <v/>
      </c>
    </row>
    <row r="602">
      <c r="A602" s="126" t="str">
        <f t="shared" si="1"/>
        <v/>
      </c>
      <c r="B602" s="126" t="str">
        <f t="shared" si="2"/>
        <v/>
      </c>
      <c r="C602" s="160" t="str">
        <f t="shared" si="3"/>
        <v/>
      </c>
      <c r="D602" s="161"/>
      <c r="E602" s="142" t="str">
        <f>IFERROR(__xludf.DUMMYFUNCTION("IF(D602&lt;&gt;"""",SPLIT(D602,"" 
""),)"),"")</f>
        <v/>
      </c>
    </row>
    <row r="603">
      <c r="A603" s="126" t="str">
        <f t="shared" si="1"/>
        <v/>
      </c>
      <c r="B603" s="126" t="str">
        <f t="shared" si="2"/>
        <v/>
      </c>
      <c r="C603" s="160" t="str">
        <f t="shared" si="3"/>
        <v/>
      </c>
      <c r="D603" s="161"/>
      <c r="E603" s="142" t="str">
        <f>IFERROR(__xludf.DUMMYFUNCTION("IF(D603&lt;&gt;"""",SPLIT(D603,"" 
""),)"),"")</f>
        <v/>
      </c>
    </row>
    <row r="604">
      <c r="A604" s="126" t="str">
        <f t="shared" si="1"/>
        <v/>
      </c>
      <c r="B604" s="126" t="str">
        <f t="shared" si="2"/>
        <v/>
      </c>
      <c r="C604" s="160" t="str">
        <f t="shared" si="3"/>
        <v/>
      </c>
      <c r="D604" s="161"/>
      <c r="E604" s="142" t="str">
        <f>IFERROR(__xludf.DUMMYFUNCTION("IF(D604&lt;&gt;"""",SPLIT(D604,"" 
""),)"),"")</f>
        <v/>
      </c>
    </row>
    <row r="605">
      <c r="A605" s="126" t="str">
        <f t="shared" si="1"/>
        <v/>
      </c>
      <c r="B605" s="126" t="str">
        <f t="shared" si="2"/>
        <v/>
      </c>
      <c r="C605" s="160" t="str">
        <f t="shared" si="3"/>
        <v/>
      </c>
      <c r="D605" s="161"/>
      <c r="E605" s="142" t="str">
        <f>IFERROR(__xludf.DUMMYFUNCTION("IF(D605&lt;&gt;"""",SPLIT(D605,"" 
""),)"),"")</f>
        <v/>
      </c>
    </row>
    <row r="606">
      <c r="A606" s="126" t="str">
        <f t="shared" si="1"/>
        <v/>
      </c>
      <c r="B606" s="126" t="str">
        <f t="shared" si="2"/>
        <v/>
      </c>
      <c r="C606" s="160" t="str">
        <f t="shared" si="3"/>
        <v/>
      </c>
      <c r="D606" s="161"/>
      <c r="E606" s="142" t="str">
        <f>IFERROR(__xludf.DUMMYFUNCTION("IF(D606&lt;&gt;"""",SPLIT(D606,"" 
""),)"),"")</f>
        <v/>
      </c>
    </row>
    <row r="607">
      <c r="A607" s="126" t="str">
        <f t="shared" si="1"/>
        <v/>
      </c>
      <c r="B607" s="126" t="str">
        <f t="shared" si="2"/>
        <v/>
      </c>
      <c r="C607" s="160" t="str">
        <f t="shared" si="3"/>
        <v/>
      </c>
      <c r="D607" s="161"/>
      <c r="E607" s="142" t="str">
        <f>IFERROR(__xludf.DUMMYFUNCTION("IF(D607&lt;&gt;"""",SPLIT(D607,"" 
""),)"),"")</f>
        <v/>
      </c>
    </row>
    <row r="608">
      <c r="A608" s="126" t="str">
        <f t="shared" si="1"/>
        <v/>
      </c>
      <c r="B608" s="126" t="str">
        <f t="shared" si="2"/>
        <v/>
      </c>
      <c r="C608" s="160" t="str">
        <f t="shared" si="3"/>
        <v/>
      </c>
      <c r="D608" s="161"/>
      <c r="E608" s="142" t="str">
        <f>IFERROR(__xludf.DUMMYFUNCTION("IF(D608&lt;&gt;"""",SPLIT(D608,"" 
""),)"),"")</f>
        <v/>
      </c>
    </row>
    <row r="609">
      <c r="A609" s="126" t="str">
        <f t="shared" si="1"/>
        <v/>
      </c>
      <c r="B609" s="126" t="str">
        <f t="shared" si="2"/>
        <v/>
      </c>
      <c r="C609" s="160" t="str">
        <f t="shared" si="3"/>
        <v/>
      </c>
      <c r="D609" s="161"/>
      <c r="E609" s="142" t="str">
        <f>IFERROR(__xludf.DUMMYFUNCTION("IF(D609&lt;&gt;"""",SPLIT(D609,"" 
""),)"),"")</f>
        <v/>
      </c>
    </row>
    <row r="610">
      <c r="A610" s="126" t="str">
        <f t="shared" si="1"/>
        <v/>
      </c>
      <c r="B610" s="126" t="str">
        <f t="shared" si="2"/>
        <v/>
      </c>
      <c r="C610" s="160" t="str">
        <f t="shared" si="3"/>
        <v/>
      </c>
      <c r="D610" s="161"/>
      <c r="E610" s="142" t="str">
        <f>IFERROR(__xludf.DUMMYFUNCTION("IF(D610&lt;&gt;"""",SPLIT(D610,"" 
""),)"),"")</f>
        <v/>
      </c>
    </row>
    <row r="611">
      <c r="A611" s="126" t="str">
        <f t="shared" si="1"/>
        <v/>
      </c>
      <c r="B611" s="126" t="str">
        <f t="shared" si="2"/>
        <v/>
      </c>
      <c r="C611" s="160" t="str">
        <f t="shared" si="3"/>
        <v/>
      </c>
      <c r="D611" s="161"/>
      <c r="E611" s="142" t="str">
        <f>IFERROR(__xludf.DUMMYFUNCTION("IF(D611&lt;&gt;"""",SPLIT(D611,"" 
""),)"),"")</f>
        <v/>
      </c>
    </row>
    <row r="612">
      <c r="A612" s="126" t="str">
        <f t="shared" si="1"/>
        <v/>
      </c>
      <c r="B612" s="126" t="str">
        <f t="shared" si="2"/>
        <v/>
      </c>
      <c r="C612" s="160" t="str">
        <f t="shared" si="3"/>
        <v/>
      </c>
      <c r="D612" s="161"/>
      <c r="E612" s="142" t="str">
        <f>IFERROR(__xludf.DUMMYFUNCTION("IF(D612&lt;&gt;"""",SPLIT(D612,"" 
""),)"),"")</f>
        <v/>
      </c>
    </row>
    <row r="613">
      <c r="A613" s="126" t="str">
        <f t="shared" si="1"/>
        <v/>
      </c>
      <c r="B613" s="126" t="str">
        <f t="shared" si="2"/>
        <v/>
      </c>
      <c r="C613" s="160" t="str">
        <f t="shared" si="3"/>
        <v/>
      </c>
      <c r="D613" s="161"/>
      <c r="E613" s="142" t="str">
        <f>IFERROR(__xludf.DUMMYFUNCTION("IF(D613&lt;&gt;"""",SPLIT(D613,"" 
""),)"),"")</f>
        <v/>
      </c>
    </row>
    <row r="614">
      <c r="A614" s="126" t="str">
        <f t="shared" si="1"/>
        <v/>
      </c>
      <c r="B614" s="126" t="str">
        <f t="shared" si="2"/>
        <v/>
      </c>
      <c r="C614" s="160" t="str">
        <f t="shared" si="3"/>
        <v/>
      </c>
      <c r="D614" s="161"/>
      <c r="E614" s="142" t="str">
        <f>IFERROR(__xludf.DUMMYFUNCTION("IF(D614&lt;&gt;"""",SPLIT(D614,"" 
""),)"),"")</f>
        <v/>
      </c>
    </row>
    <row r="615">
      <c r="A615" s="126" t="str">
        <f t="shared" si="1"/>
        <v/>
      </c>
      <c r="B615" s="126" t="str">
        <f t="shared" si="2"/>
        <v/>
      </c>
      <c r="C615" s="160" t="str">
        <f t="shared" si="3"/>
        <v/>
      </c>
      <c r="D615" s="161"/>
      <c r="E615" s="142" t="str">
        <f>IFERROR(__xludf.DUMMYFUNCTION("IF(D615&lt;&gt;"""",SPLIT(D615,"" 
""),)"),"")</f>
        <v/>
      </c>
    </row>
    <row r="616">
      <c r="A616" s="126" t="str">
        <f t="shared" si="1"/>
        <v/>
      </c>
      <c r="B616" s="126" t="str">
        <f t="shared" si="2"/>
        <v/>
      </c>
      <c r="C616" s="160" t="str">
        <f t="shared" si="3"/>
        <v/>
      </c>
      <c r="D616" s="161"/>
      <c r="E616" s="142" t="str">
        <f>IFERROR(__xludf.DUMMYFUNCTION("IF(D616&lt;&gt;"""",SPLIT(D616,"" 
""),)"),"")</f>
        <v/>
      </c>
    </row>
    <row r="617">
      <c r="A617" s="126" t="str">
        <f t="shared" si="1"/>
        <v/>
      </c>
      <c r="B617" s="126" t="str">
        <f t="shared" si="2"/>
        <v/>
      </c>
      <c r="C617" s="160" t="str">
        <f t="shared" si="3"/>
        <v/>
      </c>
      <c r="D617" s="161"/>
      <c r="E617" s="142" t="str">
        <f>IFERROR(__xludf.DUMMYFUNCTION("IF(D617&lt;&gt;"""",SPLIT(D617,"" 
""),)"),"")</f>
        <v/>
      </c>
    </row>
    <row r="618">
      <c r="A618" s="126" t="str">
        <f t="shared" si="1"/>
        <v/>
      </c>
      <c r="B618" s="126" t="str">
        <f t="shared" si="2"/>
        <v/>
      </c>
      <c r="C618" s="160" t="str">
        <f t="shared" si="3"/>
        <v/>
      </c>
      <c r="D618" s="161"/>
      <c r="E618" s="142" t="str">
        <f>IFERROR(__xludf.DUMMYFUNCTION("IF(D618&lt;&gt;"""",SPLIT(D618,"" 
""),)"),"")</f>
        <v/>
      </c>
    </row>
    <row r="619">
      <c r="A619" s="126" t="str">
        <f t="shared" si="1"/>
        <v/>
      </c>
      <c r="B619" s="126" t="str">
        <f t="shared" si="2"/>
        <v/>
      </c>
      <c r="C619" s="160" t="str">
        <f t="shared" si="3"/>
        <v/>
      </c>
      <c r="D619" s="161"/>
      <c r="E619" s="142" t="str">
        <f>IFERROR(__xludf.DUMMYFUNCTION("IF(D619&lt;&gt;"""",SPLIT(D619,"" 
""),)"),"")</f>
        <v/>
      </c>
    </row>
    <row r="620">
      <c r="A620" s="126" t="str">
        <f t="shared" si="1"/>
        <v/>
      </c>
      <c r="B620" s="126" t="str">
        <f t="shared" si="2"/>
        <v/>
      </c>
      <c r="C620" s="160" t="str">
        <f t="shared" si="3"/>
        <v/>
      </c>
      <c r="D620" s="161"/>
      <c r="E620" s="142" t="str">
        <f>IFERROR(__xludf.DUMMYFUNCTION("IF(D620&lt;&gt;"""",SPLIT(D620,"" 
""),)"),"")</f>
        <v/>
      </c>
    </row>
    <row r="621">
      <c r="A621" s="126" t="str">
        <f t="shared" si="1"/>
        <v/>
      </c>
      <c r="B621" s="126" t="str">
        <f t="shared" si="2"/>
        <v/>
      </c>
      <c r="C621" s="160" t="str">
        <f t="shared" si="3"/>
        <v/>
      </c>
      <c r="D621" s="161"/>
      <c r="E621" s="142" t="str">
        <f>IFERROR(__xludf.DUMMYFUNCTION("IF(D621&lt;&gt;"""",SPLIT(D621,"" 
""),)"),"")</f>
        <v/>
      </c>
    </row>
    <row r="622">
      <c r="A622" s="126" t="str">
        <f t="shared" si="1"/>
        <v/>
      </c>
      <c r="B622" s="126" t="str">
        <f t="shared" si="2"/>
        <v/>
      </c>
      <c r="C622" s="160" t="str">
        <f t="shared" si="3"/>
        <v/>
      </c>
      <c r="D622" s="161"/>
      <c r="E622" s="142" t="str">
        <f>IFERROR(__xludf.DUMMYFUNCTION("IF(D622&lt;&gt;"""",SPLIT(D622,"" 
""),)"),"")</f>
        <v/>
      </c>
    </row>
    <row r="623">
      <c r="A623" s="126" t="str">
        <f t="shared" si="1"/>
        <v/>
      </c>
      <c r="B623" s="126" t="str">
        <f t="shared" si="2"/>
        <v/>
      </c>
      <c r="C623" s="160" t="str">
        <f t="shared" si="3"/>
        <v/>
      </c>
      <c r="D623" s="161"/>
      <c r="E623" s="142" t="str">
        <f>IFERROR(__xludf.DUMMYFUNCTION("IF(D623&lt;&gt;"""",SPLIT(D623,"" 
""),)"),"")</f>
        <v/>
      </c>
    </row>
    <row r="624">
      <c r="A624" s="126" t="str">
        <f t="shared" si="1"/>
        <v/>
      </c>
      <c r="B624" s="126" t="str">
        <f t="shared" si="2"/>
        <v/>
      </c>
      <c r="C624" s="160" t="str">
        <f t="shared" si="3"/>
        <v/>
      </c>
      <c r="D624" s="161"/>
      <c r="E624" s="142" t="str">
        <f>IFERROR(__xludf.DUMMYFUNCTION("IF(D624&lt;&gt;"""",SPLIT(D624,"" 
""),)"),"")</f>
        <v/>
      </c>
    </row>
    <row r="625">
      <c r="A625" s="126" t="str">
        <f t="shared" si="1"/>
        <v/>
      </c>
      <c r="B625" s="126" t="str">
        <f t="shared" si="2"/>
        <v/>
      </c>
      <c r="C625" s="160" t="str">
        <f t="shared" si="3"/>
        <v/>
      </c>
      <c r="D625" s="161"/>
      <c r="E625" s="142" t="str">
        <f>IFERROR(__xludf.DUMMYFUNCTION("IF(D625&lt;&gt;"""",SPLIT(D625,"" 
""),)"),"")</f>
        <v/>
      </c>
    </row>
    <row r="626">
      <c r="A626" s="126" t="str">
        <f t="shared" si="1"/>
        <v/>
      </c>
      <c r="B626" s="126" t="str">
        <f t="shared" si="2"/>
        <v/>
      </c>
      <c r="C626" s="160" t="str">
        <f t="shared" si="3"/>
        <v/>
      </c>
      <c r="D626" s="161"/>
      <c r="E626" s="142" t="str">
        <f>IFERROR(__xludf.DUMMYFUNCTION("IF(D626&lt;&gt;"""",SPLIT(D626,"" 
""),)"),"")</f>
        <v/>
      </c>
    </row>
    <row r="627">
      <c r="A627" s="126" t="str">
        <f t="shared" si="1"/>
        <v/>
      </c>
      <c r="B627" s="126" t="str">
        <f t="shared" si="2"/>
        <v/>
      </c>
      <c r="C627" s="160" t="str">
        <f t="shared" si="3"/>
        <v/>
      </c>
      <c r="D627" s="161"/>
      <c r="E627" s="142" t="str">
        <f>IFERROR(__xludf.DUMMYFUNCTION("IF(D627&lt;&gt;"""",SPLIT(D627,"" 
""),)"),"")</f>
        <v/>
      </c>
    </row>
    <row r="628">
      <c r="A628" s="126" t="str">
        <f t="shared" si="1"/>
        <v/>
      </c>
      <c r="B628" s="126" t="str">
        <f t="shared" si="2"/>
        <v/>
      </c>
      <c r="C628" s="160" t="str">
        <f t="shared" si="3"/>
        <v/>
      </c>
      <c r="D628" s="161"/>
      <c r="E628" s="142" t="str">
        <f>IFERROR(__xludf.DUMMYFUNCTION("IF(D628&lt;&gt;"""",SPLIT(D628,"" 
""),)"),"")</f>
        <v/>
      </c>
    </row>
    <row r="629">
      <c r="A629" s="126" t="str">
        <f t="shared" si="1"/>
        <v/>
      </c>
      <c r="B629" s="126" t="str">
        <f t="shared" si="2"/>
        <v/>
      </c>
      <c r="C629" s="160" t="str">
        <f t="shared" si="3"/>
        <v/>
      </c>
      <c r="D629" s="161"/>
      <c r="E629" s="142" t="str">
        <f>IFERROR(__xludf.DUMMYFUNCTION("IF(D629&lt;&gt;"""",SPLIT(D629,"" 
""),)"),"")</f>
        <v/>
      </c>
    </row>
    <row r="630">
      <c r="A630" s="126" t="str">
        <f t="shared" si="1"/>
        <v/>
      </c>
      <c r="B630" s="126" t="str">
        <f t="shared" si="2"/>
        <v/>
      </c>
      <c r="C630" s="160" t="str">
        <f t="shared" si="3"/>
        <v/>
      </c>
      <c r="D630" s="161"/>
      <c r="E630" s="142" t="str">
        <f>IFERROR(__xludf.DUMMYFUNCTION("IF(D630&lt;&gt;"""",SPLIT(D630,"" 
""),)"),"")</f>
        <v/>
      </c>
    </row>
    <row r="631">
      <c r="A631" s="126" t="str">
        <f t="shared" si="1"/>
        <v/>
      </c>
      <c r="B631" s="126" t="str">
        <f t="shared" si="2"/>
        <v/>
      </c>
      <c r="C631" s="160" t="str">
        <f t="shared" si="3"/>
        <v/>
      </c>
      <c r="D631" s="161"/>
      <c r="E631" s="142" t="str">
        <f>IFERROR(__xludf.DUMMYFUNCTION("IF(D631&lt;&gt;"""",SPLIT(D631,"" 
""),)"),"")</f>
        <v/>
      </c>
    </row>
    <row r="632">
      <c r="A632" s="126" t="str">
        <f t="shared" si="1"/>
        <v/>
      </c>
      <c r="B632" s="126" t="str">
        <f t="shared" si="2"/>
        <v/>
      </c>
      <c r="C632" s="160" t="str">
        <f t="shared" si="3"/>
        <v/>
      </c>
      <c r="D632" s="161"/>
      <c r="E632" s="142" t="str">
        <f>IFERROR(__xludf.DUMMYFUNCTION("IF(D632&lt;&gt;"""",SPLIT(D632,"" 
""),)"),"")</f>
        <v/>
      </c>
    </row>
    <row r="633">
      <c r="A633" s="126" t="str">
        <f t="shared" si="1"/>
        <v/>
      </c>
      <c r="B633" s="126" t="str">
        <f t="shared" si="2"/>
        <v/>
      </c>
      <c r="C633" s="160" t="str">
        <f t="shared" si="3"/>
        <v/>
      </c>
      <c r="D633" s="161"/>
      <c r="E633" s="142" t="str">
        <f>IFERROR(__xludf.DUMMYFUNCTION("IF(D633&lt;&gt;"""",SPLIT(D633,"" 
""),)"),"")</f>
        <v/>
      </c>
    </row>
    <row r="634">
      <c r="A634" s="126" t="str">
        <f t="shared" si="1"/>
        <v/>
      </c>
      <c r="B634" s="126" t="str">
        <f t="shared" si="2"/>
        <v/>
      </c>
      <c r="C634" s="160" t="str">
        <f t="shared" si="3"/>
        <v/>
      </c>
      <c r="D634" s="161"/>
      <c r="E634" s="142" t="str">
        <f>IFERROR(__xludf.DUMMYFUNCTION("IF(D634&lt;&gt;"""",SPLIT(D634,"" 
""),)"),"")</f>
        <v/>
      </c>
    </row>
    <row r="635">
      <c r="A635" s="126" t="str">
        <f t="shared" si="1"/>
        <v/>
      </c>
      <c r="B635" s="126" t="str">
        <f t="shared" si="2"/>
        <v/>
      </c>
      <c r="C635" s="160" t="str">
        <f t="shared" si="3"/>
        <v/>
      </c>
      <c r="D635" s="161"/>
      <c r="E635" s="142" t="str">
        <f>IFERROR(__xludf.DUMMYFUNCTION("IF(D635&lt;&gt;"""",SPLIT(D635,"" 
""),)"),"")</f>
        <v/>
      </c>
    </row>
    <row r="636">
      <c r="A636" s="126" t="str">
        <f t="shared" si="1"/>
        <v/>
      </c>
      <c r="B636" s="126" t="str">
        <f t="shared" si="2"/>
        <v/>
      </c>
      <c r="C636" s="160" t="str">
        <f t="shared" si="3"/>
        <v/>
      </c>
      <c r="D636" s="161"/>
      <c r="E636" s="142" t="str">
        <f>IFERROR(__xludf.DUMMYFUNCTION("IF(D636&lt;&gt;"""",SPLIT(D636,"" 
""),)"),"")</f>
        <v/>
      </c>
    </row>
    <row r="637">
      <c r="A637" s="126" t="str">
        <f t="shared" si="1"/>
        <v/>
      </c>
      <c r="B637" s="126" t="str">
        <f t="shared" si="2"/>
        <v/>
      </c>
      <c r="C637" s="160" t="str">
        <f t="shared" si="3"/>
        <v/>
      </c>
      <c r="D637" s="161"/>
      <c r="E637" s="142" t="str">
        <f>IFERROR(__xludf.DUMMYFUNCTION("IF(D637&lt;&gt;"""",SPLIT(D637,"" 
""),)"),"")</f>
        <v/>
      </c>
    </row>
    <row r="638">
      <c r="A638" s="126" t="str">
        <f t="shared" si="1"/>
        <v/>
      </c>
      <c r="B638" s="126" t="str">
        <f t="shared" si="2"/>
        <v/>
      </c>
      <c r="C638" s="160" t="str">
        <f t="shared" si="3"/>
        <v/>
      </c>
      <c r="D638" s="161"/>
      <c r="E638" s="142" t="str">
        <f>IFERROR(__xludf.DUMMYFUNCTION("IF(D638&lt;&gt;"""",SPLIT(D638,"" 
""),)"),"")</f>
        <v/>
      </c>
    </row>
    <row r="639">
      <c r="A639" s="126" t="str">
        <f t="shared" si="1"/>
        <v/>
      </c>
      <c r="B639" s="126" t="str">
        <f t="shared" si="2"/>
        <v/>
      </c>
      <c r="C639" s="160" t="str">
        <f t="shared" si="3"/>
        <v/>
      </c>
      <c r="D639" s="161"/>
      <c r="E639" s="142" t="str">
        <f>IFERROR(__xludf.DUMMYFUNCTION("IF(D639&lt;&gt;"""",SPLIT(D639,"" 
""),)"),"")</f>
        <v/>
      </c>
    </row>
    <row r="640">
      <c r="A640" s="126" t="str">
        <f t="shared" si="1"/>
        <v/>
      </c>
      <c r="B640" s="126" t="str">
        <f t="shared" si="2"/>
        <v/>
      </c>
      <c r="C640" s="160" t="str">
        <f t="shared" si="3"/>
        <v/>
      </c>
      <c r="D640" s="161"/>
      <c r="E640" s="142" t="str">
        <f>IFERROR(__xludf.DUMMYFUNCTION("IF(D640&lt;&gt;"""",SPLIT(D640,"" 
""),)"),"")</f>
        <v/>
      </c>
    </row>
    <row r="641">
      <c r="A641" s="126" t="str">
        <f t="shared" si="1"/>
        <v/>
      </c>
      <c r="B641" s="126" t="str">
        <f t="shared" si="2"/>
        <v/>
      </c>
      <c r="C641" s="160" t="str">
        <f t="shared" si="3"/>
        <v/>
      </c>
      <c r="D641" s="161"/>
      <c r="E641" s="142" t="str">
        <f>IFERROR(__xludf.DUMMYFUNCTION("IF(D641&lt;&gt;"""",SPLIT(D641,"" 
""),)"),"")</f>
        <v/>
      </c>
    </row>
    <row r="642">
      <c r="A642" s="126" t="str">
        <f t="shared" si="1"/>
        <v/>
      </c>
      <c r="B642" s="126" t="str">
        <f t="shared" si="2"/>
        <v/>
      </c>
      <c r="C642" s="160" t="str">
        <f t="shared" si="3"/>
        <v/>
      </c>
      <c r="D642" s="161"/>
      <c r="E642" s="142" t="str">
        <f>IFERROR(__xludf.DUMMYFUNCTION("IF(D642&lt;&gt;"""",SPLIT(D642,"" 
""),)"),"")</f>
        <v/>
      </c>
    </row>
    <row r="643">
      <c r="A643" s="126" t="str">
        <f t="shared" si="1"/>
        <v/>
      </c>
      <c r="B643" s="126" t="str">
        <f t="shared" si="2"/>
        <v/>
      </c>
      <c r="C643" s="160" t="str">
        <f t="shared" si="3"/>
        <v/>
      </c>
      <c r="D643" s="161"/>
      <c r="E643" s="142" t="str">
        <f>IFERROR(__xludf.DUMMYFUNCTION("IF(D643&lt;&gt;"""",SPLIT(D643,"" 
""),)"),"")</f>
        <v/>
      </c>
    </row>
    <row r="644">
      <c r="A644" s="126" t="str">
        <f t="shared" si="1"/>
        <v/>
      </c>
      <c r="B644" s="126" t="str">
        <f t="shared" si="2"/>
        <v/>
      </c>
      <c r="C644" s="160" t="str">
        <f t="shared" si="3"/>
        <v/>
      </c>
      <c r="D644" s="161"/>
      <c r="E644" s="142" t="str">
        <f>IFERROR(__xludf.DUMMYFUNCTION("IF(D644&lt;&gt;"""",SPLIT(D644,"" 
""),)"),"")</f>
        <v/>
      </c>
    </row>
    <row r="645">
      <c r="A645" s="126" t="str">
        <f t="shared" si="1"/>
        <v/>
      </c>
      <c r="B645" s="126" t="str">
        <f t="shared" si="2"/>
        <v/>
      </c>
      <c r="C645" s="160" t="str">
        <f t="shared" si="3"/>
        <v/>
      </c>
      <c r="D645" s="161"/>
      <c r="E645" s="142" t="str">
        <f>IFERROR(__xludf.DUMMYFUNCTION("IF(D645&lt;&gt;"""",SPLIT(D645,"" 
""),)"),"")</f>
        <v/>
      </c>
    </row>
    <row r="646">
      <c r="A646" s="126" t="str">
        <f t="shared" si="1"/>
        <v/>
      </c>
      <c r="B646" s="126" t="str">
        <f t="shared" si="2"/>
        <v/>
      </c>
      <c r="C646" s="160" t="str">
        <f t="shared" si="3"/>
        <v/>
      </c>
      <c r="D646" s="161"/>
      <c r="E646" s="142" t="str">
        <f>IFERROR(__xludf.DUMMYFUNCTION("IF(D646&lt;&gt;"""",SPLIT(D646,"" 
""),)"),"")</f>
        <v/>
      </c>
    </row>
    <row r="647">
      <c r="A647" s="126" t="str">
        <f t="shared" si="1"/>
        <v/>
      </c>
      <c r="B647" s="126" t="str">
        <f t="shared" si="2"/>
        <v/>
      </c>
      <c r="C647" s="160" t="str">
        <f t="shared" si="3"/>
        <v/>
      </c>
      <c r="D647" s="161"/>
      <c r="E647" s="142" t="str">
        <f>IFERROR(__xludf.DUMMYFUNCTION("IF(D647&lt;&gt;"""",SPLIT(D647,"" 
""),)"),"")</f>
        <v/>
      </c>
    </row>
    <row r="648">
      <c r="A648" s="126" t="str">
        <f t="shared" si="1"/>
        <v/>
      </c>
      <c r="B648" s="126" t="str">
        <f t="shared" si="2"/>
        <v/>
      </c>
      <c r="C648" s="160" t="str">
        <f t="shared" si="3"/>
        <v/>
      </c>
      <c r="D648" s="161"/>
      <c r="E648" s="142" t="str">
        <f>IFERROR(__xludf.DUMMYFUNCTION("IF(D648&lt;&gt;"""",SPLIT(D648,"" 
""),)"),"")</f>
        <v/>
      </c>
    </row>
    <row r="649">
      <c r="A649" s="126" t="str">
        <f t="shared" si="1"/>
        <v/>
      </c>
      <c r="B649" s="126" t="str">
        <f t="shared" si="2"/>
        <v/>
      </c>
      <c r="C649" s="160" t="str">
        <f t="shared" si="3"/>
        <v/>
      </c>
      <c r="D649" s="161"/>
      <c r="E649" s="142" t="str">
        <f>IFERROR(__xludf.DUMMYFUNCTION("IF(D649&lt;&gt;"""",SPLIT(D649,"" 
""),)"),"")</f>
        <v/>
      </c>
    </row>
    <row r="650">
      <c r="A650" s="126" t="str">
        <f t="shared" si="1"/>
        <v/>
      </c>
      <c r="B650" s="126" t="str">
        <f t="shared" si="2"/>
        <v/>
      </c>
      <c r="C650" s="160" t="str">
        <f t="shared" si="3"/>
        <v/>
      </c>
      <c r="D650" s="161"/>
      <c r="E650" s="142" t="str">
        <f>IFERROR(__xludf.DUMMYFUNCTION("IF(D650&lt;&gt;"""",SPLIT(D650,"" 
""),)"),"")</f>
        <v/>
      </c>
    </row>
    <row r="651">
      <c r="A651" s="126" t="str">
        <f t="shared" si="1"/>
        <v/>
      </c>
      <c r="B651" s="126" t="str">
        <f t="shared" si="2"/>
        <v/>
      </c>
      <c r="C651" s="160" t="str">
        <f t="shared" si="3"/>
        <v/>
      </c>
      <c r="D651" s="161"/>
      <c r="E651" s="142" t="str">
        <f>IFERROR(__xludf.DUMMYFUNCTION("IF(D651&lt;&gt;"""",SPLIT(D651,"" 
""),)"),"")</f>
        <v/>
      </c>
    </row>
    <row r="652">
      <c r="A652" s="126" t="str">
        <f t="shared" si="1"/>
        <v/>
      </c>
      <c r="B652" s="126" t="str">
        <f t="shared" si="2"/>
        <v/>
      </c>
      <c r="C652" s="160" t="str">
        <f t="shared" si="3"/>
        <v/>
      </c>
      <c r="D652" s="161"/>
      <c r="E652" s="142" t="str">
        <f>IFERROR(__xludf.DUMMYFUNCTION("IF(D652&lt;&gt;"""",SPLIT(D652,"" 
""),)"),"")</f>
        <v/>
      </c>
    </row>
    <row r="653">
      <c r="A653" s="126" t="str">
        <f t="shared" si="1"/>
        <v/>
      </c>
      <c r="B653" s="126" t="str">
        <f t="shared" si="2"/>
        <v/>
      </c>
      <c r="C653" s="160" t="str">
        <f t="shared" si="3"/>
        <v/>
      </c>
      <c r="D653" s="161"/>
      <c r="E653" s="142" t="str">
        <f>IFERROR(__xludf.DUMMYFUNCTION("IF(D653&lt;&gt;"""",SPLIT(D653,"" 
""),)"),"")</f>
        <v/>
      </c>
    </row>
    <row r="654">
      <c r="A654" s="126" t="str">
        <f t="shared" si="1"/>
        <v/>
      </c>
      <c r="B654" s="126" t="str">
        <f t="shared" si="2"/>
        <v/>
      </c>
      <c r="C654" s="160" t="str">
        <f t="shared" si="3"/>
        <v/>
      </c>
      <c r="D654" s="161"/>
      <c r="E654" s="142" t="str">
        <f>IFERROR(__xludf.DUMMYFUNCTION("IF(D654&lt;&gt;"""",SPLIT(D654,"" 
""),)"),"")</f>
        <v/>
      </c>
    </row>
    <row r="655">
      <c r="A655" s="126" t="str">
        <f t="shared" si="1"/>
        <v/>
      </c>
      <c r="B655" s="126" t="str">
        <f t="shared" si="2"/>
        <v/>
      </c>
      <c r="C655" s="160" t="str">
        <f t="shared" si="3"/>
        <v/>
      </c>
      <c r="D655" s="161"/>
      <c r="E655" s="142" t="str">
        <f>IFERROR(__xludf.DUMMYFUNCTION("IF(D655&lt;&gt;"""",SPLIT(D655,"" 
""),)"),"")</f>
        <v/>
      </c>
    </row>
    <row r="656">
      <c r="A656" s="126" t="str">
        <f t="shared" si="1"/>
        <v/>
      </c>
      <c r="B656" s="126" t="str">
        <f t="shared" si="2"/>
        <v/>
      </c>
      <c r="C656" s="160" t="str">
        <f t="shared" si="3"/>
        <v/>
      </c>
      <c r="D656" s="161"/>
      <c r="E656" s="142" t="str">
        <f>IFERROR(__xludf.DUMMYFUNCTION("IF(D656&lt;&gt;"""",SPLIT(D656,"" 
""),)"),"")</f>
        <v/>
      </c>
    </row>
    <row r="657">
      <c r="A657" s="126" t="str">
        <f t="shared" si="1"/>
        <v/>
      </c>
      <c r="B657" s="126" t="str">
        <f t="shared" si="2"/>
        <v/>
      </c>
      <c r="C657" s="160" t="str">
        <f t="shared" si="3"/>
        <v/>
      </c>
      <c r="D657" s="161"/>
      <c r="E657" s="142" t="str">
        <f>IFERROR(__xludf.DUMMYFUNCTION("IF(D657&lt;&gt;"""",SPLIT(D657,"" 
""),)"),"")</f>
        <v/>
      </c>
    </row>
    <row r="658">
      <c r="A658" s="126" t="str">
        <f t="shared" si="1"/>
        <v/>
      </c>
      <c r="B658" s="126" t="str">
        <f t="shared" si="2"/>
        <v/>
      </c>
      <c r="C658" s="160" t="str">
        <f t="shared" si="3"/>
        <v/>
      </c>
      <c r="D658" s="161"/>
      <c r="E658" s="142" t="str">
        <f>IFERROR(__xludf.DUMMYFUNCTION("IF(D658&lt;&gt;"""",SPLIT(D658,"" 
""),)"),"")</f>
        <v/>
      </c>
    </row>
    <row r="659">
      <c r="A659" s="126" t="str">
        <f t="shared" si="1"/>
        <v/>
      </c>
      <c r="B659" s="126" t="str">
        <f t="shared" si="2"/>
        <v/>
      </c>
      <c r="C659" s="160" t="str">
        <f t="shared" si="3"/>
        <v/>
      </c>
      <c r="D659" s="161"/>
      <c r="E659" s="142" t="str">
        <f>IFERROR(__xludf.DUMMYFUNCTION("IF(D659&lt;&gt;"""",SPLIT(D659,"" 
""),)"),"")</f>
        <v/>
      </c>
    </row>
    <row r="660">
      <c r="A660" s="126" t="str">
        <f t="shared" si="1"/>
        <v/>
      </c>
      <c r="B660" s="126" t="str">
        <f t="shared" si="2"/>
        <v/>
      </c>
      <c r="C660" s="160" t="str">
        <f t="shared" si="3"/>
        <v/>
      </c>
      <c r="D660" s="161"/>
      <c r="E660" s="142" t="str">
        <f>IFERROR(__xludf.DUMMYFUNCTION("IF(D660&lt;&gt;"""",SPLIT(D660,"" 
""),)"),"")</f>
        <v/>
      </c>
    </row>
    <row r="661">
      <c r="A661" s="126" t="str">
        <f t="shared" si="1"/>
        <v/>
      </c>
      <c r="B661" s="126" t="str">
        <f t="shared" si="2"/>
        <v/>
      </c>
      <c r="C661" s="160" t="str">
        <f t="shared" si="3"/>
        <v/>
      </c>
      <c r="D661" s="161"/>
      <c r="E661" s="142" t="str">
        <f>IFERROR(__xludf.DUMMYFUNCTION("IF(D661&lt;&gt;"""",SPLIT(D661,"" 
""),)"),"")</f>
        <v/>
      </c>
    </row>
    <row r="662">
      <c r="A662" s="126" t="str">
        <f t="shared" si="1"/>
        <v/>
      </c>
      <c r="B662" s="126" t="str">
        <f t="shared" si="2"/>
        <v/>
      </c>
      <c r="C662" s="160" t="str">
        <f t="shared" si="3"/>
        <v/>
      </c>
      <c r="D662" s="161"/>
      <c r="E662" s="142" t="str">
        <f>IFERROR(__xludf.DUMMYFUNCTION("IF(D662&lt;&gt;"""",SPLIT(D662,"" 
""),)"),"")</f>
        <v/>
      </c>
    </row>
    <row r="663">
      <c r="A663" s="126" t="str">
        <f t="shared" si="1"/>
        <v/>
      </c>
      <c r="B663" s="126" t="str">
        <f t="shared" si="2"/>
        <v/>
      </c>
      <c r="C663" s="160" t="str">
        <f t="shared" si="3"/>
        <v/>
      </c>
      <c r="D663" s="161"/>
      <c r="E663" s="142" t="str">
        <f>IFERROR(__xludf.DUMMYFUNCTION("IF(D663&lt;&gt;"""",SPLIT(D663,"" 
""),)"),"")</f>
        <v/>
      </c>
    </row>
    <row r="664">
      <c r="A664" s="126" t="str">
        <f t="shared" si="1"/>
        <v/>
      </c>
      <c r="B664" s="126" t="str">
        <f t="shared" si="2"/>
        <v/>
      </c>
      <c r="C664" s="160" t="str">
        <f t="shared" si="3"/>
        <v/>
      </c>
      <c r="D664" s="161"/>
      <c r="E664" s="142" t="str">
        <f>IFERROR(__xludf.DUMMYFUNCTION("IF(D664&lt;&gt;"""",SPLIT(D664,"" 
""),)"),"")</f>
        <v/>
      </c>
    </row>
    <row r="665">
      <c r="A665" s="126" t="str">
        <f t="shared" si="1"/>
        <v/>
      </c>
      <c r="B665" s="126" t="str">
        <f t="shared" si="2"/>
        <v/>
      </c>
      <c r="C665" s="160" t="str">
        <f t="shared" si="3"/>
        <v/>
      </c>
      <c r="D665" s="161"/>
      <c r="E665" s="142" t="str">
        <f>IFERROR(__xludf.DUMMYFUNCTION("IF(D665&lt;&gt;"""",SPLIT(D665,"" 
""),)"),"")</f>
        <v/>
      </c>
    </row>
    <row r="666">
      <c r="A666" s="126" t="str">
        <f t="shared" si="1"/>
        <v/>
      </c>
      <c r="B666" s="126" t="str">
        <f t="shared" si="2"/>
        <v/>
      </c>
      <c r="C666" s="160" t="str">
        <f t="shared" si="3"/>
        <v/>
      </c>
      <c r="D666" s="161"/>
      <c r="E666" s="142" t="str">
        <f>IFERROR(__xludf.DUMMYFUNCTION("IF(D666&lt;&gt;"""",SPLIT(D666,"" 
""),)"),"")</f>
        <v/>
      </c>
    </row>
    <row r="667">
      <c r="A667" s="126" t="str">
        <f t="shared" si="1"/>
        <v/>
      </c>
      <c r="B667" s="126" t="str">
        <f t="shared" si="2"/>
        <v/>
      </c>
      <c r="C667" s="160" t="str">
        <f t="shared" si="3"/>
        <v/>
      </c>
      <c r="D667" s="161"/>
      <c r="E667" s="142" t="str">
        <f>IFERROR(__xludf.DUMMYFUNCTION("IF(D667&lt;&gt;"""",SPLIT(D667,"" 
""),)"),"")</f>
        <v/>
      </c>
    </row>
    <row r="668">
      <c r="A668" s="126" t="str">
        <f t="shared" si="1"/>
        <v/>
      </c>
      <c r="B668" s="126" t="str">
        <f t="shared" si="2"/>
        <v/>
      </c>
      <c r="C668" s="160" t="str">
        <f t="shared" si="3"/>
        <v/>
      </c>
      <c r="D668" s="161"/>
      <c r="E668" s="142" t="str">
        <f>IFERROR(__xludf.DUMMYFUNCTION("IF(D668&lt;&gt;"""",SPLIT(D668,"" 
""),)"),"")</f>
        <v/>
      </c>
    </row>
    <row r="669">
      <c r="A669" s="126" t="str">
        <f t="shared" si="1"/>
        <v/>
      </c>
      <c r="B669" s="126" t="str">
        <f t="shared" si="2"/>
        <v/>
      </c>
      <c r="C669" s="160" t="str">
        <f t="shared" si="3"/>
        <v/>
      </c>
      <c r="D669" s="161"/>
      <c r="E669" s="142" t="str">
        <f>IFERROR(__xludf.DUMMYFUNCTION("IF(D669&lt;&gt;"""",SPLIT(D669,"" 
""),)"),"")</f>
        <v/>
      </c>
    </row>
    <row r="670">
      <c r="A670" s="126" t="str">
        <f t="shared" si="1"/>
        <v/>
      </c>
      <c r="B670" s="126" t="str">
        <f t="shared" si="2"/>
        <v/>
      </c>
      <c r="C670" s="160" t="str">
        <f t="shared" si="3"/>
        <v/>
      </c>
      <c r="D670" s="161"/>
      <c r="E670" s="142" t="str">
        <f>IFERROR(__xludf.DUMMYFUNCTION("IF(D670&lt;&gt;"""",SPLIT(D670,"" 
""),)"),"")</f>
        <v/>
      </c>
    </row>
    <row r="671">
      <c r="A671" s="126" t="str">
        <f t="shared" si="1"/>
        <v/>
      </c>
      <c r="B671" s="126" t="str">
        <f t="shared" si="2"/>
        <v/>
      </c>
      <c r="C671" s="160" t="str">
        <f t="shared" si="3"/>
        <v/>
      </c>
      <c r="D671" s="161"/>
      <c r="E671" s="142" t="str">
        <f>IFERROR(__xludf.DUMMYFUNCTION("IF(D671&lt;&gt;"""",SPLIT(D671,"" 
""),)"),"")</f>
        <v/>
      </c>
    </row>
    <row r="672">
      <c r="A672" s="126" t="str">
        <f t="shared" si="1"/>
        <v/>
      </c>
      <c r="B672" s="126" t="str">
        <f t="shared" si="2"/>
        <v/>
      </c>
      <c r="C672" s="160" t="str">
        <f t="shared" si="3"/>
        <v/>
      </c>
      <c r="D672" s="161"/>
      <c r="E672" s="142" t="str">
        <f>IFERROR(__xludf.DUMMYFUNCTION("IF(D672&lt;&gt;"""",SPLIT(D672,"" 
""),)"),"")</f>
        <v/>
      </c>
    </row>
    <row r="673">
      <c r="A673" s="126" t="str">
        <f t="shared" si="1"/>
        <v/>
      </c>
      <c r="B673" s="126" t="str">
        <f t="shared" si="2"/>
        <v/>
      </c>
      <c r="C673" s="160" t="str">
        <f t="shared" si="3"/>
        <v/>
      </c>
      <c r="D673" s="161"/>
      <c r="E673" s="142" t="str">
        <f>IFERROR(__xludf.DUMMYFUNCTION("IF(D673&lt;&gt;"""",SPLIT(D673,"" 
""),)"),"")</f>
        <v/>
      </c>
    </row>
    <row r="674">
      <c r="A674" s="126" t="str">
        <f t="shared" si="1"/>
        <v/>
      </c>
      <c r="B674" s="126" t="str">
        <f t="shared" si="2"/>
        <v/>
      </c>
      <c r="C674" s="160" t="str">
        <f t="shared" si="3"/>
        <v/>
      </c>
      <c r="D674" s="161"/>
      <c r="E674" s="142" t="str">
        <f>IFERROR(__xludf.DUMMYFUNCTION("IF(D674&lt;&gt;"""",SPLIT(D674,"" 
""),)"),"")</f>
        <v/>
      </c>
    </row>
    <row r="675">
      <c r="A675" s="126" t="str">
        <f t="shared" si="1"/>
        <v/>
      </c>
      <c r="B675" s="126" t="str">
        <f t="shared" si="2"/>
        <v/>
      </c>
      <c r="C675" s="160" t="str">
        <f t="shared" si="3"/>
        <v/>
      </c>
      <c r="D675" s="161"/>
      <c r="E675" s="142" t="str">
        <f>IFERROR(__xludf.DUMMYFUNCTION("IF(D675&lt;&gt;"""",SPLIT(D675,"" 
""),)"),"")</f>
        <v/>
      </c>
    </row>
    <row r="676">
      <c r="A676" s="126" t="str">
        <f t="shared" si="1"/>
        <v/>
      </c>
      <c r="B676" s="126" t="str">
        <f t="shared" si="2"/>
        <v/>
      </c>
      <c r="C676" s="160" t="str">
        <f t="shared" si="3"/>
        <v/>
      </c>
      <c r="D676" s="161"/>
      <c r="E676" s="142" t="str">
        <f>IFERROR(__xludf.DUMMYFUNCTION("IF(D676&lt;&gt;"""",SPLIT(D676,"" 
""),)"),"")</f>
        <v/>
      </c>
    </row>
    <row r="677">
      <c r="A677" s="126" t="str">
        <f t="shared" si="1"/>
        <v/>
      </c>
      <c r="B677" s="126" t="str">
        <f t="shared" si="2"/>
        <v/>
      </c>
      <c r="C677" s="160" t="str">
        <f t="shared" si="3"/>
        <v/>
      </c>
      <c r="D677" s="161"/>
      <c r="E677" s="142" t="str">
        <f>IFERROR(__xludf.DUMMYFUNCTION("IF(D677&lt;&gt;"""",SPLIT(D677,"" 
""),)"),"")</f>
        <v/>
      </c>
    </row>
    <row r="678">
      <c r="A678" s="126" t="str">
        <f t="shared" si="1"/>
        <v/>
      </c>
      <c r="B678" s="126" t="str">
        <f t="shared" si="2"/>
        <v/>
      </c>
      <c r="C678" s="160" t="str">
        <f t="shared" si="3"/>
        <v/>
      </c>
      <c r="D678" s="161"/>
      <c r="E678" s="142" t="str">
        <f>IFERROR(__xludf.DUMMYFUNCTION("IF(D678&lt;&gt;"""",SPLIT(D678,"" 
""),)"),"")</f>
        <v/>
      </c>
    </row>
    <row r="679">
      <c r="A679" s="126" t="str">
        <f t="shared" si="1"/>
        <v/>
      </c>
      <c r="B679" s="126" t="str">
        <f t="shared" si="2"/>
        <v/>
      </c>
      <c r="C679" s="160" t="str">
        <f t="shared" si="3"/>
        <v/>
      </c>
      <c r="D679" s="161"/>
      <c r="E679" s="142" t="str">
        <f>IFERROR(__xludf.DUMMYFUNCTION("IF(D679&lt;&gt;"""",SPLIT(D679,"" 
""),)"),"")</f>
        <v/>
      </c>
    </row>
    <row r="680">
      <c r="A680" s="126" t="str">
        <f t="shared" si="1"/>
        <v/>
      </c>
      <c r="B680" s="126" t="str">
        <f t="shared" si="2"/>
        <v/>
      </c>
      <c r="C680" s="160" t="str">
        <f t="shared" si="3"/>
        <v/>
      </c>
      <c r="D680" s="161"/>
      <c r="E680" s="142" t="str">
        <f>IFERROR(__xludf.DUMMYFUNCTION("IF(D680&lt;&gt;"""",SPLIT(D680,"" 
""),)"),"")</f>
        <v/>
      </c>
    </row>
    <row r="681">
      <c r="A681" s="126" t="str">
        <f t="shared" si="1"/>
        <v/>
      </c>
      <c r="B681" s="126" t="str">
        <f t="shared" si="2"/>
        <v/>
      </c>
      <c r="C681" s="160" t="str">
        <f t="shared" si="3"/>
        <v/>
      </c>
      <c r="D681" s="161"/>
      <c r="E681" s="142" t="str">
        <f>IFERROR(__xludf.DUMMYFUNCTION("IF(D681&lt;&gt;"""",SPLIT(D681,"" 
""),)"),"")</f>
        <v/>
      </c>
    </row>
    <row r="682">
      <c r="A682" s="126" t="str">
        <f t="shared" si="1"/>
        <v/>
      </c>
      <c r="B682" s="126" t="str">
        <f t="shared" si="2"/>
        <v/>
      </c>
      <c r="C682" s="160" t="str">
        <f t="shared" si="3"/>
        <v/>
      </c>
      <c r="D682" s="161"/>
      <c r="E682" s="142" t="str">
        <f>IFERROR(__xludf.DUMMYFUNCTION("IF(D682&lt;&gt;"""",SPLIT(D682,"" 
""),)"),"")</f>
        <v/>
      </c>
    </row>
    <row r="683">
      <c r="A683" s="126" t="str">
        <f t="shared" si="1"/>
        <v/>
      </c>
      <c r="B683" s="126" t="str">
        <f t="shared" si="2"/>
        <v/>
      </c>
      <c r="C683" s="160" t="str">
        <f t="shared" si="3"/>
        <v/>
      </c>
      <c r="D683" s="161"/>
      <c r="E683" s="142" t="str">
        <f>IFERROR(__xludf.DUMMYFUNCTION("IF(D683&lt;&gt;"""",SPLIT(D683,"" 
""),)"),"")</f>
        <v/>
      </c>
    </row>
    <row r="684">
      <c r="A684" s="126" t="str">
        <f t="shared" si="1"/>
        <v/>
      </c>
      <c r="B684" s="126" t="str">
        <f t="shared" si="2"/>
        <v/>
      </c>
      <c r="C684" s="160" t="str">
        <f t="shared" si="3"/>
        <v/>
      </c>
      <c r="D684" s="161"/>
      <c r="E684" s="142" t="str">
        <f>IFERROR(__xludf.DUMMYFUNCTION("IF(D684&lt;&gt;"""",SPLIT(D684,"" 
""),)"),"")</f>
        <v/>
      </c>
    </row>
    <row r="685">
      <c r="A685" s="126" t="str">
        <f t="shared" si="1"/>
        <v/>
      </c>
      <c r="B685" s="126" t="str">
        <f t="shared" si="2"/>
        <v/>
      </c>
      <c r="C685" s="160" t="str">
        <f t="shared" si="3"/>
        <v/>
      </c>
      <c r="D685" s="161"/>
      <c r="E685" s="142" t="str">
        <f>IFERROR(__xludf.DUMMYFUNCTION("IF(D685&lt;&gt;"""",SPLIT(D685,"" 
""),)"),"")</f>
        <v/>
      </c>
    </row>
    <row r="686">
      <c r="A686" s="126" t="str">
        <f t="shared" si="1"/>
        <v/>
      </c>
      <c r="B686" s="126" t="str">
        <f t="shared" si="2"/>
        <v/>
      </c>
      <c r="C686" s="160" t="str">
        <f t="shared" si="3"/>
        <v/>
      </c>
      <c r="D686" s="161"/>
      <c r="E686" s="142" t="str">
        <f>IFERROR(__xludf.DUMMYFUNCTION("IF(D686&lt;&gt;"""",SPLIT(D686,"" 
""),)"),"")</f>
        <v/>
      </c>
    </row>
    <row r="687">
      <c r="A687" s="126" t="str">
        <f t="shared" si="1"/>
        <v/>
      </c>
      <c r="B687" s="126" t="str">
        <f t="shared" si="2"/>
        <v/>
      </c>
      <c r="C687" s="160" t="str">
        <f t="shared" si="3"/>
        <v/>
      </c>
      <c r="D687" s="161"/>
      <c r="E687" s="142" t="str">
        <f>IFERROR(__xludf.DUMMYFUNCTION("IF(D687&lt;&gt;"""",SPLIT(D687,"" 
""),)"),"")</f>
        <v/>
      </c>
    </row>
    <row r="688">
      <c r="A688" s="126" t="str">
        <f t="shared" si="1"/>
        <v/>
      </c>
      <c r="B688" s="126" t="str">
        <f t="shared" si="2"/>
        <v/>
      </c>
      <c r="C688" s="160" t="str">
        <f t="shared" si="3"/>
        <v/>
      </c>
      <c r="D688" s="161"/>
      <c r="E688" s="142" t="str">
        <f>IFERROR(__xludf.DUMMYFUNCTION("IF(D688&lt;&gt;"""",SPLIT(D688,"" 
""),)"),"")</f>
        <v/>
      </c>
    </row>
    <row r="689">
      <c r="A689" s="126" t="str">
        <f t="shared" si="1"/>
        <v/>
      </c>
      <c r="B689" s="126" t="str">
        <f t="shared" si="2"/>
        <v/>
      </c>
      <c r="C689" s="160" t="str">
        <f t="shared" si="3"/>
        <v/>
      </c>
      <c r="D689" s="161"/>
      <c r="E689" s="142" t="str">
        <f>IFERROR(__xludf.DUMMYFUNCTION("IF(D689&lt;&gt;"""",SPLIT(D689,"" 
""),)"),"")</f>
        <v/>
      </c>
    </row>
    <row r="690">
      <c r="A690" s="126" t="str">
        <f t="shared" si="1"/>
        <v/>
      </c>
      <c r="B690" s="126" t="str">
        <f t="shared" si="2"/>
        <v/>
      </c>
      <c r="C690" s="160" t="str">
        <f t="shared" si="3"/>
        <v/>
      </c>
      <c r="D690" s="161"/>
      <c r="E690" s="142" t="str">
        <f>IFERROR(__xludf.DUMMYFUNCTION("IF(D690&lt;&gt;"""",SPLIT(D690,"" 
""),)"),"")</f>
        <v/>
      </c>
    </row>
    <row r="691">
      <c r="A691" s="126" t="str">
        <f t="shared" si="1"/>
        <v/>
      </c>
      <c r="B691" s="126" t="str">
        <f t="shared" si="2"/>
        <v/>
      </c>
      <c r="C691" s="160" t="str">
        <f t="shared" si="3"/>
        <v/>
      </c>
      <c r="D691" s="161"/>
      <c r="E691" s="142" t="str">
        <f>IFERROR(__xludf.DUMMYFUNCTION("IF(D691&lt;&gt;"""",SPLIT(D691,"" 
""),)"),"")</f>
        <v/>
      </c>
    </row>
    <row r="692">
      <c r="A692" s="126" t="str">
        <f t="shared" si="1"/>
        <v/>
      </c>
      <c r="B692" s="126" t="str">
        <f t="shared" si="2"/>
        <v/>
      </c>
      <c r="C692" s="160" t="str">
        <f t="shared" si="3"/>
        <v/>
      </c>
      <c r="D692" s="161"/>
      <c r="E692" s="142" t="str">
        <f>IFERROR(__xludf.DUMMYFUNCTION("IF(D692&lt;&gt;"""",SPLIT(D692,"" 
""),)"),"")</f>
        <v/>
      </c>
    </row>
    <row r="693">
      <c r="A693" s="126" t="str">
        <f t="shared" si="1"/>
        <v/>
      </c>
      <c r="B693" s="126" t="str">
        <f t="shared" si="2"/>
        <v/>
      </c>
      <c r="C693" s="160" t="str">
        <f t="shared" si="3"/>
        <v/>
      </c>
      <c r="D693" s="161"/>
      <c r="E693" s="142" t="str">
        <f>IFERROR(__xludf.DUMMYFUNCTION("IF(D693&lt;&gt;"""",SPLIT(D693,"" 
""),)"),"")</f>
        <v/>
      </c>
    </row>
    <row r="694">
      <c r="A694" s="126" t="str">
        <f t="shared" si="1"/>
        <v/>
      </c>
      <c r="B694" s="126" t="str">
        <f t="shared" si="2"/>
        <v/>
      </c>
      <c r="C694" s="160" t="str">
        <f t="shared" si="3"/>
        <v/>
      </c>
      <c r="D694" s="161"/>
      <c r="E694" s="142" t="str">
        <f>IFERROR(__xludf.DUMMYFUNCTION("IF(D694&lt;&gt;"""",SPLIT(D694,"" 
""),)"),"")</f>
        <v/>
      </c>
    </row>
    <row r="695">
      <c r="A695" s="126" t="str">
        <f t="shared" si="1"/>
        <v/>
      </c>
      <c r="B695" s="126" t="str">
        <f t="shared" si="2"/>
        <v/>
      </c>
      <c r="C695" s="160" t="str">
        <f t="shared" si="3"/>
        <v/>
      </c>
      <c r="D695" s="161"/>
      <c r="E695" s="142" t="str">
        <f>IFERROR(__xludf.DUMMYFUNCTION("IF(D695&lt;&gt;"""",SPLIT(D695,"" 
""),)"),"")</f>
        <v/>
      </c>
    </row>
    <row r="696">
      <c r="A696" s="126" t="str">
        <f t="shared" si="1"/>
        <v/>
      </c>
      <c r="B696" s="126" t="str">
        <f t="shared" si="2"/>
        <v/>
      </c>
      <c r="C696" s="160" t="str">
        <f t="shared" si="3"/>
        <v/>
      </c>
      <c r="D696" s="161"/>
      <c r="E696" s="142" t="str">
        <f>IFERROR(__xludf.DUMMYFUNCTION("IF(D696&lt;&gt;"""",SPLIT(D696,"" 
""),)"),"")</f>
        <v/>
      </c>
    </row>
    <row r="697">
      <c r="A697" s="126" t="str">
        <f t="shared" si="1"/>
        <v/>
      </c>
      <c r="B697" s="126" t="str">
        <f t="shared" si="2"/>
        <v/>
      </c>
      <c r="C697" s="160" t="str">
        <f t="shared" si="3"/>
        <v/>
      </c>
      <c r="D697" s="161"/>
      <c r="E697" s="142" t="str">
        <f>IFERROR(__xludf.DUMMYFUNCTION("IF(D697&lt;&gt;"""",SPLIT(D697,"" 
""),)"),"")</f>
        <v/>
      </c>
    </row>
    <row r="698">
      <c r="A698" s="126" t="str">
        <f t="shared" si="1"/>
        <v/>
      </c>
      <c r="B698" s="126" t="str">
        <f t="shared" si="2"/>
        <v/>
      </c>
      <c r="C698" s="160" t="str">
        <f t="shared" si="3"/>
        <v/>
      </c>
      <c r="D698" s="161"/>
      <c r="E698" s="142" t="str">
        <f>IFERROR(__xludf.DUMMYFUNCTION("IF(D698&lt;&gt;"""",SPLIT(D698,"" 
""),)"),"")</f>
        <v/>
      </c>
    </row>
    <row r="699">
      <c r="A699" s="126" t="str">
        <f t="shared" si="1"/>
        <v/>
      </c>
      <c r="B699" s="126" t="str">
        <f t="shared" si="2"/>
        <v/>
      </c>
      <c r="C699" s="160" t="str">
        <f t="shared" si="3"/>
        <v/>
      </c>
      <c r="D699" s="161"/>
      <c r="E699" s="142" t="str">
        <f>IFERROR(__xludf.DUMMYFUNCTION("IF(D699&lt;&gt;"""",SPLIT(D699,"" 
""),)"),"")</f>
        <v/>
      </c>
    </row>
    <row r="700">
      <c r="A700" s="126" t="str">
        <f t="shared" si="1"/>
        <v/>
      </c>
      <c r="B700" s="126" t="str">
        <f t="shared" si="2"/>
        <v/>
      </c>
      <c r="C700" s="160" t="str">
        <f t="shared" si="3"/>
        <v/>
      </c>
      <c r="D700" s="161"/>
      <c r="E700" s="142" t="str">
        <f>IFERROR(__xludf.DUMMYFUNCTION("IF(D700&lt;&gt;"""",SPLIT(D700,"" 
""),)"),"")</f>
        <v/>
      </c>
    </row>
    <row r="701">
      <c r="A701" s="126" t="str">
        <f t="shared" si="1"/>
        <v/>
      </c>
      <c r="B701" s="126" t="str">
        <f t="shared" si="2"/>
        <v/>
      </c>
      <c r="C701" s="160" t="str">
        <f t="shared" si="3"/>
        <v/>
      </c>
      <c r="D701" s="161"/>
      <c r="E701" s="142" t="str">
        <f>IFERROR(__xludf.DUMMYFUNCTION("IF(D701&lt;&gt;"""",SPLIT(D701,"" 
""),)"),"")</f>
        <v/>
      </c>
    </row>
    <row r="702">
      <c r="A702" s="126" t="str">
        <f t="shared" si="1"/>
        <v/>
      </c>
      <c r="B702" s="126" t="str">
        <f t="shared" si="2"/>
        <v/>
      </c>
      <c r="C702" s="160" t="str">
        <f t="shared" si="3"/>
        <v/>
      </c>
      <c r="D702" s="161"/>
      <c r="E702" s="142" t="str">
        <f>IFERROR(__xludf.DUMMYFUNCTION("IF(D702&lt;&gt;"""",SPLIT(D702,"" 
""),)"),"")</f>
        <v/>
      </c>
    </row>
    <row r="703">
      <c r="A703" s="126" t="str">
        <f t="shared" si="1"/>
        <v/>
      </c>
      <c r="B703" s="126" t="str">
        <f t="shared" si="2"/>
        <v/>
      </c>
      <c r="C703" s="160" t="str">
        <f t="shared" si="3"/>
        <v/>
      </c>
      <c r="D703" s="161"/>
      <c r="E703" s="142" t="str">
        <f>IFERROR(__xludf.DUMMYFUNCTION("IF(D703&lt;&gt;"""",SPLIT(D703,"" 
""),)"),"")</f>
        <v/>
      </c>
    </row>
    <row r="704">
      <c r="A704" s="126" t="str">
        <f t="shared" si="1"/>
        <v/>
      </c>
      <c r="B704" s="126" t="str">
        <f t="shared" si="2"/>
        <v/>
      </c>
      <c r="C704" s="160" t="str">
        <f t="shared" si="3"/>
        <v/>
      </c>
      <c r="D704" s="161"/>
      <c r="E704" s="142" t="str">
        <f>IFERROR(__xludf.DUMMYFUNCTION("IF(D704&lt;&gt;"""",SPLIT(D704,"" 
""),)"),"")</f>
        <v/>
      </c>
    </row>
    <row r="705">
      <c r="A705" s="126" t="str">
        <f t="shared" si="1"/>
        <v/>
      </c>
      <c r="B705" s="126" t="str">
        <f t="shared" si="2"/>
        <v/>
      </c>
      <c r="C705" s="160" t="str">
        <f t="shared" si="3"/>
        <v/>
      </c>
      <c r="D705" s="161"/>
      <c r="E705" s="142" t="str">
        <f>IFERROR(__xludf.DUMMYFUNCTION("IF(D705&lt;&gt;"""",SPLIT(D705,"" 
""),)"),"")</f>
        <v/>
      </c>
    </row>
    <row r="706">
      <c r="A706" s="126" t="str">
        <f t="shared" si="1"/>
        <v/>
      </c>
      <c r="B706" s="126" t="str">
        <f t="shared" si="2"/>
        <v/>
      </c>
      <c r="C706" s="160" t="str">
        <f t="shared" si="3"/>
        <v/>
      </c>
      <c r="D706" s="161"/>
      <c r="E706" s="142" t="str">
        <f>IFERROR(__xludf.DUMMYFUNCTION("IF(D706&lt;&gt;"""",SPLIT(D706,"" 
""),)"),"")</f>
        <v/>
      </c>
    </row>
    <row r="707">
      <c r="A707" s="126" t="str">
        <f t="shared" si="1"/>
        <v/>
      </c>
      <c r="B707" s="126" t="str">
        <f t="shared" si="2"/>
        <v/>
      </c>
      <c r="C707" s="160" t="str">
        <f t="shared" si="3"/>
        <v/>
      </c>
      <c r="D707" s="161"/>
      <c r="E707" s="142" t="str">
        <f>IFERROR(__xludf.DUMMYFUNCTION("IF(D707&lt;&gt;"""",SPLIT(D707,"" 
""),)"),"")</f>
        <v/>
      </c>
    </row>
    <row r="708">
      <c r="A708" s="126" t="str">
        <f t="shared" si="1"/>
        <v/>
      </c>
      <c r="B708" s="126" t="str">
        <f t="shared" si="2"/>
        <v/>
      </c>
      <c r="C708" s="160" t="str">
        <f t="shared" si="3"/>
        <v/>
      </c>
      <c r="D708" s="161"/>
      <c r="E708" s="142" t="str">
        <f>IFERROR(__xludf.DUMMYFUNCTION("IF(D708&lt;&gt;"""",SPLIT(D708,"" 
""),)"),"")</f>
        <v/>
      </c>
    </row>
    <row r="709">
      <c r="A709" s="126" t="str">
        <f t="shared" si="1"/>
        <v/>
      </c>
      <c r="B709" s="126" t="str">
        <f t="shared" si="2"/>
        <v/>
      </c>
      <c r="C709" s="160" t="str">
        <f t="shared" si="3"/>
        <v/>
      </c>
      <c r="D709" s="161"/>
      <c r="E709" s="142" t="str">
        <f>IFERROR(__xludf.DUMMYFUNCTION("IF(D709&lt;&gt;"""",SPLIT(D709,"" 
""),)"),"")</f>
        <v/>
      </c>
    </row>
    <row r="710">
      <c r="A710" s="126" t="str">
        <f t="shared" si="1"/>
        <v/>
      </c>
      <c r="B710" s="126" t="str">
        <f t="shared" si="2"/>
        <v/>
      </c>
      <c r="C710" s="160" t="str">
        <f t="shared" si="3"/>
        <v/>
      </c>
      <c r="D710" s="161"/>
      <c r="E710" s="142" t="str">
        <f>IFERROR(__xludf.DUMMYFUNCTION("IF(D710&lt;&gt;"""",SPLIT(D710,"" 
""),)"),"")</f>
        <v/>
      </c>
    </row>
    <row r="711">
      <c r="A711" s="126" t="str">
        <f t="shared" si="1"/>
        <v/>
      </c>
      <c r="B711" s="126" t="str">
        <f t="shared" si="2"/>
        <v/>
      </c>
      <c r="C711" s="160" t="str">
        <f t="shared" si="3"/>
        <v/>
      </c>
      <c r="D711" s="161"/>
      <c r="E711" s="142" t="str">
        <f>IFERROR(__xludf.DUMMYFUNCTION("IF(D711&lt;&gt;"""",SPLIT(D711,"" 
""),)"),"")</f>
        <v/>
      </c>
    </row>
    <row r="712">
      <c r="A712" s="126" t="str">
        <f t="shared" si="1"/>
        <v/>
      </c>
      <c r="B712" s="126" t="str">
        <f t="shared" si="2"/>
        <v/>
      </c>
      <c r="C712" s="160" t="str">
        <f t="shared" si="3"/>
        <v/>
      </c>
      <c r="D712" s="161"/>
      <c r="E712" s="142" t="str">
        <f>IFERROR(__xludf.DUMMYFUNCTION("IF(D712&lt;&gt;"""",SPLIT(D712,"" 
""),)"),"")</f>
        <v/>
      </c>
    </row>
    <row r="713">
      <c r="A713" s="126" t="str">
        <f t="shared" si="1"/>
        <v/>
      </c>
      <c r="B713" s="126" t="str">
        <f t="shared" si="2"/>
        <v/>
      </c>
      <c r="C713" s="160" t="str">
        <f t="shared" si="3"/>
        <v/>
      </c>
      <c r="D713" s="161"/>
      <c r="E713" s="142" t="str">
        <f>IFERROR(__xludf.DUMMYFUNCTION("IF(D713&lt;&gt;"""",SPLIT(D713,"" 
""),)"),"")</f>
        <v/>
      </c>
    </row>
    <row r="714">
      <c r="A714" s="126" t="str">
        <f t="shared" si="1"/>
        <v/>
      </c>
      <c r="B714" s="126" t="str">
        <f t="shared" si="2"/>
        <v/>
      </c>
      <c r="C714" s="160" t="str">
        <f t="shared" si="3"/>
        <v/>
      </c>
      <c r="D714" s="161"/>
      <c r="E714" s="142" t="str">
        <f>IFERROR(__xludf.DUMMYFUNCTION("IF(D714&lt;&gt;"""",SPLIT(D714,"" 
""),)"),"")</f>
        <v/>
      </c>
    </row>
    <row r="715">
      <c r="A715" s="126" t="str">
        <f t="shared" si="1"/>
        <v/>
      </c>
      <c r="B715" s="126" t="str">
        <f t="shared" si="2"/>
        <v/>
      </c>
      <c r="C715" s="160" t="str">
        <f t="shared" si="3"/>
        <v/>
      </c>
      <c r="D715" s="161"/>
      <c r="E715" s="142" t="str">
        <f>IFERROR(__xludf.DUMMYFUNCTION("IF(D715&lt;&gt;"""",SPLIT(D715,"" 
""),)"),"")</f>
        <v/>
      </c>
    </row>
    <row r="716">
      <c r="A716" s="126" t="str">
        <f t="shared" si="1"/>
        <v/>
      </c>
      <c r="B716" s="126" t="str">
        <f t="shared" si="2"/>
        <v/>
      </c>
      <c r="C716" s="160" t="str">
        <f t="shared" si="3"/>
        <v/>
      </c>
      <c r="D716" s="161"/>
      <c r="E716" s="142" t="str">
        <f>IFERROR(__xludf.DUMMYFUNCTION("IF(D716&lt;&gt;"""",SPLIT(D716,"" 
""),)"),"")</f>
        <v/>
      </c>
    </row>
    <row r="717">
      <c r="A717" s="126" t="str">
        <f t="shared" si="1"/>
        <v/>
      </c>
      <c r="B717" s="126" t="str">
        <f t="shared" si="2"/>
        <v/>
      </c>
      <c r="C717" s="160" t="str">
        <f t="shared" si="3"/>
        <v/>
      </c>
      <c r="D717" s="161"/>
      <c r="E717" s="142" t="str">
        <f>IFERROR(__xludf.DUMMYFUNCTION("IF(D717&lt;&gt;"""",SPLIT(D717,"" 
""),)"),"")</f>
        <v/>
      </c>
    </row>
    <row r="718">
      <c r="A718" s="126" t="str">
        <f t="shared" si="1"/>
        <v/>
      </c>
      <c r="B718" s="126" t="str">
        <f t="shared" si="2"/>
        <v/>
      </c>
      <c r="C718" s="160" t="str">
        <f t="shared" si="3"/>
        <v/>
      </c>
      <c r="D718" s="161"/>
      <c r="E718" s="142" t="str">
        <f>IFERROR(__xludf.DUMMYFUNCTION("IF(D718&lt;&gt;"""",SPLIT(D718,"" 
""),)"),"")</f>
        <v/>
      </c>
    </row>
    <row r="719">
      <c r="A719" s="126" t="str">
        <f t="shared" si="1"/>
        <v/>
      </c>
      <c r="B719" s="126" t="str">
        <f t="shared" si="2"/>
        <v/>
      </c>
      <c r="C719" s="160" t="str">
        <f t="shared" si="3"/>
        <v/>
      </c>
      <c r="D719" s="161"/>
      <c r="E719" s="142" t="str">
        <f>IFERROR(__xludf.DUMMYFUNCTION("IF(D719&lt;&gt;"""",SPLIT(D719,"" 
""),)"),"")</f>
        <v/>
      </c>
    </row>
    <row r="720">
      <c r="A720" s="126" t="str">
        <f t="shared" si="1"/>
        <v/>
      </c>
      <c r="B720" s="126" t="str">
        <f t="shared" si="2"/>
        <v/>
      </c>
      <c r="C720" s="160" t="str">
        <f t="shared" si="3"/>
        <v/>
      </c>
      <c r="D720" s="161"/>
      <c r="E720" s="142" t="str">
        <f>IFERROR(__xludf.DUMMYFUNCTION("IF(D720&lt;&gt;"""",SPLIT(D720,"" 
""),)"),"")</f>
        <v/>
      </c>
    </row>
    <row r="721">
      <c r="A721" s="126" t="str">
        <f t="shared" si="1"/>
        <v/>
      </c>
      <c r="B721" s="126" t="str">
        <f t="shared" si="2"/>
        <v/>
      </c>
      <c r="C721" s="160" t="str">
        <f t="shared" si="3"/>
        <v/>
      </c>
      <c r="D721" s="161"/>
      <c r="E721" s="142" t="str">
        <f>IFERROR(__xludf.DUMMYFUNCTION("IF(D721&lt;&gt;"""",SPLIT(D721,"" 
""),)"),"")</f>
        <v/>
      </c>
    </row>
    <row r="722">
      <c r="A722" s="126" t="str">
        <f t="shared" si="1"/>
        <v/>
      </c>
      <c r="B722" s="126" t="str">
        <f t="shared" si="2"/>
        <v/>
      </c>
      <c r="C722" s="160" t="str">
        <f t="shared" si="3"/>
        <v/>
      </c>
      <c r="D722" s="161"/>
      <c r="E722" s="142" t="str">
        <f>IFERROR(__xludf.DUMMYFUNCTION("IF(D722&lt;&gt;"""",SPLIT(D722,"" 
""),)"),"")</f>
        <v/>
      </c>
    </row>
    <row r="723">
      <c r="A723" s="126" t="str">
        <f t="shared" si="1"/>
        <v/>
      </c>
      <c r="B723" s="126" t="str">
        <f t="shared" si="2"/>
        <v/>
      </c>
      <c r="C723" s="160" t="str">
        <f t="shared" si="3"/>
        <v/>
      </c>
      <c r="D723" s="161"/>
      <c r="E723" s="142" t="str">
        <f>IFERROR(__xludf.DUMMYFUNCTION("IF(D723&lt;&gt;"""",SPLIT(D723,"" 
""),)"),"")</f>
        <v/>
      </c>
    </row>
    <row r="724">
      <c r="A724" s="126" t="str">
        <f t="shared" si="1"/>
        <v/>
      </c>
      <c r="B724" s="126" t="str">
        <f t="shared" si="2"/>
        <v/>
      </c>
      <c r="C724" s="160" t="str">
        <f t="shared" si="3"/>
        <v/>
      </c>
      <c r="D724" s="161"/>
      <c r="E724" s="142" t="str">
        <f>IFERROR(__xludf.DUMMYFUNCTION("IF(D724&lt;&gt;"""",SPLIT(D724,"" 
""),)"),"")</f>
        <v/>
      </c>
    </row>
    <row r="725">
      <c r="A725" s="126" t="str">
        <f t="shared" si="1"/>
        <v/>
      </c>
      <c r="B725" s="126" t="str">
        <f t="shared" si="2"/>
        <v/>
      </c>
      <c r="C725" s="160" t="str">
        <f t="shared" si="3"/>
        <v/>
      </c>
      <c r="D725" s="161"/>
      <c r="E725" s="142" t="str">
        <f>IFERROR(__xludf.DUMMYFUNCTION("IF(D725&lt;&gt;"""",SPLIT(D725,"" 
""),)"),"")</f>
        <v/>
      </c>
    </row>
    <row r="726">
      <c r="A726" s="126" t="str">
        <f t="shared" si="1"/>
        <v/>
      </c>
      <c r="B726" s="126" t="str">
        <f t="shared" si="2"/>
        <v/>
      </c>
      <c r="C726" s="160" t="str">
        <f t="shared" si="3"/>
        <v/>
      </c>
      <c r="D726" s="161"/>
      <c r="E726" s="142" t="str">
        <f>IFERROR(__xludf.DUMMYFUNCTION("IF(D726&lt;&gt;"""",SPLIT(D726,"" 
""),)"),"")</f>
        <v/>
      </c>
    </row>
    <row r="727">
      <c r="A727" s="126" t="str">
        <f t="shared" si="1"/>
        <v/>
      </c>
      <c r="B727" s="126" t="str">
        <f t="shared" si="2"/>
        <v/>
      </c>
      <c r="C727" s="160" t="str">
        <f t="shared" si="3"/>
        <v/>
      </c>
      <c r="D727" s="161"/>
      <c r="E727" s="142" t="str">
        <f>IFERROR(__xludf.DUMMYFUNCTION("IF(D727&lt;&gt;"""",SPLIT(D727,"" 
""),)"),"")</f>
        <v/>
      </c>
    </row>
    <row r="728">
      <c r="A728" s="126" t="str">
        <f t="shared" si="1"/>
        <v/>
      </c>
      <c r="B728" s="126" t="str">
        <f t="shared" si="2"/>
        <v/>
      </c>
      <c r="C728" s="160" t="str">
        <f t="shared" si="3"/>
        <v/>
      </c>
      <c r="D728" s="161"/>
      <c r="E728" s="142" t="str">
        <f>IFERROR(__xludf.DUMMYFUNCTION("IF(D728&lt;&gt;"""",SPLIT(D728,"" 
""),)"),"")</f>
        <v/>
      </c>
    </row>
    <row r="729">
      <c r="A729" s="126" t="str">
        <f t="shared" si="1"/>
        <v/>
      </c>
      <c r="B729" s="126" t="str">
        <f t="shared" si="2"/>
        <v/>
      </c>
      <c r="C729" s="160" t="str">
        <f t="shared" si="3"/>
        <v/>
      </c>
      <c r="D729" s="161"/>
      <c r="E729" s="142" t="str">
        <f>IFERROR(__xludf.DUMMYFUNCTION("IF(D729&lt;&gt;"""",SPLIT(D729,"" 
""),)"),"")</f>
        <v/>
      </c>
    </row>
    <row r="730">
      <c r="A730" s="126" t="str">
        <f t="shared" si="1"/>
        <v/>
      </c>
      <c r="B730" s="126" t="str">
        <f t="shared" si="2"/>
        <v/>
      </c>
      <c r="C730" s="160" t="str">
        <f t="shared" si="3"/>
        <v/>
      </c>
      <c r="D730" s="161"/>
      <c r="E730" s="142" t="str">
        <f>IFERROR(__xludf.DUMMYFUNCTION("IF(D730&lt;&gt;"""",SPLIT(D730,"" 
""),)"),"")</f>
        <v/>
      </c>
    </row>
    <row r="731">
      <c r="A731" s="126" t="str">
        <f t="shared" si="1"/>
        <v/>
      </c>
      <c r="B731" s="126" t="str">
        <f t="shared" si="2"/>
        <v/>
      </c>
      <c r="C731" s="160" t="str">
        <f t="shared" si="3"/>
        <v/>
      </c>
      <c r="D731" s="161"/>
      <c r="E731" s="142" t="str">
        <f>IFERROR(__xludf.DUMMYFUNCTION("IF(D731&lt;&gt;"""",SPLIT(D731,"" 
""),)"),"")</f>
        <v/>
      </c>
    </row>
    <row r="732">
      <c r="A732" s="126" t="str">
        <f t="shared" si="1"/>
        <v/>
      </c>
      <c r="B732" s="126" t="str">
        <f t="shared" si="2"/>
        <v/>
      </c>
      <c r="C732" s="160" t="str">
        <f t="shared" si="3"/>
        <v/>
      </c>
      <c r="D732" s="161"/>
      <c r="E732" s="142" t="str">
        <f>IFERROR(__xludf.DUMMYFUNCTION("IF(D732&lt;&gt;"""",SPLIT(D732,"" 
""),)"),"")</f>
        <v/>
      </c>
    </row>
    <row r="733">
      <c r="A733" s="126" t="str">
        <f t="shared" si="1"/>
        <v/>
      </c>
      <c r="B733" s="126" t="str">
        <f t="shared" si="2"/>
        <v/>
      </c>
      <c r="C733" s="160" t="str">
        <f t="shared" si="3"/>
        <v/>
      </c>
      <c r="D733" s="161"/>
      <c r="E733" s="142" t="str">
        <f>IFERROR(__xludf.DUMMYFUNCTION("IF(D733&lt;&gt;"""",SPLIT(D733,"" 
""),)"),"")</f>
        <v/>
      </c>
    </row>
    <row r="734">
      <c r="A734" s="126" t="str">
        <f t="shared" si="1"/>
        <v/>
      </c>
      <c r="B734" s="126" t="str">
        <f t="shared" si="2"/>
        <v/>
      </c>
      <c r="C734" s="160" t="str">
        <f t="shared" si="3"/>
        <v/>
      </c>
      <c r="D734" s="161"/>
      <c r="E734" s="142" t="str">
        <f>IFERROR(__xludf.DUMMYFUNCTION("IF(D734&lt;&gt;"""",SPLIT(D734,"" 
""),)"),"")</f>
        <v/>
      </c>
    </row>
    <row r="735">
      <c r="A735" s="126" t="str">
        <f t="shared" si="1"/>
        <v/>
      </c>
      <c r="B735" s="126" t="str">
        <f t="shared" si="2"/>
        <v/>
      </c>
      <c r="C735" s="160" t="str">
        <f t="shared" si="3"/>
        <v/>
      </c>
      <c r="D735" s="161"/>
      <c r="E735" s="142" t="str">
        <f>IFERROR(__xludf.DUMMYFUNCTION("IF(D735&lt;&gt;"""",SPLIT(D735,"" 
""),)"),"")</f>
        <v/>
      </c>
    </row>
    <row r="736">
      <c r="A736" s="126" t="str">
        <f t="shared" si="1"/>
        <v/>
      </c>
      <c r="B736" s="126" t="str">
        <f t="shared" si="2"/>
        <v/>
      </c>
      <c r="C736" s="160" t="str">
        <f t="shared" si="3"/>
        <v/>
      </c>
      <c r="D736" s="161"/>
      <c r="E736" s="142" t="str">
        <f>IFERROR(__xludf.DUMMYFUNCTION("IF(D736&lt;&gt;"""",SPLIT(D736,"" 
""),)"),"")</f>
        <v/>
      </c>
    </row>
    <row r="737">
      <c r="A737" s="126" t="str">
        <f t="shared" si="1"/>
        <v/>
      </c>
      <c r="B737" s="126" t="str">
        <f t="shared" si="2"/>
        <v/>
      </c>
      <c r="C737" s="160" t="str">
        <f t="shared" si="3"/>
        <v/>
      </c>
      <c r="D737" s="161"/>
      <c r="E737" s="142" t="str">
        <f>IFERROR(__xludf.DUMMYFUNCTION("IF(D737&lt;&gt;"""",SPLIT(D737,"" 
""),)"),"")</f>
        <v/>
      </c>
    </row>
    <row r="738">
      <c r="A738" s="126" t="str">
        <f t="shared" si="1"/>
        <v/>
      </c>
      <c r="B738" s="126" t="str">
        <f t="shared" si="2"/>
        <v/>
      </c>
      <c r="C738" s="160" t="str">
        <f t="shared" si="3"/>
        <v/>
      </c>
      <c r="D738" s="161"/>
      <c r="E738" s="142" t="str">
        <f>IFERROR(__xludf.DUMMYFUNCTION("IF(D738&lt;&gt;"""",SPLIT(D738,"" 
""),)"),"")</f>
        <v/>
      </c>
    </row>
    <row r="739">
      <c r="A739" s="126" t="str">
        <f t="shared" si="1"/>
        <v/>
      </c>
      <c r="B739" s="126" t="str">
        <f t="shared" si="2"/>
        <v/>
      </c>
      <c r="C739" s="160" t="str">
        <f t="shared" si="3"/>
        <v/>
      </c>
      <c r="D739" s="161"/>
      <c r="E739" s="142" t="str">
        <f>IFERROR(__xludf.DUMMYFUNCTION("IF(D739&lt;&gt;"""",SPLIT(D739,"" 
""),)"),"")</f>
        <v/>
      </c>
    </row>
    <row r="740">
      <c r="A740" s="126" t="str">
        <f t="shared" si="1"/>
        <v/>
      </c>
      <c r="B740" s="126" t="str">
        <f t="shared" si="2"/>
        <v/>
      </c>
      <c r="C740" s="160" t="str">
        <f t="shared" si="3"/>
        <v/>
      </c>
      <c r="D740" s="161"/>
      <c r="E740" s="142" t="str">
        <f>IFERROR(__xludf.DUMMYFUNCTION("IF(D740&lt;&gt;"""",SPLIT(D740,"" 
""),)"),"")</f>
        <v/>
      </c>
    </row>
    <row r="741">
      <c r="A741" s="126" t="str">
        <f t="shared" si="1"/>
        <v/>
      </c>
      <c r="B741" s="126" t="str">
        <f t="shared" si="2"/>
        <v/>
      </c>
      <c r="C741" s="160" t="str">
        <f t="shared" si="3"/>
        <v/>
      </c>
      <c r="D741" s="161"/>
      <c r="E741" s="142" t="str">
        <f>IFERROR(__xludf.DUMMYFUNCTION("IF(D741&lt;&gt;"""",SPLIT(D741,"" 
""),)"),"")</f>
        <v/>
      </c>
    </row>
    <row r="742">
      <c r="A742" s="126" t="str">
        <f t="shared" si="1"/>
        <v/>
      </c>
      <c r="B742" s="126" t="str">
        <f t="shared" si="2"/>
        <v/>
      </c>
      <c r="C742" s="160" t="str">
        <f t="shared" si="3"/>
        <v/>
      </c>
      <c r="D742" s="161"/>
      <c r="E742" s="142" t="str">
        <f>IFERROR(__xludf.DUMMYFUNCTION("IF(D742&lt;&gt;"""",SPLIT(D742,"" 
""),)"),"")</f>
        <v/>
      </c>
    </row>
    <row r="743">
      <c r="A743" s="126" t="str">
        <f t="shared" si="1"/>
        <v/>
      </c>
      <c r="B743" s="126" t="str">
        <f t="shared" si="2"/>
        <v/>
      </c>
      <c r="C743" s="160" t="str">
        <f t="shared" si="3"/>
        <v/>
      </c>
      <c r="D743" s="161"/>
      <c r="E743" s="142" t="str">
        <f>IFERROR(__xludf.DUMMYFUNCTION("IF(D743&lt;&gt;"""",SPLIT(D743,"" 
""),)"),"")</f>
        <v/>
      </c>
    </row>
    <row r="744">
      <c r="A744" s="126" t="str">
        <f t="shared" si="1"/>
        <v/>
      </c>
      <c r="B744" s="126" t="str">
        <f t="shared" si="2"/>
        <v/>
      </c>
      <c r="C744" s="160" t="str">
        <f t="shared" si="3"/>
        <v/>
      </c>
      <c r="D744" s="161"/>
      <c r="E744" s="142" t="str">
        <f>IFERROR(__xludf.DUMMYFUNCTION("IF(D744&lt;&gt;"""",SPLIT(D744,"" 
""),)"),"")</f>
        <v/>
      </c>
    </row>
    <row r="745">
      <c r="A745" s="126" t="str">
        <f t="shared" si="1"/>
        <v/>
      </c>
      <c r="B745" s="126" t="str">
        <f t="shared" si="2"/>
        <v/>
      </c>
      <c r="C745" s="160" t="str">
        <f t="shared" si="3"/>
        <v/>
      </c>
      <c r="D745" s="161"/>
      <c r="E745" s="142" t="str">
        <f>IFERROR(__xludf.DUMMYFUNCTION("IF(D745&lt;&gt;"""",SPLIT(D745,"" 
""),)"),"")</f>
        <v/>
      </c>
    </row>
    <row r="746">
      <c r="A746" s="126" t="str">
        <f t="shared" si="1"/>
        <v/>
      </c>
      <c r="B746" s="126" t="str">
        <f t="shared" si="2"/>
        <v/>
      </c>
      <c r="C746" s="160" t="str">
        <f t="shared" si="3"/>
        <v/>
      </c>
      <c r="D746" s="161"/>
      <c r="E746" s="142" t="str">
        <f>IFERROR(__xludf.DUMMYFUNCTION("IF(D746&lt;&gt;"""",SPLIT(D746,"" 
""),)"),"")</f>
        <v/>
      </c>
    </row>
    <row r="747">
      <c r="A747" s="126" t="str">
        <f t="shared" si="1"/>
        <v/>
      </c>
      <c r="B747" s="126" t="str">
        <f t="shared" si="2"/>
        <v/>
      </c>
      <c r="C747" s="160" t="str">
        <f t="shared" si="3"/>
        <v/>
      </c>
      <c r="D747" s="161"/>
      <c r="E747" s="142" t="str">
        <f>IFERROR(__xludf.DUMMYFUNCTION("IF(D747&lt;&gt;"""",SPLIT(D747,"" 
""),)"),"")</f>
        <v/>
      </c>
    </row>
    <row r="748">
      <c r="A748" s="126" t="str">
        <f t="shared" si="1"/>
        <v/>
      </c>
      <c r="B748" s="126" t="str">
        <f t="shared" si="2"/>
        <v/>
      </c>
      <c r="C748" s="160" t="str">
        <f t="shared" si="3"/>
        <v/>
      </c>
      <c r="D748" s="161"/>
      <c r="E748" s="142" t="str">
        <f>IFERROR(__xludf.DUMMYFUNCTION("IF(D748&lt;&gt;"""",SPLIT(D748,"" 
""),)"),"")</f>
        <v/>
      </c>
    </row>
    <row r="749">
      <c r="A749" s="126" t="str">
        <f t="shared" si="1"/>
        <v/>
      </c>
      <c r="B749" s="126" t="str">
        <f t="shared" si="2"/>
        <v/>
      </c>
      <c r="C749" s="160" t="str">
        <f t="shared" si="3"/>
        <v/>
      </c>
      <c r="D749" s="161"/>
      <c r="E749" s="142" t="str">
        <f>IFERROR(__xludf.DUMMYFUNCTION("IF(D749&lt;&gt;"""",SPLIT(D749,"" 
""),)"),"")</f>
        <v/>
      </c>
    </row>
    <row r="750">
      <c r="A750" s="126" t="str">
        <f t="shared" si="1"/>
        <v/>
      </c>
      <c r="B750" s="126" t="str">
        <f t="shared" si="2"/>
        <v/>
      </c>
      <c r="C750" s="160" t="str">
        <f t="shared" si="3"/>
        <v/>
      </c>
      <c r="D750" s="161"/>
      <c r="E750" s="142" t="str">
        <f>IFERROR(__xludf.DUMMYFUNCTION("IF(D750&lt;&gt;"""",SPLIT(D750,"" 
""),)"),"")</f>
        <v/>
      </c>
    </row>
    <row r="751">
      <c r="A751" s="126" t="str">
        <f t="shared" si="1"/>
        <v/>
      </c>
      <c r="B751" s="126" t="str">
        <f t="shared" si="2"/>
        <v/>
      </c>
      <c r="C751" s="160" t="str">
        <f t="shared" si="3"/>
        <v/>
      </c>
      <c r="D751" s="161"/>
      <c r="E751" s="142" t="str">
        <f>IFERROR(__xludf.DUMMYFUNCTION("IF(D751&lt;&gt;"""",SPLIT(D751,"" 
""),)"),"")</f>
        <v/>
      </c>
    </row>
    <row r="752">
      <c r="A752" s="126" t="str">
        <f t="shared" si="1"/>
        <v/>
      </c>
      <c r="B752" s="126" t="str">
        <f t="shared" si="2"/>
        <v/>
      </c>
      <c r="C752" s="160" t="str">
        <f t="shared" si="3"/>
        <v/>
      </c>
      <c r="D752" s="161"/>
      <c r="E752" s="142" t="str">
        <f>IFERROR(__xludf.DUMMYFUNCTION("IF(D752&lt;&gt;"""",SPLIT(D752,"" 
""),)"),"")</f>
        <v/>
      </c>
    </row>
    <row r="753">
      <c r="A753" s="126" t="str">
        <f t="shared" si="1"/>
        <v/>
      </c>
      <c r="B753" s="126" t="str">
        <f t="shared" si="2"/>
        <v/>
      </c>
      <c r="C753" s="160" t="str">
        <f t="shared" si="3"/>
        <v/>
      </c>
      <c r="D753" s="161"/>
      <c r="E753" s="142" t="str">
        <f>IFERROR(__xludf.DUMMYFUNCTION("IF(D753&lt;&gt;"""",SPLIT(D753,"" 
""),)"),"")</f>
        <v/>
      </c>
    </row>
    <row r="754">
      <c r="A754" s="126" t="str">
        <f t="shared" si="1"/>
        <v/>
      </c>
      <c r="B754" s="126" t="str">
        <f t="shared" si="2"/>
        <v/>
      </c>
      <c r="C754" s="160" t="str">
        <f t="shared" si="3"/>
        <v/>
      </c>
      <c r="D754" s="161"/>
      <c r="E754" s="142" t="str">
        <f>IFERROR(__xludf.DUMMYFUNCTION("IF(D754&lt;&gt;"""",SPLIT(D754,"" 
""),)"),"")</f>
        <v/>
      </c>
    </row>
    <row r="755">
      <c r="A755" s="126" t="str">
        <f t="shared" si="1"/>
        <v/>
      </c>
      <c r="B755" s="126" t="str">
        <f t="shared" si="2"/>
        <v/>
      </c>
      <c r="C755" s="160" t="str">
        <f t="shared" si="3"/>
        <v/>
      </c>
      <c r="D755" s="161"/>
      <c r="E755" s="142" t="str">
        <f>IFERROR(__xludf.DUMMYFUNCTION("IF(D755&lt;&gt;"""",SPLIT(D755,"" 
""),)"),"")</f>
        <v/>
      </c>
    </row>
    <row r="756">
      <c r="A756" s="126" t="str">
        <f t="shared" si="1"/>
        <v/>
      </c>
      <c r="B756" s="126" t="str">
        <f t="shared" si="2"/>
        <v/>
      </c>
      <c r="C756" s="160" t="str">
        <f t="shared" si="3"/>
        <v/>
      </c>
      <c r="D756" s="161"/>
      <c r="E756" s="142" t="str">
        <f>IFERROR(__xludf.DUMMYFUNCTION("IF(D756&lt;&gt;"""",SPLIT(D756,"" 
""),)"),"")</f>
        <v/>
      </c>
    </row>
    <row r="757">
      <c r="A757" s="126" t="str">
        <f t="shared" si="1"/>
        <v/>
      </c>
      <c r="B757" s="126" t="str">
        <f t="shared" si="2"/>
        <v/>
      </c>
      <c r="C757" s="160" t="str">
        <f t="shared" si="3"/>
        <v/>
      </c>
      <c r="D757" s="161"/>
      <c r="E757" s="142" t="str">
        <f>IFERROR(__xludf.DUMMYFUNCTION("IF(D757&lt;&gt;"""",SPLIT(D757,"" 
""),)"),"")</f>
        <v/>
      </c>
    </row>
    <row r="758">
      <c r="A758" s="126" t="str">
        <f t="shared" si="1"/>
        <v/>
      </c>
      <c r="B758" s="126" t="str">
        <f t="shared" si="2"/>
        <v/>
      </c>
      <c r="C758" s="160" t="str">
        <f t="shared" si="3"/>
        <v/>
      </c>
      <c r="D758" s="161"/>
      <c r="E758" s="142" t="str">
        <f>IFERROR(__xludf.DUMMYFUNCTION("IF(D758&lt;&gt;"""",SPLIT(D758,"" 
""),)"),"")</f>
        <v/>
      </c>
    </row>
    <row r="759">
      <c r="A759" s="126" t="str">
        <f t="shared" si="1"/>
        <v/>
      </c>
      <c r="B759" s="126" t="str">
        <f t="shared" si="2"/>
        <v/>
      </c>
      <c r="C759" s="160" t="str">
        <f t="shared" si="3"/>
        <v/>
      </c>
      <c r="D759" s="161"/>
      <c r="E759" s="142" t="str">
        <f>IFERROR(__xludf.DUMMYFUNCTION("IF(D759&lt;&gt;"""",SPLIT(D759,"" 
""),)"),"")</f>
        <v/>
      </c>
    </row>
    <row r="760">
      <c r="A760" s="126" t="str">
        <f t="shared" si="1"/>
        <v/>
      </c>
      <c r="B760" s="126" t="str">
        <f t="shared" si="2"/>
        <v/>
      </c>
      <c r="C760" s="160" t="str">
        <f t="shared" si="3"/>
        <v/>
      </c>
      <c r="D760" s="161"/>
      <c r="E760" s="142" t="str">
        <f>IFERROR(__xludf.DUMMYFUNCTION("IF(D760&lt;&gt;"""",SPLIT(D760,"" 
""),)"),"")</f>
        <v/>
      </c>
    </row>
    <row r="761">
      <c r="A761" s="126" t="str">
        <f t="shared" si="1"/>
        <v/>
      </c>
      <c r="B761" s="126" t="str">
        <f t="shared" si="2"/>
        <v/>
      </c>
      <c r="C761" s="160" t="str">
        <f t="shared" si="3"/>
        <v/>
      </c>
      <c r="D761" s="161"/>
      <c r="E761" s="142" t="str">
        <f>IFERROR(__xludf.DUMMYFUNCTION("IF(D761&lt;&gt;"""",SPLIT(D761,"" 
""),)"),"")</f>
        <v/>
      </c>
    </row>
    <row r="762">
      <c r="A762" s="126" t="str">
        <f t="shared" si="1"/>
        <v/>
      </c>
      <c r="B762" s="126" t="str">
        <f t="shared" si="2"/>
        <v/>
      </c>
      <c r="C762" s="160" t="str">
        <f t="shared" si="3"/>
        <v/>
      </c>
      <c r="D762" s="161"/>
      <c r="E762" s="142" t="str">
        <f>IFERROR(__xludf.DUMMYFUNCTION("IF(D762&lt;&gt;"""",SPLIT(D762,"" 
""),)"),"")</f>
        <v/>
      </c>
    </row>
    <row r="763">
      <c r="A763" s="126" t="str">
        <f t="shared" si="1"/>
        <v/>
      </c>
      <c r="B763" s="126" t="str">
        <f t="shared" si="2"/>
        <v/>
      </c>
      <c r="C763" s="160" t="str">
        <f t="shared" si="3"/>
        <v/>
      </c>
      <c r="D763" s="161"/>
      <c r="E763" s="142" t="str">
        <f>IFERROR(__xludf.DUMMYFUNCTION("IF(D763&lt;&gt;"""",SPLIT(D763,"" 
""),)"),"")</f>
        <v/>
      </c>
    </row>
    <row r="764">
      <c r="A764" s="126" t="str">
        <f t="shared" si="1"/>
        <v/>
      </c>
      <c r="B764" s="126" t="str">
        <f t="shared" si="2"/>
        <v/>
      </c>
      <c r="C764" s="160" t="str">
        <f t="shared" si="3"/>
        <v/>
      </c>
      <c r="D764" s="161"/>
      <c r="E764" s="142" t="str">
        <f>IFERROR(__xludf.DUMMYFUNCTION("IF(D764&lt;&gt;"""",SPLIT(D764,"" 
""),)"),"")</f>
        <v/>
      </c>
    </row>
    <row r="765">
      <c r="A765" s="126" t="str">
        <f t="shared" si="1"/>
        <v/>
      </c>
      <c r="B765" s="126" t="str">
        <f t="shared" si="2"/>
        <v/>
      </c>
      <c r="C765" s="160" t="str">
        <f t="shared" si="3"/>
        <v/>
      </c>
      <c r="D765" s="161"/>
      <c r="E765" s="142" t="str">
        <f>IFERROR(__xludf.DUMMYFUNCTION("IF(D765&lt;&gt;"""",SPLIT(D765,"" 
""),)"),"")</f>
        <v/>
      </c>
    </row>
    <row r="766">
      <c r="A766" s="126" t="str">
        <f t="shared" si="1"/>
        <v/>
      </c>
      <c r="B766" s="126" t="str">
        <f t="shared" si="2"/>
        <v/>
      </c>
      <c r="C766" s="160" t="str">
        <f t="shared" si="3"/>
        <v/>
      </c>
      <c r="D766" s="161"/>
      <c r="E766" s="142" t="str">
        <f>IFERROR(__xludf.DUMMYFUNCTION("IF(D766&lt;&gt;"""",SPLIT(D766,"" 
""),)"),"")</f>
        <v/>
      </c>
    </row>
    <row r="767">
      <c r="A767" s="126" t="str">
        <f t="shared" si="1"/>
        <v/>
      </c>
      <c r="B767" s="126" t="str">
        <f t="shared" si="2"/>
        <v/>
      </c>
      <c r="C767" s="160" t="str">
        <f t="shared" si="3"/>
        <v/>
      </c>
      <c r="D767" s="161"/>
      <c r="E767" s="142" t="str">
        <f>IFERROR(__xludf.DUMMYFUNCTION("IF(D767&lt;&gt;"""",SPLIT(D767,"" 
""),)"),"")</f>
        <v/>
      </c>
    </row>
    <row r="768">
      <c r="A768" s="126" t="str">
        <f t="shared" si="1"/>
        <v/>
      </c>
      <c r="B768" s="126" t="str">
        <f t="shared" si="2"/>
        <v/>
      </c>
      <c r="C768" s="160" t="str">
        <f t="shared" si="3"/>
        <v/>
      </c>
      <c r="D768" s="161"/>
      <c r="E768" s="142" t="str">
        <f>IFERROR(__xludf.DUMMYFUNCTION("IF(D768&lt;&gt;"""",SPLIT(D768,"" 
""),)"),"")</f>
        <v/>
      </c>
    </row>
    <row r="769">
      <c r="A769" s="126" t="str">
        <f t="shared" si="1"/>
        <v/>
      </c>
      <c r="B769" s="126" t="str">
        <f t="shared" si="2"/>
        <v/>
      </c>
      <c r="C769" s="160" t="str">
        <f t="shared" si="3"/>
        <v/>
      </c>
      <c r="D769" s="161"/>
      <c r="E769" s="142" t="str">
        <f>IFERROR(__xludf.DUMMYFUNCTION("IF(D769&lt;&gt;"""",SPLIT(D769,"" 
""),)"),"")</f>
        <v/>
      </c>
    </row>
    <row r="770">
      <c r="A770" s="126" t="str">
        <f t="shared" si="1"/>
        <v/>
      </c>
      <c r="B770" s="126" t="str">
        <f t="shared" si="2"/>
        <v/>
      </c>
      <c r="C770" s="160" t="str">
        <f t="shared" si="3"/>
        <v/>
      </c>
      <c r="D770" s="161"/>
      <c r="E770" s="142" t="str">
        <f>IFERROR(__xludf.DUMMYFUNCTION("IF(D770&lt;&gt;"""",SPLIT(D770,"" 
""),)"),"")</f>
        <v/>
      </c>
    </row>
    <row r="771">
      <c r="A771" s="126" t="str">
        <f t="shared" si="1"/>
        <v/>
      </c>
      <c r="B771" s="126" t="str">
        <f t="shared" si="2"/>
        <v/>
      </c>
      <c r="C771" s="160" t="str">
        <f t="shared" si="3"/>
        <v/>
      </c>
      <c r="D771" s="161"/>
      <c r="E771" s="142" t="str">
        <f>IFERROR(__xludf.DUMMYFUNCTION("IF(D771&lt;&gt;"""",SPLIT(D771,"" 
""),)"),"")</f>
        <v/>
      </c>
    </row>
    <row r="772">
      <c r="A772" s="126" t="str">
        <f t="shared" si="1"/>
        <v/>
      </c>
      <c r="B772" s="126" t="str">
        <f t="shared" si="2"/>
        <v/>
      </c>
      <c r="C772" s="160" t="str">
        <f t="shared" si="3"/>
        <v/>
      </c>
      <c r="D772" s="161"/>
      <c r="E772" s="142" t="str">
        <f>IFERROR(__xludf.DUMMYFUNCTION("IF(D772&lt;&gt;"""",SPLIT(D772,"" 
""),)"),"")</f>
        <v/>
      </c>
    </row>
    <row r="773">
      <c r="A773" s="126" t="str">
        <f t="shared" si="1"/>
        <v/>
      </c>
      <c r="B773" s="126" t="str">
        <f t="shared" si="2"/>
        <v/>
      </c>
      <c r="C773" s="160" t="str">
        <f t="shared" si="3"/>
        <v/>
      </c>
      <c r="D773" s="161"/>
      <c r="E773" s="142" t="str">
        <f>IFERROR(__xludf.DUMMYFUNCTION("IF(D773&lt;&gt;"""",SPLIT(D773,"" 
""),)"),"")</f>
        <v/>
      </c>
    </row>
    <row r="774">
      <c r="A774" s="126" t="str">
        <f t="shared" si="1"/>
        <v/>
      </c>
      <c r="B774" s="126" t="str">
        <f t="shared" si="2"/>
        <v/>
      </c>
      <c r="C774" s="160" t="str">
        <f t="shared" si="3"/>
        <v/>
      </c>
      <c r="D774" s="161"/>
      <c r="E774" s="142" t="str">
        <f>IFERROR(__xludf.DUMMYFUNCTION("IF(D774&lt;&gt;"""",SPLIT(D774,"" 
""),)"),"")</f>
        <v/>
      </c>
    </row>
    <row r="775">
      <c r="A775" s="126" t="str">
        <f t="shared" si="1"/>
        <v/>
      </c>
      <c r="B775" s="126" t="str">
        <f t="shared" si="2"/>
        <v/>
      </c>
      <c r="C775" s="160" t="str">
        <f t="shared" si="3"/>
        <v/>
      </c>
      <c r="D775" s="161"/>
      <c r="E775" s="142" t="str">
        <f>IFERROR(__xludf.DUMMYFUNCTION("IF(D775&lt;&gt;"""",SPLIT(D775,"" 
""),)"),"")</f>
        <v/>
      </c>
    </row>
    <row r="776">
      <c r="A776" s="126" t="str">
        <f t="shared" si="1"/>
        <v/>
      </c>
      <c r="B776" s="126" t="str">
        <f t="shared" si="2"/>
        <v/>
      </c>
      <c r="C776" s="160" t="str">
        <f t="shared" si="3"/>
        <v/>
      </c>
      <c r="D776" s="161"/>
      <c r="E776" s="142" t="str">
        <f>IFERROR(__xludf.DUMMYFUNCTION("IF(D776&lt;&gt;"""",SPLIT(D776,"" 
""),)"),"")</f>
        <v/>
      </c>
    </row>
    <row r="777">
      <c r="A777" s="126" t="str">
        <f t="shared" si="1"/>
        <v/>
      </c>
      <c r="B777" s="126" t="str">
        <f t="shared" si="2"/>
        <v/>
      </c>
      <c r="C777" s="160" t="str">
        <f t="shared" si="3"/>
        <v/>
      </c>
      <c r="D777" s="161"/>
      <c r="E777" s="142" t="str">
        <f>IFERROR(__xludf.DUMMYFUNCTION("IF(D777&lt;&gt;"""",SPLIT(D777,"" 
""),)"),"")</f>
        <v/>
      </c>
    </row>
    <row r="778">
      <c r="A778" s="126" t="str">
        <f t="shared" si="1"/>
        <v/>
      </c>
      <c r="B778" s="126" t="str">
        <f t="shared" si="2"/>
        <v/>
      </c>
      <c r="C778" s="160" t="str">
        <f t="shared" si="3"/>
        <v/>
      </c>
      <c r="D778" s="161"/>
      <c r="E778" s="142" t="str">
        <f>IFERROR(__xludf.DUMMYFUNCTION("IF(D778&lt;&gt;"""",SPLIT(D778,"" 
""),)"),"")</f>
        <v/>
      </c>
    </row>
    <row r="779">
      <c r="A779" s="126" t="str">
        <f t="shared" si="1"/>
        <v/>
      </c>
      <c r="B779" s="126" t="str">
        <f t="shared" si="2"/>
        <v/>
      </c>
      <c r="C779" s="160" t="str">
        <f t="shared" si="3"/>
        <v/>
      </c>
      <c r="D779" s="161"/>
      <c r="E779" s="142" t="str">
        <f>IFERROR(__xludf.DUMMYFUNCTION("IF(D779&lt;&gt;"""",SPLIT(D779,"" 
""),)"),"")</f>
        <v/>
      </c>
    </row>
    <row r="780">
      <c r="A780" s="126" t="str">
        <f t="shared" si="1"/>
        <v/>
      </c>
      <c r="B780" s="126" t="str">
        <f t="shared" si="2"/>
        <v/>
      </c>
      <c r="C780" s="160" t="str">
        <f t="shared" si="3"/>
        <v/>
      </c>
      <c r="D780" s="161"/>
      <c r="E780" s="142" t="str">
        <f>IFERROR(__xludf.DUMMYFUNCTION("IF(D780&lt;&gt;"""",SPLIT(D780,"" 
""),)"),"")</f>
        <v/>
      </c>
    </row>
    <row r="781">
      <c r="A781" s="126" t="str">
        <f t="shared" si="1"/>
        <v/>
      </c>
      <c r="B781" s="126" t="str">
        <f t="shared" si="2"/>
        <v/>
      </c>
      <c r="C781" s="160" t="str">
        <f t="shared" si="3"/>
        <v/>
      </c>
      <c r="D781" s="161"/>
      <c r="E781" s="142" t="str">
        <f>IFERROR(__xludf.DUMMYFUNCTION("IF(D781&lt;&gt;"""",SPLIT(D781,"" 
""),)"),"")</f>
        <v/>
      </c>
    </row>
    <row r="782">
      <c r="A782" s="126" t="str">
        <f t="shared" si="1"/>
        <v/>
      </c>
      <c r="B782" s="126" t="str">
        <f t="shared" si="2"/>
        <v/>
      </c>
      <c r="C782" s="160" t="str">
        <f t="shared" si="3"/>
        <v/>
      </c>
      <c r="D782" s="161"/>
      <c r="E782" s="142" t="str">
        <f>IFERROR(__xludf.DUMMYFUNCTION("IF(D782&lt;&gt;"""",SPLIT(D782,"" 
""),)"),"")</f>
        <v/>
      </c>
    </row>
    <row r="783">
      <c r="A783" s="126" t="str">
        <f t="shared" si="1"/>
        <v/>
      </c>
      <c r="B783" s="126" t="str">
        <f t="shared" si="2"/>
        <v/>
      </c>
      <c r="C783" s="160" t="str">
        <f t="shared" si="3"/>
        <v/>
      </c>
      <c r="D783" s="161"/>
      <c r="E783" s="142" t="str">
        <f>IFERROR(__xludf.DUMMYFUNCTION("IF(D783&lt;&gt;"""",SPLIT(D783,"" 
""),)"),"")</f>
        <v/>
      </c>
    </row>
    <row r="784">
      <c r="A784" s="126" t="str">
        <f t="shared" si="1"/>
        <v/>
      </c>
      <c r="B784" s="126" t="str">
        <f t="shared" si="2"/>
        <v/>
      </c>
      <c r="C784" s="160" t="str">
        <f t="shared" si="3"/>
        <v/>
      </c>
      <c r="D784" s="161"/>
      <c r="E784" s="142" t="str">
        <f>IFERROR(__xludf.DUMMYFUNCTION("IF(D784&lt;&gt;"""",SPLIT(D784,"" 
""),)"),"")</f>
        <v/>
      </c>
    </row>
    <row r="785">
      <c r="A785" s="126" t="str">
        <f t="shared" si="1"/>
        <v/>
      </c>
      <c r="B785" s="126" t="str">
        <f t="shared" si="2"/>
        <v/>
      </c>
      <c r="C785" s="160" t="str">
        <f t="shared" si="3"/>
        <v/>
      </c>
      <c r="D785" s="161"/>
      <c r="E785" s="142" t="str">
        <f>IFERROR(__xludf.DUMMYFUNCTION("IF(D785&lt;&gt;"""",SPLIT(D785,"" 
""),)"),"")</f>
        <v/>
      </c>
    </row>
    <row r="786">
      <c r="A786" s="126" t="str">
        <f t="shared" si="1"/>
        <v/>
      </c>
      <c r="B786" s="126" t="str">
        <f t="shared" si="2"/>
        <v/>
      </c>
      <c r="C786" s="160" t="str">
        <f t="shared" si="3"/>
        <v/>
      </c>
      <c r="D786" s="161"/>
      <c r="E786" s="142" t="str">
        <f>IFERROR(__xludf.DUMMYFUNCTION("IF(D786&lt;&gt;"""",SPLIT(D786,"" 
""),)"),"")</f>
        <v/>
      </c>
    </row>
    <row r="787">
      <c r="A787" s="126" t="str">
        <f t="shared" si="1"/>
        <v/>
      </c>
      <c r="B787" s="126" t="str">
        <f t="shared" si="2"/>
        <v/>
      </c>
      <c r="C787" s="160" t="str">
        <f t="shared" si="3"/>
        <v/>
      </c>
      <c r="D787" s="161"/>
      <c r="E787" s="142" t="str">
        <f>IFERROR(__xludf.DUMMYFUNCTION("IF(D787&lt;&gt;"""",SPLIT(D787,"" 
""),)"),"")</f>
        <v/>
      </c>
    </row>
    <row r="788">
      <c r="A788" s="126" t="str">
        <f t="shared" si="1"/>
        <v/>
      </c>
      <c r="B788" s="126" t="str">
        <f t="shared" si="2"/>
        <v/>
      </c>
      <c r="C788" s="160" t="str">
        <f t="shared" si="3"/>
        <v/>
      </c>
      <c r="D788" s="161"/>
      <c r="E788" s="142" t="str">
        <f>IFERROR(__xludf.DUMMYFUNCTION("IF(D788&lt;&gt;"""",SPLIT(D788,"" 
""),)"),"")</f>
        <v/>
      </c>
    </row>
    <row r="789">
      <c r="A789" s="126" t="str">
        <f t="shared" si="1"/>
        <v/>
      </c>
      <c r="B789" s="126" t="str">
        <f t="shared" si="2"/>
        <v/>
      </c>
      <c r="C789" s="160" t="str">
        <f t="shared" si="3"/>
        <v/>
      </c>
      <c r="D789" s="161"/>
      <c r="E789" s="142" t="str">
        <f>IFERROR(__xludf.DUMMYFUNCTION("IF(D789&lt;&gt;"""",SPLIT(D789,"" 
""),)"),"")</f>
        <v/>
      </c>
    </row>
    <row r="790">
      <c r="A790" s="126" t="str">
        <f t="shared" si="1"/>
        <v/>
      </c>
      <c r="B790" s="126" t="str">
        <f t="shared" si="2"/>
        <v/>
      </c>
      <c r="C790" s="160" t="str">
        <f t="shared" si="3"/>
        <v/>
      </c>
      <c r="D790" s="161"/>
      <c r="E790" s="142" t="str">
        <f>IFERROR(__xludf.DUMMYFUNCTION("IF(D790&lt;&gt;"""",SPLIT(D790,"" 
""),)"),"")</f>
        <v/>
      </c>
    </row>
    <row r="791">
      <c r="A791" s="126" t="str">
        <f t="shared" si="1"/>
        <v/>
      </c>
      <c r="B791" s="126" t="str">
        <f t="shared" si="2"/>
        <v/>
      </c>
      <c r="C791" s="160" t="str">
        <f t="shared" si="3"/>
        <v/>
      </c>
      <c r="D791" s="161"/>
      <c r="E791" s="142" t="str">
        <f>IFERROR(__xludf.DUMMYFUNCTION("IF(D791&lt;&gt;"""",SPLIT(D791,"" 
""),)"),"")</f>
        <v/>
      </c>
    </row>
    <row r="792">
      <c r="A792" s="126" t="str">
        <f t="shared" si="1"/>
        <v/>
      </c>
      <c r="B792" s="126" t="str">
        <f t="shared" si="2"/>
        <v/>
      </c>
      <c r="C792" s="160" t="str">
        <f t="shared" si="3"/>
        <v/>
      </c>
      <c r="D792" s="161"/>
      <c r="E792" s="142" t="str">
        <f>IFERROR(__xludf.DUMMYFUNCTION("IF(D792&lt;&gt;"""",SPLIT(D792,"" 
""),)"),"")</f>
        <v/>
      </c>
    </row>
    <row r="793">
      <c r="A793" s="126" t="str">
        <f t="shared" si="1"/>
        <v/>
      </c>
      <c r="B793" s="126" t="str">
        <f t="shared" si="2"/>
        <v/>
      </c>
      <c r="C793" s="160" t="str">
        <f t="shared" si="3"/>
        <v/>
      </c>
      <c r="D793" s="161"/>
      <c r="E793" s="142" t="str">
        <f>IFERROR(__xludf.DUMMYFUNCTION("IF(D793&lt;&gt;"""",SPLIT(D793,"" 
""),)"),"")</f>
        <v/>
      </c>
    </row>
    <row r="794">
      <c r="A794" s="126" t="str">
        <f t="shared" si="1"/>
        <v/>
      </c>
      <c r="B794" s="126" t="str">
        <f t="shared" si="2"/>
        <v/>
      </c>
      <c r="C794" s="160" t="str">
        <f t="shared" si="3"/>
        <v/>
      </c>
      <c r="D794" s="161"/>
      <c r="E794" s="142" t="str">
        <f>IFERROR(__xludf.DUMMYFUNCTION("IF(D794&lt;&gt;"""",SPLIT(D794,"" 
""),)"),"")</f>
        <v/>
      </c>
    </row>
    <row r="795">
      <c r="A795" s="126" t="str">
        <f t="shared" si="1"/>
        <v/>
      </c>
      <c r="B795" s="126" t="str">
        <f t="shared" si="2"/>
        <v/>
      </c>
      <c r="C795" s="160" t="str">
        <f t="shared" si="3"/>
        <v/>
      </c>
      <c r="D795" s="161"/>
      <c r="E795" s="142" t="str">
        <f>IFERROR(__xludf.DUMMYFUNCTION("IF(D795&lt;&gt;"""",SPLIT(D795,"" 
""),)"),"")</f>
        <v/>
      </c>
    </row>
    <row r="796">
      <c r="A796" s="126" t="str">
        <f t="shared" si="1"/>
        <v/>
      </c>
      <c r="B796" s="126" t="str">
        <f t="shared" si="2"/>
        <v/>
      </c>
      <c r="C796" s="160" t="str">
        <f t="shared" si="3"/>
        <v/>
      </c>
      <c r="D796" s="161"/>
      <c r="E796" s="142" t="str">
        <f>IFERROR(__xludf.DUMMYFUNCTION("IF(D796&lt;&gt;"""",SPLIT(D796,"" 
""),)"),"")</f>
        <v/>
      </c>
    </row>
    <row r="797">
      <c r="A797" s="126" t="str">
        <f t="shared" si="1"/>
        <v/>
      </c>
      <c r="B797" s="126" t="str">
        <f t="shared" si="2"/>
        <v/>
      </c>
      <c r="C797" s="160" t="str">
        <f t="shared" si="3"/>
        <v/>
      </c>
      <c r="D797" s="161"/>
      <c r="E797" s="142" t="str">
        <f>IFERROR(__xludf.DUMMYFUNCTION("IF(D797&lt;&gt;"""",SPLIT(D797,"" 
""),)"),"")</f>
        <v/>
      </c>
    </row>
    <row r="798">
      <c r="A798" s="126" t="str">
        <f t="shared" si="1"/>
        <v/>
      </c>
      <c r="B798" s="126" t="str">
        <f t="shared" si="2"/>
        <v/>
      </c>
      <c r="C798" s="160" t="str">
        <f t="shared" si="3"/>
        <v/>
      </c>
      <c r="D798" s="161"/>
      <c r="E798" s="142" t="str">
        <f>IFERROR(__xludf.DUMMYFUNCTION("IF(D798&lt;&gt;"""",SPLIT(D798,"" 
""),)"),"")</f>
        <v/>
      </c>
    </row>
    <row r="799">
      <c r="A799" s="126" t="str">
        <f t="shared" si="1"/>
        <v/>
      </c>
      <c r="B799" s="126" t="str">
        <f t="shared" si="2"/>
        <v/>
      </c>
      <c r="C799" s="160" t="str">
        <f t="shared" si="3"/>
        <v/>
      </c>
      <c r="D799" s="161"/>
      <c r="E799" s="142" t="str">
        <f>IFERROR(__xludf.DUMMYFUNCTION("IF(D799&lt;&gt;"""",SPLIT(D799,"" 
""),)"),"")</f>
        <v/>
      </c>
    </row>
    <row r="800">
      <c r="A800" s="126" t="str">
        <f t="shared" si="1"/>
        <v/>
      </c>
      <c r="B800" s="126" t="str">
        <f t="shared" si="2"/>
        <v/>
      </c>
      <c r="C800" s="160" t="str">
        <f t="shared" si="3"/>
        <v/>
      </c>
      <c r="D800" s="161"/>
      <c r="E800" s="142" t="str">
        <f>IFERROR(__xludf.DUMMYFUNCTION("IF(D800&lt;&gt;"""",SPLIT(D800,"" 
""),)"),"")</f>
        <v/>
      </c>
    </row>
    <row r="801">
      <c r="A801" s="126" t="str">
        <f t="shared" si="1"/>
        <v/>
      </c>
      <c r="B801" s="126" t="str">
        <f t="shared" si="2"/>
        <v/>
      </c>
      <c r="C801" s="160" t="str">
        <f t="shared" si="3"/>
        <v/>
      </c>
      <c r="D801" s="161"/>
      <c r="E801" s="142" t="str">
        <f>IFERROR(__xludf.DUMMYFUNCTION("IF(D801&lt;&gt;"""",SPLIT(D801,"" 
""),)"),"")</f>
        <v/>
      </c>
    </row>
    <row r="802">
      <c r="A802" s="126" t="str">
        <f t="shared" si="1"/>
        <v/>
      </c>
      <c r="B802" s="126" t="str">
        <f t="shared" si="2"/>
        <v/>
      </c>
      <c r="C802" s="160" t="str">
        <f t="shared" si="3"/>
        <v/>
      </c>
      <c r="D802" s="161"/>
      <c r="E802" s="142" t="str">
        <f>IFERROR(__xludf.DUMMYFUNCTION("IF(D802&lt;&gt;"""",SPLIT(D802,"" 
""),)"),"")</f>
        <v/>
      </c>
    </row>
    <row r="803">
      <c r="A803" s="126" t="str">
        <f t="shared" si="1"/>
        <v/>
      </c>
      <c r="B803" s="126" t="str">
        <f t="shared" si="2"/>
        <v/>
      </c>
      <c r="C803" s="160" t="str">
        <f t="shared" si="3"/>
        <v/>
      </c>
      <c r="D803" s="161"/>
      <c r="E803" s="142" t="str">
        <f>IFERROR(__xludf.DUMMYFUNCTION("IF(D803&lt;&gt;"""",SPLIT(D803,"" 
""),)"),"")</f>
        <v/>
      </c>
    </row>
    <row r="804">
      <c r="A804" s="126" t="str">
        <f t="shared" si="1"/>
        <v/>
      </c>
      <c r="B804" s="126" t="str">
        <f t="shared" si="2"/>
        <v/>
      </c>
      <c r="C804" s="160" t="str">
        <f t="shared" si="3"/>
        <v/>
      </c>
      <c r="D804" s="161"/>
      <c r="E804" s="142" t="str">
        <f>IFERROR(__xludf.DUMMYFUNCTION("IF(D804&lt;&gt;"""",SPLIT(D804,"" 
""),)"),"")</f>
        <v/>
      </c>
    </row>
    <row r="805">
      <c r="A805" s="126" t="str">
        <f t="shared" si="1"/>
        <v/>
      </c>
      <c r="B805" s="126" t="str">
        <f t="shared" si="2"/>
        <v/>
      </c>
      <c r="C805" s="160" t="str">
        <f t="shared" si="3"/>
        <v/>
      </c>
      <c r="D805" s="161"/>
      <c r="E805" s="142" t="str">
        <f>IFERROR(__xludf.DUMMYFUNCTION("IF(D805&lt;&gt;"""",SPLIT(D805,"" 
""),)"),"")</f>
        <v/>
      </c>
    </row>
    <row r="806">
      <c r="A806" s="126" t="str">
        <f t="shared" si="1"/>
        <v/>
      </c>
      <c r="B806" s="126" t="str">
        <f t="shared" si="2"/>
        <v/>
      </c>
      <c r="C806" s="160" t="str">
        <f t="shared" si="3"/>
        <v/>
      </c>
      <c r="D806" s="161"/>
      <c r="E806" s="142" t="str">
        <f>IFERROR(__xludf.DUMMYFUNCTION("IF(D806&lt;&gt;"""",SPLIT(D806,"" 
""),)"),"")</f>
        <v/>
      </c>
    </row>
    <row r="807">
      <c r="A807" s="126" t="str">
        <f t="shared" si="1"/>
        <v/>
      </c>
      <c r="B807" s="126" t="str">
        <f t="shared" si="2"/>
        <v/>
      </c>
      <c r="C807" s="160" t="str">
        <f t="shared" si="3"/>
        <v/>
      </c>
      <c r="D807" s="161"/>
      <c r="E807" s="142" t="str">
        <f>IFERROR(__xludf.DUMMYFUNCTION("IF(D807&lt;&gt;"""",SPLIT(D807,"" 
""),)"),"")</f>
        <v/>
      </c>
    </row>
    <row r="808">
      <c r="A808" s="126" t="str">
        <f t="shared" si="1"/>
        <v/>
      </c>
      <c r="B808" s="126" t="str">
        <f t="shared" si="2"/>
        <v/>
      </c>
      <c r="C808" s="160" t="str">
        <f t="shared" si="3"/>
        <v/>
      </c>
      <c r="D808" s="161"/>
      <c r="E808" s="142" t="str">
        <f>IFERROR(__xludf.DUMMYFUNCTION("IF(D808&lt;&gt;"""",SPLIT(D808,"" 
""),)"),"")</f>
        <v/>
      </c>
    </row>
    <row r="809">
      <c r="A809" s="126" t="str">
        <f t="shared" si="1"/>
        <v/>
      </c>
      <c r="B809" s="126" t="str">
        <f t="shared" si="2"/>
        <v/>
      </c>
      <c r="C809" s="160" t="str">
        <f t="shared" si="3"/>
        <v/>
      </c>
      <c r="D809" s="161"/>
      <c r="E809" s="142" t="str">
        <f>IFERROR(__xludf.DUMMYFUNCTION("IF(D809&lt;&gt;"""",SPLIT(D809,"" 
""),)"),"")</f>
        <v/>
      </c>
    </row>
    <row r="810">
      <c r="A810" s="126" t="str">
        <f t="shared" si="1"/>
        <v/>
      </c>
      <c r="B810" s="126" t="str">
        <f t="shared" si="2"/>
        <v/>
      </c>
      <c r="C810" s="160" t="str">
        <f t="shared" si="3"/>
        <v/>
      </c>
      <c r="D810" s="161"/>
      <c r="E810" s="142" t="str">
        <f>IFERROR(__xludf.DUMMYFUNCTION("IF(D810&lt;&gt;"""",SPLIT(D810,"" 
""),)"),"")</f>
        <v/>
      </c>
    </row>
    <row r="811">
      <c r="A811" s="126" t="str">
        <f t="shared" si="1"/>
        <v/>
      </c>
      <c r="B811" s="126" t="str">
        <f t="shared" si="2"/>
        <v/>
      </c>
      <c r="C811" s="160" t="str">
        <f t="shared" si="3"/>
        <v/>
      </c>
      <c r="D811" s="161"/>
      <c r="E811" s="142" t="str">
        <f>IFERROR(__xludf.DUMMYFUNCTION("IF(D811&lt;&gt;"""",SPLIT(D811,"" 
""),)"),"")</f>
        <v/>
      </c>
    </row>
    <row r="812">
      <c r="A812" s="126" t="str">
        <f t="shared" si="1"/>
        <v/>
      </c>
      <c r="B812" s="126" t="str">
        <f t="shared" si="2"/>
        <v/>
      </c>
      <c r="C812" s="160" t="str">
        <f t="shared" si="3"/>
        <v/>
      </c>
      <c r="D812" s="161"/>
      <c r="E812" s="142" t="str">
        <f>IFERROR(__xludf.DUMMYFUNCTION("IF(D812&lt;&gt;"""",SPLIT(D812,"" 
""),)"),"")</f>
        <v/>
      </c>
    </row>
    <row r="813">
      <c r="A813" s="126" t="str">
        <f t="shared" si="1"/>
        <v/>
      </c>
      <c r="B813" s="126" t="str">
        <f t="shared" si="2"/>
        <v/>
      </c>
      <c r="C813" s="160" t="str">
        <f t="shared" si="3"/>
        <v/>
      </c>
      <c r="D813" s="161"/>
      <c r="E813" s="142" t="str">
        <f>IFERROR(__xludf.DUMMYFUNCTION("IF(D813&lt;&gt;"""",SPLIT(D813,"" 
""),)"),"")</f>
        <v/>
      </c>
    </row>
    <row r="814">
      <c r="A814" s="126" t="str">
        <f t="shared" si="1"/>
        <v/>
      </c>
      <c r="B814" s="126" t="str">
        <f t="shared" si="2"/>
        <v/>
      </c>
      <c r="C814" s="160" t="str">
        <f t="shared" si="3"/>
        <v/>
      </c>
      <c r="D814" s="161"/>
      <c r="E814" s="142" t="str">
        <f>IFERROR(__xludf.DUMMYFUNCTION("IF(D814&lt;&gt;"""",SPLIT(D814,"" 
""),)"),"")</f>
        <v/>
      </c>
    </row>
    <row r="815">
      <c r="A815" s="126" t="str">
        <f t="shared" si="1"/>
        <v/>
      </c>
      <c r="B815" s="126" t="str">
        <f t="shared" si="2"/>
        <v/>
      </c>
      <c r="C815" s="160" t="str">
        <f t="shared" si="3"/>
        <v/>
      </c>
      <c r="D815" s="161"/>
      <c r="E815" s="142" t="str">
        <f>IFERROR(__xludf.DUMMYFUNCTION("IF(D815&lt;&gt;"""",SPLIT(D815,"" 
""),)"),"")</f>
        <v/>
      </c>
    </row>
    <row r="816">
      <c r="A816" s="126" t="str">
        <f t="shared" si="1"/>
        <v/>
      </c>
      <c r="B816" s="126" t="str">
        <f t="shared" si="2"/>
        <v/>
      </c>
      <c r="C816" s="160" t="str">
        <f t="shared" si="3"/>
        <v/>
      </c>
      <c r="D816" s="161"/>
      <c r="E816" s="142" t="str">
        <f>IFERROR(__xludf.DUMMYFUNCTION("IF(D816&lt;&gt;"""",SPLIT(D816,"" 
""),)"),"")</f>
        <v/>
      </c>
    </row>
    <row r="817">
      <c r="A817" s="126" t="str">
        <f t="shared" si="1"/>
        <v/>
      </c>
      <c r="B817" s="126" t="str">
        <f t="shared" si="2"/>
        <v/>
      </c>
      <c r="C817" s="160" t="str">
        <f t="shared" si="3"/>
        <v/>
      </c>
      <c r="D817" s="161"/>
      <c r="E817" s="142" t="str">
        <f>IFERROR(__xludf.DUMMYFUNCTION("IF(D817&lt;&gt;"""",SPLIT(D817,"" 
""),)"),"")</f>
        <v/>
      </c>
    </row>
    <row r="818">
      <c r="A818" s="126" t="str">
        <f t="shared" si="1"/>
        <v/>
      </c>
      <c r="B818" s="126" t="str">
        <f t="shared" si="2"/>
        <v/>
      </c>
      <c r="C818" s="160" t="str">
        <f t="shared" si="3"/>
        <v/>
      </c>
      <c r="D818" s="161"/>
      <c r="E818" s="142" t="str">
        <f>IFERROR(__xludf.DUMMYFUNCTION("IF(D818&lt;&gt;"""",SPLIT(D818,"" 
""),)"),"")</f>
        <v/>
      </c>
    </row>
    <row r="819">
      <c r="A819" s="126" t="str">
        <f t="shared" si="1"/>
        <v/>
      </c>
      <c r="B819" s="126" t="str">
        <f t="shared" si="2"/>
        <v/>
      </c>
      <c r="C819" s="160" t="str">
        <f t="shared" si="3"/>
        <v/>
      </c>
      <c r="D819" s="161"/>
      <c r="E819" s="142" t="str">
        <f>IFERROR(__xludf.DUMMYFUNCTION("IF(D819&lt;&gt;"""",SPLIT(D819,"" 
""),)"),"")</f>
        <v/>
      </c>
    </row>
    <row r="820">
      <c r="A820" s="126" t="str">
        <f t="shared" si="1"/>
        <v/>
      </c>
      <c r="B820" s="126" t="str">
        <f t="shared" si="2"/>
        <v/>
      </c>
      <c r="C820" s="160" t="str">
        <f t="shared" si="3"/>
        <v/>
      </c>
      <c r="D820" s="161"/>
      <c r="E820" s="142" t="str">
        <f>IFERROR(__xludf.DUMMYFUNCTION("IF(D820&lt;&gt;"""",SPLIT(D820,"" 
""),)"),"")</f>
        <v/>
      </c>
    </row>
    <row r="821">
      <c r="A821" s="126" t="str">
        <f t="shared" si="1"/>
        <v/>
      </c>
      <c r="B821" s="126" t="str">
        <f t="shared" si="2"/>
        <v/>
      </c>
      <c r="C821" s="160" t="str">
        <f t="shared" si="3"/>
        <v/>
      </c>
      <c r="D821" s="161"/>
      <c r="E821" s="142" t="str">
        <f>IFERROR(__xludf.DUMMYFUNCTION("IF(D821&lt;&gt;"""",SPLIT(D821,"" 
""),)"),"")</f>
        <v/>
      </c>
    </row>
    <row r="822">
      <c r="A822" s="126" t="str">
        <f t="shared" si="1"/>
        <v/>
      </c>
      <c r="B822" s="126" t="str">
        <f t="shared" si="2"/>
        <v/>
      </c>
      <c r="C822" s="160" t="str">
        <f t="shared" si="3"/>
        <v/>
      </c>
      <c r="D822" s="161"/>
      <c r="E822" s="142" t="str">
        <f>IFERROR(__xludf.DUMMYFUNCTION("IF(D822&lt;&gt;"""",SPLIT(D822,"" 
""),)"),"")</f>
        <v/>
      </c>
    </row>
    <row r="823">
      <c r="A823" s="126" t="str">
        <f t="shared" si="1"/>
        <v/>
      </c>
      <c r="B823" s="126" t="str">
        <f t="shared" si="2"/>
        <v/>
      </c>
      <c r="C823" s="160" t="str">
        <f t="shared" si="3"/>
        <v/>
      </c>
      <c r="D823" s="161"/>
      <c r="E823" s="142" t="str">
        <f>IFERROR(__xludf.DUMMYFUNCTION("IF(D823&lt;&gt;"""",SPLIT(D823,"" 
""),)"),"")</f>
        <v/>
      </c>
    </row>
    <row r="824">
      <c r="A824" s="126" t="str">
        <f t="shared" si="1"/>
        <v/>
      </c>
      <c r="B824" s="126" t="str">
        <f t="shared" si="2"/>
        <v/>
      </c>
      <c r="C824" s="160" t="str">
        <f t="shared" si="3"/>
        <v/>
      </c>
      <c r="D824" s="161"/>
      <c r="E824" s="142" t="str">
        <f>IFERROR(__xludf.DUMMYFUNCTION("IF(D824&lt;&gt;"""",SPLIT(D824,"" 
""),)"),"")</f>
        <v/>
      </c>
    </row>
    <row r="825">
      <c r="A825" s="126" t="str">
        <f t="shared" si="1"/>
        <v/>
      </c>
      <c r="B825" s="126" t="str">
        <f t="shared" si="2"/>
        <v/>
      </c>
      <c r="C825" s="160" t="str">
        <f t="shared" si="3"/>
        <v/>
      </c>
      <c r="D825" s="161"/>
      <c r="E825" s="142" t="str">
        <f>IFERROR(__xludf.DUMMYFUNCTION("IF(D825&lt;&gt;"""",SPLIT(D825,"" 
""),)"),"")</f>
        <v/>
      </c>
    </row>
    <row r="826">
      <c r="A826" s="126" t="str">
        <f t="shared" si="1"/>
        <v/>
      </c>
      <c r="B826" s="126" t="str">
        <f t="shared" si="2"/>
        <v/>
      </c>
      <c r="C826" s="160" t="str">
        <f t="shared" si="3"/>
        <v/>
      </c>
      <c r="D826" s="161"/>
      <c r="E826" s="142" t="str">
        <f>IFERROR(__xludf.DUMMYFUNCTION("IF(D826&lt;&gt;"""",SPLIT(D826,"" 
""),)"),"")</f>
        <v/>
      </c>
    </row>
    <row r="827">
      <c r="A827" s="126" t="str">
        <f t="shared" si="1"/>
        <v/>
      </c>
      <c r="B827" s="126" t="str">
        <f t="shared" si="2"/>
        <v/>
      </c>
      <c r="C827" s="160" t="str">
        <f t="shared" si="3"/>
        <v/>
      </c>
      <c r="D827" s="161"/>
      <c r="E827" s="142" t="str">
        <f>IFERROR(__xludf.DUMMYFUNCTION("IF(D827&lt;&gt;"""",SPLIT(D827,"" 
""),)"),"")</f>
        <v/>
      </c>
    </row>
    <row r="828">
      <c r="A828" s="126" t="str">
        <f t="shared" si="1"/>
        <v/>
      </c>
      <c r="B828" s="126" t="str">
        <f t="shared" si="2"/>
        <v/>
      </c>
      <c r="C828" s="160" t="str">
        <f t="shared" si="3"/>
        <v/>
      </c>
      <c r="D828" s="161"/>
      <c r="E828" s="142" t="str">
        <f>IFERROR(__xludf.DUMMYFUNCTION("IF(D828&lt;&gt;"""",SPLIT(D828,"" 
""),)"),"")</f>
        <v/>
      </c>
    </row>
    <row r="829">
      <c r="A829" s="126" t="str">
        <f t="shared" si="1"/>
        <v/>
      </c>
      <c r="B829" s="126" t="str">
        <f t="shared" si="2"/>
        <v/>
      </c>
      <c r="C829" s="160" t="str">
        <f t="shared" si="3"/>
        <v/>
      </c>
      <c r="D829" s="161"/>
      <c r="E829" s="142" t="str">
        <f>IFERROR(__xludf.DUMMYFUNCTION("IF(D829&lt;&gt;"""",SPLIT(D829,"" 
""),)"),"")</f>
        <v/>
      </c>
    </row>
    <row r="830">
      <c r="A830" s="126" t="str">
        <f t="shared" si="1"/>
        <v/>
      </c>
      <c r="B830" s="126" t="str">
        <f t="shared" si="2"/>
        <v/>
      </c>
      <c r="C830" s="160" t="str">
        <f t="shared" si="3"/>
        <v/>
      </c>
      <c r="D830" s="161"/>
      <c r="E830" s="142" t="str">
        <f>IFERROR(__xludf.DUMMYFUNCTION("IF(D830&lt;&gt;"""",SPLIT(D830,"" 
""),)"),"")</f>
        <v/>
      </c>
    </row>
    <row r="831">
      <c r="A831" s="126" t="str">
        <f t="shared" si="1"/>
        <v/>
      </c>
      <c r="B831" s="126" t="str">
        <f t="shared" si="2"/>
        <v/>
      </c>
      <c r="C831" s="160" t="str">
        <f t="shared" si="3"/>
        <v/>
      </c>
      <c r="D831" s="161"/>
      <c r="E831" s="142" t="str">
        <f>IFERROR(__xludf.DUMMYFUNCTION("IF(D831&lt;&gt;"""",SPLIT(D831,"" 
""),)"),"")</f>
        <v/>
      </c>
    </row>
    <row r="832">
      <c r="A832" s="126" t="str">
        <f t="shared" si="1"/>
        <v/>
      </c>
      <c r="B832" s="126" t="str">
        <f t="shared" si="2"/>
        <v/>
      </c>
      <c r="C832" s="160" t="str">
        <f t="shared" si="3"/>
        <v/>
      </c>
      <c r="D832" s="161"/>
      <c r="E832" s="142" t="str">
        <f>IFERROR(__xludf.DUMMYFUNCTION("IF(D832&lt;&gt;"""",SPLIT(D832,"" 
""),)"),"")</f>
        <v/>
      </c>
    </row>
    <row r="833">
      <c r="A833" s="126" t="str">
        <f t="shared" si="1"/>
        <v/>
      </c>
      <c r="B833" s="126" t="str">
        <f t="shared" si="2"/>
        <v/>
      </c>
      <c r="C833" s="160" t="str">
        <f t="shared" si="3"/>
        <v/>
      </c>
      <c r="D833" s="161"/>
      <c r="E833" s="142" t="str">
        <f>IFERROR(__xludf.DUMMYFUNCTION("IF(D833&lt;&gt;"""",SPLIT(D833,"" 
""),)"),"")</f>
        <v/>
      </c>
    </row>
    <row r="834">
      <c r="A834" s="126" t="str">
        <f t="shared" si="1"/>
        <v/>
      </c>
      <c r="B834" s="126" t="str">
        <f t="shared" si="2"/>
        <v/>
      </c>
      <c r="C834" s="160" t="str">
        <f t="shared" si="3"/>
        <v/>
      </c>
      <c r="D834" s="161"/>
      <c r="E834" s="142" t="str">
        <f>IFERROR(__xludf.DUMMYFUNCTION("IF(D834&lt;&gt;"""",SPLIT(D834,"" 
""),)"),"")</f>
        <v/>
      </c>
    </row>
    <row r="835">
      <c r="A835" s="126" t="str">
        <f t="shared" si="1"/>
        <v/>
      </c>
      <c r="B835" s="126" t="str">
        <f t="shared" si="2"/>
        <v/>
      </c>
      <c r="C835" s="160" t="str">
        <f t="shared" si="3"/>
        <v/>
      </c>
      <c r="D835" s="161"/>
      <c r="E835" s="142" t="str">
        <f>IFERROR(__xludf.DUMMYFUNCTION("IF(D835&lt;&gt;"""",SPLIT(D835,"" 
""),)"),"")</f>
        <v/>
      </c>
    </row>
    <row r="836">
      <c r="A836" s="126" t="str">
        <f t="shared" si="1"/>
        <v/>
      </c>
      <c r="B836" s="126" t="str">
        <f t="shared" si="2"/>
        <v/>
      </c>
      <c r="C836" s="160" t="str">
        <f t="shared" si="3"/>
        <v/>
      </c>
      <c r="D836" s="161"/>
      <c r="E836" s="142" t="str">
        <f>IFERROR(__xludf.DUMMYFUNCTION("IF(D836&lt;&gt;"""",SPLIT(D836,"" 
""),)"),"")</f>
        <v/>
      </c>
    </row>
    <row r="837">
      <c r="A837" s="126" t="str">
        <f t="shared" si="1"/>
        <v/>
      </c>
      <c r="B837" s="126" t="str">
        <f t="shared" si="2"/>
        <v/>
      </c>
      <c r="C837" s="160" t="str">
        <f t="shared" si="3"/>
        <v/>
      </c>
      <c r="D837" s="161"/>
      <c r="E837" s="142" t="str">
        <f>IFERROR(__xludf.DUMMYFUNCTION("IF(D837&lt;&gt;"""",SPLIT(D837,"" 
""),)"),"")</f>
        <v/>
      </c>
    </row>
    <row r="838">
      <c r="A838" s="126" t="str">
        <f t="shared" si="1"/>
        <v/>
      </c>
      <c r="B838" s="126" t="str">
        <f t="shared" si="2"/>
        <v/>
      </c>
      <c r="C838" s="160" t="str">
        <f t="shared" si="3"/>
        <v/>
      </c>
      <c r="D838" s="161"/>
      <c r="E838" s="142" t="str">
        <f>IFERROR(__xludf.DUMMYFUNCTION("IF(D838&lt;&gt;"""",SPLIT(D838,"" 
""),)"),"")</f>
        <v/>
      </c>
    </row>
    <row r="839">
      <c r="A839" s="126" t="str">
        <f t="shared" si="1"/>
        <v/>
      </c>
      <c r="B839" s="126" t="str">
        <f t="shared" si="2"/>
        <v/>
      </c>
      <c r="C839" s="160" t="str">
        <f t="shared" si="3"/>
        <v/>
      </c>
      <c r="D839" s="161"/>
      <c r="E839" s="142" t="str">
        <f>IFERROR(__xludf.DUMMYFUNCTION("IF(D839&lt;&gt;"""",SPLIT(D839,"" 
""),)"),"")</f>
        <v/>
      </c>
    </row>
    <row r="840">
      <c r="A840" s="126" t="str">
        <f t="shared" si="1"/>
        <v/>
      </c>
      <c r="B840" s="126" t="str">
        <f t="shared" si="2"/>
        <v/>
      </c>
      <c r="C840" s="160" t="str">
        <f t="shared" si="3"/>
        <v/>
      </c>
      <c r="D840" s="161"/>
      <c r="E840" s="142" t="str">
        <f>IFERROR(__xludf.DUMMYFUNCTION("IF(D840&lt;&gt;"""",SPLIT(D840,"" 
""),)"),"")</f>
        <v/>
      </c>
    </row>
    <row r="841">
      <c r="A841" s="126" t="str">
        <f t="shared" si="1"/>
        <v/>
      </c>
      <c r="B841" s="126" t="str">
        <f t="shared" si="2"/>
        <v/>
      </c>
      <c r="C841" s="160" t="str">
        <f t="shared" si="3"/>
        <v/>
      </c>
      <c r="D841" s="161"/>
      <c r="E841" s="142" t="str">
        <f>IFERROR(__xludf.DUMMYFUNCTION("IF(D841&lt;&gt;"""",SPLIT(D841,"" 
""),)"),"")</f>
        <v/>
      </c>
    </row>
    <row r="842">
      <c r="A842" s="126" t="str">
        <f t="shared" si="1"/>
        <v/>
      </c>
      <c r="B842" s="126" t="str">
        <f t="shared" si="2"/>
        <v/>
      </c>
      <c r="C842" s="160" t="str">
        <f t="shared" si="3"/>
        <v/>
      </c>
      <c r="D842" s="161"/>
      <c r="E842" s="142" t="str">
        <f>IFERROR(__xludf.DUMMYFUNCTION("IF(D842&lt;&gt;"""",SPLIT(D842,"" 
""),)"),"")</f>
        <v/>
      </c>
    </row>
    <row r="843">
      <c r="A843" s="126" t="str">
        <f t="shared" si="1"/>
        <v/>
      </c>
      <c r="B843" s="126" t="str">
        <f t="shared" si="2"/>
        <v/>
      </c>
      <c r="C843" s="160" t="str">
        <f t="shared" si="3"/>
        <v/>
      </c>
      <c r="D843" s="161"/>
      <c r="E843" s="142" t="str">
        <f>IFERROR(__xludf.DUMMYFUNCTION("IF(D843&lt;&gt;"""",SPLIT(D843,"" 
""),)"),"")</f>
        <v/>
      </c>
    </row>
    <row r="844">
      <c r="A844" s="126" t="str">
        <f t="shared" si="1"/>
        <v/>
      </c>
      <c r="B844" s="126" t="str">
        <f t="shared" si="2"/>
        <v/>
      </c>
      <c r="C844" s="160" t="str">
        <f t="shared" si="3"/>
        <v/>
      </c>
      <c r="D844" s="161"/>
      <c r="E844" s="142" t="str">
        <f>IFERROR(__xludf.DUMMYFUNCTION("IF(D844&lt;&gt;"""",SPLIT(D844,"" 
""),)"),"")</f>
        <v/>
      </c>
    </row>
    <row r="845">
      <c r="A845" s="126" t="str">
        <f t="shared" si="1"/>
        <v/>
      </c>
      <c r="B845" s="126" t="str">
        <f t="shared" si="2"/>
        <v/>
      </c>
      <c r="C845" s="160" t="str">
        <f t="shared" si="3"/>
        <v/>
      </c>
      <c r="D845" s="161"/>
      <c r="E845" s="142" t="str">
        <f>IFERROR(__xludf.DUMMYFUNCTION("IF(D845&lt;&gt;"""",SPLIT(D845,"" 
""),)"),"")</f>
        <v/>
      </c>
    </row>
    <row r="846">
      <c r="A846" s="126" t="str">
        <f t="shared" si="1"/>
        <v/>
      </c>
      <c r="B846" s="126" t="str">
        <f t="shared" si="2"/>
        <v/>
      </c>
      <c r="C846" s="160" t="str">
        <f t="shared" si="3"/>
        <v/>
      </c>
      <c r="D846" s="161"/>
      <c r="E846" s="142" t="str">
        <f>IFERROR(__xludf.DUMMYFUNCTION("IF(D846&lt;&gt;"""",SPLIT(D846,"" 
""),)"),"")</f>
        <v/>
      </c>
    </row>
    <row r="847">
      <c r="A847" s="126" t="str">
        <f t="shared" si="1"/>
        <v/>
      </c>
      <c r="B847" s="126" t="str">
        <f t="shared" si="2"/>
        <v/>
      </c>
      <c r="C847" s="160" t="str">
        <f t="shared" si="3"/>
        <v/>
      </c>
      <c r="D847" s="161"/>
      <c r="E847" s="142" t="str">
        <f>IFERROR(__xludf.DUMMYFUNCTION("IF(D847&lt;&gt;"""",SPLIT(D847,"" 
""),)"),"")</f>
        <v/>
      </c>
    </row>
    <row r="848">
      <c r="A848" s="126" t="str">
        <f t="shared" si="1"/>
        <v/>
      </c>
      <c r="B848" s="126" t="str">
        <f t="shared" si="2"/>
        <v/>
      </c>
      <c r="C848" s="160" t="str">
        <f t="shared" si="3"/>
        <v/>
      </c>
      <c r="D848" s="161"/>
      <c r="E848" s="142" t="str">
        <f>IFERROR(__xludf.DUMMYFUNCTION("IF(D848&lt;&gt;"""",SPLIT(D848,"" 
""),)"),"")</f>
        <v/>
      </c>
    </row>
    <row r="849">
      <c r="A849" s="126" t="str">
        <f t="shared" si="1"/>
        <v/>
      </c>
      <c r="B849" s="126" t="str">
        <f t="shared" si="2"/>
        <v/>
      </c>
      <c r="C849" s="160" t="str">
        <f t="shared" si="3"/>
        <v/>
      </c>
      <c r="D849" s="161"/>
      <c r="E849" s="142" t="str">
        <f>IFERROR(__xludf.DUMMYFUNCTION("IF(D849&lt;&gt;"""",SPLIT(D849,"" 
""),)"),"")</f>
        <v/>
      </c>
    </row>
    <row r="850">
      <c r="A850" s="126" t="str">
        <f t="shared" si="1"/>
        <v/>
      </c>
      <c r="B850" s="126" t="str">
        <f t="shared" si="2"/>
        <v/>
      </c>
      <c r="C850" s="160" t="str">
        <f t="shared" si="3"/>
        <v/>
      </c>
      <c r="D850" s="161"/>
      <c r="E850" s="142" t="str">
        <f>IFERROR(__xludf.DUMMYFUNCTION("IF(D850&lt;&gt;"""",SPLIT(D850,"" 
""),)"),"")</f>
        <v/>
      </c>
    </row>
    <row r="851">
      <c r="A851" s="126" t="str">
        <f t="shared" si="1"/>
        <v/>
      </c>
      <c r="B851" s="126" t="str">
        <f t="shared" si="2"/>
        <v/>
      </c>
      <c r="C851" s="160" t="str">
        <f t="shared" si="3"/>
        <v/>
      </c>
      <c r="D851" s="161"/>
      <c r="E851" s="142" t="str">
        <f>IFERROR(__xludf.DUMMYFUNCTION("IF(D851&lt;&gt;"""",SPLIT(D851,"" 
""),)"),"")</f>
        <v/>
      </c>
    </row>
    <row r="852">
      <c r="A852" s="126" t="str">
        <f t="shared" si="1"/>
        <v/>
      </c>
      <c r="B852" s="126" t="str">
        <f t="shared" si="2"/>
        <v/>
      </c>
      <c r="C852" s="160" t="str">
        <f t="shared" si="3"/>
        <v/>
      </c>
      <c r="D852" s="161"/>
      <c r="E852" s="142" t="str">
        <f>IFERROR(__xludf.DUMMYFUNCTION("IF(D852&lt;&gt;"""",SPLIT(D852,"" 
""),)"),"")</f>
        <v/>
      </c>
    </row>
    <row r="853">
      <c r="A853" s="126" t="str">
        <f t="shared" si="1"/>
        <v/>
      </c>
      <c r="B853" s="126" t="str">
        <f t="shared" si="2"/>
        <v/>
      </c>
      <c r="C853" s="160" t="str">
        <f t="shared" si="3"/>
        <v/>
      </c>
      <c r="D853" s="161"/>
      <c r="E853" s="142" t="str">
        <f>IFERROR(__xludf.DUMMYFUNCTION("IF(D853&lt;&gt;"""",SPLIT(D853,"" 
""),)"),"")</f>
        <v/>
      </c>
    </row>
    <row r="854">
      <c r="A854" s="126" t="str">
        <f t="shared" si="1"/>
        <v/>
      </c>
      <c r="B854" s="126" t="str">
        <f t="shared" si="2"/>
        <v/>
      </c>
      <c r="C854" s="160" t="str">
        <f t="shared" si="3"/>
        <v/>
      </c>
      <c r="D854" s="161"/>
      <c r="E854" s="142" t="str">
        <f>IFERROR(__xludf.DUMMYFUNCTION("IF(D854&lt;&gt;"""",SPLIT(D854,"" 
""),)"),"")</f>
        <v/>
      </c>
    </row>
    <row r="855">
      <c r="A855" s="126" t="str">
        <f t="shared" si="1"/>
        <v/>
      </c>
      <c r="B855" s="126" t="str">
        <f t="shared" si="2"/>
        <v/>
      </c>
      <c r="C855" s="160" t="str">
        <f t="shared" si="3"/>
        <v/>
      </c>
      <c r="D855" s="161"/>
      <c r="E855" s="142" t="str">
        <f>IFERROR(__xludf.DUMMYFUNCTION("IF(D855&lt;&gt;"""",SPLIT(D855,"" 
""),)"),"")</f>
        <v/>
      </c>
    </row>
    <row r="856">
      <c r="A856" s="126" t="str">
        <f t="shared" si="1"/>
        <v/>
      </c>
      <c r="B856" s="126" t="str">
        <f t="shared" si="2"/>
        <v/>
      </c>
      <c r="C856" s="160" t="str">
        <f t="shared" si="3"/>
        <v/>
      </c>
      <c r="D856" s="161"/>
      <c r="E856" s="142" t="str">
        <f>IFERROR(__xludf.DUMMYFUNCTION("IF(D856&lt;&gt;"""",SPLIT(D856,"" 
""),)"),"")</f>
        <v/>
      </c>
    </row>
    <row r="857">
      <c r="A857" s="126" t="str">
        <f t="shared" si="1"/>
        <v/>
      </c>
      <c r="B857" s="126" t="str">
        <f t="shared" si="2"/>
        <v/>
      </c>
      <c r="C857" s="160" t="str">
        <f t="shared" si="3"/>
        <v/>
      </c>
      <c r="D857" s="161"/>
      <c r="E857" s="142" t="str">
        <f>IFERROR(__xludf.DUMMYFUNCTION("IF(D857&lt;&gt;"""",SPLIT(D857,"" 
""),)"),"")</f>
        <v/>
      </c>
    </row>
    <row r="858">
      <c r="A858" s="126" t="str">
        <f t="shared" si="1"/>
        <v/>
      </c>
      <c r="B858" s="126" t="str">
        <f t="shared" si="2"/>
        <v/>
      </c>
      <c r="C858" s="160" t="str">
        <f t="shared" si="3"/>
        <v/>
      </c>
      <c r="D858" s="161"/>
      <c r="E858" s="142" t="str">
        <f>IFERROR(__xludf.DUMMYFUNCTION("IF(D858&lt;&gt;"""",SPLIT(D858,"" 
""),)"),"")</f>
        <v/>
      </c>
    </row>
    <row r="859">
      <c r="A859" s="126" t="str">
        <f t="shared" si="1"/>
        <v/>
      </c>
      <c r="B859" s="126" t="str">
        <f t="shared" si="2"/>
        <v/>
      </c>
      <c r="C859" s="160" t="str">
        <f t="shared" si="3"/>
        <v/>
      </c>
      <c r="D859" s="161"/>
      <c r="E859" s="142" t="str">
        <f>IFERROR(__xludf.DUMMYFUNCTION("IF(D859&lt;&gt;"""",SPLIT(D859,"" 
""),)"),"")</f>
        <v/>
      </c>
    </row>
    <row r="860">
      <c r="A860" s="126" t="str">
        <f t="shared" si="1"/>
        <v/>
      </c>
      <c r="B860" s="126" t="str">
        <f t="shared" si="2"/>
        <v/>
      </c>
      <c r="C860" s="160" t="str">
        <f t="shared" si="3"/>
        <v/>
      </c>
      <c r="D860" s="161"/>
      <c r="E860" s="142" t="str">
        <f>IFERROR(__xludf.DUMMYFUNCTION("IF(D860&lt;&gt;"""",SPLIT(D860,"" 
""),)"),"")</f>
        <v/>
      </c>
    </row>
    <row r="861">
      <c r="A861" s="126" t="str">
        <f t="shared" si="1"/>
        <v/>
      </c>
      <c r="B861" s="126" t="str">
        <f t="shared" si="2"/>
        <v/>
      </c>
      <c r="C861" s="160" t="str">
        <f t="shared" si="3"/>
        <v/>
      </c>
      <c r="D861" s="161"/>
      <c r="E861" s="142" t="str">
        <f>IFERROR(__xludf.DUMMYFUNCTION("IF(D861&lt;&gt;"""",SPLIT(D861,"" 
""),)"),"")</f>
        <v/>
      </c>
    </row>
    <row r="862">
      <c r="A862" s="126" t="str">
        <f t="shared" si="1"/>
        <v/>
      </c>
      <c r="B862" s="126" t="str">
        <f t="shared" si="2"/>
        <v/>
      </c>
      <c r="C862" s="160" t="str">
        <f t="shared" si="3"/>
        <v/>
      </c>
      <c r="D862" s="161"/>
      <c r="E862" s="142" t="str">
        <f>IFERROR(__xludf.DUMMYFUNCTION("IF(D862&lt;&gt;"""",SPLIT(D862,"" 
""),)"),"")</f>
        <v/>
      </c>
    </row>
    <row r="863">
      <c r="A863" s="126" t="str">
        <f t="shared" si="1"/>
        <v/>
      </c>
      <c r="B863" s="126" t="str">
        <f t="shared" si="2"/>
        <v/>
      </c>
      <c r="C863" s="160" t="str">
        <f t="shared" si="3"/>
        <v/>
      </c>
      <c r="D863" s="161"/>
      <c r="E863" s="142" t="str">
        <f>IFERROR(__xludf.DUMMYFUNCTION("IF(D863&lt;&gt;"""",SPLIT(D863,"" 
""),)"),"")</f>
        <v/>
      </c>
    </row>
    <row r="864">
      <c r="A864" s="126" t="str">
        <f t="shared" si="1"/>
        <v/>
      </c>
      <c r="B864" s="126" t="str">
        <f t="shared" si="2"/>
        <v/>
      </c>
      <c r="C864" s="160" t="str">
        <f t="shared" si="3"/>
        <v/>
      </c>
      <c r="D864" s="161"/>
      <c r="E864" s="142" t="str">
        <f>IFERROR(__xludf.DUMMYFUNCTION("IF(D864&lt;&gt;"""",SPLIT(D864,"" 
""),)"),"")</f>
        <v/>
      </c>
    </row>
    <row r="865">
      <c r="A865" s="126" t="str">
        <f t="shared" si="1"/>
        <v/>
      </c>
      <c r="B865" s="126" t="str">
        <f t="shared" si="2"/>
        <v/>
      </c>
      <c r="C865" s="160" t="str">
        <f t="shared" si="3"/>
        <v/>
      </c>
      <c r="D865" s="161"/>
      <c r="E865" s="142" t="str">
        <f>IFERROR(__xludf.DUMMYFUNCTION("IF(D865&lt;&gt;"""",SPLIT(D865,"" 
""),)"),"")</f>
        <v/>
      </c>
    </row>
    <row r="866">
      <c r="A866" s="126" t="str">
        <f t="shared" si="1"/>
        <v/>
      </c>
      <c r="B866" s="126" t="str">
        <f t="shared" si="2"/>
        <v/>
      </c>
      <c r="C866" s="160" t="str">
        <f t="shared" si="3"/>
        <v/>
      </c>
      <c r="D866" s="161"/>
      <c r="E866" s="142" t="str">
        <f>IFERROR(__xludf.DUMMYFUNCTION("IF(D866&lt;&gt;"""",SPLIT(D866,"" 
""),)"),"")</f>
        <v/>
      </c>
    </row>
    <row r="867">
      <c r="A867" s="126" t="str">
        <f t="shared" si="1"/>
        <v/>
      </c>
      <c r="B867" s="126" t="str">
        <f t="shared" si="2"/>
        <v/>
      </c>
      <c r="C867" s="160" t="str">
        <f t="shared" si="3"/>
        <v/>
      </c>
      <c r="D867" s="161"/>
      <c r="E867" s="142" t="str">
        <f>IFERROR(__xludf.DUMMYFUNCTION("IF(D867&lt;&gt;"""",SPLIT(D867,"" 
""),)"),"")</f>
        <v/>
      </c>
    </row>
    <row r="868">
      <c r="A868" s="126" t="str">
        <f t="shared" si="1"/>
        <v/>
      </c>
      <c r="B868" s="126" t="str">
        <f t="shared" si="2"/>
        <v/>
      </c>
      <c r="C868" s="160" t="str">
        <f t="shared" si="3"/>
        <v/>
      </c>
      <c r="D868" s="161"/>
      <c r="E868" s="142" t="str">
        <f>IFERROR(__xludf.DUMMYFUNCTION("IF(D868&lt;&gt;"""",SPLIT(D868,"" 
""),)"),"")</f>
        <v/>
      </c>
    </row>
    <row r="869">
      <c r="A869" s="126" t="str">
        <f t="shared" si="1"/>
        <v/>
      </c>
      <c r="B869" s="126" t="str">
        <f t="shared" si="2"/>
        <v/>
      </c>
      <c r="C869" s="160" t="str">
        <f t="shared" si="3"/>
        <v/>
      </c>
      <c r="D869" s="161"/>
      <c r="E869" s="142" t="str">
        <f>IFERROR(__xludf.DUMMYFUNCTION("IF(D869&lt;&gt;"""",SPLIT(D869,"" 
""),)"),"")</f>
        <v/>
      </c>
    </row>
    <row r="870">
      <c r="A870" s="126" t="str">
        <f t="shared" si="1"/>
        <v/>
      </c>
      <c r="B870" s="126" t="str">
        <f t="shared" si="2"/>
        <v/>
      </c>
      <c r="C870" s="160" t="str">
        <f t="shared" si="3"/>
        <v/>
      </c>
      <c r="D870" s="161"/>
      <c r="E870" s="142" t="str">
        <f>IFERROR(__xludf.DUMMYFUNCTION("IF(D870&lt;&gt;"""",SPLIT(D870,"" 
""),)"),"")</f>
        <v/>
      </c>
    </row>
    <row r="871">
      <c r="A871" s="126" t="str">
        <f t="shared" si="1"/>
        <v/>
      </c>
      <c r="B871" s="126" t="str">
        <f t="shared" si="2"/>
        <v/>
      </c>
      <c r="C871" s="160" t="str">
        <f t="shared" si="3"/>
        <v/>
      </c>
      <c r="D871" s="161"/>
      <c r="E871" s="142" t="str">
        <f>IFERROR(__xludf.DUMMYFUNCTION("IF(D871&lt;&gt;"""",SPLIT(D871,"" 
""),)"),"")</f>
        <v/>
      </c>
    </row>
    <row r="872">
      <c r="A872" s="126" t="str">
        <f t="shared" si="1"/>
        <v/>
      </c>
      <c r="B872" s="126" t="str">
        <f t="shared" si="2"/>
        <v/>
      </c>
      <c r="C872" s="160" t="str">
        <f t="shared" si="3"/>
        <v/>
      </c>
      <c r="D872" s="161"/>
      <c r="E872" s="142" t="str">
        <f>IFERROR(__xludf.DUMMYFUNCTION("IF(D872&lt;&gt;"""",SPLIT(D872,"" 
""),)"),"")</f>
        <v/>
      </c>
    </row>
    <row r="873">
      <c r="A873" s="126" t="str">
        <f t="shared" si="1"/>
        <v/>
      </c>
      <c r="B873" s="126" t="str">
        <f t="shared" si="2"/>
        <v/>
      </c>
      <c r="C873" s="160" t="str">
        <f t="shared" si="3"/>
        <v/>
      </c>
      <c r="D873" s="161"/>
      <c r="E873" s="142" t="str">
        <f>IFERROR(__xludf.DUMMYFUNCTION("IF(D873&lt;&gt;"""",SPLIT(D873,"" 
""),)"),"")</f>
        <v/>
      </c>
    </row>
    <row r="874">
      <c r="A874" s="126" t="str">
        <f t="shared" si="1"/>
        <v/>
      </c>
      <c r="B874" s="126" t="str">
        <f t="shared" si="2"/>
        <v/>
      </c>
      <c r="C874" s="160" t="str">
        <f t="shared" si="3"/>
        <v/>
      </c>
      <c r="D874" s="161"/>
      <c r="E874" s="142" t="str">
        <f>IFERROR(__xludf.DUMMYFUNCTION("IF(D874&lt;&gt;"""",SPLIT(D874,"" 
""),)"),"")</f>
        <v/>
      </c>
    </row>
    <row r="875">
      <c r="A875" s="126" t="str">
        <f t="shared" si="1"/>
        <v/>
      </c>
      <c r="B875" s="126" t="str">
        <f t="shared" si="2"/>
        <v/>
      </c>
      <c r="C875" s="160" t="str">
        <f t="shared" si="3"/>
        <v/>
      </c>
      <c r="D875" s="161"/>
      <c r="E875" s="142" t="str">
        <f>IFERROR(__xludf.DUMMYFUNCTION("IF(D875&lt;&gt;"""",SPLIT(D875,"" 
""),)"),"")</f>
        <v/>
      </c>
    </row>
    <row r="876">
      <c r="A876" s="126" t="str">
        <f t="shared" si="1"/>
        <v/>
      </c>
      <c r="B876" s="126" t="str">
        <f t="shared" si="2"/>
        <v/>
      </c>
      <c r="C876" s="160" t="str">
        <f t="shared" si="3"/>
        <v/>
      </c>
      <c r="D876" s="161"/>
      <c r="E876" s="142" t="str">
        <f>IFERROR(__xludf.DUMMYFUNCTION("IF(D876&lt;&gt;"""",SPLIT(D876,"" 
""),)"),"")</f>
        <v/>
      </c>
    </row>
    <row r="877">
      <c r="A877" s="126" t="str">
        <f t="shared" si="1"/>
        <v/>
      </c>
      <c r="B877" s="126" t="str">
        <f t="shared" si="2"/>
        <v/>
      </c>
      <c r="C877" s="160" t="str">
        <f t="shared" si="3"/>
        <v/>
      </c>
      <c r="D877" s="161"/>
      <c r="E877" s="142" t="str">
        <f>IFERROR(__xludf.DUMMYFUNCTION("IF(D877&lt;&gt;"""",SPLIT(D877,"" 
""),)"),"")</f>
        <v/>
      </c>
    </row>
    <row r="878">
      <c r="A878" s="126" t="str">
        <f t="shared" si="1"/>
        <v/>
      </c>
      <c r="B878" s="126" t="str">
        <f t="shared" si="2"/>
        <v/>
      </c>
      <c r="C878" s="160" t="str">
        <f t="shared" si="3"/>
        <v/>
      </c>
      <c r="D878" s="161"/>
      <c r="E878" s="142" t="str">
        <f>IFERROR(__xludf.DUMMYFUNCTION("IF(D878&lt;&gt;"""",SPLIT(D878,"" 
""),)"),"")</f>
        <v/>
      </c>
    </row>
    <row r="879">
      <c r="A879" s="126" t="str">
        <f t="shared" si="1"/>
        <v/>
      </c>
      <c r="B879" s="126" t="str">
        <f t="shared" si="2"/>
        <v/>
      </c>
      <c r="C879" s="160" t="str">
        <f t="shared" si="3"/>
        <v/>
      </c>
      <c r="D879" s="161"/>
      <c r="E879" s="142" t="str">
        <f>IFERROR(__xludf.DUMMYFUNCTION("IF(D879&lt;&gt;"""",SPLIT(D879,"" 
""),)"),"")</f>
        <v/>
      </c>
    </row>
    <row r="880">
      <c r="A880" s="126" t="str">
        <f t="shared" si="1"/>
        <v/>
      </c>
      <c r="B880" s="126" t="str">
        <f t="shared" si="2"/>
        <v/>
      </c>
      <c r="C880" s="160" t="str">
        <f t="shared" si="3"/>
        <v/>
      </c>
      <c r="D880" s="161"/>
      <c r="E880" s="142" t="str">
        <f>IFERROR(__xludf.DUMMYFUNCTION("IF(D880&lt;&gt;"""",SPLIT(D880,"" 
""),)"),"")</f>
        <v/>
      </c>
    </row>
    <row r="881">
      <c r="A881" s="126" t="str">
        <f t="shared" si="1"/>
        <v/>
      </c>
      <c r="B881" s="126" t="str">
        <f t="shared" si="2"/>
        <v/>
      </c>
      <c r="C881" s="160" t="str">
        <f t="shared" si="3"/>
        <v/>
      </c>
      <c r="D881" s="161"/>
      <c r="E881" s="142" t="str">
        <f>IFERROR(__xludf.DUMMYFUNCTION("IF(D881&lt;&gt;"""",SPLIT(D881,"" 
""),)"),"")</f>
        <v/>
      </c>
    </row>
    <row r="882">
      <c r="A882" s="126" t="str">
        <f t="shared" si="1"/>
        <v/>
      </c>
      <c r="B882" s="126" t="str">
        <f t="shared" si="2"/>
        <v/>
      </c>
      <c r="C882" s="160" t="str">
        <f t="shared" si="3"/>
        <v/>
      </c>
      <c r="D882" s="161"/>
      <c r="E882" s="142" t="str">
        <f>IFERROR(__xludf.DUMMYFUNCTION("IF(D882&lt;&gt;"""",SPLIT(D882,"" 
""),)"),"")</f>
        <v/>
      </c>
    </row>
    <row r="883">
      <c r="A883" s="126" t="str">
        <f t="shared" si="1"/>
        <v/>
      </c>
      <c r="B883" s="126" t="str">
        <f t="shared" si="2"/>
        <v/>
      </c>
      <c r="C883" s="160" t="str">
        <f t="shared" si="3"/>
        <v/>
      </c>
      <c r="D883" s="161"/>
      <c r="E883" s="142" t="str">
        <f>IFERROR(__xludf.DUMMYFUNCTION("IF(D883&lt;&gt;"""",SPLIT(D883,"" 
""),)"),"")</f>
        <v/>
      </c>
    </row>
    <row r="884">
      <c r="A884" s="126" t="str">
        <f t="shared" si="1"/>
        <v/>
      </c>
      <c r="B884" s="126" t="str">
        <f t="shared" si="2"/>
        <v/>
      </c>
      <c r="C884" s="160" t="str">
        <f t="shared" si="3"/>
        <v/>
      </c>
      <c r="D884" s="161"/>
      <c r="E884" s="142" t="str">
        <f>IFERROR(__xludf.DUMMYFUNCTION("IF(D884&lt;&gt;"""",SPLIT(D884,"" 
""),)"),"")</f>
        <v/>
      </c>
    </row>
    <row r="885">
      <c r="A885" s="126" t="str">
        <f t="shared" si="1"/>
        <v/>
      </c>
      <c r="B885" s="126" t="str">
        <f t="shared" si="2"/>
        <v/>
      </c>
      <c r="C885" s="160" t="str">
        <f t="shared" si="3"/>
        <v/>
      </c>
      <c r="D885" s="161"/>
      <c r="E885" s="142" t="str">
        <f>IFERROR(__xludf.DUMMYFUNCTION("IF(D885&lt;&gt;"""",SPLIT(D885,"" 
""),)"),"")</f>
        <v/>
      </c>
    </row>
    <row r="886">
      <c r="A886" s="126" t="str">
        <f t="shared" si="1"/>
        <v/>
      </c>
      <c r="B886" s="126" t="str">
        <f t="shared" si="2"/>
        <v/>
      </c>
      <c r="C886" s="160" t="str">
        <f t="shared" si="3"/>
        <v/>
      </c>
      <c r="D886" s="161"/>
      <c r="E886" s="142" t="str">
        <f>IFERROR(__xludf.DUMMYFUNCTION("IF(D886&lt;&gt;"""",SPLIT(D886,"" 
""),)"),"")</f>
        <v/>
      </c>
    </row>
    <row r="887">
      <c r="A887" s="126" t="str">
        <f t="shared" si="1"/>
        <v/>
      </c>
      <c r="B887" s="126" t="str">
        <f t="shared" si="2"/>
        <v/>
      </c>
      <c r="C887" s="160" t="str">
        <f t="shared" si="3"/>
        <v/>
      </c>
      <c r="D887" s="161"/>
      <c r="E887" s="142" t="str">
        <f>IFERROR(__xludf.DUMMYFUNCTION("IF(D887&lt;&gt;"""",SPLIT(D887,"" 
""),)"),"")</f>
        <v/>
      </c>
    </row>
    <row r="888">
      <c r="A888" s="126" t="str">
        <f t="shared" si="1"/>
        <v/>
      </c>
      <c r="B888" s="126" t="str">
        <f t="shared" si="2"/>
        <v/>
      </c>
      <c r="C888" s="160" t="str">
        <f t="shared" si="3"/>
        <v/>
      </c>
      <c r="D888" s="161"/>
      <c r="E888" s="142" t="str">
        <f>IFERROR(__xludf.DUMMYFUNCTION("IF(D888&lt;&gt;"""",SPLIT(D888,"" 
""),)"),"")</f>
        <v/>
      </c>
    </row>
    <row r="889">
      <c r="A889" s="126" t="str">
        <f t="shared" si="1"/>
        <v/>
      </c>
      <c r="B889" s="126" t="str">
        <f t="shared" si="2"/>
        <v/>
      </c>
      <c r="C889" s="160" t="str">
        <f t="shared" si="3"/>
        <v/>
      </c>
      <c r="D889" s="161"/>
      <c r="E889" s="142" t="str">
        <f>IFERROR(__xludf.DUMMYFUNCTION("IF(D889&lt;&gt;"""",SPLIT(D889,"" 
""),)"),"")</f>
        <v/>
      </c>
    </row>
    <row r="890">
      <c r="A890" s="126" t="str">
        <f t="shared" si="1"/>
        <v/>
      </c>
      <c r="B890" s="126" t="str">
        <f t="shared" si="2"/>
        <v/>
      </c>
      <c r="C890" s="160" t="str">
        <f t="shared" si="3"/>
        <v/>
      </c>
      <c r="D890" s="161"/>
      <c r="E890" s="142" t="str">
        <f>IFERROR(__xludf.DUMMYFUNCTION("IF(D890&lt;&gt;"""",SPLIT(D890,"" 
""),)"),"")</f>
        <v/>
      </c>
    </row>
    <row r="891">
      <c r="A891" s="126" t="str">
        <f t="shared" si="1"/>
        <v/>
      </c>
      <c r="B891" s="126" t="str">
        <f t="shared" si="2"/>
        <v/>
      </c>
      <c r="C891" s="160" t="str">
        <f t="shared" si="3"/>
        <v/>
      </c>
      <c r="D891" s="161"/>
      <c r="E891" s="142" t="str">
        <f>IFERROR(__xludf.DUMMYFUNCTION("IF(D891&lt;&gt;"""",SPLIT(D891,"" 
""),)"),"")</f>
        <v/>
      </c>
    </row>
    <row r="892">
      <c r="A892" s="126" t="str">
        <f t="shared" si="1"/>
        <v/>
      </c>
      <c r="B892" s="126" t="str">
        <f t="shared" si="2"/>
        <v/>
      </c>
      <c r="C892" s="160" t="str">
        <f t="shared" si="3"/>
        <v/>
      </c>
      <c r="D892" s="161"/>
      <c r="E892" s="142" t="str">
        <f>IFERROR(__xludf.DUMMYFUNCTION("IF(D892&lt;&gt;"""",SPLIT(D892,"" 
""),)"),"")</f>
        <v/>
      </c>
    </row>
    <row r="893">
      <c r="A893" s="126" t="str">
        <f t="shared" si="1"/>
        <v/>
      </c>
      <c r="B893" s="126" t="str">
        <f t="shared" si="2"/>
        <v/>
      </c>
      <c r="C893" s="160" t="str">
        <f t="shared" si="3"/>
        <v/>
      </c>
      <c r="D893" s="161"/>
      <c r="E893" s="142" t="str">
        <f>IFERROR(__xludf.DUMMYFUNCTION("IF(D893&lt;&gt;"""",SPLIT(D893,"" 
""),)"),"")</f>
        <v/>
      </c>
    </row>
    <row r="894">
      <c r="A894" s="126" t="str">
        <f t="shared" si="1"/>
        <v/>
      </c>
      <c r="B894" s="126" t="str">
        <f t="shared" si="2"/>
        <v/>
      </c>
      <c r="C894" s="160" t="str">
        <f t="shared" si="3"/>
        <v/>
      </c>
      <c r="D894" s="161"/>
      <c r="E894" s="142" t="str">
        <f>IFERROR(__xludf.DUMMYFUNCTION("IF(D894&lt;&gt;"""",SPLIT(D894,"" 
""),)"),"")</f>
        <v/>
      </c>
    </row>
    <row r="895">
      <c r="A895" s="126" t="str">
        <f t="shared" si="1"/>
        <v/>
      </c>
      <c r="B895" s="126" t="str">
        <f t="shared" si="2"/>
        <v/>
      </c>
      <c r="C895" s="160" t="str">
        <f t="shared" si="3"/>
        <v/>
      </c>
      <c r="D895" s="161"/>
      <c r="E895" s="142" t="str">
        <f>IFERROR(__xludf.DUMMYFUNCTION("IF(D895&lt;&gt;"""",SPLIT(D895,"" 
""),)"),"")</f>
        <v/>
      </c>
    </row>
    <row r="896">
      <c r="A896" s="126" t="str">
        <f t="shared" si="1"/>
        <v/>
      </c>
      <c r="B896" s="126" t="str">
        <f t="shared" si="2"/>
        <v/>
      </c>
      <c r="C896" s="160" t="str">
        <f t="shared" si="3"/>
        <v/>
      </c>
      <c r="D896" s="161"/>
      <c r="E896" s="142" t="str">
        <f>IFERROR(__xludf.DUMMYFUNCTION("IF(D896&lt;&gt;"""",SPLIT(D896,"" 
""),)"),"")</f>
        <v/>
      </c>
    </row>
    <row r="897">
      <c r="A897" s="126" t="str">
        <f t="shared" si="1"/>
        <v/>
      </c>
      <c r="B897" s="126" t="str">
        <f t="shared" si="2"/>
        <v/>
      </c>
      <c r="C897" s="160" t="str">
        <f t="shared" si="3"/>
        <v/>
      </c>
      <c r="D897" s="161"/>
      <c r="E897" s="142" t="str">
        <f>IFERROR(__xludf.DUMMYFUNCTION("IF(D897&lt;&gt;"""",SPLIT(D897,"" 
""),)"),"")</f>
        <v/>
      </c>
    </row>
    <row r="898">
      <c r="A898" s="126" t="str">
        <f t="shared" si="1"/>
        <v/>
      </c>
      <c r="B898" s="126" t="str">
        <f t="shared" si="2"/>
        <v/>
      </c>
      <c r="C898" s="160" t="str">
        <f t="shared" si="3"/>
        <v/>
      </c>
      <c r="D898" s="161"/>
      <c r="E898" s="142" t="str">
        <f>IFERROR(__xludf.DUMMYFUNCTION("IF(D898&lt;&gt;"""",SPLIT(D898,"" 
""),)"),"")</f>
        <v/>
      </c>
    </row>
    <row r="899">
      <c r="A899" s="126" t="str">
        <f t="shared" si="1"/>
        <v/>
      </c>
      <c r="B899" s="126" t="str">
        <f t="shared" si="2"/>
        <v/>
      </c>
      <c r="C899" s="160" t="str">
        <f t="shared" si="3"/>
        <v/>
      </c>
      <c r="D899" s="161"/>
      <c r="E899" s="142" t="str">
        <f>IFERROR(__xludf.DUMMYFUNCTION("IF(D899&lt;&gt;"""",SPLIT(D899,"" 
""),)"),"")</f>
        <v/>
      </c>
    </row>
    <row r="900">
      <c r="A900" s="126" t="str">
        <f t="shared" si="1"/>
        <v/>
      </c>
      <c r="B900" s="126" t="str">
        <f t="shared" si="2"/>
        <v/>
      </c>
      <c r="C900" s="160" t="str">
        <f t="shared" si="3"/>
        <v/>
      </c>
      <c r="D900" s="161"/>
      <c r="E900" s="142" t="str">
        <f>IFERROR(__xludf.DUMMYFUNCTION("IF(D900&lt;&gt;"""",SPLIT(D900,"" 
""),)"),"")</f>
        <v/>
      </c>
    </row>
    <row r="901">
      <c r="A901" s="126" t="str">
        <f t="shared" si="1"/>
        <v/>
      </c>
      <c r="B901" s="126" t="str">
        <f t="shared" si="2"/>
        <v/>
      </c>
      <c r="C901" s="160" t="str">
        <f t="shared" si="3"/>
        <v/>
      </c>
      <c r="D901" s="161"/>
      <c r="E901" s="142" t="str">
        <f>IFERROR(__xludf.DUMMYFUNCTION("IF(D901&lt;&gt;"""",SPLIT(D901,"" 
""),)"),"")</f>
        <v/>
      </c>
    </row>
    <row r="902">
      <c r="A902" s="126" t="str">
        <f t="shared" si="1"/>
        <v/>
      </c>
      <c r="B902" s="126" t="str">
        <f t="shared" si="2"/>
        <v/>
      </c>
      <c r="C902" s="160" t="str">
        <f t="shared" si="3"/>
        <v/>
      </c>
      <c r="D902" s="161"/>
      <c r="E902" s="142" t="str">
        <f>IFERROR(__xludf.DUMMYFUNCTION("IF(D902&lt;&gt;"""",SPLIT(D902,"" 
""),)"),"")</f>
        <v/>
      </c>
    </row>
    <row r="903">
      <c r="A903" s="126" t="str">
        <f t="shared" si="1"/>
        <v/>
      </c>
      <c r="B903" s="126" t="str">
        <f t="shared" si="2"/>
        <v/>
      </c>
      <c r="C903" s="160" t="str">
        <f t="shared" si="3"/>
        <v/>
      </c>
      <c r="D903" s="161"/>
      <c r="E903" s="142" t="str">
        <f>IFERROR(__xludf.DUMMYFUNCTION("IF(D903&lt;&gt;"""",SPLIT(D903,"" 
""),)"),"")</f>
        <v/>
      </c>
    </row>
    <row r="904">
      <c r="A904" s="126" t="str">
        <f t="shared" si="1"/>
        <v/>
      </c>
      <c r="B904" s="126" t="str">
        <f t="shared" si="2"/>
        <v/>
      </c>
      <c r="C904" s="160" t="str">
        <f t="shared" si="3"/>
        <v/>
      </c>
      <c r="D904" s="161"/>
      <c r="E904" s="142" t="str">
        <f>IFERROR(__xludf.DUMMYFUNCTION("IF(D904&lt;&gt;"""",SPLIT(D904,"" 
""),)"),"")</f>
        <v/>
      </c>
    </row>
    <row r="905">
      <c r="A905" s="126" t="str">
        <f t="shared" si="1"/>
        <v/>
      </c>
      <c r="B905" s="126" t="str">
        <f t="shared" si="2"/>
        <v/>
      </c>
      <c r="C905" s="160" t="str">
        <f t="shared" si="3"/>
        <v/>
      </c>
      <c r="D905" s="161"/>
      <c r="E905" s="142" t="str">
        <f>IFERROR(__xludf.DUMMYFUNCTION("IF(D905&lt;&gt;"""",SPLIT(D905,"" 
""),)"),"")</f>
        <v/>
      </c>
    </row>
    <row r="906">
      <c r="A906" s="126" t="str">
        <f t="shared" si="1"/>
        <v/>
      </c>
      <c r="B906" s="126" t="str">
        <f t="shared" si="2"/>
        <v/>
      </c>
      <c r="C906" s="160" t="str">
        <f t="shared" si="3"/>
        <v/>
      </c>
      <c r="D906" s="161"/>
      <c r="E906" s="142" t="str">
        <f>IFERROR(__xludf.DUMMYFUNCTION("IF(D906&lt;&gt;"""",SPLIT(D906,"" 
""),)"),"")</f>
        <v/>
      </c>
    </row>
    <row r="907">
      <c r="A907" s="126" t="str">
        <f t="shared" si="1"/>
        <v/>
      </c>
      <c r="B907" s="126" t="str">
        <f t="shared" si="2"/>
        <v/>
      </c>
      <c r="C907" s="160" t="str">
        <f t="shared" si="3"/>
        <v/>
      </c>
      <c r="D907" s="161"/>
      <c r="E907" s="142" t="str">
        <f>IFERROR(__xludf.DUMMYFUNCTION("IF(D907&lt;&gt;"""",SPLIT(D907,"" 
""),)"),"")</f>
        <v/>
      </c>
    </row>
    <row r="908">
      <c r="A908" s="126" t="str">
        <f t="shared" si="1"/>
        <v/>
      </c>
      <c r="B908" s="126" t="str">
        <f t="shared" si="2"/>
        <v/>
      </c>
      <c r="C908" s="160" t="str">
        <f t="shared" si="3"/>
        <v/>
      </c>
      <c r="D908" s="161"/>
      <c r="E908" s="142" t="str">
        <f>IFERROR(__xludf.DUMMYFUNCTION("IF(D908&lt;&gt;"""",SPLIT(D908,"" 
""),)"),"")</f>
        <v/>
      </c>
    </row>
    <row r="909">
      <c r="A909" s="126" t="str">
        <f t="shared" si="1"/>
        <v/>
      </c>
      <c r="B909" s="126" t="str">
        <f t="shared" si="2"/>
        <v/>
      </c>
      <c r="C909" s="160" t="str">
        <f t="shared" si="3"/>
        <v/>
      </c>
      <c r="D909" s="161"/>
      <c r="E909" s="142" t="str">
        <f>IFERROR(__xludf.DUMMYFUNCTION("IF(D909&lt;&gt;"""",SPLIT(D909,"" 
""),)"),"")</f>
        <v/>
      </c>
    </row>
    <row r="910">
      <c r="A910" s="126" t="str">
        <f t="shared" si="1"/>
        <v/>
      </c>
      <c r="B910" s="126" t="str">
        <f t="shared" si="2"/>
        <v/>
      </c>
      <c r="C910" s="160" t="str">
        <f t="shared" si="3"/>
        <v/>
      </c>
      <c r="D910" s="161"/>
      <c r="E910" s="142" t="str">
        <f>IFERROR(__xludf.DUMMYFUNCTION("IF(D910&lt;&gt;"""",SPLIT(D910,"" 
""),)"),"")</f>
        <v/>
      </c>
    </row>
    <row r="911">
      <c r="A911" s="126" t="str">
        <f t="shared" si="1"/>
        <v/>
      </c>
      <c r="B911" s="126" t="str">
        <f t="shared" si="2"/>
        <v/>
      </c>
      <c r="C911" s="160" t="str">
        <f t="shared" si="3"/>
        <v/>
      </c>
      <c r="D911" s="161"/>
      <c r="E911" s="142" t="str">
        <f>IFERROR(__xludf.DUMMYFUNCTION("IF(D911&lt;&gt;"""",SPLIT(D911,"" 
""),)"),"")</f>
        <v/>
      </c>
    </row>
    <row r="912">
      <c r="A912" s="126" t="str">
        <f t="shared" si="1"/>
        <v/>
      </c>
      <c r="B912" s="126" t="str">
        <f t="shared" si="2"/>
        <v/>
      </c>
      <c r="C912" s="160" t="str">
        <f t="shared" si="3"/>
        <v/>
      </c>
      <c r="D912" s="161"/>
      <c r="E912" s="142" t="str">
        <f>IFERROR(__xludf.DUMMYFUNCTION("IF(D912&lt;&gt;"""",SPLIT(D912,"" 
""),)"),"")</f>
        <v/>
      </c>
    </row>
    <row r="913">
      <c r="A913" s="126" t="str">
        <f t="shared" si="1"/>
        <v/>
      </c>
      <c r="B913" s="126" t="str">
        <f t="shared" si="2"/>
        <v/>
      </c>
      <c r="C913" s="160" t="str">
        <f t="shared" si="3"/>
        <v/>
      </c>
      <c r="D913" s="161"/>
      <c r="E913" s="142" t="str">
        <f>IFERROR(__xludf.DUMMYFUNCTION("IF(D913&lt;&gt;"""",SPLIT(D913,"" 
""),)"),"")</f>
        <v/>
      </c>
    </row>
    <row r="914">
      <c r="A914" s="126" t="str">
        <f t="shared" si="1"/>
        <v/>
      </c>
      <c r="B914" s="126" t="str">
        <f t="shared" si="2"/>
        <v/>
      </c>
      <c r="C914" s="160" t="str">
        <f t="shared" si="3"/>
        <v/>
      </c>
      <c r="D914" s="161"/>
      <c r="E914" s="142" t="str">
        <f>IFERROR(__xludf.DUMMYFUNCTION("IF(D914&lt;&gt;"""",SPLIT(D914,"" 
""),)"),"")</f>
        <v/>
      </c>
    </row>
    <row r="915">
      <c r="A915" s="126" t="str">
        <f t="shared" si="1"/>
        <v/>
      </c>
      <c r="B915" s="126" t="str">
        <f t="shared" si="2"/>
        <v/>
      </c>
      <c r="C915" s="160" t="str">
        <f t="shared" si="3"/>
        <v/>
      </c>
      <c r="D915" s="161"/>
      <c r="E915" s="142" t="str">
        <f>IFERROR(__xludf.DUMMYFUNCTION("IF(D915&lt;&gt;"""",SPLIT(D915,"" 
""),)"),"")</f>
        <v/>
      </c>
    </row>
    <row r="916">
      <c r="A916" s="126" t="str">
        <f t="shared" si="1"/>
        <v/>
      </c>
      <c r="B916" s="126" t="str">
        <f t="shared" si="2"/>
        <v/>
      </c>
      <c r="C916" s="160" t="str">
        <f t="shared" si="3"/>
        <v/>
      </c>
      <c r="D916" s="161"/>
      <c r="E916" s="142" t="str">
        <f>IFERROR(__xludf.DUMMYFUNCTION("IF(D916&lt;&gt;"""",SPLIT(D916,"" 
""),)"),"")</f>
        <v/>
      </c>
    </row>
    <row r="917">
      <c r="A917" s="126" t="str">
        <f t="shared" si="1"/>
        <v/>
      </c>
      <c r="B917" s="126" t="str">
        <f t="shared" si="2"/>
        <v/>
      </c>
      <c r="C917" s="160" t="str">
        <f t="shared" si="3"/>
        <v/>
      </c>
      <c r="D917" s="161"/>
      <c r="E917" s="142" t="str">
        <f>IFERROR(__xludf.DUMMYFUNCTION("IF(D917&lt;&gt;"""",SPLIT(D917,"" 
""),)"),"")</f>
        <v/>
      </c>
    </row>
    <row r="918">
      <c r="A918" s="126" t="str">
        <f t="shared" si="1"/>
        <v/>
      </c>
      <c r="B918" s="126" t="str">
        <f t="shared" si="2"/>
        <v/>
      </c>
      <c r="C918" s="160" t="str">
        <f t="shared" si="3"/>
        <v/>
      </c>
      <c r="D918" s="161"/>
      <c r="E918" s="142" t="str">
        <f>IFERROR(__xludf.DUMMYFUNCTION("IF(D918&lt;&gt;"""",SPLIT(D918,"" 
""),)"),"")</f>
        <v/>
      </c>
    </row>
    <row r="919">
      <c r="A919" s="126" t="str">
        <f t="shared" si="1"/>
        <v/>
      </c>
      <c r="B919" s="126" t="str">
        <f t="shared" si="2"/>
        <v/>
      </c>
      <c r="C919" s="160" t="str">
        <f t="shared" si="3"/>
        <v/>
      </c>
      <c r="D919" s="161"/>
      <c r="E919" s="142" t="str">
        <f>IFERROR(__xludf.DUMMYFUNCTION("IF(D919&lt;&gt;"""",SPLIT(D919,"" 
""),)"),"")</f>
        <v/>
      </c>
    </row>
    <row r="920">
      <c r="A920" s="126" t="str">
        <f t="shared" si="1"/>
        <v/>
      </c>
      <c r="B920" s="126" t="str">
        <f t="shared" si="2"/>
        <v/>
      </c>
      <c r="C920" s="160" t="str">
        <f t="shared" si="3"/>
        <v/>
      </c>
      <c r="D920" s="161"/>
      <c r="E920" s="142" t="str">
        <f>IFERROR(__xludf.DUMMYFUNCTION("IF(D920&lt;&gt;"""",SPLIT(D920,"" 
""),)"),"")</f>
        <v/>
      </c>
    </row>
    <row r="921">
      <c r="A921" s="126" t="str">
        <f t="shared" si="1"/>
        <v/>
      </c>
      <c r="B921" s="126" t="str">
        <f t="shared" si="2"/>
        <v/>
      </c>
      <c r="C921" s="160" t="str">
        <f t="shared" si="3"/>
        <v/>
      </c>
      <c r="D921" s="161"/>
      <c r="E921" s="142" t="str">
        <f>IFERROR(__xludf.DUMMYFUNCTION("IF(D921&lt;&gt;"""",SPLIT(D921,"" 
""),)"),"")</f>
        <v/>
      </c>
    </row>
    <row r="922">
      <c r="A922" s="126" t="str">
        <f t="shared" si="1"/>
        <v/>
      </c>
      <c r="B922" s="126" t="str">
        <f t="shared" si="2"/>
        <v/>
      </c>
      <c r="C922" s="160" t="str">
        <f t="shared" si="3"/>
        <v/>
      </c>
      <c r="D922" s="161"/>
      <c r="E922" s="142" t="str">
        <f>IFERROR(__xludf.DUMMYFUNCTION("IF(D922&lt;&gt;"""",SPLIT(D922,"" 
""),)"),"")</f>
        <v/>
      </c>
    </row>
    <row r="923">
      <c r="A923" s="126" t="str">
        <f t="shared" si="1"/>
        <v/>
      </c>
      <c r="B923" s="126" t="str">
        <f t="shared" si="2"/>
        <v/>
      </c>
      <c r="C923" s="160" t="str">
        <f t="shared" si="3"/>
        <v/>
      </c>
      <c r="D923" s="161"/>
      <c r="E923" s="142" t="str">
        <f>IFERROR(__xludf.DUMMYFUNCTION("IF(D923&lt;&gt;"""",SPLIT(D923,"" 
""),)"),"")</f>
        <v/>
      </c>
    </row>
    <row r="924">
      <c r="A924" s="126" t="str">
        <f t="shared" si="1"/>
        <v/>
      </c>
      <c r="B924" s="126" t="str">
        <f t="shared" si="2"/>
        <v/>
      </c>
      <c r="C924" s="160" t="str">
        <f t="shared" si="3"/>
        <v/>
      </c>
      <c r="D924" s="161"/>
      <c r="E924" s="142" t="str">
        <f>IFERROR(__xludf.DUMMYFUNCTION("IF(D924&lt;&gt;"""",SPLIT(D924,"" 
""),)"),"")</f>
        <v/>
      </c>
    </row>
    <row r="925">
      <c r="A925" s="126" t="str">
        <f t="shared" si="1"/>
        <v/>
      </c>
      <c r="B925" s="126" t="str">
        <f t="shared" si="2"/>
        <v/>
      </c>
      <c r="C925" s="160" t="str">
        <f t="shared" si="3"/>
        <v/>
      </c>
      <c r="D925" s="161"/>
      <c r="E925" s="142" t="str">
        <f>IFERROR(__xludf.DUMMYFUNCTION("IF(D925&lt;&gt;"""",SPLIT(D925,"" 
""),)"),"")</f>
        <v/>
      </c>
    </row>
    <row r="926">
      <c r="A926" s="126" t="str">
        <f t="shared" si="1"/>
        <v/>
      </c>
      <c r="B926" s="126" t="str">
        <f t="shared" si="2"/>
        <v/>
      </c>
      <c r="C926" s="160" t="str">
        <f t="shared" si="3"/>
        <v/>
      </c>
      <c r="D926" s="161"/>
      <c r="E926" s="142" t="str">
        <f>IFERROR(__xludf.DUMMYFUNCTION("IF(D926&lt;&gt;"""",SPLIT(D926,"" 
""),)"),"")</f>
        <v/>
      </c>
    </row>
    <row r="927">
      <c r="A927" s="126" t="str">
        <f t="shared" si="1"/>
        <v/>
      </c>
      <c r="B927" s="126" t="str">
        <f t="shared" si="2"/>
        <v/>
      </c>
      <c r="C927" s="160" t="str">
        <f t="shared" si="3"/>
        <v/>
      </c>
      <c r="D927" s="161"/>
      <c r="E927" s="142" t="str">
        <f>IFERROR(__xludf.DUMMYFUNCTION("IF(D927&lt;&gt;"""",SPLIT(D927,"" 
""),)"),"")</f>
        <v/>
      </c>
    </row>
    <row r="928">
      <c r="A928" s="126" t="str">
        <f t="shared" si="1"/>
        <v/>
      </c>
      <c r="B928" s="126" t="str">
        <f t="shared" si="2"/>
        <v/>
      </c>
      <c r="C928" s="160" t="str">
        <f t="shared" si="3"/>
        <v/>
      </c>
      <c r="D928" s="161"/>
      <c r="E928" s="142" t="str">
        <f>IFERROR(__xludf.DUMMYFUNCTION("IF(D928&lt;&gt;"""",SPLIT(D928,"" 
""),)"),"")</f>
        <v/>
      </c>
    </row>
    <row r="929">
      <c r="A929" s="126" t="str">
        <f t="shared" si="1"/>
        <v/>
      </c>
      <c r="B929" s="126" t="str">
        <f t="shared" si="2"/>
        <v/>
      </c>
      <c r="C929" s="160" t="str">
        <f t="shared" si="3"/>
        <v/>
      </c>
      <c r="D929" s="161"/>
      <c r="E929" s="142" t="str">
        <f>IFERROR(__xludf.DUMMYFUNCTION("IF(D929&lt;&gt;"""",SPLIT(D929,"" 
""),)"),"")</f>
        <v/>
      </c>
    </row>
    <row r="930">
      <c r="A930" s="126" t="str">
        <f t="shared" si="1"/>
        <v/>
      </c>
      <c r="B930" s="126" t="str">
        <f t="shared" si="2"/>
        <v/>
      </c>
      <c r="C930" s="160" t="str">
        <f t="shared" si="3"/>
        <v/>
      </c>
      <c r="D930" s="161"/>
      <c r="E930" s="142" t="str">
        <f>IFERROR(__xludf.DUMMYFUNCTION("IF(D930&lt;&gt;"""",SPLIT(D930,"" 
""),)"),"")</f>
        <v/>
      </c>
    </row>
    <row r="931">
      <c r="A931" s="126" t="str">
        <f t="shared" si="1"/>
        <v/>
      </c>
      <c r="B931" s="126" t="str">
        <f t="shared" si="2"/>
        <v/>
      </c>
      <c r="C931" s="160" t="str">
        <f t="shared" si="3"/>
        <v/>
      </c>
      <c r="D931" s="161"/>
      <c r="E931" s="142" t="str">
        <f>IFERROR(__xludf.DUMMYFUNCTION("IF(D931&lt;&gt;"""",SPLIT(D931,"" 
""),)"),"")</f>
        <v/>
      </c>
    </row>
    <row r="932">
      <c r="A932" s="126" t="str">
        <f t="shared" si="1"/>
        <v/>
      </c>
      <c r="B932" s="126" t="str">
        <f t="shared" si="2"/>
        <v/>
      </c>
      <c r="C932" s="160" t="str">
        <f t="shared" si="3"/>
        <v/>
      </c>
      <c r="D932" s="161"/>
      <c r="E932" s="142" t="str">
        <f>IFERROR(__xludf.DUMMYFUNCTION("IF(D932&lt;&gt;"""",SPLIT(D932,"" 
""),)"),"")</f>
        <v/>
      </c>
    </row>
    <row r="933">
      <c r="A933" s="126" t="str">
        <f t="shared" si="1"/>
        <v/>
      </c>
      <c r="B933" s="126" t="str">
        <f t="shared" si="2"/>
        <v/>
      </c>
      <c r="C933" s="160" t="str">
        <f t="shared" si="3"/>
        <v/>
      </c>
      <c r="D933" s="161"/>
      <c r="E933" s="142" t="str">
        <f>IFERROR(__xludf.DUMMYFUNCTION("IF(D933&lt;&gt;"""",SPLIT(D933,"" 
""),)"),"")</f>
        <v/>
      </c>
    </row>
    <row r="934">
      <c r="A934" s="126" t="str">
        <f t="shared" si="1"/>
        <v/>
      </c>
      <c r="B934" s="126" t="str">
        <f t="shared" si="2"/>
        <v/>
      </c>
      <c r="C934" s="160" t="str">
        <f t="shared" si="3"/>
        <v/>
      </c>
      <c r="D934" s="161"/>
      <c r="E934" s="142" t="str">
        <f>IFERROR(__xludf.DUMMYFUNCTION("IF(D934&lt;&gt;"""",SPLIT(D934,"" 
""),)"),"")</f>
        <v/>
      </c>
    </row>
    <row r="935">
      <c r="A935" s="126" t="str">
        <f t="shared" si="1"/>
        <v/>
      </c>
      <c r="B935" s="126" t="str">
        <f t="shared" si="2"/>
        <v/>
      </c>
      <c r="C935" s="160" t="str">
        <f t="shared" si="3"/>
        <v/>
      </c>
      <c r="D935" s="161"/>
      <c r="E935" s="142" t="str">
        <f>IFERROR(__xludf.DUMMYFUNCTION("IF(D935&lt;&gt;"""",SPLIT(D935,"" 
""),)"),"")</f>
        <v/>
      </c>
    </row>
    <row r="936">
      <c r="A936" s="126" t="str">
        <f t="shared" si="1"/>
        <v/>
      </c>
      <c r="B936" s="126" t="str">
        <f t="shared" si="2"/>
        <v/>
      </c>
      <c r="C936" s="160" t="str">
        <f t="shared" si="3"/>
        <v/>
      </c>
      <c r="D936" s="161"/>
      <c r="E936" s="142" t="str">
        <f>IFERROR(__xludf.DUMMYFUNCTION("IF(D936&lt;&gt;"""",SPLIT(D936,"" 
""),)"),"")</f>
        <v/>
      </c>
    </row>
    <row r="937">
      <c r="A937" s="126" t="str">
        <f t="shared" si="1"/>
        <v/>
      </c>
      <c r="B937" s="126" t="str">
        <f t="shared" si="2"/>
        <v/>
      </c>
      <c r="C937" s="160" t="str">
        <f t="shared" si="3"/>
        <v/>
      </c>
      <c r="D937" s="161"/>
      <c r="E937" s="142" t="str">
        <f>IFERROR(__xludf.DUMMYFUNCTION("IF(D937&lt;&gt;"""",SPLIT(D937,"" 
""),)"),"")</f>
        <v/>
      </c>
    </row>
    <row r="938">
      <c r="A938" s="126" t="str">
        <f t="shared" si="1"/>
        <v/>
      </c>
      <c r="B938" s="126" t="str">
        <f t="shared" si="2"/>
        <v/>
      </c>
      <c r="C938" s="160" t="str">
        <f t="shared" si="3"/>
        <v/>
      </c>
      <c r="D938" s="161"/>
      <c r="E938" s="142" t="str">
        <f>IFERROR(__xludf.DUMMYFUNCTION("IF(D938&lt;&gt;"""",SPLIT(D938,"" 
""),)"),"")</f>
        <v/>
      </c>
    </row>
    <row r="939">
      <c r="A939" s="126" t="str">
        <f t="shared" si="1"/>
        <v/>
      </c>
      <c r="B939" s="126" t="str">
        <f t="shared" si="2"/>
        <v/>
      </c>
      <c r="C939" s="160" t="str">
        <f t="shared" si="3"/>
        <v/>
      </c>
      <c r="D939" s="161"/>
      <c r="E939" s="142" t="str">
        <f>IFERROR(__xludf.DUMMYFUNCTION("IF(D939&lt;&gt;"""",SPLIT(D939,"" 
""),)"),"")</f>
        <v/>
      </c>
    </row>
    <row r="940">
      <c r="A940" s="126" t="str">
        <f t="shared" si="1"/>
        <v/>
      </c>
      <c r="B940" s="126" t="str">
        <f t="shared" si="2"/>
        <v/>
      </c>
      <c r="C940" s="160" t="str">
        <f t="shared" si="3"/>
        <v/>
      </c>
      <c r="D940" s="161"/>
      <c r="E940" s="142" t="str">
        <f>IFERROR(__xludf.DUMMYFUNCTION("IF(D940&lt;&gt;"""",SPLIT(D940,"" 
""),)"),"")</f>
        <v/>
      </c>
    </row>
    <row r="941">
      <c r="A941" s="126" t="str">
        <f t="shared" si="1"/>
        <v/>
      </c>
      <c r="B941" s="126" t="str">
        <f t="shared" si="2"/>
        <v/>
      </c>
      <c r="C941" s="160" t="str">
        <f t="shared" si="3"/>
        <v/>
      </c>
      <c r="D941" s="161"/>
      <c r="E941" s="142" t="str">
        <f>IFERROR(__xludf.DUMMYFUNCTION("IF(D941&lt;&gt;"""",SPLIT(D941,"" 
""),)"),"")</f>
        <v/>
      </c>
    </row>
    <row r="942">
      <c r="A942" s="126" t="str">
        <f t="shared" si="1"/>
        <v/>
      </c>
      <c r="B942" s="126" t="str">
        <f t="shared" si="2"/>
        <v/>
      </c>
      <c r="C942" s="160" t="str">
        <f t="shared" si="3"/>
        <v/>
      </c>
      <c r="D942" s="161"/>
      <c r="E942" s="142" t="str">
        <f>IFERROR(__xludf.DUMMYFUNCTION("IF(D942&lt;&gt;"""",SPLIT(D942,"" 
""),)"),"")</f>
        <v/>
      </c>
    </row>
    <row r="943">
      <c r="A943" s="126" t="str">
        <f t="shared" si="1"/>
        <v/>
      </c>
      <c r="B943" s="126" t="str">
        <f t="shared" si="2"/>
        <v/>
      </c>
      <c r="C943" s="160" t="str">
        <f t="shared" si="3"/>
        <v/>
      </c>
      <c r="D943" s="161"/>
      <c r="E943" s="142" t="str">
        <f>IFERROR(__xludf.DUMMYFUNCTION("IF(D943&lt;&gt;"""",SPLIT(D943,"" 
""),)"),"")</f>
        <v/>
      </c>
    </row>
    <row r="944">
      <c r="A944" s="126" t="str">
        <f t="shared" si="1"/>
        <v/>
      </c>
      <c r="B944" s="126" t="str">
        <f t="shared" si="2"/>
        <v/>
      </c>
      <c r="C944" s="160" t="str">
        <f t="shared" si="3"/>
        <v/>
      </c>
      <c r="D944" s="161"/>
      <c r="E944" s="142" t="str">
        <f>IFERROR(__xludf.DUMMYFUNCTION("IF(D944&lt;&gt;"""",SPLIT(D944,"" 
""),)"),"")</f>
        <v/>
      </c>
    </row>
    <row r="945">
      <c r="A945" s="126" t="str">
        <f t="shared" si="1"/>
        <v/>
      </c>
      <c r="B945" s="126" t="str">
        <f t="shared" si="2"/>
        <v/>
      </c>
      <c r="C945" s="160" t="str">
        <f t="shared" si="3"/>
        <v/>
      </c>
      <c r="D945" s="161"/>
      <c r="E945" s="142" t="str">
        <f>IFERROR(__xludf.DUMMYFUNCTION("IF(D945&lt;&gt;"""",SPLIT(D945,"" 
""),)"),"")</f>
        <v/>
      </c>
    </row>
    <row r="946">
      <c r="A946" s="126" t="str">
        <f t="shared" si="1"/>
        <v/>
      </c>
      <c r="B946" s="126" t="str">
        <f t="shared" si="2"/>
        <v/>
      </c>
      <c r="C946" s="160" t="str">
        <f t="shared" si="3"/>
        <v/>
      </c>
      <c r="D946" s="161"/>
      <c r="E946" s="142" t="str">
        <f>IFERROR(__xludf.DUMMYFUNCTION("IF(D946&lt;&gt;"""",SPLIT(D946,"" 
""),)"),"")</f>
        <v/>
      </c>
    </row>
    <row r="947">
      <c r="A947" s="126" t="str">
        <f t="shared" si="1"/>
        <v/>
      </c>
      <c r="B947" s="126" t="str">
        <f t="shared" si="2"/>
        <v/>
      </c>
      <c r="C947" s="160" t="str">
        <f t="shared" si="3"/>
        <v/>
      </c>
      <c r="D947" s="161"/>
      <c r="E947" s="142" t="str">
        <f>IFERROR(__xludf.DUMMYFUNCTION("IF(D947&lt;&gt;"""",SPLIT(D947,"" 
""),)"),"")</f>
        <v/>
      </c>
    </row>
    <row r="948">
      <c r="A948" s="126" t="str">
        <f t="shared" si="1"/>
        <v/>
      </c>
      <c r="B948" s="126" t="str">
        <f t="shared" si="2"/>
        <v/>
      </c>
      <c r="C948" s="160" t="str">
        <f t="shared" si="3"/>
        <v/>
      </c>
      <c r="D948" s="161"/>
      <c r="E948" s="142" t="str">
        <f>IFERROR(__xludf.DUMMYFUNCTION("IF(D948&lt;&gt;"""",SPLIT(D948,"" 
""),)"),"")</f>
        <v/>
      </c>
    </row>
    <row r="949">
      <c r="A949" s="126" t="str">
        <f t="shared" si="1"/>
        <v/>
      </c>
      <c r="B949" s="126" t="str">
        <f t="shared" si="2"/>
        <v/>
      </c>
      <c r="C949" s="160" t="str">
        <f t="shared" si="3"/>
        <v/>
      </c>
      <c r="D949" s="161"/>
      <c r="E949" s="142" t="str">
        <f>IFERROR(__xludf.DUMMYFUNCTION("IF(D949&lt;&gt;"""",SPLIT(D949,"" 
""),)"),"")</f>
        <v/>
      </c>
    </row>
    <row r="950">
      <c r="A950" s="126" t="str">
        <f t="shared" si="1"/>
        <v/>
      </c>
      <c r="B950" s="126" t="str">
        <f t="shared" si="2"/>
        <v/>
      </c>
      <c r="C950" s="160" t="str">
        <f t="shared" si="3"/>
        <v/>
      </c>
      <c r="D950" s="161"/>
      <c r="E950" s="142" t="str">
        <f>IFERROR(__xludf.DUMMYFUNCTION("IF(D950&lt;&gt;"""",SPLIT(D950,"" 
""),)"),"")</f>
        <v/>
      </c>
    </row>
    <row r="951">
      <c r="A951" s="126" t="str">
        <f t="shared" si="1"/>
        <v/>
      </c>
      <c r="B951" s="126" t="str">
        <f t="shared" si="2"/>
        <v/>
      </c>
      <c r="C951" s="160" t="str">
        <f t="shared" si="3"/>
        <v/>
      </c>
      <c r="D951" s="161"/>
      <c r="E951" s="142" t="str">
        <f>IFERROR(__xludf.DUMMYFUNCTION("IF(D951&lt;&gt;"""",SPLIT(D951,"" 
""),)"),"")</f>
        <v/>
      </c>
    </row>
    <row r="952">
      <c r="A952" s="126" t="str">
        <f t="shared" si="1"/>
        <v/>
      </c>
      <c r="B952" s="126" t="str">
        <f t="shared" si="2"/>
        <v/>
      </c>
      <c r="C952" s="160" t="str">
        <f t="shared" si="3"/>
        <v/>
      </c>
      <c r="D952" s="161"/>
      <c r="E952" s="142" t="str">
        <f>IFERROR(__xludf.DUMMYFUNCTION("IF(D952&lt;&gt;"""",SPLIT(D952,"" 
""),)"),"")</f>
        <v/>
      </c>
    </row>
    <row r="953">
      <c r="A953" s="126" t="str">
        <f t="shared" si="1"/>
        <v/>
      </c>
      <c r="B953" s="126" t="str">
        <f t="shared" si="2"/>
        <v/>
      </c>
      <c r="C953" s="160" t="str">
        <f t="shared" si="3"/>
        <v/>
      </c>
      <c r="D953" s="161"/>
      <c r="E953" s="142" t="str">
        <f>IFERROR(__xludf.DUMMYFUNCTION("IF(D953&lt;&gt;"""",SPLIT(D953,"" 
""),)"),"")</f>
        <v/>
      </c>
    </row>
    <row r="954">
      <c r="A954" s="126" t="str">
        <f t="shared" si="1"/>
        <v/>
      </c>
      <c r="B954" s="126" t="str">
        <f t="shared" si="2"/>
        <v/>
      </c>
      <c r="C954" s="160" t="str">
        <f t="shared" si="3"/>
        <v/>
      </c>
      <c r="D954" s="161"/>
      <c r="E954" s="142" t="str">
        <f>IFERROR(__xludf.DUMMYFUNCTION("IF(D954&lt;&gt;"""",SPLIT(D954,"" 
""),)"),"")</f>
        <v/>
      </c>
    </row>
    <row r="955">
      <c r="A955" s="126" t="str">
        <f t="shared" si="1"/>
        <v/>
      </c>
      <c r="B955" s="126" t="str">
        <f t="shared" si="2"/>
        <v/>
      </c>
      <c r="C955" s="160" t="str">
        <f t="shared" si="3"/>
        <v/>
      </c>
      <c r="D955" s="161"/>
      <c r="E955" s="142" t="str">
        <f>IFERROR(__xludf.DUMMYFUNCTION("IF(D955&lt;&gt;"""",SPLIT(D955,"" 
""),)"),"")</f>
        <v/>
      </c>
    </row>
    <row r="956">
      <c r="A956" s="126" t="str">
        <f t="shared" si="1"/>
        <v/>
      </c>
      <c r="B956" s="126" t="str">
        <f t="shared" si="2"/>
        <v/>
      </c>
      <c r="C956" s="160" t="str">
        <f t="shared" si="3"/>
        <v/>
      </c>
      <c r="D956" s="161"/>
      <c r="E956" s="142" t="str">
        <f>IFERROR(__xludf.DUMMYFUNCTION("IF(D956&lt;&gt;"""",SPLIT(D956,"" 
""),)"),"")</f>
        <v/>
      </c>
    </row>
    <row r="957">
      <c r="A957" s="126" t="str">
        <f t="shared" si="1"/>
        <v/>
      </c>
      <c r="B957" s="126" t="str">
        <f t="shared" si="2"/>
        <v/>
      </c>
      <c r="C957" s="160" t="str">
        <f t="shared" si="3"/>
        <v/>
      </c>
      <c r="D957" s="161"/>
      <c r="E957" s="142" t="str">
        <f>IFERROR(__xludf.DUMMYFUNCTION("IF(D957&lt;&gt;"""",SPLIT(D957,"" 
""),)"),"")</f>
        <v/>
      </c>
    </row>
    <row r="958">
      <c r="A958" s="126" t="str">
        <f t="shared" si="1"/>
        <v/>
      </c>
      <c r="B958" s="126" t="str">
        <f t="shared" si="2"/>
        <v/>
      </c>
      <c r="C958" s="160" t="str">
        <f t="shared" si="3"/>
        <v/>
      </c>
      <c r="D958" s="161"/>
      <c r="E958" s="142" t="str">
        <f>IFERROR(__xludf.DUMMYFUNCTION("IF(D958&lt;&gt;"""",SPLIT(D958,"" 
""),)"),"")</f>
        <v/>
      </c>
    </row>
    <row r="959">
      <c r="A959" s="126" t="str">
        <f t="shared" si="1"/>
        <v/>
      </c>
      <c r="B959" s="126" t="str">
        <f t="shared" si="2"/>
        <v/>
      </c>
      <c r="C959" s="160" t="str">
        <f t="shared" si="3"/>
        <v/>
      </c>
      <c r="D959" s="161"/>
      <c r="E959" s="142" t="str">
        <f>IFERROR(__xludf.DUMMYFUNCTION("IF(D959&lt;&gt;"""",SPLIT(D959,"" 
""),)"),"")</f>
        <v/>
      </c>
    </row>
    <row r="960">
      <c r="A960" s="126" t="str">
        <f t="shared" si="1"/>
        <v/>
      </c>
      <c r="B960" s="126" t="str">
        <f t="shared" si="2"/>
        <v/>
      </c>
      <c r="C960" s="160" t="str">
        <f t="shared" si="3"/>
        <v/>
      </c>
      <c r="D960" s="161"/>
      <c r="E960" s="142" t="str">
        <f>IFERROR(__xludf.DUMMYFUNCTION("IF(D960&lt;&gt;"""",SPLIT(D960,"" 
""),)"),"")</f>
        <v/>
      </c>
    </row>
    <row r="961">
      <c r="A961" s="126" t="str">
        <f t="shared" si="1"/>
        <v/>
      </c>
      <c r="B961" s="126" t="str">
        <f t="shared" si="2"/>
        <v/>
      </c>
      <c r="C961" s="160" t="str">
        <f t="shared" si="3"/>
        <v/>
      </c>
      <c r="D961" s="161"/>
      <c r="E961" s="142" t="str">
        <f>IFERROR(__xludf.DUMMYFUNCTION("IF(D961&lt;&gt;"""",SPLIT(D961,"" 
""),)"),"")</f>
        <v/>
      </c>
    </row>
    <row r="962">
      <c r="A962" s="126" t="str">
        <f t="shared" si="1"/>
        <v/>
      </c>
      <c r="B962" s="126" t="str">
        <f t="shared" si="2"/>
        <v/>
      </c>
      <c r="C962" s="160" t="str">
        <f t="shared" si="3"/>
        <v/>
      </c>
      <c r="D962" s="161"/>
      <c r="E962" s="142" t="str">
        <f>IFERROR(__xludf.DUMMYFUNCTION("IF(D962&lt;&gt;"""",SPLIT(D962,"" 
""),)"),"")</f>
        <v/>
      </c>
    </row>
    <row r="963">
      <c r="A963" s="126" t="str">
        <f t="shared" si="1"/>
        <v/>
      </c>
      <c r="B963" s="126" t="str">
        <f t="shared" si="2"/>
        <v/>
      </c>
      <c r="C963" s="160" t="str">
        <f t="shared" si="3"/>
        <v/>
      </c>
      <c r="D963" s="161"/>
      <c r="E963" s="142" t="str">
        <f>IFERROR(__xludf.DUMMYFUNCTION("IF(D963&lt;&gt;"""",SPLIT(D963,"" 
""),)"),"")</f>
        <v/>
      </c>
    </row>
    <row r="964">
      <c r="A964" s="126" t="str">
        <f t="shared" si="1"/>
        <v/>
      </c>
      <c r="B964" s="126" t="str">
        <f t="shared" si="2"/>
        <v/>
      </c>
      <c r="C964" s="160" t="str">
        <f t="shared" si="3"/>
        <v/>
      </c>
      <c r="D964" s="161"/>
      <c r="E964" s="142" t="str">
        <f>IFERROR(__xludf.DUMMYFUNCTION("IF(D964&lt;&gt;"""",SPLIT(D964,"" 
""),)"),"")</f>
        <v/>
      </c>
    </row>
    <row r="965">
      <c r="A965" s="126" t="str">
        <f t="shared" si="1"/>
        <v/>
      </c>
      <c r="B965" s="126" t="str">
        <f t="shared" si="2"/>
        <v/>
      </c>
      <c r="C965" s="160" t="str">
        <f t="shared" si="3"/>
        <v/>
      </c>
      <c r="D965" s="161"/>
      <c r="E965" s="142" t="str">
        <f>IFERROR(__xludf.DUMMYFUNCTION("IF(D965&lt;&gt;"""",SPLIT(D965,"" 
""),)"),"")</f>
        <v/>
      </c>
    </row>
    <row r="966">
      <c r="A966" s="126" t="str">
        <f t="shared" si="1"/>
        <v/>
      </c>
      <c r="B966" s="126" t="str">
        <f t="shared" si="2"/>
        <v/>
      </c>
      <c r="C966" s="160" t="str">
        <f t="shared" si="3"/>
        <v/>
      </c>
      <c r="D966" s="161"/>
      <c r="E966" s="142" t="str">
        <f>IFERROR(__xludf.DUMMYFUNCTION("IF(D966&lt;&gt;"""",SPLIT(D966,"" 
""),)"),"")</f>
        <v/>
      </c>
    </row>
    <row r="967">
      <c r="A967" s="126" t="str">
        <f t="shared" si="1"/>
        <v/>
      </c>
      <c r="B967" s="126" t="str">
        <f t="shared" si="2"/>
        <v/>
      </c>
      <c r="C967" s="160" t="str">
        <f t="shared" si="3"/>
        <v/>
      </c>
      <c r="D967" s="161"/>
      <c r="E967" s="142" t="str">
        <f>IFERROR(__xludf.DUMMYFUNCTION("IF(D967&lt;&gt;"""",SPLIT(D967,"" 
""),)"),"")</f>
        <v/>
      </c>
    </row>
    <row r="968">
      <c r="A968" s="126" t="str">
        <f t="shared" si="1"/>
        <v/>
      </c>
      <c r="B968" s="126" t="str">
        <f t="shared" si="2"/>
        <v/>
      </c>
      <c r="C968" s="160" t="str">
        <f t="shared" si="3"/>
        <v/>
      </c>
      <c r="D968" s="161"/>
      <c r="E968" s="142" t="str">
        <f>IFERROR(__xludf.DUMMYFUNCTION("IF(D968&lt;&gt;"""",SPLIT(D968,"" 
""),)"),"")</f>
        <v/>
      </c>
    </row>
    <row r="969">
      <c r="A969" s="126" t="str">
        <f t="shared" si="1"/>
        <v/>
      </c>
      <c r="B969" s="126" t="str">
        <f t="shared" si="2"/>
        <v/>
      </c>
      <c r="C969" s="160" t="str">
        <f t="shared" si="3"/>
        <v/>
      </c>
      <c r="D969" s="161"/>
      <c r="E969" s="142" t="str">
        <f>IFERROR(__xludf.DUMMYFUNCTION("IF(D969&lt;&gt;"""",SPLIT(D969,"" 
""),)"),"")</f>
        <v/>
      </c>
    </row>
    <row r="970">
      <c r="A970" s="126" t="str">
        <f t="shared" si="1"/>
        <v/>
      </c>
      <c r="B970" s="126" t="str">
        <f t="shared" si="2"/>
        <v/>
      </c>
      <c r="C970" s="160" t="str">
        <f t="shared" si="3"/>
        <v/>
      </c>
      <c r="D970" s="161"/>
      <c r="E970" s="142" t="str">
        <f>IFERROR(__xludf.DUMMYFUNCTION("IF(D970&lt;&gt;"""",SPLIT(D970,"" 
""),)"),"")</f>
        <v/>
      </c>
    </row>
    <row r="971">
      <c r="A971" s="126" t="str">
        <f t="shared" si="1"/>
        <v/>
      </c>
      <c r="B971" s="126" t="str">
        <f t="shared" si="2"/>
        <v/>
      </c>
      <c r="C971" s="160" t="str">
        <f t="shared" si="3"/>
        <v/>
      </c>
      <c r="D971" s="161"/>
      <c r="E971" s="142" t="str">
        <f>IFERROR(__xludf.DUMMYFUNCTION("IF(D971&lt;&gt;"""",SPLIT(D971,"" 
""),)"),"")</f>
        <v/>
      </c>
    </row>
    <row r="972">
      <c r="A972" s="126" t="str">
        <f t="shared" si="1"/>
        <v/>
      </c>
      <c r="B972" s="126" t="str">
        <f t="shared" si="2"/>
        <v/>
      </c>
      <c r="C972" s="160" t="str">
        <f t="shared" si="3"/>
        <v/>
      </c>
      <c r="D972" s="161"/>
      <c r="E972" s="142" t="str">
        <f>IFERROR(__xludf.DUMMYFUNCTION("IF(D972&lt;&gt;"""",SPLIT(D972,"" 
""),)"),"")</f>
        <v/>
      </c>
    </row>
    <row r="973">
      <c r="A973" s="126" t="str">
        <f t="shared" si="1"/>
        <v/>
      </c>
      <c r="B973" s="126" t="str">
        <f t="shared" si="2"/>
        <v/>
      </c>
      <c r="C973" s="160" t="str">
        <f t="shared" si="3"/>
        <v/>
      </c>
      <c r="D973" s="161"/>
      <c r="E973" s="142" t="str">
        <f>IFERROR(__xludf.DUMMYFUNCTION("IF(D973&lt;&gt;"""",SPLIT(D973,"" 
""),)"),"")</f>
        <v/>
      </c>
    </row>
    <row r="974">
      <c r="A974" s="126" t="str">
        <f t="shared" si="1"/>
        <v/>
      </c>
      <c r="B974" s="126" t="str">
        <f t="shared" si="2"/>
        <v/>
      </c>
      <c r="C974" s="160" t="str">
        <f t="shared" si="3"/>
        <v/>
      </c>
      <c r="D974" s="161"/>
      <c r="E974" s="142" t="str">
        <f>IFERROR(__xludf.DUMMYFUNCTION("IF(D974&lt;&gt;"""",SPLIT(D974,"" 
""),)"),"")</f>
        <v/>
      </c>
    </row>
    <row r="975">
      <c r="A975" s="126" t="str">
        <f t="shared" si="1"/>
        <v/>
      </c>
      <c r="B975" s="126" t="str">
        <f t="shared" si="2"/>
        <v/>
      </c>
      <c r="C975" s="160" t="str">
        <f t="shared" si="3"/>
        <v/>
      </c>
      <c r="D975" s="161"/>
      <c r="E975" s="142" t="str">
        <f>IFERROR(__xludf.DUMMYFUNCTION("IF(D975&lt;&gt;"""",SPLIT(D975,"" 
""),)"),"")</f>
        <v/>
      </c>
    </row>
    <row r="976">
      <c r="A976" s="126" t="str">
        <f t="shared" si="1"/>
        <v/>
      </c>
      <c r="B976" s="126" t="str">
        <f t="shared" si="2"/>
        <v/>
      </c>
      <c r="C976" s="160" t="str">
        <f t="shared" si="3"/>
        <v/>
      </c>
      <c r="D976" s="161"/>
      <c r="E976" s="142" t="str">
        <f>IFERROR(__xludf.DUMMYFUNCTION("IF(D976&lt;&gt;"""",SPLIT(D976,"" 
""),)"),"")</f>
        <v/>
      </c>
    </row>
    <row r="977">
      <c r="A977" s="126" t="str">
        <f t="shared" si="1"/>
        <v/>
      </c>
      <c r="B977" s="126" t="str">
        <f t="shared" si="2"/>
        <v/>
      </c>
      <c r="C977" s="160" t="str">
        <f t="shared" si="3"/>
        <v/>
      </c>
      <c r="D977" s="161"/>
      <c r="E977" s="142" t="str">
        <f>IFERROR(__xludf.DUMMYFUNCTION("IF(D977&lt;&gt;"""",SPLIT(D977,"" 
""),)"),"")</f>
        <v/>
      </c>
    </row>
    <row r="978">
      <c r="A978" s="126" t="str">
        <f t="shared" si="1"/>
        <v/>
      </c>
      <c r="B978" s="126" t="str">
        <f t="shared" si="2"/>
        <v/>
      </c>
      <c r="C978" s="160" t="str">
        <f t="shared" si="3"/>
        <v/>
      </c>
      <c r="D978" s="161"/>
      <c r="E978" s="142" t="str">
        <f>IFERROR(__xludf.DUMMYFUNCTION("IF(D978&lt;&gt;"""",SPLIT(D978,"" 
""),)"),"")</f>
        <v/>
      </c>
    </row>
    <row r="979">
      <c r="A979" s="126" t="str">
        <f t="shared" si="1"/>
        <v/>
      </c>
      <c r="B979" s="126" t="str">
        <f t="shared" si="2"/>
        <v/>
      </c>
      <c r="C979" s="160" t="str">
        <f t="shared" si="3"/>
        <v/>
      </c>
      <c r="D979" s="161"/>
      <c r="E979" s="142" t="str">
        <f>IFERROR(__xludf.DUMMYFUNCTION("IF(D979&lt;&gt;"""",SPLIT(D979,"" 
""),)"),"")</f>
        <v/>
      </c>
    </row>
    <row r="980">
      <c r="A980" s="126" t="str">
        <f t="shared" si="1"/>
        <v/>
      </c>
      <c r="B980" s="126" t="str">
        <f t="shared" si="2"/>
        <v/>
      </c>
      <c r="C980" s="160" t="str">
        <f t="shared" si="3"/>
        <v/>
      </c>
      <c r="D980" s="161"/>
      <c r="E980" s="142" t="str">
        <f>IFERROR(__xludf.DUMMYFUNCTION("IF(D980&lt;&gt;"""",SPLIT(D980,"" 
""),)"),"")</f>
        <v/>
      </c>
    </row>
    <row r="981">
      <c r="A981" s="126" t="str">
        <f t="shared" si="1"/>
        <v/>
      </c>
      <c r="B981" s="126" t="str">
        <f t="shared" si="2"/>
        <v/>
      </c>
      <c r="C981" s="160" t="str">
        <f t="shared" si="3"/>
        <v/>
      </c>
      <c r="D981" s="161"/>
      <c r="E981" s="142" t="str">
        <f>IFERROR(__xludf.DUMMYFUNCTION("IF(D981&lt;&gt;"""",SPLIT(D981,"" 
""),)"),"")</f>
        <v/>
      </c>
    </row>
    <row r="982">
      <c r="A982" s="126" t="str">
        <f t="shared" si="1"/>
        <v/>
      </c>
      <c r="B982" s="126" t="str">
        <f t="shared" si="2"/>
        <v/>
      </c>
      <c r="C982" s="160" t="str">
        <f t="shared" si="3"/>
        <v/>
      </c>
      <c r="D982" s="161"/>
      <c r="E982" s="142" t="str">
        <f>IFERROR(__xludf.DUMMYFUNCTION("IF(D982&lt;&gt;"""",SPLIT(D982,"" 
""),)"),"")</f>
        <v/>
      </c>
    </row>
    <row r="983">
      <c r="A983" s="126" t="str">
        <f t="shared" si="1"/>
        <v/>
      </c>
      <c r="B983" s="126" t="str">
        <f t="shared" si="2"/>
        <v/>
      </c>
      <c r="C983" s="160" t="str">
        <f t="shared" si="3"/>
        <v/>
      </c>
      <c r="D983" s="161"/>
      <c r="E983" s="142" t="str">
        <f>IFERROR(__xludf.DUMMYFUNCTION("IF(D983&lt;&gt;"""",SPLIT(D983,"" 
""),)"),"")</f>
        <v/>
      </c>
    </row>
    <row r="984">
      <c r="A984" s="126" t="str">
        <f t="shared" si="1"/>
        <v/>
      </c>
      <c r="B984" s="126" t="str">
        <f t="shared" si="2"/>
        <v/>
      </c>
      <c r="C984" s="160" t="str">
        <f t="shared" si="3"/>
        <v/>
      </c>
      <c r="D984" s="161"/>
      <c r="E984" s="142" t="str">
        <f>IFERROR(__xludf.DUMMYFUNCTION("IF(D984&lt;&gt;"""",SPLIT(D984,"" 
""),)"),"")</f>
        <v/>
      </c>
    </row>
    <row r="985">
      <c r="A985" s="126" t="str">
        <f t="shared" si="1"/>
        <v/>
      </c>
      <c r="B985" s="126" t="str">
        <f t="shared" si="2"/>
        <v/>
      </c>
      <c r="C985" s="160" t="str">
        <f t="shared" si="3"/>
        <v/>
      </c>
      <c r="D985" s="161"/>
      <c r="E985" s="142" t="str">
        <f>IFERROR(__xludf.DUMMYFUNCTION("IF(D985&lt;&gt;"""",SPLIT(D985,"" 
""),)"),"")</f>
        <v/>
      </c>
    </row>
    <row r="986">
      <c r="A986" s="126" t="str">
        <f t="shared" si="1"/>
        <v/>
      </c>
      <c r="B986" s="126" t="str">
        <f t="shared" si="2"/>
        <v/>
      </c>
      <c r="C986" s="160" t="str">
        <f t="shared" si="3"/>
        <v/>
      </c>
      <c r="D986" s="161"/>
      <c r="E986" s="142" t="str">
        <f>IFERROR(__xludf.DUMMYFUNCTION("IF(D986&lt;&gt;"""",SPLIT(D986,"" 
""),)"),"")</f>
        <v/>
      </c>
    </row>
    <row r="987">
      <c r="A987" s="126" t="str">
        <f t="shared" si="1"/>
        <v/>
      </c>
      <c r="B987" s="126" t="str">
        <f t="shared" si="2"/>
        <v/>
      </c>
      <c r="C987" s="160" t="str">
        <f t="shared" si="3"/>
        <v/>
      </c>
      <c r="D987" s="161"/>
      <c r="E987" s="142" t="str">
        <f>IFERROR(__xludf.DUMMYFUNCTION("IF(D987&lt;&gt;"""",SPLIT(D987,"" 
""),)"),"")</f>
        <v/>
      </c>
    </row>
    <row r="988">
      <c r="A988" s="126" t="str">
        <f t="shared" si="1"/>
        <v/>
      </c>
      <c r="B988" s="126" t="str">
        <f t="shared" si="2"/>
        <v/>
      </c>
      <c r="C988" s="160" t="str">
        <f t="shared" si="3"/>
        <v/>
      </c>
      <c r="D988" s="161"/>
      <c r="E988" s="142" t="str">
        <f>IFERROR(__xludf.DUMMYFUNCTION("IF(D988&lt;&gt;"""",SPLIT(D988,"" 
""),)"),"")</f>
        <v/>
      </c>
    </row>
    <row r="989">
      <c r="A989" s="126" t="str">
        <f t="shared" si="1"/>
        <v/>
      </c>
      <c r="B989" s="126" t="str">
        <f t="shared" si="2"/>
        <v/>
      </c>
      <c r="C989" s="160" t="str">
        <f t="shared" si="3"/>
        <v/>
      </c>
      <c r="D989" s="161"/>
      <c r="E989" s="142" t="str">
        <f>IFERROR(__xludf.DUMMYFUNCTION("IF(D989&lt;&gt;"""",SPLIT(D989,"" 
""),)"),"")</f>
        <v/>
      </c>
    </row>
    <row r="990">
      <c r="A990" s="126" t="str">
        <f t="shared" si="1"/>
        <v/>
      </c>
      <c r="B990" s="126" t="str">
        <f t="shared" si="2"/>
        <v/>
      </c>
      <c r="C990" s="160" t="str">
        <f t="shared" si="3"/>
        <v/>
      </c>
      <c r="D990" s="161"/>
      <c r="E990" s="142" t="str">
        <f>IFERROR(__xludf.DUMMYFUNCTION("IF(D990&lt;&gt;"""",SPLIT(D990,"" 
""),)"),"")</f>
        <v/>
      </c>
    </row>
    <row r="991">
      <c r="A991" s="126" t="str">
        <f t="shared" si="1"/>
        <v/>
      </c>
      <c r="B991" s="126" t="str">
        <f t="shared" si="2"/>
        <v/>
      </c>
      <c r="C991" s="160" t="str">
        <f t="shared" si="3"/>
        <v/>
      </c>
      <c r="D991" s="161"/>
      <c r="E991" s="142" t="str">
        <f>IFERROR(__xludf.DUMMYFUNCTION("IF(D991&lt;&gt;"""",SPLIT(D991,"" 
""),)"),"")</f>
        <v/>
      </c>
    </row>
    <row r="992">
      <c r="A992" s="126" t="str">
        <f t="shared" si="1"/>
        <v/>
      </c>
      <c r="B992" s="126" t="str">
        <f t="shared" si="2"/>
        <v/>
      </c>
      <c r="C992" s="160" t="str">
        <f t="shared" si="3"/>
        <v/>
      </c>
      <c r="D992" s="161"/>
      <c r="E992" s="142" t="str">
        <f>IFERROR(__xludf.DUMMYFUNCTION("IF(D992&lt;&gt;"""",SPLIT(D992,"" 
""),)"),"")</f>
        <v/>
      </c>
    </row>
    <row r="993">
      <c r="A993" s="126" t="str">
        <f t="shared" si="1"/>
        <v/>
      </c>
      <c r="B993" s="126" t="str">
        <f t="shared" si="2"/>
        <v/>
      </c>
      <c r="C993" s="160" t="str">
        <f t="shared" si="3"/>
        <v/>
      </c>
      <c r="D993" s="161"/>
      <c r="E993" s="142" t="str">
        <f>IFERROR(__xludf.DUMMYFUNCTION("IF(D993&lt;&gt;"""",SPLIT(D993,"" 
""),)"),"")</f>
        <v/>
      </c>
    </row>
    <row r="994">
      <c r="A994" s="126" t="str">
        <f t="shared" si="1"/>
        <v/>
      </c>
      <c r="B994" s="126" t="str">
        <f t="shared" si="2"/>
        <v/>
      </c>
      <c r="C994" s="160" t="str">
        <f t="shared" si="3"/>
        <v/>
      </c>
      <c r="D994" s="161"/>
      <c r="E994" s="142" t="str">
        <f>IFERROR(__xludf.DUMMYFUNCTION("IF(D994&lt;&gt;"""",SPLIT(D994,"" 
""),)"),"")</f>
        <v/>
      </c>
    </row>
    <row r="995">
      <c r="A995" s="126" t="str">
        <f t="shared" si="1"/>
        <v/>
      </c>
      <c r="B995" s="126" t="str">
        <f t="shared" si="2"/>
        <v/>
      </c>
      <c r="C995" s="160" t="str">
        <f t="shared" si="3"/>
        <v/>
      </c>
      <c r="D995" s="161"/>
      <c r="E995" s="142" t="str">
        <f>IFERROR(__xludf.DUMMYFUNCTION("IF(D995&lt;&gt;"""",SPLIT(D995,"" 
""),)"),"")</f>
        <v/>
      </c>
    </row>
    <row r="996">
      <c r="A996" s="126" t="str">
        <f t="shared" si="1"/>
        <v/>
      </c>
      <c r="B996" s="126" t="str">
        <f t="shared" si="2"/>
        <v/>
      </c>
      <c r="C996" s="160" t="str">
        <f t="shared" si="3"/>
        <v/>
      </c>
      <c r="D996" s="161"/>
      <c r="E996" s="142" t="str">
        <f>IFERROR(__xludf.DUMMYFUNCTION("IF(D996&lt;&gt;"""",SPLIT(D996,"" 
""),)"),"")</f>
        <v/>
      </c>
    </row>
    <row r="997">
      <c r="A997" s="126" t="str">
        <f t="shared" si="1"/>
        <v/>
      </c>
      <c r="B997" s="126" t="str">
        <f t="shared" si="2"/>
        <v/>
      </c>
      <c r="C997" s="160" t="str">
        <f t="shared" si="3"/>
        <v/>
      </c>
      <c r="D997" s="161"/>
      <c r="E997" s="142" t="str">
        <f>IFERROR(__xludf.DUMMYFUNCTION("IF(D997&lt;&gt;"""",SPLIT(D997,"" 
""),)"),"")</f>
        <v/>
      </c>
    </row>
    <row r="998">
      <c r="A998" s="126" t="str">
        <f t="shared" si="1"/>
        <v/>
      </c>
      <c r="B998" s="126" t="str">
        <f t="shared" si="2"/>
        <v/>
      </c>
      <c r="C998" s="160" t="str">
        <f t="shared" si="3"/>
        <v/>
      </c>
      <c r="D998" s="161"/>
      <c r="E998" s="142" t="str">
        <f>IFERROR(__xludf.DUMMYFUNCTION("IF(D998&lt;&gt;"""",SPLIT(D998,"" 
""),)"),"")</f>
        <v/>
      </c>
    </row>
    <row r="999">
      <c r="A999" s="126" t="str">
        <f t="shared" si="1"/>
        <v/>
      </c>
      <c r="B999" s="126" t="str">
        <f t="shared" si="2"/>
        <v/>
      </c>
      <c r="C999" s="160" t="str">
        <f t="shared" si="3"/>
        <v/>
      </c>
      <c r="D999" s="161"/>
      <c r="E999" s="142" t="str">
        <f>IFERROR(__xludf.DUMMYFUNCTION("IF(D999&lt;&gt;"""",SPLIT(D999,"" 
""),)"),"")</f>
        <v/>
      </c>
    </row>
    <row r="1000">
      <c r="A1000" s="126" t="str">
        <f t="shared" si="1"/>
        <v/>
      </c>
      <c r="B1000" s="126" t="str">
        <f t="shared" si="2"/>
        <v/>
      </c>
      <c r="C1000" s="160" t="str">
        <f t="shared" si="3"/>
        <v/>
      </c>
      <c r="D1000" s="161"/>
      <c r="E1000" s="142" t="str">
        <f>IFERROR(__xludf.DUMMYFUNCTION("IF(D1000&lt;&gt;"""",SPLIT(D1000,"" 
""),)"),"")</f>
        <v/>
      </c>
    </row>
    <row r="1001">
      <c r="A1001" s="126" t="str">
        <f t="shared" si="1"/>
        <v/>
      </c>
      <c r="B1001" s="126" t="str">
        <f t="shared" si="2"/>
        <v/>
      </c>
      <c r="C1001" s="160" t="str">
        <f t="shared" si="3"/>
        <v/>
      </c>
      <c r="D1001" s="161"/>
      <c r="E1001" s="142" t="str">
        <f>IFERROR(__xludf.DUMMYFUNCTION("IF(D1001&lt;&gt;"""",SPLIT(D1001,"" 
""),)"),"")</f>
        <v/>
      </c>
    </row>
    <row r="1002">
      <c r="A1002" s="126" t="str">
        <f t="shared" si="1"/>
        <v/>
      </c>
      <c r="B1002" s="126" t="str">
        <f t="shared" si="2"/>
        <v/>
      </c>
      <c r="C1002" s="160" t="str">
        <f t="shared" si="3"/>
        <v/>
      </c>
      <c r="D1002" s="161"/>
      <c r="E1002" s="142" t="str">
        <f>IFERROR(__xludf.DUMMYFUNCTION("IF(D1002&lt;&gt;"""",SPLIT(D1002,"" 
""),)"),"")</f>
        <v/>
      </c>
    </row>
    <row r="1003">
      <c r="A1003" s="126" t="str">
        <f t="shared" si="1"/>
        <v/>
      </c>
      <c r="B1003" s="126" t="str">
        <f t="shared" si="2"/>
        <v/>
      </c>
      <c r="C1003" s="160" t="str">
        <f t="shared" si="3"/>
        <v/>
      </c>
      <c r="D1003" s="161"/>
      <c r="E1003" s="142" t="str">
        <f>IFERROR(__xludf.DUMMYFUNCTION("IF(D1003&lt;&gt;"""",SPLIT(D1003,"" 
""),)"),"")</f>
        <v/>
      </c>
    </row>
    <row r="1004">
      <c r="A1004" s="126" t="str">
        <f t="shared" si="1"/>
        <v/>
      </c>
      <c r="B1004" s="126" t="str">
        <f t="shared" si="2"/>
        <v/>
      </c>
      <c r="C1004" s="160" t="str">
        <f t="shared" si="3"/>
        <v/>
      </c>
      <c r="D1004" s="161"/>
      <c r="E1004" s="142" t="str">
        <f>IFERROR(__xludf.DUMMYFUNCTION("IF(D1004&lt;&gt;"""",SPLIT(D1004,"" 
""),)"),"")</f>
        <v/>
      </c>
    </row>
    <row r="1005">
      <c r="A1005" s="126" t="str">
        <f t="shared" si="1"/>
        <v/>
      </c>
      <c r="B1005" s="126" t="str">
        <f t="shared" si="2"/>
        <v/>
      </c>
      <c r="C1005" s="160" t="str">
        <f t="shared" si="3"/>
        <v/>
      </c>
      <c r="D1005" s="161"/>
      <c r="E1005" s="142" t="str">
        <f>IFERROR(__xludf.DUMMYFUNCTION("IF(D1005&lt;&gt;"""",SPLIT(D1005,"" 
""),)"),"")</f>
        <v/>
      </c>
    </row>
    <row r="1006">
      <c r="A1006" s="126" t="str">
        <f t="shared" si="1"/>
        <v/>
      </c>
      <c r="B1006" s="126" t="str">
        <f t="shared" si="2"/>
        <v/>
      </c>
      <c r="C1006" s="160" t="str">
        <f t="shared" si="3"/>
        <v/>
      </c>
      <c r="D1006" s="161"/>
      <c r="E1006" s="142" t="str">
        <f>IFERROR(__xludf.DUMMYFUNCTION("IF(D1006&lt;&gt;"""",SPLIT(D1006,"" 
""),)"),"")</f>
        <v/>
      </c>
    </row>
    <row r="1007">
      <c r="A1007" s="126" t="str">
        <f t="shared" si="1"/>
        <v/>
      </c>
      <c r="B1007" s="126" t="str">
        <f t="shared" si="2"/>
        <v/>
      </c>
      <c r="C1007" s="160" t="str">
        <f t="shared" si="3"/>
        <v/>
      </c>
      <c r="D1007" s="161"/>
      <c r="E1007" s="142" t="str">
        <f>IFERROR(__xludf.DUMMYFUNCTION("IF(D1007&lt;&gt;"""",SPLIT(D1007,"" 
""),)"),"")</f>
        <v/>
      </c>
    </row>
    <row r="1008">
      <c r="A1008" s="126" t="str">
        <f t="shared" si="1"/>
        <v/>
      </c>
      <c r="B1008" s="126" t="str">
        <f t="shared" si="2"/>
        <v/>
      </c>
      <c r="C1008" s="160" t="str">
        <f t="shared" si="3"/>
        <v/>
      </c>
      <c r="D1008" s="161"/>
      <c r="E1008" s="142" t="str">
        <f>IFERROR(__xludf.DUMMYFUNCTION("IF(D1008&lt;&gt;"""",SPLIT(D1008,"" 
""),)"),"")</f>
        <v/>
      </c>
    </row>
    <row r="1009">
      <c r="A1009" s="126" t="str">
        <f t="shared" si="1"/>
        <v/>
      </c>
      <c r="B1009" s="126" t="str">
        <f t="shared" si="2"/>
        <v/>
      </c>
      <c r="C1009" s="160" t="str">
        <f t="shared" si="3"/>
        <v/>
      </c>
      <c r="D1009" s="161"/>
      <c r="E1009" s="142" t="str">
        <f>IFERROR(__xludf.DUMMYFUNCTION("IF(D1009&lt;&gt;"""",SPLIT(D1009,"" 
""),)"),"")</f>
        <v/>
      </c>
    </row>
    <row r="1010">
      <c r="A1010" s="126" t="str">
        <f t="shared" si="1"/>
        <v/>
      </c>
      <c r="B1010" s="126" t="str">
        <f t="shared" si="2"/>
        <v/>
      </c>
      <c r="C1010" s="160" t="str">
        <f t="shared" si="3"/>
        <v/>
      </c>
      <c r="D1010" s="161"/>
      <c r="E1010" s="142" t="str">
        <f>IFERROR(__xludf.DUMMYFUNCTION("IF(D1010&lt;&gt;"""",SPLIT(D1010,"" 
""),)"),"")</f>
        <v/>
      </c>
    </row>
    <row r="1011">
      <c r="A1011" s="126" t="str">
        <f t="shared" si="1"/>
        <v/>
      </c>
      <c r="B1011" s="126" t="str">
        <f t="shared" si="2"/>
        <v/>
      </c>
      <c r="C1011" s="160" t="str">
        <f t="shared" si="3"/>
        <v/>
      </c>
      <c r="D1011" s="161"/>
      <c r="E1011" s="142" t="str">
        <f>IFERROR(__xludf.DUMMYFUNCTION("IF(D1011&lt;&gt;"""",SPLIT(D1011,"" 
""),)"),"")</f>
        <v/>
      </c>
    </row>
    <row r="1012">
      <c r="A1012" s="126" t="str">
        <f t="shared" si="1"/>
        <v/>
      </c>
      <c r="B1012" s="126" t="str">
        <f t="shared" si="2"/>
        <v/>
      </c>
      <c r="C1012" s="160" t="str">
        <f t="shared" si="3"/>
        <v/>
      </c>
      <c r="D1012" s="161"/>
      <c r="E1012" s="142" t="str">
        <f>IFERROR(__xludf.DUMMYFUNCTION("IF(D1012&lt;&gt;"""",SPLIT(D1012,"" 
""),)"),"")</f>
        <v/>
      </c>
    </row>
    <row r="1013">
      <c r="A1013" s="126" t="str">
        <f t="shared" si="1"/>
        <v/>
      </c>
      <c r="B1013" s="126" t="str">
        <f t="shared" si="2"/>
        <v/>
      </c>
      <c r="C1013" s="160" t="str">
        <f t="shared" si="3"/>
        <v/>
      </c>
      <c r="D1013" s="161"/>
      <c r="E1013" s="142" t="str">
        <f>IFERROR(__xludf.DUMMYFUNCTION("IF(D1013&lt;&gt;"""",SPLIT(D1013,"" 
""),)"),"")</f>
        <v/>
      </c>
    </row>
    <row r="1014">
      <c r="A1014" s="126" t="str">
        <f t="shared" si="1"/>
        <v/>
      </c>
      <c r="B1014" s="126" t="str">
        <f t="shared" si="2"/>
        <v/>
      </c>
      <c r="C1014" s="160" t="str">
        <f t="shared" si="3"/>
        <v/>
      </c>
      <c r="D1014" s="161"/>
      <c r="E1014" s="142" t="str">
        <f>IFERROR(__xludf.DUMMYFUNCTION("IF(D1014&lt;&gt;"""",SPLIT(D1014,"" 
""),)"),"")</f>
        <v/>
      </c>
    </row>
    <row r="1015">
      <c r="A1015" s="126" t="str">
        <f t="shared" si="1"/>
        <v/>
      </c>
      <c r="B1015" s="126" t="str">
        <f t="shared" si="2"/>
        <v/>
      </c>
      <c r="C1015" s="160" t="str">
        <f t="shared" si="3"/>
        <v/>
      </c>
      <c r="D1015" s="161"/>
      <c r="E1015" s="142" t="str">
        <f>IFERROR(__xludf.DUMMYFUNCTION("IF(D1015&lt;&gt;"""",SPLIT(D1015,"" 
""),)"),"")</f>
        <v/>
      </c>
    </row>
    <row r="1016">
      <c r="A1016" s="126" t="str">
        <f t="shared" si="1"/>
        <v/>
      </c>
      <c r="B1016" s="126" t="str">
        <f t="shared" si="2"/>
        <v/>
      </c>
      <c r="C1016" s="160" t="str">
        <f t="shared" si="3"/>
        <v/>
      </c>
      <c r="D1016" s="161"/>
      <c r="E1016" s="142" t="str">
        <f>IFERROR(__xludf.DUMMYFUNCTION("IF(D1016&lt;&gt;"""",SPLIT(D1016,"" 
""),)"),"")</f>
        <v/>
      </c>
    </row>
    <row r="1017">
      <c r="A1017" s="126" t="str">
        <f t="shared" si="1"/>
        <v/>
      </c>
      <c r="B1017" s="126" t="str">
        <f t="shared" si="2"/>
        <v/>
      </c>
      <c r="C1017" s="160" t="str">
        <f t="shared" si="3"/>
        <v/>
      </c>
      <c r="D1017" s="161"/>
      <c r="E1017" s="142" t="str">
        <f>IFERROR(__xludf.DUMMYFUNCTION("IF(D1017&lt;&gt;"""",SPLIT(D1017,"" 
""),)"),"")</f>
        <v/>
      </c>
    </row>
    <row r="1018">
      <c r="A1018" s="126" t="str">
        <f t="shared" si="1"/>
        <v/>
      </c>
      <c r="B1018" s="126" t="str">
        <f t="shared" si="2"/>
        <v/>
      </c>
      <c r="C1018" s="160" t="str">
        <f t="shared" si="3"/>
        <v/>
      </c>
      <c r="D1018" s="161"/>
      <c r="E1018" s="142" t="str">
        <f>IFERROR(__xludf.DUMMYFUNCTION("IF(D1018&lt;&gt;"""",SPLIT(D1018,"" 
""),)"),"")</f>
        <v/>
      </c>
    </row>
    <row r="1019">
      <c r="A1019" s="126" t="str">
        <f t="shared" si="1"/>
        <v/>
      </c>
      <c r="B1019" s="126" t="str">
        <f t="shared" si="2"/>
        <v/>
      </c>
      <c r="C1019" s="160" t="str">
        <f t="shared" si="3"/>
        <v/>
      </c>
      <c r="D1019" s="161"/>
      <c r="E1019" s="142" t="str">
        <f>IFERROR(__xludf.DUMMYFUNCTION("IF(D1019&lt;&gt;"""",SPLIT(D1019,"" 
""),)"),"")</f>
        <v/>
      </c>
    </row>
    <row r="1020">
      <c r="A1020" s="126" t="str">
        <f t="shared" si="1"/>
        <v/>
      </c>
      <c r="B1020" s="126" t="str">
        <f t="shared" si="2"/>
        <v/>
      </c>
      <c r="C1020" s="160" t="str">
        <f t="shared" si="3"/>
        <v/>
      </c>
      <c r="D1020" s="161"/>
      <c r="E1020" s="142" t="str">
        <f>IFERROR(__xludf.DUMMYFUNCTION("IF(D1020&lt;&gt;"""",SPLIT(D1020,"" 
""),)"),"")</f>
        <v/>
      </c>
    </row>
    <row r="1021">
      <c r="A1021" s="126" t="str">
        <f t="shared" si="1"/>
        <v/>
      </c>
      <c r="B1021" s="126" t="str">
        <f t="shared" si="2"/>
        <v/>
      </c>
      <c r="C1021" s="160" t="str">
        <f t="shared" si="3"/>
        <v/>
      </c>
      <c r="D1021" s="161"/>
      <c r="E1021" s="142" t="str">
        <f>IFERROR(__xludf.DUMMYFUNCTION("IF(D1021&lt;&gt;"""",SPLIT(D1021,"" 
""),)"),"")</f>
        <v/>
      </c>
    </row>
    <row r="1022">
      <c r="A1022" s="126" t="str">
        <f t="shared" si="1"/>
        <v/>
      </c>
      <c r="B1022" s="126" t="str">
        <f t="shared" si="2"/>
        <v/>
      </c>
      <c r="C1022" s="160" t="str">
        <f t="shared" si="3"/>
        <v/>
      </c>
      <c r="D1022" s="161"/>
      <c r="E1022" s="142" t="str">
        <f>IFERROR(__xludf.DUMMYFUNCTION("IF(D1022&lt;&gt;"""",SPLIT(D1022,"" 
""),)"),"")</f>
        <v/>
      </c>
    </row>
    <row r="1023">
      <c r="A1023" s="126" t="str">
        <f t="shared" si="1"/>
        <v/>
      </c>
      <c r="B1023" s="126" t="str">
        <f t="shared" si="2"/>
        <v/>
      </c>
      <c r="C1023" s="160" t="str">
        <f t="shared" si="3"/>
        <v/>
      </c>
      <c r="D1023" s="161"/>
      <c r="E1023" s="142" t="str">
        <f>IFERROR(__xludf.DUMMYFUNCTION("IF(D1023&lt;&gt;"""",SPLIT(D1023,"" 
""),)"),"")</f>
        <v/>
      </c>
    </row>
    <row r="1024">
      <c r="A1024" s="126" t="str">
        <f t="shared" si="1"/>
        <v/>
      </c>
      <c r="B1024" s="126" t="str">
        <f t="shared" si="2"/>
        <v/>
      </c>
      <c r="C1024" s="160" t="str">
        <f t="shared" si="3"/>
        <v/>
      </c>
      <c r="D1024" s="161"/>
      <c r="E1024" s="142" t="str">
        <f>IFERROR(__xludf.DUMMYFUNCTION("IF(D1024&lt;&gt;"""",SPLIT(D1024,"" 
""),)"),"")</f>
        <v/>
      </c>
    </row>
    <row r="1025">
      <c r="A1025" s="126" t="str">
        <f t="shared" si="1"/>
        <v/>
      </c>
      <c r="B1025" s="126" t="str">
        <f t="shared" si="2"/>
        <v/>
      </c>
      <c r="C1025" s="160" t="str">
        <f t="shared" si="3"/>
        <v/>
      </c>
      <c r="D1025" s="161"/>
      <c r="E1025" s="142" t="str">
        <f>IFERROR(__xludf.DUMMYFUNCTION("IF(D1025&lt;&gt;"""",SPLIT(D1025,"" 
""),)"),"")</f>
        <v/>
      </c>
    </row>
    <row r="1026">
      <c r="A1026" s="126" t="str">
        <f t="shared" si="1"/>
        <v/>
      </c>
      <c r="B1026" s="126" t="str">
        <f t="shared" si="2"/>
        <v/>
      </c>
      <c r="C1026" s="160" t="str">
        <f t="shared" si="3"/>
        <v/>
      </c>
      <c r="D1026" s="161"/>
      <c r="E1026" s="142" t="str">
        <f>IFERROR(__xludf.DUMMYFUNCTION("IF(D1026&lt;&gt;"""",SPLIT(D1026,"" 
""),)"),"")</f>
        <v/>
      </c>
    </row>
    <row r="1027">
      <c r="A1027" s="126" t="str">
        <f t="shared" si="1"/>
        <v/>
      </c>
      <c r="B1027" s="126" t="str">
        <f t="shared" si="2"/>
        <v/>
      </c>
      <c r="C1027" s="160" t="str">
        <f t="shared" si="3"/>
        <v/>
      </c>
      <c r="D1027" s="161"/>
      <c r="E1027" s="142" t="str">
        <f>IFERROR(__xludf.DUMMYFUNCTION("IF(D1027&lt;&gt;"""",SPLIT(D1027,"" 
""),)"),"")</f>
        <v/>
      </c>
    </row>
    <row r="1028">
      <c r="A1028" s="126" t="str">
        <f t="shared" si="1"/>
        <v/>
      </c>
      <c r="B1028" s="126" t="str">
        <f t="shared" si="2"/>
        <v/>
      </c>
      <c r="C1028" s="160" t="str">
        <f t="shared" si="3"/>
        <v/>
      </c>
      <c r="D1028" s="161"/>
      <c r="E1028" s="142" t="str">
        <f>IFERROR(__xludf.DUMMYFUNCTION("IF(D1028&lt;&gt;"""",SPLIT(D1028,"" 
""),)"),"")</f>
        <v/>
      </c>
    </row>
    <row r="1029">
      <c r="A1029" s="126" t="str">
        <f t="shared" si="1"/>
        <v/>
      </c>
      <c r="B1029" s="126" t="str">
        <f t="shared" si="2"/>
        <v/>
      </c>
      <c r="C1029" s="160" t="str">
        <f t="shared" si="3"/>
        <v/>
      </c>
      <c r="D1029" s="161"/>
      <c r="E1029" s="142" t="str">
        <f>IFERROR(__xludf.DUMMYFUNCTION("IF(D1029&lt;&gt;"""",SPLIT(D1029,"" 
""),)"),"")</f>
        <v/>
      </c>
    </row>
    <row r="1030">
      <c r="A1030" s="126" t="str">
        <f t="shared" si="1"/>
        <v/>
      </c>
      <c r="B1030" s="126" t="str">
        <f t="shared" si="2"/>
        <v/>
      </c>
      <c r="C1030" s="160" t="str">
        <f t="shared" si="3"/>
        <v/>
      </c>
      <c r="D1030" s="161"/>
      <c r="E1030" s="142" t="str">
        <f>IFERROR(__xludf.DUMMYFUNCTION("IF(D1030&lt;&gt;"""",SPLIT(D1030,"" 
""),)"),"")</f>
        <v/>
      </c>
    </row>
    <row r="1031">
      <c r="A1031" s="126" t="str">
        <f t="shared" si="1"/>
        <v/>
      </c>
      <c r="B1031" s="126" t="str">
        <f t="shared" si="2"/>
        <v/>
      </c>
      <c r="C1031" s="160" t="str">
        <f t="shared" si="3"/>
        <v/>
      </c>
      <c r="D1031" s="161"/>
      <c r="E1031" s="142" t="str">
        <f>IFERROR(__xludf.DUMMYFUNCTION("IF(D1031&lt;&gt;"""",SPLIT(D1031,"" 
""),)"),"")</f>
        <v/>
      </c>
    </row>
    <row r="1032">
      <c r="A1032" s="126" t="str">
        <f t="shared" si="1"/>
        <v/>
      </c>
      <c r="B1032" s="126" t="str">
        <f t="shared" si="2"/>
        <v/>
      </c>
      <c r="C1032" s="160" t="str">
        <f t="shared" si="3"/>
        <v/>
      </c>
      <c r="D1032" s="161"/>
      <c r="E1032" s="142" t="str">
        <f>IFERROR(__xludf.DUMMYFUNCTION("IF(D1032&lt;&gt;"""",SPLIT(D1032,"" 
""),)"),"")</f>
        <v/>
      </c>
    </row>
    <row r="1033">
      <c r="A1033" s="126" t="str">
        <f t="shared" si="1"/>
        <v/>
      </c>
      <c r="B1033" s="126" t="str">
        <f t="shared" si="2"/>
        <v/>
      </c>
      <c r="C1033" s="160" t="str">
        <f t="shared" si="3"/>
        <v/>
      </c>
      <c r="D1033" s="161"/>
      <c r="E1033" s="142" t="str">
        <f>IFERROR(__xludf.DUMMYFUNCTION("IF(D1033&lt;&gt;"""",SPLIT(D1033,"" 
""),)"),"")</f>
        <v/>
      </c>
    </row>
    <row r="1034">
      <c r="A1034" s="126" t="str">
        <f t="shared" si="1"/>
        <v/>
      </c>
      <c r="B1034" s="126" t="str">
        <f t="shared" si="2"/>
        <v/>
      </c>
      <c r="C1034" s="160" t="str">
        <f t="shared" si="3"/>
        <v/>
      </c>
      <c r="D1034" s="161"/>
      <c r="E1034" s="142" t="str">
        <f>IFERROR(__xludf.DUMMYFUNCTION("IF(D1034&lt;&gt;"""",SPLIT(D1034,"" 
""),)"),"")</f>
        <v/>
      </c>
    </row>
    <row r="1035">
      <c r="A1035" s="126" t="str">
        <f t="shared" si="1"/>
        <v/>
      </c>
      <c r="B1035" s="126" t="str">
        <f t="shared" si="2"/>
        <v/>
      </c>
      <c r="C1035" s="160" t="str">
        <f t="shared" si="3"/>
        <v/>
      </c>
      <c r="D1035" s="161"/>
      <c r="E1035" s="142" t="str">
        <f>IFERROR(__xludf.DUMMYFUNCTION("IF(D1035&lt;&gt;"""",SPLIT(D1035,"" 
""),)"),"")</f>
        <v/>
      </c>
    </row>
    <row r="1036">
      <c r="A1036" s="126" t="str">
        <f t="shared" si="1"/>
        <v/>
      </c>
      <c r="B1036" s="126" t="str">
        <f t="shared" si="2"/>
        <v/>
      </c>
      <c r="C1036" s="160" t="str">
        <f t="shared" si="3"/>
        <v/>
      </c>
      <c r="D1036" s="161"/>
      <c r="E1036" s="142" t="str">
        <f>IFERROR(__xludf.DUMMYFUNCTION("IF(D1036&lt;&gt;"""",SPLIT(D1036,"" 
""),)"),"")</f>
        <v/>
      </c>
    </row>
    <row r="1037">
      <c r="A1037" s="126" t="str">
        <f t="shared" si="1"/>
        <v/>
      </c>
      <c r="B1037" s="126" t="str">
        <f t="shared" si="2"/>
        <v/>
      </c>
      <c r="C1037" s="160" t="str">
        <f t="shared" si="3"/>
        <v/>
      </c>
      <c r="D1037" s="161"/>
      <c r="E1037" s="142" t="str">
        <f>IFERROR(__xludf.DUMMYFUNCTION("IF(D1037&lt;&gt;"""",SPLIT(D1037,"" 
""),)"),"")</f>
        <v/>
      </c>
    </row>
    <row r="1038">
      <c r="A1038" s="126" t="str">
        <f t="shared" si="1"/>
        <v/>
      </c>
      <c r="B1038" s="126" t="str">
        <f t="shared" si="2"/>
        <v/>
      </c>
      <c r="C1038" s="160" t="str">
        <f t="shared" si="3"/>
        <v/>
      </c>
      <c r="D1038" s="161"/>
      <c r="E1038" s="142" t="str">
        <f>IFERROR(__xludf.DUMMYFUNCTION("IF(D1038&lt;&gt;"""",SPLIT(D1038,"" 
""),)"),"")</f>
        <v/>
      </c>
    </row>
    <row r="1039">
      <c r="A1039" s="126" t="str">
        <f t="shared" si="1"/>
        <v/>
      </c>
      <c r="B1039" s="126" t="str">
        <f t="shared" si="2"/>
        <v/>
      </c>
      <c r="C1039" s="160" t="str">
        <f t="shared" si="3"/>
        <v/>
      </c>
      <c r="D1039" s="161"/>
      <c r="E1039" s="142" t="str">
        <f>IFERROR(__xludf.DUMMYFUNCTION("IF(D1039&lt;&gt;"""",SPLIT(D1039,"" 
""),)"),"")</f>
        <v/>
      </c>
    </row>
    <row r="1040">
      <c r="A1040" s="126" t="str">
        <f t="shared" si="1"/>
        <v/>
      </c>
      <c r="B1040" s="126" t="str">
        <f t="shared" si="2"/>
        <v/>
      </c>
      <c r="C1040" s="160" t="str">
        <f t="shared" si="3"/>
        <v/>
      </c>
      <c r="D1040" s="161"/>
      <c r="E1040" s="142" t="str">
        <f>IFERROR(__xludf.DUMMYFUNCTION("IF(D1040&lt;&gt;"""",SPLIT(D1040,"" 
""),)"),"")</f>
        <v/>
      </c>
    </row>
    <row r="1041">
      <c r="A1041" s="126" t="str">
        <f t="shared" si="1"/>
        <v/>
      </c>
      <c r="B1041" s="126" t="str">
        <f t="shared" si="2"/>
        <v/>
      </c>
      <c r="C1041" s="160" t="str">
        <f t="shared" si="3"/>
        <v/>
      </c>
      <c r="D1041" s="161"/>
      <c r="E1041" s="142" t="str">
        <f>IFERROR(__xludf.DUMMYFUNCTION("IF(D1041&lt;&gt;"""",SPLIT(D1041,"" 
""),)"),"")</f>
        <v/>
      </c>
    </row>
    <row r="1042">
      <c r="A1042" s="126" t="str">
        <f t="shared" si="1"/>
        <v/>
      </c>
      <c r="B1042" s="126" t="str">
        <f t="shared" si="2"/>
        <v/>
      </c>
      <c r="C1042" s="160" t="str">
        <f t="shared" si="3"/>
        <v/>
      </c>
      <c r="D1042" s="161"/>
      <c r="E1042" s="142" t="str">
        <f>IFERROR(__xludf.DUMMYFUNCTION("IF(D1042&lt;&gt;"""",SPLIT(D1042,"" 
""),)"),"")</f>
        <v/>
      </c>
    </row>
    <row r="1043">
      <c r="A1043" s="126" t="str">
        <f t="shared" si="1"/>
        <v/>
      </c>
      <c r="B1043" s="126" t="str">
        <f t="shared" si="2"/>
        <v/>
      </c>
      <c r="C1043" s="160" t="str">
        <f t="shared" si="3"/>
        <v/>
      </c>
      <c r="D1043" s="161"/>
      <c r="E1043" s="142" t="str">
        <f>IFERROR(__xludf.DUMMYFUNCTION("IF(D1043&lt;&gt;"""",SPLIT(D1043,"" 
""),)"),"")</f>
        <v/>
      </c>
    </row>
    <row r="1044">
      <c r="A1044" s="126" t="str">
        <f t="shared" si="1"/>
        <v/>
      </c>
      <c r="B1044" s="126" t="str">
        <f t="shared" si="2"/>
        <v/>
      </c>
      <c r="C1044" s="160" t="str">
        <f t="shared" si="3"/>
        <v/>
      </c>
      <c r="D1044" s="161"/>
      <c r="E1044" s="142" t="str">
        <f>IFERROR(__xludf.DUMMYFUNCTION("IF(D1044&lt;&gt;"""",SPLIT(D1044,"" 
""),)"),"")</f>
        <v/>
      </c>
    </row>
    <row r="1045">
      <c r="A1045" s="126" t="str">
        <f t="shared" si="1"/>
        <v/>
      </c>
      <c r="B1045" s="126" t="str">
        <f t="shared" si="2"/>
        <v/>
      </c>
      <c r="C1045" s="160" t="str">
        <f t="shared" si="3"/>
        <v/>
      </c>
      <c r="D1045" s="161"/>
      <c r="E1045" s="142" t="str">
        <f>IFERROR(__xludf.DUMMYFUNCTION("IF(D1045&lt;&gt;"""",SPLIT(D1045,"" 
""),)"),"")</f>
        <v/>
      </c>
    </row>
    <row r="1046">
      <c r="A1046" s="126" t="str">
        <f t="shared" si="1"/>
        <v/>
      </c>
      <c r="B1046" s="126" t="str">
        <f t="shared" si="2"/>
        <v/>
      </c>
      <c r="C1046" s="160" t="str">
        <f t="shared" si="3"/>
        <v/>
      </c>
      <c r="D1046" s="161"/>
      <c r="E1046" s="142" t="str">
        <f>IFERROR(__xludf.DUMMYFUNCTION("IF(D1046&lt;&gt;"""",SPLIT(D1046,"" 
""),)"),"")</f>
        <v/>
      </c>
    </row>
    <row r="1047">
      <c r="A1047" s="126" t="str">
        <f t="shared" si="1"/>
        <v/>
      </c>
      <c r="B1047" s="126" t="str">
        <f t="shared" si="2"/>
        <v/>
      </c>
      <c r="C1047" s="160" t="str">
        <f t="shared" si="3"/>
        <v/>
      </c>
      <c r="D1047" s="161"/>
      <c r="E1047" s="142" t="str">
        <f>IFERROR(__xludf.DUMMYFUNCTION("IF(D1047&lt;&gt;"""",SPLIT(D1047,"" 
""),)"),"")</f>
        <v/>
      </c>
    </row>
    <row r="1048">
      <c r="A1048" s="126" t="str">
        <f t="shared" si="1"/>
        <v/>
      </c>
      <c r="B1048" s="126" t="str">
        <f t="shared" si="2"/>
        <v/>
      </c>
      <c r="C1048" s="160" t="str">
        <f t="shared" si="3"/>
        <v/>
      </c>
      <c r="D1048" s="161"/>
      <c r="E1048" s="142" t="str">
        <f>IFERROR(__xludf.DUMMYFUNCTION("IF(D1048&lt;&gt;"""",SPLIT(D1048,"" 
""),)"),"")</f>
        <v/>
      </c>
    </row>
    <row r="1049">
      <c r="A1049" s="126" t="str">
        <f t="shared" si="1"/>
        <v/>
      </c>
      <c r="B1049" s="126" t="str">
        <f t="shared" si="2"/>
        <v/>
      </c>
      <c r="C1049" s="160" t="str">
        <f t="shared" si="3"/>
        <v/>
      </c>
      <c r="D1049" s="161"/>
      <c r="E1049" s="142" t="str">
        <f>IFERROR(__xludf.DUMMYFUNCTION("IF(D1049&lt;&gt;"""",SPLIT(D1049,"" 
""),)"),"")</f>
        <v/>
      </c>
    </row>
    <row r="1050">
      <c r="A1050" s="126" t="str">
        <f t="shared" si="1"/>
        <v/>
      </c>
      <c r="B1050" s="126" t="str">
        <f t="shared" si="2"/>
        <v/>
      </c>
      <c r="C1050" s="160" t="str">
        <f t="shared" si="3"/>
        <v/>
      </c>
      <c r="D1050" s="161"/>
      <c r="E1050" s="142" t="str">
        <f>IFERROR(__xludf.DUMMYFUNCTION("IF(D1050&lt;&gt;"""",SPLIT(D1050,"" 
""),)"),"")</f>
        <v/>
      </c>
    </row>
    <row r="1051">
      <c r="A1051" s="126" t="str">
        <f t="shared" si="1"/>
        <v/>
      </c>
      <c r="B1051" s="126" t="str">
        <f t="shared" si="2"/>
        <v/>
      </c>
      <c r="C1051" s="160" t="str">
        <f t="shared" si="3"/>
        <v/>
      </c>
      <c r="D1051" s="161"/>
      <c r="E1051" s="142" t="str">
        <f>IFERROR(__xludf.DUMMYFUNCTION("IF(D1051&lt;&gt;"""",SPLIT(D1051,"" 
""),)"),"")</f>
        <v/>
      </c>
    </row>
    <row r="1052">
      <c r="A1052" s="126" t="str">
        <f t="shared" si="1"/>
        <v/>
      </c>
      <c r="B1052" s="126" t="str">
        <f t="shared" si="2"/>
        <v/>
      </c>
      <c r="C1052" s="160" t="str">
        <f t="shared" si="3"/>
        <v/>
      </c>
      <c r="D1052" s="161"/>
      <c r="E1052" s="142" t="str">
        <f>IFERROR(__xludf.DUMMYFUNCTION("IF(D1052&lt;&gt;"""",SPLIT(D1052,"" 
""),)"),"")</f>
        <v/>
      </c>
    </row>
    <row r="1053">
      <c r="A1053" s="126" t="str">
        <f t="shared" si="1"/>
        <v/>
      </c>
      <c r="B1053" s="126" t="str">
        <f t="shared" si="2"/>
        <v/>
      </c>
      <c r="C1053" s="160" t="str">
        <f t="shared" si="3"/>
        <v/>
      </c>
      <c r="D1053" s="161"/>
      <c r="E1053" s="142" t="str">
        <f>IFERROR(__xludf.DUMMYFUNCTION("IF(D1053&lt;&gt;"""",SPLIT(D1053,"" 
""),)"),"")</f>
        <v/>
      </c>
    </row>
    <row r="1054">
      <c r="A1054" s="126" t="str">
        <f t="shared" si="1"/>
        <v/>
      </c>
      <c r="B1054" s="126" t="str">
        <f t="shared" si="2"/>
        <v/>
      </c>
      <c r="C1054" s="160" t="str">
        <f t="shared" si="3"/>
        <v/>
      </c>
      <c r="D1054" s="161"/>
      <c r="E1054" s="142" t="str">
        <f>IFERROR(__xludf.DUMMYFUNCTION("IF(D1054&lt;&gt;"""",SPLIT(D1054,"" 
""),)"),"")</f>
        <v/>
      </c>
    </row>
    <row r="1055">
      <c r="A1055" s="126" t="str">
        <f t="shared" si="1"/>
        <v/>
      </c>
      <c r="B1055" s="126" t="str">
        <f t="shared" si="2"/>
        <v/>
      </c>
      <c r="C1055" s="160" t="str">
        <f t="shared" si="3"/>
        <v/>
      </c>
      <c r="D1055" s="161"/>
      <c r="E1055" s="142" t="str">
        <f>IFERROR(__xludf.DUMMYFUNCTION("IF(D1055&lt;&gt;"""",SPLIT(D1055,"" 
""),)"),"")</f>
        <v/>
      </c>
    </row>
    <row r="1056">
      <c r="A1056" s="126" t="str">
        <f t="shared" si="1"/>
        <v/>
      </c>
      <c r="B1056" s="126" t="str">
        <f t="shared" si="2"/>
        <v/>
      </c>
      <c r="C1056" s="160" t="str">
        <f t="shared" si="3"/>
        <v/>
      </c>
      <c r="D1056" s="161"/>
      <c r="E1056" s="142" t="str">
        <f>IFERROR(__xludf.DUMMYFUNCTION("IF(D1056&lt;&gt;"""",SPLIT(D1056,"" 
""),)"),"")</f>
        <v/>
      </c>
    </row>
    <row r="1057">
      <c r="A1057" s="126" t="str">
        <f t="shared" si="1"/>
        <v/>
      </c>
      <c r="B1057" s="126" t="str">
        <f t="shared" si="2"/>
        <v/>
      </c>
      <c r="C1057" s="160" t="str">
        <f t="shared" si="3"/>
        <v/>
      </c>
      <c r="D1057" s="161"/>
      <c r="E1057" s="142" t="str">
        <f>IFERROR(__xludf.DUMMYFUNCTION("IF(D1057&lt;&gt;"""",SPLIT(D1057,"" 
""),)"),"")</f>
        <v/>
      </c>
    </row>
    <row r="1058">
      <c r="A1058" s="126" t="str">
        <f t="shared" si="1"/>
        <v/>
      </c>
      <c r="B1058" s="126" t="str">
        <f t="shared" si="2"/>
        <v/>
      </c>
      <c r="C1058" s="160" t="str">
        <f t="shared" si="3"/>
        <v/>
      </c>
      <c r="D1058" s="161"/>
      <c r="E1058" s="142" t="str">
        <f>IFERROR(__xludf.DUMMYFUNCTION("IF(D1058&lt;&gt;"""",SPLIT(D1058,"" 
""),)"),"")</f>
        <v/>
      </c>
    </row>
    <row r="1059">
      <c r="A1059" s="126" t="str">
        <f t="shared" si="1"/>
        <v/>
      </c>
      <c r="B1059" s="126" t="str">
        <f t="shared" si="2"/>
        <v/>
      </c>
      <c r="C1059" s="160" t="str">
        <f t="shared" si="3"/>
        <v/>
      </c>
      <c r="D1059" s="161"/>
      <c r="E1059" s="142" t="str">
        <f>IFERROR(__xludf.DUMMYFUNCTION("IF(D1059&lt;&gt;"""",SPLIT(D1059,"" 
""),)"),"")</f>
        <v/>
      </c>
    </row>
    <row r="1060">
      <c r="A1060" s="126" t="str">
        <f t="shared" si="1"/>
        <v/>
      </c>
      <c r="B1060" s="126" t="str">
        <f t="shared" si="2"/>
        <v/>
      </c>
      <c r="C1060" s="160" t="str">
        <f t="shared" si="3"/>
        <v/>
      </c>
      <c r="D1060" s="161"/>
      <c r="E1060" s="142" t="str">
        <f>IFERROR(__xludf.DUMMYFUNCTION("IF(D1060&lt;&gt;"""",SPLIT(D1060,"" 
""),)"),"")</f>
        <v/>
      </c>
    </row>
    <row r="1061">
      <c r="A1061" s="126" t="str">
        <f t="shared" si="1"/>
        <v/>
      </c>
      <c r="B1061" s="126" t="str">
        <f t="shared" si="2"/>
        <v/>
      </c>
      <c r="C1061" s="160" t="str">
        <f t="shared" si="3"/>
        <v/>
      </c>
      <c r="D1061" s="161"/>
      <c r="E1061" s="142" t="str">
        <f>IFERROR(__xludf.DUMMYFUNCTION("IF(D1061&lt;&gt;"""",SPLIT(D1061,"" 
""),)"),"")</f>
        <v/>
      </c>
    </row>
    <row r="1062">
      <c r="A1062" s="126" t="str">
        <f t="shared" si="1"/>
        <v/>
      </c>
      <c r="B1062" s="126" t="str">
        <f t="shared" si="2"/>
        <v/>
      </c>
      <c r="C1062" s="160" t="str">
        <f t="shared" si="3"/>
        <v/>
      </c>
      <c r="D1062" s="161"/>
      <c r="E1062" s="142" t="str">
        <f>IFERROR(__xludf.DUMMYFUNCTION("IF(D1062&lt;&gt;"""",SPLIT(D1062,"" 
""),)"),"")</f>
        <v/>
      </c>
    </row>
    <row r="1063">
      <c r="A1063" s="126" t="str">
        <f t="shared" si="1"/>
        <v/>
      </c>
      <c r="B1063" s="126" t="str">
        <f t="shared" si="2"/>
        <v/>
      </c>
      <c r="C1063" s="160" t="str">
        <f t="shared" si="3"/>
        <v/>
      </c>
      <c r="D1063" s="161"/>
      <c r="E1063" s="142" t="str">
        <f>IFERROR(__xludf.DUMMYFUNCTION("IF(D1063&lt;&gt;"""",SPLIT(D1063,"" 
""),)"),"")</f>
        <v/>
      </c>
    </row>
    <row r="1064">
      <c r="A1064" s="126" t="str">
        <f t="shared" si="1"/>
        <v/>
      </c>
      <c r="B1064" s="126" t="str">
        <f t="shared" si="2"/>
        <v/>
      </c>
      <c r="C1064" s="160" t="str">
        <f t="shared" si="3"/>
        <v/>
      </c>
      <c r="D1064" s="161"/>
      <c r="E1064" s="142" t="str">
        <f>IFERROR(__xludf.DUMMYFUNCTION("IF(D1064&lt;&gt;"""",SPLIT(D1064,"" 
""),)"),"")</f>
        <v/>
      </c>
    </row>
    <row r="1065">
      <c r="A1065" s="126" t="str">
        <f t="shared" si="1"/>
        <v/>
      </c>
      <c r="B1065" s="126" t="str">
        <f t="shared" si="2"/>
        <v/>
      </c>
      <c r="C1065" s="160" t="str">
        <f t="shared" si="3"/>
        <v/>
      </c>
      <c r="D1065" s="161"/>
      <c r="E1065" s="142" t="str">
        <f>IFERROR(__xludf.DUMMYFUNCTION("IF(D1065&lt;&gt;"""",SPLIT(D1065,"" 
""),)"),"")</f>
        <v/>
      </c>
    </row>
    <row r="1066">
      <c r="A1066" s="126" t="str">
        <f t="shared" si="1"/>
        <v/>
      </c>
      <c r="B1066" s="126" t="str">
        <f t="shared" si="2"/>
        <v/>
      </c>
      <c r="C1066" s="160" t="str">
        <f t="shared" si="3"/>
        <v/>
      </c>
      <c r="D1066" s="161"/>
      <c r="E1066" s="142" t="str">
        <f>IFERROR(__xludf.DUMMYFUNCTION("IF(D1066&lt;&gt;"""",SPLIT(D1066,"" 
""),)"),"")</f>
        <v/>
      </c>
    </row>
    <row r="1067">
      <c r="A1067" s="126" t="str">
        <f t="shared" si="1"/>
        <v/>
      </c>
      <c r="B1067" s="126" t="str">
        <f t="shared" si="2"/>
        <v/>
      </c>
      <c r="C1067" s="160" t="str">
        <f t="shared" si="3"/>
        <v/>
      </c>
      <c r="D1067" s="161"/>
      <c r="E1067" s="142" t="str">
        <f>IFERROR(__xludf.DUMMYFUNCTION("IF(D1067&lt;&gt;"""",SPLIT(D1067,"" 
""),)"),"")</f>
        <v/>
      </c>
    </row>
    <row r="1068">
      <c r="A1068" s="126" t="str">
        <f t="shared" si="1"/>
        <v/>
      </c>
      <c r="B1068" s="126" t="str">
        <f t="shared" si="2"/>
        <v/>
      </c>
      <c r="C1068" s="160" t="str">
        <f t="shared" si="3"/>
        <v/>
      </c>
      <c r="D1068" s="161"/>
      <c r="E1068" s="142" t="str">
        <f>IFERROR(__xludf.DUMMYFUNCTION("IF(D1068&lt;&gt;"""",SPLIT(D1068,"" 
""),)"),"")</f>
        <v/>
      </c>
    </row>
    <row r="1069">
      <c r="A1069" s="126" t="str">
        <f t="shared" si="1"/>
        <v/>
      </c>
      <c r="B1069" s="126" t="str">
        <f t="shared" si="2"/>
        <v/>
      </c>
      <c r="C1069" s="160" t="str">
        <f t="shared" si="3"/>
        <v/>
      </c>
      <c r="D1069" s="161"/>
      <c r="E1069" s="142" t="str">
        <f>IFERROR(__xludf.DUMMYFUNCTION("IF(D1069&lt;&gt;"""",SPLIT(D1069,"" 
""),)"),"")</f>
        <v/>
      </c>
    </row>
    <row r="1070">
      <c r="A1070" s="126" t="str">
        <f t="shared" si="1"/>
        <v/>
      </c>
      <c r="B1070" s="126" t="str">
        <f t="shared" si="2"/>
        <v/>
      </c>
      <c r="C1070" s="160" t="str">
        <f t="shared" si="3"/>
        <v/>
      </c>
      <c r="D1070" s="161"/>
      <c r="E1070" s="142" t="str">
        <f>IFERROR(__xludf.DUMMYFUNCTION("IF(D1070&lt;&gt;"""",SPLIT(D1070,"" 
""),)"),"")</f>
        <v/>
      </c>
    </row>
    <row r="1071">
      <c r="A1071" s="126" t="str">
        <f t="shared" si="1"/>
        <v/>
      </c>
      <c r="B1071" s="126" t="str">
        <f t="shared" si="2"/>
        <v/>
      </c>
      <c r="C1071" s="160" t="str">
        <f t="shared" si="3"/>
        <v/>
      </c>
      <c r="D1071" s="161"/>
      <c r="E1071" s="142" t="str">
        <f>IFERROR(__xludf.DUMMYFUNCTION("IF(D1071&lt;&gt;"""",SPLIT(D1071,"" 
""),)"),"")</f>
        <v/>
      </c>
    </row>
    <row r="1072">
      <c r="A1072" s="126" t="str">
        <f t="shared" si="1"/>
        <v/>
      </c>
      <c r="B1072" s="126" t="str">
        <f t="shared" si="2"/>
        <v/>
      </c>
      <c r="C1072" s="160" t="str">
        <f t="shared" si="3"/>
        <v/>
      </c>
      <c r="D1072" s="161"/>
      <c r="E1072" s="142" t="str">
        <f>IFERROR(__xludf.DUMMYFUNCTION("IF(D1072&lt;&gt;"""",SPLIT(D1072,"" 
""),)"),"")</f>
        <v/>
      </c>
    </row>
    <row r="1073">
      <c r="A1073" s="126" t="str">
        <f t="shared" si="1"/>
        <v/>
      </c>
      <c r="B1073" s="126" t="str">
        <f t="shared" si="2"/>
        <v/>
      </c>
      <c r="C1073" s="160" t="str">
        <f t="shared" si="3"/>
        <v/>
      </c>
      <c r="D1073" s="161"/>
      <c r="E1073" s="142" t="str">
        <f>IFERROR(__xludf.DUMMYFUNCTION("IF(D1073&lt;&gt;"""",SPLIT(D1073,"" 
""),)"),"")</f>
        <v/>
      </c>
    </row>
    <row r="1074">
      <c r="A1074" s="126" t="str">
        <f t="shared" si="1"/>
        <v/>
      </c>
      <c r="B1074" s="126" t="str">
        <f t="shared" si="2"/>
        <v/>
      </c>
      <c r="C1074" s="160" t="str">
        <f t="shared" si="3"/>
        <v/>
      </c>
      <c r="D1074" s="161"/>
      <c r="E1074" s="142" t="str">
        <f>IFERROR(__xludf.DUMMYFUNCTION("IF(D1074&lt;&gt;"""",SPLIT(D1074,"" 
""),)"),"")</f>
        <v/>
      </c>
    </row>
    <row r="1075">
      <c r="A1075" s="126" t="str">
        <f t="shared" si="1"/>
        <v/>
      </c>
      <c r="B1075" s="126" t="str">
        <f t="shared" si="2"/>
        <v/>
      </c>
      <c r="C1075" s="160" t="str">
        <f t="shared" si="3"/>
        <v/>
      </c>
      <c r="D1075" s="161"/>
      <c r="E1075" s="142" t="str">
        <f>IFERROR(__xludf.DUMMYFUNCTION("IF(D1075&lt;&gt;"""",SPLIT(D1075,"" 
""),)"),"")</f>
        <v/>
      </c>
    </row>
    <row r="1076">
      <c r="A1076" s="126" t="str">
        <f t="shared" si="1"/>
        <v/>
      </c>
      <c r="B1076" s="126" t="str">
        <f t="shared" si="2"/>
        <v/>
      </c>
      <c r="C1076" s="160" t="str">
        <f t="shared" si="3"/>
        <v/>
      </c>
      <c r="D1076" s="161"/>
      <c r="E1076" s="142" t="str">
        <f>IFERROR(__xludf.DUMMYFUNCTION("IF(D1076&lt;&gt;"""",SPLIT(D1076,"" 
""),)"),"")</f>
        <v/>
      </c>
    </row>
    <row r="1077">
      <c r="A1077" s="126" t="str">
        <f t="shared" si="1"/>
        <v/>
      </c>
      <c r="B1077" s="126" t="str">
        <f t="shared" si="2"/>
        <v/>
      </c>
      <c r="C1077" s="160" t="str">
        <f t="shared" si="3"/>
        <v/>
      </c>
      <c r="D1077" s="161"/>
      <c r="E1077" s="142" t="str">
        <f>IFERROR(__xludf.DUMMYFUNCTION("IF(D1077&lt;&gt;"""",SPLIT(D1077,"" 
""),)"),"")</f>
        <v/>
      </c>
    </row>
    <row r="1078">
      <c r="A1078" s="126" t="str">
        <f t="shared" si="1"/>
        <v/>
      </c>
      <c r="B1078" s="126" t="str">
        <f t="shared" si="2"/>
        <v/>
      </c>
      <c r="C1078" s="160" t="str">
        <f t="shared" si="3"/>
        <v/>
      </c>
      <c r="D1078" s="161"/>
      <c r="E1078" s="142" t="str">
        <f>IFERROR(__xludf.DUMMYFUNCTION("IF(D1078&lt;&gt;"""",SPLIT(D1078,"" 
""),)"),"")</f>
        <v/>
      </c>
    </row>
    <row r="1079">
      <c r="A1079" s="126" t="str">
        <f t="shared" si="1"/>
        <v/>
      </c>
      <c r="B1079" s="126" t="str">
        <f t="shared" si="2"/>
        <v/>
      </c>
      <c r="C1079" s="160" t="str">
        <f t="shared" si="3"/>
        <v/>
      </c>
      <c r="D1079" s="161"/>
      <c r="E1079" s="142" t="str">
        <f>IFERROR(__xludf.DUMMYFUNCTION("IF(D1079&lt;&gt;"""",SPLIT(D1079,"" 
""),)"),"")</f>
        <v/>
      </c>
    </row>
    <row r="1080">
      <c r="A1080" s="126" t="str">
        <f t="shared" si="1"/>
        <v/>
      </c>
      <c r="B1080" s="126" t="str">
        <f t="shared" si="2"/>
        <v/>
      </c>
      <c r="C1080" s="160" t="str">
        <f t="shared" si="3"/>
        <v/>
      </c>
      <c r="D1080" s="161"/>
      <c r="E1080" s="142" t="str">
        <f>IFERROR(__xludf.DUMMYFUNCTION("IF(D1080&lt;&gt;"""",SPLIT(D1080,"" 
""),)"),"")</f>
        <v/>
      </c>
    </row>
    <row r="1081">
      <c r="A1081" s="126" t="str">
        <f t="shared" si="1"/>
        <v/>
      </c>
      <c r="B1081" s="126" t="str">
        <f t="shared" si="2"/>
        <v/>
      </c>
      <c r="C1081" s="160" t="str">
        <f t="shared" si="3"/>
        <v/>
      </c>
      <c r="D1081" s="161"/>
      <c r="E1081" s="142" t="str">
        <f>IFERROR(__xludf.DUMMYFUNCTION("IF(D1081&lt;&gt;"""",SPLIT(D1081,"" 
""),)"),"")</f>
        <v/>
      </c>
    </row>
    <row r="1082">
      <c r="A1082" s="126" t="str">
        <f t="shared" si="1"/>
        <v/>
      </c>
      <c r="B1082" s="126" t="str">
        <f t="shared" si="2"/>
        <v/>
      </c>
      <c r="C1082" s="160" t="str">
        <f t="shared" si="3"/>
        <v/>
      </c>
      <c r="D1082" s="161"/>
      <c r="E1082" s="142" t="str">
        <f>IFERROR(__xludf.DUMMYFUNCTION("IF(D1082&lt;&gt;"""",SPLIT(D1082,"" 
""),)"),"")</f>
        <v/>
      </c>
    </row>
    <row r="1083">
      <c r="A1083" s="126" t="str">
        <f t="shared" si="1"/>
        <v/>
      </c>
      <c r="B1083" s="126" t="str">
        <f t="shared" si="2"/>
        <v/>
      </c>
      <c r="C1083" s="160" t="str">
        <f t="shared" si="3"/>
        <v/>
      </c>
      <c r="D1083" s="161"/>
      <c r="E1083" s="142" t="str">
        <f>IFERROR(__xludf.DUMMYFUNCTION("IF(D1083&lt;&gt;"""",SPLIT(D1083,"" 
""),)"),"")</f>
        <v/>
      </c>
    </row>
    <row r="1084">
      <c r="A1084" s="126" t="str">
        <f t="shared" si="1"/>
        <v/>
      </c>
      <c r="B1084" s="126" t="str">
        <f t="shared" si="2"/>
        <v/>
      </c>
      <c r="C1084" s="160" t="str">
        <f t="shared" si="3"/>
        <v/>
      </c>
      <c r="D1084" s="161"/>
      <c r="E1084" s="142" t="str">
        <f>IFERROR(__xludf.DUMMYFUNCTION("IF(D1084&lt;&gt;"""",SPLIT(D1084,"" 
""),)"),"")</f>
        <v/>
      </c>
    </row>
    <row r="1085">
      <c r="A1085" s="126" t="str">
        <f t="shared" si="1"/>
        <v/>
      </c>
      <c r="B1085" s="126" t="str">
        <f t="shared" si="2"/>
        <v/>
      </c>
      <c r="C1085" s="160" t="str">
        <f t="shared" si="3"/>
        <v/>
      </c>
      <c r="D1085" s="161"/>
      <c r="E1085" s="142" t="str">
        <f>IFERROR(__xludf.DUMMYFUNCTION("IF(D1085&lt;&gt;"""",SPLIT(D1085,"" 
""),)"),"")</f>
        <v/>
      </c>
    </row>
    <row r="1086">
      <c r="A1086" s="126" t="str">
        <f t="shared" si="1"/>
        <v/>
      </c>
      <c r="B1086" s="126" t="str">
        <f t="shared" si="2"/>
        <v/>
      </c>
      <c r="C1086" s="160" t="str">
        <f t="shared" si="3"/>
        <v/>
      </c>
      <c r="D1086" s="161"/>
      <c r="E1086" s="142" t="str">
        <f>IFERROR(__xludf.DUMMYFUNCTION("IF(D1086&lt;&gt;"""",SPLIT(D1086,"" 
""),)"),"")</f>
        <v/>
      </c>
    </row>
    <row r="1087">
      <c r="A1087" s="126" t="str">
        <f t="shared" si="1"/>
        <v/>
      </c>
      <c r="B1087" s="126" t="str">
        <f t="shared" si="2"/>
        <v/>
      </c>
      <c r="C1087" s="160" t="str">
        <f t="shared" si="3"/>
        <v/>
      </c>
      <c r="D1087" s="161"/>
      <c r="E1087" s="142" t="str">
        <f>IFERROR(__xludf.DUMMYFUNCTION("IF(D1087&lt;&gt;"""",SPLIT(D1087,"" 
""),)"),"")</f>
        <v/>
      </c>
    </row>
    <row r="1088">
      <c r="A1088" s="126" t="str">
        <f t="shared" si="1"/>
        <v/>
      </c>
      <c r="B1088" s="126" t="str">
        <f t="shared" si="2"/>
        <v/>
      </c>
      <c r="C1088" s="160" t="str">
        <f t="shared" si="3"/>
        <v/>
      </c>
      <c r="D1088" s="161"/>
      <c r="E1088" s="142" t="str">
        <f>IFERROR(__xludf.DUMMYFUNCTION("IF(D1088&lt;&gt;"""",SPLIT(D1088,"" 
""),)"),"")</f>
        <v/>
      </c>
    </row>
    <row r="1089">
      <c r="A1089" s="126" t="str">
        <f t="shared" si="1"/>
        <v/>
      </c>
      <c r="B1089" s="126" t="str">
        <f t="shared" si="2"/>
        <v/>
      </c>
      <c r="C1089" s="160" t="str">
        <f t="shared" si="3"/>
        <v/>
      </c>
      <c r="D1089" s="161"/>
      <c r="E1089" s="142" t="str">
        <f>IFERROR(__xludf.DUMMYFUNCTION("IF(D1089&lt;&gt;"""",SPLIT(D1089,"" 
""),)"),"")</f>
        <v/>
      </c>
    </row>
    <row r="1090">
      <c r="A1090" s="126" t="str">
        <f t="shared" si="1"/>
        <v/>
      </c>
      <c r="B1090" s="126" t="str">
        <f t="shared" si="2"/>
        <v/>
      </c>
      <c r="C1090" s="160" t="str">
        <f t="shared" si="3"/>
        <v/>
      </c>
      <c r="D1090" s="161"/>
      <c r="E1090" s="142" t="str">
        <f>IFERROR(__xludf.DUMMYFUNCTION("IF(D1090&lt;&gt;"""",SPLIT(D1090,"" 
""),)"),"")</f>
        <v/>
      </c>
    </row>
    <row r="1091">
      <c r="A1091" s="126" t="str">
        <f t="shared" si="1"/>
        <v/>
      </c>
      <c r="B1091" s="126" t="str">
        <f t="shared" si="2"/>
        <v/>
      </c>
      <c r="C1091" s="160" t="str">
        <f t="shared" si="3"/>
        <v/>
      </c>
      <c r="D1091" s="161"/>
      <c r="E1091" s="142" t="str">
        <f>IFERROR(__xludf.DUMMYFUNCTION("IF(D1091&lt;&gt;"""",SPLIT(D1091,"" 
""),)"),"")</f>
        <v/>
      </c>
    </row>
    <row r="1092">
      <c r="A1092" s="126" t="str">
        <f t="shared" si="1"/>
        <v/>
      </c>
      <c r="B1092" s="126" t="str">
        <f t="shared" si="2"/>
        <v/>
      </c>
      <c r="C1092" s="160" t="str">
        <f t="shared" si="3"/>
        <v/>
      </c>
      <c r="D1092" s="161"/>
      <c r="E1092" s="142" t="str">
        <f>IFERROR(__xludf.DUMMYFUNCTION("IF(D1092&lt;&gt;"""",SPLIT(D1092,"" 
""),)"),"")</f>
        <v/>
      </c>
    </row>
    <row r="1093">
      <c r="A1093" s="126" t="str">
        <f t="shared" si="1"/>
        <v/>
      </c>
      <c r="B1093" s="126" t="str">
        <f t="shared" si="2"/>
        <v/>
      </c>
      <c r="C1093" s="160" t="str">
        <f t="shared" si="3"/>
        <v/>
      </c>
      <c r="D1093" s="161"/>
      <c r="E1093" s="142" t="str">
        <f>IFERROR(__xludf.DUMMYFUNCTION("IF(D1093&lt;&gt;"""",SPLIT(D1093,"" 
""),)"),"")</f>
        <v/>
      </c>
    </row>
    <row r="1094">
      <c r="A1094" s="126" t="str">
        <f t="shared" si="1"/>
        <v/>
      </c>
      <c r="B1094" s="126" t="str">
        <f t="shared" si="2"/>
        <v/>
      </c>
      <c r="C1094" s="160" t="str">
        <f t="shared" si="3"/>
        <v/>
      </c>
      <c r="D1094" s="161"/>
      <c r="E1094" s="142" t="str">
        <f>IFERROR(__xludf.DUMMYFUNCTION("IF(D1094&lt;&gt;"""",SPLIT(D1094,"" 
""),)"),"")</f>
        <v/>
      </c>
    </row>
    <row r="1095">
      <c r="A1095" s="126" t="str">
        <f t="shared" si="1"/>
        <v/>
      </c>
      <c r="B1095" s="126" t="str">
        <f t="shared" si="2"/>
        <v/>
      </c>
      <c r="C1095" s="160" t="str">
        <f t="shared" si="3"/>
        <v/>
      </c>
      <c r="D1095" s="161"/>
      <c r="E1095" s="142" t="str">
        <f>IFERROR(__xludf.DUMMYFUNCTION("IF(D1095&lt;&gt;"""",SPLIT(D1095,"" 
""),)"),"")</f>
        <v/>
      </c>
    </row>
    <row r="1096">
      <c r="A1096" s="126" t="str">
        <f t="shared" si="1"/>
        <v/>
      </c>
      <c r="B1096" s="126" t="str">
        <f t="shared" si="2"/>
        <v/>
      </c>
      <c r="C1096" s="160" t="str">
        <f t="shared" si="3"/>
        <v/>
      </c>
      <c r="D1096" s="161"/>
      <c r="E1096" s="142" t="str">
        <f>IFERROR(__xludf.DUMMYFUNCTION("IF(D1096&lt;&gt;"""",SPLIT(D1096,"" 
""),)"),"")</f>
        <v/>
      </c>
    </row>
    <row r="1097">
      <c r="A1097" s="126" t="str">
        <f t="shared" si="1"/>
        <v/>
      </c>
      <c r="B1097" s="126" t="str">
        <f t="shared" si="2"/>
        <v/>
      </c>
      <c r="C1097" s="160" t="str">
        <f t="shared" si="3"/>
        <v/>
      </c>
      <c r="D1097" s="161"/>
      <c r="E1097" s="142" t="str">
        <f>IFERROR(__xludf.DUMMYFUNCTION("IF(D1097&lt;&gt;"""",SPLIT(D1097,"" 
""),)"),"")</f>
        <v/>
      </c>
    </row>
    <row r="1098">
      <c r="A1098" s="126" t="str">
        <f t="shared" si="1"/>
        <v/>
      </c>
      <c r="B1098" s="126" t="str">
        <f t="shared" si="2"/>
        <v/>
      </c>
      <c r="C1098" s="160" t="str">
        <f t="shared" si="3"/>
        <v/>
      </c>
      <c r="D1098" s="161"/>
      <c r="E1098" s="142" t="str">
        <f>IFERROR(__xludf.DUMMYFUNCTION("IF(D1098&lt;&gt;"""",SPLIT(D1098,"" 
""),)"),"")</f>
        <v/>
      </c>
    </row>
    <row r="1099">
      <c r="A1099" s="126" t="str">
        <f t="shared" si="1"/>
        <v/>
      </c>
      <c r="B1099" s="126" t="str">
        <f t="shared" si="2"/>
        <v/>
      </c>
      <c r="C1099" s="160" t="str">
        <f t="shared" si="3"/>
        <v/>
      </c>
      <c r="D1099" s="161"/>
      <c r="E1099" s="142" t="str">
        <f>IFERROR(__xludf.DUMMYFUNCTION("IF(D1099&lt;&gt;"""",SPLIT(D1099,"" 
""),)"),"")</f>
        <v/>
      </c>
    </row>
    <row r="1100">
      <c r="A1100" s="126" t="str">
        <f t="shared" si="1"/>
        <v/>
      </c>
      <c r="B1100" s="126" t="str">
        <f t="shared" si="2"/>
        <v/>
      </c>
      <c r="C1100" s="160" t="str">
        <f t="shared" si="3"/>
        <v/>
      </c>
      <c r="D1100" s="161"/>
      <c r="E1100" s="142" t="str">
        <f>IFERROR(__xludf.DUMMYFUNCTION("IF(D1100&lt;&gt;"""",SPLIT(D1100,"" 
""),)"),"")</f>
        <v/>
      </c>
    </row>
    <row r="1101">
      <c r="A1101" s="126" t="str">
        <f t="shared" si="1"/>
        <v/>
      </c>
      <c r="B1101" s="126" t="str">
        <f t="shared" si="2"/>
        <v/>
      </c>
      <c r="C1101" s="160" t="str">
        <f t="shared" si="3"/>
        <v/>
      </c>
      <c r="D1101" s="161"/>
      <c r="E1101" s="142" t="str">
        <f>IFERROR(__xludf.DUMMYFUNCTION("IF(D1101&lt;&gt;"""",SPLIT(D1101,"" 
""),)"),"")</f>
        <v/>
      </c>
    </row>
    <row r="1102">
      <c r="A1102" s="126" t="str">
        <f t="shared" si="1"/>
        <v/>
      </c>
      <c r="B1102" s="126" t="str">
        <f t="shared" si="2"/>
        <v/>
      </c>
      <c r="C1102" s="160" t="str">
        <f t="shared" si="3"/>
        <v/>
      </c>
      <c r="D1102" s="161"/>
      <c r="E1102" s="142" t="str">
        <f>IFERROR(__xludf.DUMMYFUNCTION("IF(D1102&lt;&gt;"""",SPLIT(D1102,"" 
""),)"),"")</f>
        <v/>
      </c>
    </row>
    <row r="1103">
      <c r="A1103" s="126" t="str">
        <f t="shared" si="1"/>
        <v/>
      </c>
      <c r="B1103" s="126" t="str">
        <f t="shared" si="2"/>
        <v/>
      </c>
      <c r="C1103" s="160" t="str">
        <f t="shared" si="3"/>
        <v/>
      </c>
      <c r="D1103" s="161"/>
      <c r="E1103" s="142" t="str">
        <f>IFERROR(__xludf.DUMMYFUNCTION("IF(D1103&lt;&gt;"""",SPLIT(D1103,"" 
""),)"),"")</f>
        <v/>
      </c>
    </row>
    <row r="1104">
      <c r="A1104" s="126" t="str">
        <f t="shared" si="1"/>
        <v/>
      </c>
      <c r="B1104" s="126" t="str">
        <f t="shared" si="2"/>
        <v/>
      </c>
      <c r="C1104" s="160" t="str">
        <f t="shared" si="3"/>
        <v/>
      </c>
      <c r="D1104" s="161"/>
      <c r="E1104" s="142" t="str">
        <f>IFERROR(__xludf.DUMMYFUNCTION("IF(D1104&lt;&gt;"""",SPLIT(D1104,"" 
""),)"),"")</f>
        <v/>
      </c>
    </row>
    <row r="1105">
      <c r="A1105" s="126" t="str">
        <f t="shared" si="1"/>
        <v/>
      </c>
      <c r="B1105" s="126" t="str">
        <f t="shared" si="2"/>
        <v/>
      </c>
      <c r="C1105" s="160" t="str">
        <f t="shared" si="3"/>
        <v/>
      </c>
      <c r="D1105" s="161"/>
      <c r="E1105" s="142" t="str">
        <f>IFERROR(__xludf.DUMMYFUNCTION("IF(D1105&lt;&gt;"""",SPLIT(D1105,"" 
""),)"),"")</f>
        <v/>
      </c>
    </row>
    <row r="1106">
      <c r="A1106" s="126" t="str">
        <f t="shared" si="1"/>
        <v/>
      </c>
      <c r="B1106" s="126" t="str">
        <f t="shared" si="2"/>
        <v/>
      </c>
      <c r="C1106" s="160" t="str">
        <f t="shared" si="3"/>
        <v/>
      </c>
      <c r="D1106" s="161"/>
      <c r="E1106" s="142" t="str">
        <f>IFERROR(__xludf.DUMMYFUNCTION("IF(D1106&lt;&gt;"""",SPLIT(D1106,"" 
""),)"),"")</f>
        <v/>
      </c>
    </row>
    <row r="1107">
      <c r="A1107" s="126" t="str">
        <f t="shared" si="1"/>
        <v/>
      </c>
      <c r="B1107" s="126" t="str">
        <f t="shared" si="2"/>
        <v/>
      </c>
      <c r="C1107" s="160" t="str">
        <f t="shared" si="3"/>
        <v/>
      </c>
      <c r="D1107" s="161"/>
      <c r="E1107" s="142" t="str">
        <f>IFERROR(__xludf.DUMMYFUNCTION("IF(D1107&lt;&gt;"""",SPLIT(D1107,"" 
""),)"),"")</f>
        <v/>
      </c>
    </row>
    <row r="1108">
      <c r="A1108" s="126" t="str">
        <f t="shared" si="1"/>
        <v/>
      </c>
      <c r="B1108" s="126" t="str">
        <f t="shared" si="2"/>
        <v/>
      </c>
      <c r="C1108" s="160" t="str">
        <f t="shared" si="3"/>
        <v/>
      </c>
      <c r="D1108" s="161"/>
      <c r="E1108" s="142" t="str">
        <f>IFERROR(__xludf.DUMMYFUNCTION("IF(D1108&lt;&gt;"""",SPLIT(D1108,"" 
""),)"),"")</f>
        <v/>
      </c>
    </row>
    <row r="1109">
      <c r="A1109" s="126" t="str">
        <f t="shared" si="1"/>
        <v/>
      </c>
      <c r="B1109" s="126" t="str">
        <f t="shared" si="2"/>
        <v/>
      </c>
      <c r="C1109" s="160" t="str">
        <f t="shared" si="3"/>
        <v/>
      </c>
      <c r="D1109" s="161"/>
      <c r="E1109" s="142" t="str">
        <f>IFERROR(__xludf.DUMMYFUNCTION("IF(D1109&lt;&gt;"""",SPLIT(D1109,"" 
""),)"),"")</f>
        <v/>
      </c>
    </row>
    <row r="1110">
      <c r="A1110" s="126" t="str">
        <f t="shared" si="1"/>
        <v/>
      </c>
      <c r="B1110" s="126" t="str">
        <f t="shared" si="2"/>
        <v/>
      </c>
      <c r="C1110" s="160" t="str">
        <f t="shared" si="3"/>
        <v/>
      </c>
      <c r="D1110" s="161"/>
      <c r="E1110" s="142" t="str">
        <f>IFERROR(__xludf.DUMMYFUNCTION("IF(D1110&lt;&gt;"""",SPLIT(D1110,"" 
""),)"),"")</f>
        <v/>
      </c>
    </row>
    <row r="1111">
      <c r="A1111" s="126" t="str">
        <f t="shared" si="1"/>
        <v/>
      </c>
      <c r="B1111" s="126" t="str">
        <f t="shared" si="2"/>
        <v/>
      </c>
      <c r="C1111" s="160" t="str">
        <f t="shared" si="3"/>
        <v/>
      </c>
      <c r="D1111" s="161"/>
      <c r="E1111" s="142" t="str">
        <f>IFERROR(__xludf.DUMMYFUNCTION("IF(D1111&lt;&gt;"""",SPLIT(D1111,"" 
""),)"),"")</f>
        <v/>
      </c>
    </row>
    <row r="1112">
      <c r="A1112" s="126" t="str">
        <f t="shared" si="1"/>
        <v/>
      </c>
      <c r="B1112" s="126" t="str">
        <f t="shared" si="2"/>
        <v/>
      </c>
      <c r="C1112" s="160" t="str">
        <f t="shared" si="3"/>
        <v/>
      </c>
      <c r="D1112" s="161"/>
      <c r="E1112" s="142" t="str">
        <f>IFERROR(__xludf.DUMMYFUNCTION("IF(D1112&lt;&gt;"""",SPLIT(D1112,"" 
""),)"),"")</f>
        <v/>
      </c>
    </row>
    <row r="1113">
      <c r="A1113" s="126" t="str">
        <f t="shared" si="1"/>
        <v/>
      </c>
      <c r="B1113" s="126" t="str">
        <f t="shared" si="2"/>
        <v/>
      </c>
      <c r="C1113" s="160" t="str">
        <f t="shared" si="3"/>
        <v/>
      </c>
      <c r="D1113" s="161"/>
      <c r="E1113" s="142" t="str">
        <f>IFERROR(__xludf.DUMMYFUNCTION("IF(D1113&lt;&gt;"""",SPLIT(D1113,"" 
""),)"),"")</f>
        <v/>
      </c>
    </row>
    <row r="1114">
      <c r="A1114" s="126" t="str">
        <f t="shared" si="1"/>
        <v/>
      </c>
      <c r="B1114" s="126" t="str">
        <f t="shared" si="2"/>
        <v/>
      </c>
      <c r="C1114" s="160" t="str">
        <f t="shared" si="3"/>
        <v/>
      </c>
      <c r="D1114" s="161"/>
      <c r="E1114" s="142" t="str">
        <f>IFERROR(__xludf.DUMMYFUNCTION("IF(D1114&lt;&gt;"""",SPLIT(D1114,"" 
""),)"),"")</f>
        <v/>
      </c>
    </row>
    <row r="1115">
      <c r="A1115" s="126" t="str">
        <f t="shared" si="1"/>
        <v/>
      </c>
      <c r="B1115" s="126" t="str">
        <f t="shared" si="2"/>
        <v/>
      </c>
      <c r="C1115" s="160" t="str">
        <f t="shared" si="3"/>
        <v/>
      </c>
      <c r="D1115" s="161"/>
      <c r="E1115" s="142" t="str">
        <f>IFERROR(__xludf.DUMMYFUNCTION("IF(D1115&lt;&gt;"""",SPLIT(D1115,"" 
""),)"),"")</f>
        <v/>
      </c>
    </row>
    <row r="1116">
      <c r="A1116" s="126" t="str">
        <f t="shared" si="1"/>
        <v/>
      </c>
      <c r="B1116" s="126" t="str">
        <f t="shared" si="2"/>
        <v/>
      </c>
      <c r="C1116" s="160" t="str">
        <f t="shared" si="3"/>
        <v/>
      </c>
      <c r="D1116" s="161"/>
      <c r="E1116" s="142" t="str">
        <f>IFERROR(__xludf.DUMMYFUNCTION("IF(D1116&lt;&gt;"""",SPLIT(D1116,"" 
""),)"),"")</f>
        <v/>
      </c>
    </row>
    <row r="1117">
      <c r="A1117" s="126" t="str">
        <f t="shared" si="1"/>
        <v/>
      </c>
      <c r="B1117" s="126" t="str">
        <f t="shared" si="2"/>
        <v/>
      </c>
      <c r="C1117" s="160" t="str">
        <f t="shared" si="3"/>
        <v/>
      </c>
      <c r="D1117" s="161"/>
      <c r="E1117" s="142" t="str">
        <f>IFERROR(__xludf.DUMMYFUNCTION("IF(D1117&lt;&gt;"""",SPLIT(D1117,"" 
""),)"),"")</f>
        <v/>
      </c>
    </row>
    <row r="1118">
      <c r="A1118" s="126" t="str">
        <f t="shared" si="1"/>
        <v/>
      </c>
      <c r="B1118" s="126" t="str">
        <f t="shared" si="2"/>
        <v/>
      </c>
      <c r="C1118" s="160" t="str">
        <f t="shared" si="3"/>
        <v/>
      </c>
      <c r="D1118" s="161"/>
      <c r="E1118" s="142" t="str">
        <f>IFERROR(__xludf.DUMMYFUNCTION("IF(D1118&lt;&gt;"""",SPLIT(D1118,"" 
""),)"),"")</f>
        <v/>
      </c>
    </row>
    <row r="1119">
      <c r="A1119" s="126" t="str">
        <f t="shared" si="1"/>
        <v/>
      </c>
      <c r="B1119" s="126" t="str">
        <f t="shared" si="2"/>
        <v/>
      </c>
      <c r="C1119" s="160" t="str">
        <f t="shared" si="3"/>
        <v/>
      </c>
      <c r="D1119" s="161"/>
      <c r="E1119" s="142" t="str">
        <f>IFERROR(__xludf.DUMMYFUNCTION("IF(D1119&lt;&gt;"""",SPLIT(D1119,"" 
""),)"),"")</f>
        <v/>
      </c>
    </row>
    <row r="1120">
      <c r="A1120" s="126" t="str">
        <f t="shared" si="1"/>
        <v/>
      </c>
      <c r="B1120" s="126" t="str">
        <f t="shared" si="2"/>
        <v/>
      </c>
      <c r="C1120" s="160" t="str">
        <f t="shared" si="3"/>
        <v/>
      </c>
      <c r="D1120" s="161"/>
      <c r="E1120" s="142" t="str">
        <f>IFERROR(__xludf.DUMMYFUNCTION("IF(D1120&lt;&gt;"""",SPLIT(D1120,"" 
""),)"),"")</f>
        <v/>
      </c>
    </row>
    <row r="1121">
      <c r="A1121" s="126" t="str">
        <f t="shared" si="1"/>
        <v/>
      </c>
      <c r="B1121" s="126" t="str">
        <f t="shared" si="2"/>
        <v/>
      </c>
      <c r="C1121" s="160" t="str">
        <f t="shared" si="3"/>
        <v/>
      </c>
      <c r="D1121" s="161"/>
      <c r="E1121" s="142" t="str">
        <f>IFERROR(__xludf.DUMMYFUNCTION("IF(D1121&lt;&gt;"""",SPLIT(D1121,"" 
""),)"),"")</f>
        <v/>
      </c>
    </row>
    <row r="1122">
      <c r="A1122" s="126" t="str">
        <f t="shared" si="1"/>
        <v/>
      </c>
      <c r="B1122" s="126" t="str">
        <f t="shared" si="2"/>
        <v/>
      </c>
      <c r="C1122" s="160" t="str">
        <f t="shared" si="3"/>
        <v/>
      </c>
      <c r="D1122" s="161"/>
      <c r="E1122" s="142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