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chant" sheetId="1" r:id="rId4"/>
    <sheet state="visible" name="Transactions" sheetId="2" r:id="rId5"/>
    <sheet state="visible" name="PaidTransactions" sheetId="3" r:id="rId6"/>
    <sheet state="visible" name="Check" sheetId="4" r:id="rId7"/>
    <sheet state="visible" name="Translation" sheetId="5" r:id="rId8"/>
    <sheet state="visible" name="Token" sheetId="6" r:id="rId9"/>
    <sheet state="hidden" name="Pool" sheetId="7" r:id="rId10"/>
    <sheet state="visible" name="1" sheetId="8" r:id="rId11"/>
    <sheet state="visible" name="2" sheetId="9" r:id="rId12"/>
    <sheet state="visible" name="3" sheetId="10" r:id="rId13"/>
    <sheet state="visible" name="4" sheetId="11" r:id="rId14"/>
    <sheet state="hidden" name="Backup of 2" sheetId="12" r:id="rId15"/>
  </sheets>
  <definedNames>
    <definedName hidden="1" localSheetId="2" name="_xlnm._FilterDatabase">PaidTransactions!$A$1:$F$63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8">
      <text>
        <t xml:space="preserve">DON'T MOVE THIS LINE</t>
      </text>
    </comment>
    <comment authorId="0" ref="A17">
      <text>
        <t xml:space="preserve">DON'T MOVE THIS LINE</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Whether Solscan request manage blocktime</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Whether Solscan request manage blocktime</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4.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Whether Solscan request manage blocktime</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Whether Solscan request manage blocktime</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6.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sharedStrings.xml><?xml version="1.0" encoding="utf-8"?>
<sst xmlns="http://schemas.openxmlformats.org/spreadsheetml/2006/main" count="248" uniqueCount="120">
  <si>
    <t>Not Paid</t>
  </si>
  <si>
    <t>Paid</t>
  </si>
  <si>
    <t>Last withdraw</t>
  </si>
  <si>
    <t>Next withdraw</t>
  </si>
  <si>
    <t>Date</t>
  </si>
  <si>
    <t>Amount</t>
  </si>
  <si>
    <t>Merchant</t>
  </si>
  <si>
    <t>Token</t>
  </si>
  <si>
    <t>Exchange</t>
  </si>
  <si>
    <t>Change rate</t>
  </si>
  <si>
    <t>agEUR</t>
  </si>
  <si>
    <t>UST</t>
  </si>
  <si>
    <t>address</t>
  </si>
  <si>
    <t>company</t>
  </si>
  <si>
    <t>Customer</t>
  </si>
  <si>
    <t>Status</t>
  </si>
  <si>
    <t>Time</t>
  </si>
  <si>
    <t>Duration</t>
  </si>
  <si>
    <t>/blockTime</t>
  </si>
  <si>
    <t>/txHash</t>
  </si>
  <si>
    <t>/status</t>
  </si>
  <si>
    <t>/includeSPLTransfer</t>
  </si>
  <si>
    <t>/confirmations</t>
  </si>
  <si>
    <t>/tokenTransfers/destination_owner</t>
  </si>
  <si>
    <t>/tokenTransfers/amount</t>
  </si>
  <si>
    <t>/tokenTransfers/token/address</t>
  </si>
  <si>
    <t>/tokenTransfers/token/decimals</t>
  </si>
  <si>
    <t>GZLPJYkR3diD8c8vpgb7sXHEH9sG1R9sWa3yPwaL9Peb</t>
  </si>
  <si>
    <t>Le pain d'Annette</t>
  </si>
  <si>
    <t>88r4F8tmgzxyxSoQFz5cWwTMAqtM8xB8pABfL4ikcJyx</t>
  </si>
  <si>
    <t>Nature &amp; bulles</t>
  </si>
  <si>
    <t>BNnncdQZ9YokyQJX8of4K2YGw3pvLt2SVkXK131E1nFy</t>
  </si>
  <si>
    <t>Bloopsy Couture</t>
  </si>
  <si>
    <t>78Lnrh345WjWYBrXqWzQTNmjnYyWwvJZCJBzHK7ubvbB</t>
  </si>
  <si>
    <t>English</t>
  </si>
  <si>
    <t>Français</t>
  </si>
  <si>
    <t>Deutsch</t>
  </si>
  <si>
    <t>Error: No transaction</t>
  </si>
  <si>
    <t>Erreur : Aucune transaction</t>
  </si>
  <si>
    <t>Fehler: Keine Transaktion</t>
  </si>
  <si>
    <t>Error: Invalid transaction</t>
  </si>
  <si>
    <t>Erreur : Transaction invalide</t>
  </si>
  <si>
    <t>Fehler: Ungültige Transaktion</t>
  </si>
  <si>
    <t>Error: Wrong merchant</t>
  </si>
  <si>
    <t>Erreur : Marchant différent</t>
  </si>
  <si>
    <t>Fehler: Falscher Händler</t>
  </si>
  <si>
    <t>Error: Wrong token</t>
  </si>
  <si>
    <t>Erreur : Crypto monnaie différente</t>
  </si>
  <si>
    <t>Fehler: Falsches Token</t>
  </si>
  <si>
    <t>Warning: Old transaction</t>
  </si>
  <si>
    <t>Attention : Ancienne transaction</t>
  </si>
  <si>
    <t>Warnung: alte Transaktion</t>
  </si>
  <si>
    <t>Processing...</t>
  </si>
  <si>
    <t>En cours ...</t>
  </si>
  <si>
    <t>Wird bearbeitet...</t>
  </si>
  <si>
    <t>How to</t>
  </si>
  <si>
    <t>Comment faire</t>
  </si>
  <si>
    <t>Wie man</t>
  </si>
  <si>
    <t>In your Solana wallet: &lt;li&gt;Choose &lt;i&gt;"agEUR"&lt;/i&gt; as the payment currency&lt;/li&gt;&lt;li&gt;Enter the amount to pay&lt;/li&gt;&lt;li&gt;Paste the merchant's address from your clipboard&lt;/li&gt;&lt;li&gt;Send payment to merchant&lt;/li&gt;</t>
  </si>
  <si>
    <t>Dans votre porte-monnaie Solana&lt;li&gt;Choisissez &lt;i&gt;"agEUR"&lt;/i&gt; comme monnaie de paiment&lt;/li&gt;&lt;li&gt;Entrez la somme à payer&lt;/li&gt;&lt;li&gt;Collez l'adresse du commerçant présente dans votre presse-papier&lt;/li&gt;&lt;li&gt;Envoyez le paiement au marchand&lt;/li&gt;</t>
  </si>
  <si>
    <t>In Ihrer Solana-Brieftasche: &lt;li&gt;Wählen Sie &lt;i&gt;"agEUR"&lt;/i&gt; als Zahlungswährung aus&lt;/li&gt;&lt;li&gt;Geben Sie den zu zahlenden Betrag ein&lt;/li&gt;&lt;li&gt;Fügen Sie die Adresse des Händlers in Ihre Zwischenablage ein&lt;/li&gt;&lt;li&gt;Senden Sie die Zahlung an Händler&lt;/li&gt;</t>
  </si>
  <si>
    <t>Copy the address of your Solana wallet from your wallet (this will be automatically taken into account to verify the payment)</t>
  </si>
  <si>
    <t>Copiez l'adresse de votre porte-monnaie Solana depuis votre porte-monnaie (elle sera ainsi automatiquement prise en compte pour vérifier le paiement)</t>
  </si>
  <si>
    <t>Sobald die Zahlung gesendet wurde, kopieren Sie die Adresse Ihrer Solana-Brieftasche aus Ihrer Brieftasche (diese wird automatisch berücksichtigt, um die Zahlung zu überprüfen)</t>
  </si>
  <si>
    <t>Open</t>
  </si>
  <si>
    <t>Ouvrir</t>
  </si>
  <si>
    <t>Offen</t>
  </si>
  <si>
    <t>Verify payment</t>
  </si>
  <si>
    <t>Vérifier le paiement</t>
  </si>
  <si>
    <t>Scheckzahlung</t>
  </si>
  <si>
    <t>Retry</t>
  </si>
  <si>
    <t>Réessayer</t>
  </si>
  <si>
    <t>Wiederholen</t>
  </si>
  <si>
    <t>Help</t>
  </si>
  <si>
    <t>Aide</t>
  </si>
  <si>
    <t>Hilfe</t>
  </si>
  <si>
    <t>($ ago)</t>
  </si>
  <si>
    <t>(il y a $)</t>
  </si>
  <si>
    <t>(vor $)</t>
  </si>
  <si>
    <t>You did not copy your Solana address!</t>
  </si>
  <si>
    <t>Vous n'avez pas copié votre adresse Solana !</t>
  </si>
  <si>
    <t>Sie haben Ihre Solana-Adresse nicht kopiert!</t>
  </si>
  <si>
    <t>Abort</t>
  </si>
  <si>
    <t>Abandonner</t>
  </si>
  <si>
    <t>Abbrechen</t>
  </si>
  <si>
    <t>Error: Your payment could not be verified. You can try again or pay another way. In the event that your payment has been made, we will issue a refund shortly.</t>
  </si>
  <si>
    <t>Erreur : Votre paiement n'a pas pu être vérifié. Vous pouvez essayer de nouveau ou bien payer par un autre moyen. Dans le cas où votre paiement aurait été effectué, nous allons procédé à un remboursement d'ici peu.</t>
  </si>
  <si>
    <t>Fehler: Ihre Zahlung konnte nicht verifiziert werden. Sie können es erneut versuchen oder auf andere Weise bezahlen. Für den Fall, dass Ihre Zahlung erfolgt ist, werden wir in Kürze eine Rückerstattung vornehmen.</t>
  </si>
  <si>
    <t>Unknown error</t>
  </si>
  <si>
    <t>Erreur inconnue</t>
  </si>
  <si>
    <t>Unbekannter Fehler</t>
  </si>
  <si>
    <t>Unknown step</t>
  </si>
  <si>
    <t>Etape inconnue</t>
  </si>
  <si>
    <t>Unbekannter Schritt</t>
  </si>
  <si>
    <t>Invalid / Empty payment status</t>
  </si>
  <si>
    <t>Status de paiement invalide / vide</t>
  </si>
  <si>
    <t>Ungültiger / leerer Zahlungsstatus</t>
  </si>
  <si>
    <t>Success</t>
  </si>
  <si>
    <t>Validé</t>
  </si>
  <si>
    <t>Erfolg</t>
  </si>
  <si>
    <t>,</t>
  </si>
  <si>
    <t xml:space="preserve"> </t>
  </si>
  <si>
    <t>.</t>
  </si>
  <si>
    <t>Symbol</t>
  </si>
  <si>
    <t>Address</t>
  </si>
  <si>
    <t>Exchange Rate</t>
  </si>
  <si>
    <t>CbNYA9n3927uXUukee2Hf4tm3xxkffJPPZvGazc2EAH1</t>
  </si>
  <si>
    <t>USDC</t>
  </si>
  <si>
    <t>EPjFWdd5AufqSSqeM2qN1xzybapC8G4wEGGkZwyTDt1v</t>
  </si>
  <si>
    <t>USDT</t>
  </si>
  <si>
    <t>Es9vMFrzaCERmJfrF4H2FYD4KCoNkY11McCe8BenwNYB</t>
  </si>
  <si>
    <t>EUR</t>
  </si>
  <si>
    <t>Currency</t>
  </si>
  <si>
    <t>Change Rate</t>
  </si>
  <si>
    <t>/total</t>
  </si>
  <si>
    <t>/data/changeAmount</t>
  </si>
  <si>
    <t>/data/decimals</t>
  </si>
  <si>
    <t>/data/symbol</t>
  </si>
  <si>
    <t>/data/blockTime</t>
  </si>
  <si>
    <t>/tokenTransfers/token/symbol</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</si>
</sst>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quot;/&quot;mm&quot;/&quot;yyyy"/>
    <numFmt numFmtId="165" formatCode="#,##0.00##\ [$€-1]"/>
    <numFmt numFmtId="166" formatCode="#,##0.00[$ €]"/>
    <numFmt numFmtId="167" formatCode="dd&quot;/&quot;mm&quot;/&quot;yyyy&quot; &quot;hh&quot;:&quot;mm&quot;:&quot;ss"/>
    <numFmt numFmtId="168" formatCode="0.000"/>
    <numFmt numFmtId="169" formatCode="0.00000"/>
    <numFmt numFmtId="170" formatCode="#,##0.00\ [$€-1]"/>
    <numFmt numFmtId="171" formatCode="m/d/yyyy h:mm:ss"/>
  </numFmts>
  <fonts count="7">
    <font>
      <sz val="10.0"/>
      <color rgb="FF000000"/>
      <name val="Arial"/>
      <scheme val="minor"/>
    </font>
    <font>
      <b/>
      <color theme="1"/>
      <name val="Arial"/>
      <scheme val="minor"/>
    </font>
    <font>
      <color theme="1"/>
      <name val="Arial"/>
      <scheme val="minor"/>
    </font>
    <font>
      <color theme="1"/>
      <name val="Arial"/>
    </font>
    <font>
      <b/>
      <color rgb="FF000000"/>
      <name val="Arial"/>
    </font>
    <font>
      <b/>
      <i/>
      <color theme="1"/>
      <name val="Arial"/>
      <scheme val="minor"/>
    </font>
    <font>
      <b/>
      <i/>
      <color theme="1"/>
      <name val="Arial"/>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F9900"/>
        <bgColor rgb="FFFF9900"/>
      </patternFill>
    </fill>
    <fill>
      <patternFill patternType="solid">
        <fgColor rgb="FFFFFF00"/>
        <bgColor rgb="FFFFFF00"/>
      </patternFill>
    </fill>
  </fills>
  <borders count="3">
    <border/>
    <border>
      <left style="thin">
        <color rgb="FF000000"/>
      </left>
    </border>
    <border>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1" numFmtId="0" xfId="0" applyAlignment="1" applyBorder="1" applyFill="1" applyFont="1">
      <alignment horizontal="center" readingOrder="0"/>
    </xf>
    <xf borderId="0" fillId="3" fontId="1" numFmtId="0" xfId="0" applyAlignment="1" applyFont="1">
      <alignment horizontal="center" readingOrder="0"/>
    </xf>
    <xf borderId="0" fillId="3" fontId="1" numFmtId="164" xfId="0" applyAlignment="1" applyFont="1" applyNumberFormat="1">
      <alignment horizontal="center" readingOrder="0"/>
    </xf>
    <xf borderId="0" fillId="0" fontId="2" numFmtId="0" xfId="0" applyFont="1"/>
    <xf borderId="0" fillId="0" fontId="2" numFmtId="165" xfId="0" applyAlignment="1" applyFont="1" applyNumberFormat="1">
      <alignment readingOrder="0"/>
    </xf>
    <xf borderId="1" fillId="0" fontId="2" numFmtId="166" xfId="0" applyAlignment="1" applyBorder="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9" xfId="0" applyAlignment="1" applyFont="1" applyNumberFormat="1">
      <alignment readingOrder="0"/>
    </xf>
    <xf borderId="0" fillId="2" fontId="1" numFmtId="168" xfId="0" applyAlignment="1" applyFont="1" applyNumberFormat="1">
      <alignment horizontal="center" readingOrder="0"/>
    </xf>
    <xf borderId="0" fillId="0" fontId="3" numFmtId="167" xfId="0" applyAlignment="1" applyFont="1" applyNumberFormat="1">
      <alignment horizontal="right" readingOrder="0" vertical="bottom"/>
    </xf>
    <xf borderId="0" fillId="0" fontId="2" numFmtId="0" xfId="0" applyAlignment="1" applyFont="1">
      <alignment readingOrder="0"/>
    </xf>
    <xf borderId="0" fillId="0" fontId="2" numFmtId="0" xfId="0" applyAlignment="1" applyFont="1">
      <alignment readingOrder="0"/>
    </xf>
    <xf borderId="0" fillId="0" fontId="2" numFmtId="169" xfId="0" applyAlignment="1" applyFont="1" applyNumberFormat="1">
      <alignment readingOrder="0"/>
    </xf>
    <xf borderId="0" fillId="4" fontId="4" numFmtId="0" xfId="0" applyAlignment="1" applyFill="1" applyFont="1">
      <alignment horizontal="center" readingOrder="0"/>
    </xf>
    <xf borderId="0" fillId="4" fontId="1" numFmtId="0" xfId="0" applyAlignment="1" applyFont="1">
      <alignment horizontal="center" readingOrder="0"/>
    </xf>
    <xf borderId="0" fillId="4" fontId="1" numFmtId="0" xfId="0" applyAlignment="1" applyFont="1">
      <alignment horizontal="center"/>
    </xf>
    <xf borderId="1" fillId="5" fontId="1" numFmtId="0" xfId="0" applyAlignment="1" applyBorder="1" applyFill="1" applyFont="1">
      <alignment horizontal="center"/>
    </xf>
    <xf borderId="0" fillId="5" fontId="1" numFmtId="0" xfId="0" applyAlignment="1" applyFont="1">
      <alignment horizontal="center"/>
    </xf>
    <xf borderId="1" fillId="0" fontId="2" numFmtId="0" xfId="0" applyBorder="1" applyFont="1"/>
    <xf borderId="0" fillId="0" fontId="2" numFmtId="165" xfId="0" applyFont="1" applyNumberFormat="1"/>
    <xf borderId="0" fillId="0" fontId="2" numFmtId="167" xfId="0" applyFont="1" applyNumberFormat="1"/>
    <xf borderId="0" fillId="0" fontId="2" numFmtId="46" xfId="0" applyFont="1" applyNumberFormat="1"/>
    <xf borderId="0" fillId="2" fontId="5" numFmtId="0" xfId="0" applyAlignment="1" applyFont="1">
      <alignment horizontal="center" readingOrder="0" shrinkToFit="0" wrapText="1"/>
    </xf>
    <xf borderId="0" fillId="2" fontId="6" numFmtId="0" xfId="0" applyAlignment="1" applyFont="1">
      <alignment horizontal="center" readingOrder="0" shrinkToFit="0" vertical="top" wrapText="1"/>
    </xf>
    <xf borderId="0" fillId="0" fontId="2" numFmtId="0" xfId="0" applyAlignment="1" applyFont="1">
      <alignment readingOrder="0" shrinkToFit="0" wrapText="1"/>
    </xf>
    <xf borderId="2" fillId="0" fontId="2" numFmtId="0" xfId="0" applyAlignment="1" applyBorder="1" applyFont="1">
      <alignment readingOrder="0" shrinkToFit="0" wrapText="1"/>
    </xf>
    <xf borderId="0" fillId="5" fontId="2" numFmtId="0" xfId="0" applyAlignment="1" applyFont="1">
      <alignment readingOrder="0" shrinkToFit="0" wrapText="1"/>
    </xf>
    <xf borderId="0" fillId="0" fontId="3" numFmtId="170" xfId="0" applyAlignment="1" applyFont="1" applyNumberFormat="1">
      <alignment horizontal="center" shrinkToFit="0" vertical="top" wrapText="1"/>
    </xf>
    <xf borderId="0" fillId="0" fontId="3" numFmtId="0" xfId="0" applyAlignment="1" applyFont="1">
      <alignment horizontal="center" readingOrder="0" shrinkToFit="0" vertical="top" wrapText="1"/>
    </xf>
    <xf borderId="0" fillId="0" fontId="2" numFmtId="0" xfId="0" applyFont="1"/>
    <xf borderId="0" fillId="0" fontId="2" numFmtId="167" xfId="0" applyAlignment="1" applyFont="1" applyNumberFormat="1">
      <alignment readingOrder="0"/>
    </xf>
    <xf borderId="0" fillId="0" fontId="2" numFmtId="164" xfId="0" applyAlignment="1" applyFont="1" applyNumberFormat="1">
      <alignment readingOrder="0"/>
    </xf>
    <xf borderId="0" fillId="0" fontId="2" numFmtId="19" xfId="0" applyAlignment="1" applyFont="1" applyNumberFormat="1">
      <alignment readingOrder="0"/>
    </xf>
    <xf borderId="0" fillId="0" fontId="2" numFmtId="21" xfId="0" applyAlignment="1" applyFont="1" applyNumberFormat="1">
      <alignment readingOrder="0"/>
    </xf>
    <xf borderId="0" fillId="5" fontId="1" numFmtId="0" xfId="0" applyAlignment="1" applyFont="1">
      <alignment horizontal="center" readingOrder="0"/>
    </xf>
    <xf borderId="0" fillId="0" fontId="2" numFmtId="166" xfId="0" applyFont="1" applyNumberFormat="1"/>
    <xf borderId="0" fillId="0" fontId="2" numFmtId="17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17.38"/>
    <col customWidth="1" min="3" max="3" width="13.5"/>
    <col customWidth="1" min="4" max="4" width="8.38"/>
    <col customWidth="1" min="5" max="5" width="11.63"/>
    <col customWidth="1" min="6" max="6" width="13.88"/>
    <col customWidth="1" min="7" max="7" width="9.88"/>
    <col customWidth="1" min="8" max="9" width="10.13"/>
    <col customWidth="1" min="10" max="11" width="15.75"/>
    <col customWidth="1" min="12" max="12" width="21.75"/>
  </cols>
  <sheetData>
    <row r="1">
      <c r="A1" s="1" t="str">
        <f>IFERROR(__xludf.DUMMYFUNCTION("IMPORTRANGE(""https://docs.google.com/spreadsheets/d/1_3xkbHqUd8_WE7W39l9YM097EKIFRe_ZVYNR6he5J80/edit#gid=838843478"",""Merchant!A:G"")"),"index")</f>
        <v>index</v>
      </c>
      <c r="B1" s="1" t="str">
        <f>IFERROR(__xludf.DUMMYFUNCTION("""COMPUTED_VALUE"""),"address")</f>
        <v>address</v>
      </c>
      <c r="C1" s="1" t="str">
        <f>IFERROR(__xludf.DUMMYFUNCTION("""COMPUTED_VALUE"""),"company")</f>
        <v>company</v>
      </c>
      <c r="D1" s="1" t="str">
        <f>IFERROR(__xludf.DUMMYFUNCTION("""COMPUTED_VALUE"""),"maxValue")</f>
        <v>maxValue</v>
      </c>
      <c r="E1" s="1" t="str">
        <f>IFERROR(__xludf.DUMMYFUNCTION("""COMPUTED_VALUE"""),"Fiat Withdraw")</f>
        <v>Fiat Withdraw</v>
      </c>
      <c r="F1" s="1" t="str">
        <f>IFERROR(__xludf.DUMMYFUNCTION("""COMPUTED_VALUE"""),"Withdraw Period")</f>
        <v>Withdraw Period</v>
      </c>
      <c r="G1" s="1" t="str">
        <f>IFERROR(__xludf.DUMMYFUNCTION("""COMPUTED_VALUE"""),"Notification")</f>
        <v>Notification</v>
      </c>
      <c r="H1" s="2" t="s">
        <v>0</v>
      </c>
      <c r="I1" s="3" t="s">
        <v>1</v>
      </c>
      <c r="J1" s="4" t="s">
        <v>2</v>
      </c>
      <c r="K1" s="3" t="s">
        <v>3</v>
      </c>
      <c r="L1" s="3" t="str">
        <f>IFERROR(__xludf.DUMMYFUNCTION("IMPORTRANGE(""https://docs.google.com/spreadsheets/d/1_3xkbHqUd8_WE7W39l9YM097EKIFRe_ZVYNR6he5J80/edit#gid=838843478"",""Merchant!H:H"")"),"Email")</f>
        <v>Email</v>
      </c>
    </row>
    <row r="2">
      <c r="A2" s="5">
        <f>IFERROR(__xludf.DUMMYFUNCTION("""COMPUTED_VALUE"""),2.0)</f>
        <v>2</v>
      </c>
      <c r="B2" s="5" t="str">
        <f>IFERROR(__xludf.DUMMYFUNCTION("""COMPUTED_VALUE"""),"GZLPJYkR3diD8c8vpgb7sXHEH9sG1R9sWa3yPwaL9Peb")</f>
        <v>GZLPJYkR3diD8c8vpgb7sXHEH9sG1R9sWa3yPwaL9Peb</v>
      </c>
      <c r="C2" s="5" t="str">
        <f>IFERROR(__xludf.DUMMYFUNCTION("""COMPUTED_VALUE"""),"Le pain d'Annette")</f>
        <v>Le pain d'Annette</v>
      </c>
      <c r="D2" s="6">
        <f>IFERROR(__xludf.DUMMYFUNCTION("""COMPUTED_VALUE"""),300.0)</f>
        <v>300</v>
      </c>
      <c r="E2" s="5" t="b">
        <f>IFERROR(__xludf.DUMMYFUNCTION("""COMPUTED_VALUE"""),TRUE)</f>
        <v>1</v>
      </c>
      <c r="F2" s="5" t="str">
        <f>IFERROR(__xludf.DUMMYFUNCTION("""COMPUTED_VALUE"""),"Weekly")</f>
        <v>Weekly</v>
      </c>
      <c r="G2" s="5" t="str">
        <f>IFERROR(__xludf.DUMMYFUNCTION("""COMPUTED_VALUE"""),"No")</f>
        <v>No</v>
      </c>
      <c r="H2" s="7">
        <f>IF($A2&lt;&gt;"",SUMIFS(Transactions!$B:$B,Transactions!$C:$C,$A2),)</f>
        <v>0</v>
      </c>
      <c r="I2" s="8">
        <f>IF($A2&lt;&gt;"",SUMIFS(PaidTransactions!$B:$B,PaidTransactions!$C:$C,$A2),)</f>
        <v>371.1</v>
      </c>
      <c r="J2" s="9">
        <v>44774.058653078704</v>
      </c>
      <c r="K2" s="9">
        <f t="shared" ref="K2:K99" si="1">IF($A2&lt;&gt;"",SWITCH($F2,"Monthly",DATE(YEAR(TODAY()),MONTH(TODAY())+1,1),"Weekly",TODAY()+7-WEEKDAY(TODAY(),2),"Daily",TODAY()) + TIME(21,0,0),)</f>
        <v>44780.875</v>
      </c>
      <c r="L2" s="9" t="str">
        <f>IFERROR(__xludf.DUMMYFUNCTION("""COMPUTED_VALUE"""),"lepaindannette@free.fr")</f>
        <v>lepaindannette@free.fr</v>
      </c>
    </row>
    <row r="3">
      <c r="A3" s="5">
        <f>IFERROR(__xludf.DUMMYFUNCTION("""COMPUTED_VALUE"""),3.0)</f>
        <v>3</v>
      </c>
      <c r="B3" s="5" t="str">
        <f>IFERROR(__xludf.DUMMYFUNCTION("""COMPUTED_VALUE"""),"88r4F8tmgzxyxSoQFz5cWwTMAqtM8xB8pABfL4ikcJyx")</f>
        <v>88r4F8tmgzxyxSoQFz5cWwTMAqtM8xB8pABfL4ikcJyx</v>
      </c>
      <c r="C3" s="5" t="str">
        <f>IFERROR(__xludf.DUMMYFUNCTION("""COMPUTED_VALUE"""),"Nature &amp; bulles")</f>
        <v>Nature &amp; bulles</v>
      </c>
      <c r="D3" s="6">
        <f>IFERROR(__xludf.DUMMYFUNCTION("""COMPUTED_VALUE"""),300.0)</f>
        <v>300</v>
      </c>
      <c r="E3" s="5" t="b">
        <f>IFERROR(__xludf.DUMMYFUNCTION("""COMPUTED_VALUE"""),TRUE)</f>
        <v>1</v>
      </c>
      <c r="F3" s="5" t="str">
        <f>IFERROR(__xludf.DUMMYFUNCTION("""COMPUTED_VALUE"""),"Weekly")</f>
        <v>Weekly</v>
      </c>
      <c r="G3" s="5" t="str">
        <f>IFERROR(__xludf.DUMMYFUNCTION("""COMPUTED_VALUE"""),"No")</f>
        <v>No</v>
      </c>
      <c r="H3" s="7">
        <f>IF($A3&lt;&gt;"",SUMIFS(Transactions!$B:$B,Transactions!$C:$C,$A3),)</f>
        <v>0</v>
      </c>
      <c r="I3" s="8">
        <f>IF($A3&lt;&gt;"",SUMIFS(PaidTransactions!$B:$B,PaidTransactions!$C:$C,$A3),)</f>
        <v>79</v>
      </c>
      <c r="J3" s="9">
        <v>44774.058653078704</v>
      </c>
      <c r="K3" s="9">
        <f t="shared" si="1"/>
        <v>44780.875</v>
      </c>
      <c r="L3" s="9" t="str">
        <f>IFERROR(__xludf.DUMMYFUNCTION("""COMPUTED_VALUE"""),"contact@natureetbulles.com")</f>
        <v>contact@natureetbulles.com</v>
      </c>
    </row>
    <row r="4">
      <c r="A4" s="5">
        <f>IFERROR(__xludf.DUMMYFUNCTION("""COMPUTED_VALUE"""),4.0)</f>
        <v>4</v>
      </c>
      <c r="B4" s="5" t="str">
        <f>IFERROR(__xludf.DUMMYFUNCTION("""COMPUTED_VALUE"""),"BNnncdQZ9YokyQJX8of4K2YGw3pvLt2SVkXK131E1nFy")</f>
        <v>BNnncdQZ9YokyQJX8of4K2YGw3pvLt2SVkXK131E1nFy</v>
      </c>
      <c r="C4" s="5" t="str">
        <f>IFERROR(__xludf.DUMMYFUNCTION("""COMPUTED_VALUE"""),"Bloopsy Couture")</f>
        <v>Bloopsy Couture</v>
      </c>
      <c r="D4" s="6">
        <f>IFERROR(__xludf.DUMMYFUNCTION("""COMPUTED_VALUE"""),300.0)</f>
        <v>300</v>
      </c>
      <c r="E4" s="5" t="b">
        <f>IFERROR(__xludf.DUMMYFUNCTION("""COMPUTED_VALUE"""),FALSE)</f>
        <v>0</v>
      </c>
      <c r="F4" s="5" t="str">
        <f>IFERROR(__xludf.DUMMYFUNCTION("""COMPUTED_VALUE"""),"Weekly")</f>
        <v>Weekly</v>
      </c>
      <c r="G4" s="5" t="str">
        <f>IFERROR(__xludf.DUMMYFUNCTION("""COMPUTED_VALUE"""),"No")</f>
        <v>No</v>
      </c>
      <c r="H4" s="7">
        <f>IF($A4&lt;&gt;"",SUMIFS(Transactions!$B:$B,Transactions!$C:$C,$A4),)</f>
        <v>0</v>
      </c>
      <c r="I4" s="8">
        <f>IF($A4&lt;&gt;"",SUMIFS(PaidTransactions!$B:$B,PaidTransactions!$C:$C,$A4),)</f>
        <v>19.2</v>
      </c>
      <c r="J4" s="9">
        <v>44774.058653078704</v>
      </c>
      <c r="K4" s="9">
        <f t="shared" si="1"/>
        <v>44780.875</v>
      </c>
      <c r="L4" s="9" t="str">
        <f>IFERROR(__xludf.DUMMYFUNCTION("""COMPUTED_VALUE"""),"isadeloenzien@gmail.com")</f>
        <v>isadeloenzien@gmail.com</v>
      </c>
    </row>
    <row r="5">
      <c r="D5" s="10"/>
      <c r="H5" s="7" t="str">
        <f>IF($A5&lt;&gt;"",SUMIFS(Transactions!$B:$B,Transactions!$C:$C,$A5),)</f>
        <v/>
      </c>
      <c r="I5" s="8" t="str">
        <f>IF($A5&lt;&gt;"",SUMIFS(PaidTransactions!$B:$B,PaidTransactions!$C:$C,$A5),)</f>
        <v/>
      </c>
      <c r="J5" s="9"/>
      <c r="K5" s="9" t="str">
        <f t="shared" si="1"/>
        <v/>
      </c>
      <c r="L5" s="9"/>
    </row>
    <row r="6">
      <c r="D6" s="10"/>
      <c r="H6" s="7" t="str">
        <f>IF($A6&lt;&gt;"",SUMIFS(Transactions!$B:$B,Transactions!$C:$C,$A6),)</f>
        <v/>
      </c>
      <c r="I6" s="8" t="str">
        <f>IF($A6&lt;&gt;"",SUMIFS(PaidTransactions!$B:$B,PaidTransactions!$C:$C,$A6),)</f>
        <v/>
      </c>
      <c r="J6" s="9"/>
      <c r="K6" s="9" t="str">
        <f t="shared" si="1"/>
        <v/>
      </c>
      <c r="L6" s="9"/>
    </row>
    <row r="7">
      <c r="D7" s="10"/>
      <c r="H7" s="7" t="str">
        <f>IF($A7&lt;&gt;"",SUMIFS(Transactions!$B:$B,Transactions!$C:$C,$A7),)</f>
        <v/>
      </c>
      <c r="I7" s="8" t="str">
        <f>IF($A7&lt;&gt;"",SUMIFS(PaidTransactions!$B:$B,PaidTransactions!$C:$C,$A7),)</f>
        <v/>
      </c>
      <c r="J7" s="9"/>
      <c r="K7" s="9" t="str">
        <f t="shared" si="1"/>
        <v/>
      </c>
      <c r="L7" s="9"/>
    </row>
    <row r="8">
      <c r="D8" s="10"/>
      <c r="H8" s="7" t="str">
        <f>IF($A8&lt;&gt;"",SUMIFS(Transactions!$B:$B,Transactions!$C:$C,$A8),)</f>
        <v/>
      </c>
      <c r="I8" s="8" t="str">
        <f>IF($A8&lt;&gt;"",SUMIFS(PaidTransactions!$B:$B,PaidTransactions!$C:$C,$A8),)</f>
        <v/>
      </c>
      <c r="J8" s="9"/>
      <c r="K8" s="9" t="str">
        <f t="shared" si="1"/>
        <v/>
      </c>
      <c r="L8" s="9"/>
    </row>
    <row r="9">
      <c r="D9" s="10"/>
      <c r="H9" s="7" t="str">
        <f>IF($A9&lt;&gt;"",SUMIFS(Transactions!$B:$B,Transactions!$C:$C,$A9),)</f>
        <v/>
      </c>
      <c r="I9" s="8" t="str">
        <f>IF($A9&lt;&gt;"",SUMIFS(PaidTransactions!$B:$B,PaidTransactions!$C:$C,$A9),)</f>
        <v/>
      </c>
      <c r="J9" s="9"/>
      <c r="K9" s="9" t="str">
        <f t="shared" si="1"/>
        <v/>
      </c>
      <c r="L9" s="9"/>
    </row>
    <row r="10">
      <c r="D10" s="10"/>
      <c r="H10" s="7" t="str">
        <f>IF($A10&lt;&gt;"",SUMIFS(Transactions!$B:$B,Transactions!$C:$C,$A10),)</f>
        <v/>
      </c>
      <c r="I10" s="8" t="str">
        <f>IF($A10&lt;&gt;"",SUMIFS(PaidTransactions!$B:$B,PaidTransactions!$C:$C,$A10),)</f>
        <v/>
      </c>
      <c r="J10" s="9"/>
      <c r="K10" s="9" t="str">
        <f t="shared" si="1"/>
        <v/>
      </c>
      <c r="L10" s="9"/>
    </row>
    <row r="11">
      <c r="D11" s="10"/>
      <c r="H11" s="7" t="str">
        <f>IF($A11&lt;&gt;"",SUMIFS(Transactions!$B:$B,Transactions!$C:$C,$A11),)</f>
        <v/>
      </c>
      <c r="I11" s="8" t="str">
        <f>IF($A11&lt;&gt;"",SUMIFS(PaidTransactions!$B:$B,PaidTransactions!$C:$C,$A11),)</f>
        <v/>
      </c>
      <c r="J11" s="9"/>
      <c r="K11" s="9" t="str">
        <f t="shared" si="1"/>
        <v/>
      </c>
      <c r="L11" s="9"/>
    </row>
    <row r="12">
      <c r="D12" s="10"/>
      <c r="H12" s="7" t="str">
        <f>IF($A12&lt;&gt;"",SUMIFS(Transactions!$B:$B,Transactions!$C:$C,$A12),)</f>
        <v/>
      </c>
      <c r="I12" s="8" t="str">
        <f>IF($A12&lt;&gt;"",SUMIFS(PaidTransactions!$B:$B,PaidTransactions!$C:$C,$A12),)</f>
        <v/>
      </c>
      <c r="J12" s="9"/>
      <c r="K12" s="9" t="str">
        <f t="shared" si="1"/>
        <v/>
      </c>
      <c r="L12" s="9"/>
    </row>
    <row r="13">
      <c r="D13" s="10"/>
      <c r="H13" s="7" t="str">
        <f>IF($A13&lt;&gt;"",SUMIFS(Transactions!$B:$B,Transactions!$C:$C,$A13),)</f>
        <v/>
      </c>
      <c r="I13" s="8" t="str">
        <f>IF($A13&lt;&gt;"",SUMIFS(PaidTransactions!$B:$B,PaidTransactions!$C:$C,$A13),)</f>
        <v/>
      </c>
      <c r="J13" s="9"/>
      <c r="K13" s="9" t="str">
        <f t="shared" si="1"/>
        <v/>
      </c>
      <c r="L13" s="9"/>
    </row>
    <row r="14">
      <c r="D14" s="10"/>
      <c r="H14" s="7" t="str">
        <f>IF($A14&lt;&gt;"",SUMIFS(Transactions!$B:$B,Transactions!$C:$C,$A14),)</f>
        <v/>
      </c>
      <c r="I14" s="8" t="str">
        <f>IF($A14&lt;&gt;"",SUMIFS(PaidTransactions!$B:$B,PaidTransactions!$C:$C,$A14),)</f>
        <v/>
      </c>
      <c r="J14" s="9"/>
      <c r="K14" s="9" t="str">
        <f t="shared" si="1"/>
        <v/>
      </c>
      <c r="L14" s="9"/>
    </row>
    <row r="15">
      <c r="D15" s="10"/>
      <c r="H15" s="7" t="str">
        <f>IF($A15&lt;&gt;"",SUMIFS(Transactions!$B:$B,Transactions!$C:$C,$A15),)</f>
        <v/>
      </c>
      <c r="I15" s="8" t="str">
        <f>IF($A15&lt;&gt;"",SUMIFS(PaidTransactions!$B:$B,PaidTransactions!$C:$C,$A15),)</f>
        <v/>
      </c>
      <c r="J15" s="9"/>
      <c r="K15" s="9" t="str">
        <f t="shared" si="1"/>
        <v/>
      </c>
      <c r="L15" s="9"/>
    </row>
    <row r="16">
      <c r="D16" s="10"/>
      <c r="H16" s="7" t="str">
        <f>IF($A16&lt;&gt;"",SUMIFS(Transactions!$B:$B,Transactions!$C:$C,$A16),)</f>
        <v/>
      </c>
      <c r="I16" s="8" t="str">
        <f>IF($A16&lt;&gt;"",SUMIFS(PaidTransactions!$B:$B,PaidTransactions!$C:$C,$A16),)</f>
        <v/>
      </c>
      <c r="J16" s="9"/>
      <c r="K16" s="9" t="str">
        <f t="shared" si="1"/>
        <v/>
      </c>
      <c r="L16" s="9"/>
    </row>
    <row r="17">
      <c r="D17" s="10"/>
      <c r="H17" s="7" t="str">
        <f>IF($A17&lt;&gt;"",SUMIFS(Transactions!$B:$B,Transactions!$C:$C,$A17),)</f>
        <v/>
      </c>
      <c r="I17" s="8" t="str">
        <f>IF($A17&lt;&gt;"",SUMIFS(PaidTransactions!$B:$B,PaidTransactions!$C:$C,$A17),)</f>
        <v/>
      </c>
      <c r="J17" s="9"/>
      <c r="K17" s="9" t="str">
        <f t="shared" si="1"/>
        <v/>
      </c>
      <c r="L17" s="9"/>
    </row>
    <row r="18">
      <c r="D18" s="10"/>
      <c r="H18" s="7" t="str">
        <f>IF($A18&lt;&gt;"",SUMIFS(Transactions!$B:$B,Transactions!$C:$C,$A18),)</f>
        <v/>
      </c>
      <c r="I18" s="8" t="str">
        <f>IF($A18&lt;&gt;"",SUMIFS(PaidTransactions!$B:$B,PaidTransactions!$C:$C,$A18),)</f>
        <v/>
      </c>
      <c r="J18" s="9"/>
      <c r="K18" s="9" t="str">
        <f t="shared" si="1"/>
        <v/>
      </c>
      <c r="L18" s="9"/>
    </row>
    <row r="19">
      <c r="D19" s="10"/>
      <c r="H19" s="7" t="str">
        <f>IF($A19&lt;&gt;"",SUMIFS(Transactions!$B:$B,Transactions!$C:$C,$A19),)</f>
        <v/>
      </c>
      <c r="I19" s="8" t="str">
        <f>IF($A19&lt;&gt;"",SUMIFS(PaidTransactions!$B:$B,PaidTransactions!$C:$C,$A19),)</f>
        <v/>
      </c>
      <c r="J19" s="9"/>
      <c r="K19" s="9" t="str">
        <f t="shared" si="1"/>
        <v/>
      </c>
      <c r="L19" s="9"/>
    </row>
    <row r="20">
      <c r="D20" s="10"/>
      <c r="H20" s="7" t="str">
        <f>IF($A20&lt;&gt;"",SUMIFS(Transactions!$B:$B,Transactions!$C:$C,$A20),)</f>
        <v/>
      </c>
      <c r="I20" s="8" t="str">
        <f>IF($A20&lt;&gt;"",SUMIFS(PaidTransactions!$B:$B,PaidTransactions!$C:$C,$A20),)</f>
        <v/>
      </c>
      <c r="J20" s="9"/>
      <c r="K20" s="9" t="str">
        <f t="shared" si="1"/>
        <v/>
      </c>
      <c r="L20" s="9"/>
    </row>
    <row r="21">
      <c r="D21" s="10"/>
      <c r="H21" s="7" t="str">
        <f>IF($A21&lt;&gt;"",SUMIFS(Transactions!$B:$B,Transactions!$C:$C,$A21),)</f>
        <v/>
      </c>
      <c r="I21" s="8" t="str">
        <f>IF($A21&lt;&gt;"",SUMIFS(PaidTransactions!$B:$B,PaidTransactions!$C:$C,$A21),)</f>
        <v/>
      </c>
      <c r="J21" s="9"/>
      <c r="K21" s="9" t="str">
        <f t="shared" si="1"/>
        <v/>
      </c>
      <c r="L21" s="9"/>
    </row>
    <row r="22">
      <c r="D22" s="10"/>
      <c r="H22" s="7" t="str">
        <f>IF($A22&lt;&gt;"",SUMIFS(Transactions!$B:$B,Transactions!$C:$C,$A22),)</f>
        <v/>
      </c>
      <c r="I22" s="8" t="str">
        <f>IF($A22&lt;&gt;"",SUMIFS(PaidTransactions!$B:$B,PaidTransactions!$C:$C,$A22),)</f>
        <v/>
      </c>
      <c r="J22" s="9"/>
      <c r="K22" s="9" t="str">
        <f t="shared" si="1"/>
        <v/>
      </c>
      <c r="L22" s="9"/>
    </row>
    <row r="23">
      <c r="D23" s="10"/>
      <c r="H23" s="7" t="str">
        <f>IF($A23&lt;&gt;"",SUMIFS(Transactions!$B:$B,Transactions!$C:$C,$A23),)</f>
        <v/>
      </c>
      <c r="I23" s="8" t="str">
        <f>IF($A23&lt;&gt;"",SUMIFS(PaidTransactions!$B:$B,PaidTransactions!$C:$C,$A23),)</f>
        <v/>
      </c>
      <c r="J23" s="9"/>
      <c r="K23" s="9" t="str">
        <f t="shared" si="1"/>
        <v/>
      </c>
      <c r="L23" s="9"/>
    </row>
    <row r="24">
      <c r="D24" s="10"/>
      <c r="H24" s="7" t="str">
        <f>IF($A24&lt;&gt;"",SUMIFS(Transactions!$B:$B,Transactions!$C:$C,$A24),)</f>
        <v/>
      </c>
      <c r="I24" s="8" t="str">
        <f>IF($A24&lt;&gt;"",SUMIFS(PaidTransactions!$B:$B,PaidTransactions!$C:$C,$A24),)</f>
        <v/>
      </c>
      <c r="J24" s="9"/>
      <c r="K24" s="9" t="str">
        <f t="shared" si="1"/>
        <v/>
      </c>
      <c r="L24" s="9"/>
    </row>
    <row r="25">
      <c r="D25" s="10"/>
      <c r="H25" s="7" t="str">
        <f>IF($A25&lt;&gt;"",SUMIFS(Transactions!$B:$B,Transactions!$C:$C,$A25),)</f>
        <v/>
      </c>
      <c r="I25" s="8" t="str">
        <f>IF($A25&lt;&gt;"",SUMIFS(PaidTransactions!$B:$B,PaidTransactions!$C:$C,$A25),)</f>
        <v/>
      </c>
      <c r="J25" s="9"/>
      <c r="K25" s="9" t="str">
        <f t="shared" si="1"/>
        <v/>
      </c>
      <c r="L25" s="9"/>
    </row>
    <row r="26">
      <c r="D26" s="10"/>
      <c r="H26" s="7" t="str">
        <f>IF($A26&lt;&gt;"",SUMIFS(Transactions!$B:$B,Transactions!$C:$C,$A26),)</f>
        <v/>
      </c>
      <c r="I26" s="8" t="str">
        <f>IF($A26&lt;&gt;"",SUMIFS(PaidTransactions!$B:$B,PaidTransactions!$C:$C,$A26),)</f>
        <v/>
      </c>
      <c r="J26" s="9"/>
      <c r="K26" s="9" t="str">
        <f t="shared" si="1"/>
        <v/>
      </c>
      <c r="L26" s="9"/>
    </row>
    <row r="27">
      <c r="D27" s="10"/>
      <c r="H27" s="7" t="str">
        <f>IF($A27&lt;&gt;"",SUMIFS(Transactions!$B:$B,Transactions!$C:$C,$A27),)</f>
        <v/>
      </c>
      <c r="I27" s="8" t="str">
        <f>IF($A27&lt;&gt;"",SUMIFS(PaidTransactions!$B:$B,PaidTransactions!$C:$C,$A27),)</f>
        <v/>
      </c>
      <c r="J27" s="9"/>
      <c r="K27" s="9" t="str">
        <f t="shared" si="1"/>
        <v/>
      </c>
      <c r="L27" s="9"/>
    </row>
    <row r="28">
      <c r="D28" s="10"/>
      <c r="H28" s="7" t="str">
        <f>IF($A28&lt;&gt;"",SUMIFS(Transactions!$B:$B,Transactions!$C:$C,$A28),)</f>
        <v/>
      </c>
      <c r="I28" s="8" t="str">
        <f>IF($A28&lt;&gt;"",SUMIFS(PaidTransactions!$B:$B,PaidTransactions!$C:$C,$A28),)</f>
        <v/>
      </c>
      <c r="J28" s="9"/>
      <c r="K28" s="9" t="str">
        <f t="shared" si="1"/>
        <v/>
      </c>
      <c r="L28" s="9"/>
    </row>
    <row r="29">
      <c r="D29" s="10"/>
      <c r="H29" s="7" t="str">
        <f>IF($A29&lt;&gt;"",SUMIFS(Transactions!$B:$B,Transactions!$C:$C,$A29),)</f>
        <v/>
      </c>
      <c r="I29" s="8" t="str">
        <f>IF($A29&lt;&gt;"",SUMIFS(PaidTransactions!$B:$B,PaidTransactions!$C:$C,$A29),)</f>
        <v/>
      </c>
      <c r="J29" s="9"/>
      <c r="K29" s="9" t="str">
        <f t="shared" si="1"/>
        <v/>
      </c>
      <c r="L29" s="9"/>
    </row>
    <row r="30">
      <c r="D30" s="10"/>
      <c r="H30" s="7" t="str">
        <f>IF($A30&lt;&gt;"",SUMIFS(Transactions!$B:$B,Transactions!$C:$C,$A30),)</f>
        <v/>
      </c>
      <c r="I30" s="8" t="str">
        <f>IF($A30&lt;&gt;"",SUMIFS(PaidTransactions!$B:$B,PaidTransactions!$C:$C,$A30),)</f>
        <v/>
      </c>
      <c r="J30" s="9"/>
      <c r="K30" s="9" t="str">
        <f t="shared" si="1"/>
        <v/>
      </c>
      <c r="L30" s="9"/>
    </row>
    <row r="31">
      <c r="D31" s="10"/>
      <c r="H31" s="7" t="str">
        <f>IF($A31&lt;&gt;"",SUMIFS(Transactions!$B:$B,Transactions!$C:$C,$A31),)</f>
        <v/>
      </c>
      <c r="I31" s="8" t="str">
        <f>IF($A31&lt;&gt;"",SUMIFS(PaidTransactions!$B:$B,PaidTransactions!$C:$C,$A31),)</f>
        <v/>
      </c>
      <c r="J31" s="9"/>
      <c r="K31" s="9" t="str">
        <f t="shared" si="1"/>
        <v/>
      </c>
      <c r="L31" s="9"/>
    </row>
    <row r="32">
      <c r="D32" s="10"/>
      <c r="H32" s="7" t="str">
        <f>IF($A32&lt;&gt;"",SUMIFS(Transactions!$B:$B,Transactions!$C:$C,$A32),)</f>
        <v/>
      </c>
      <c r="I32" s="8" t="str">
        <f>IF($A32&lt;&gt;"",SUMIFS(PaidTransactions!$B:$B,PaidTransactions!$C:$C,$A32),)</f>
        <v/>
      </c>
      <c r="J32" s="9"/>
      <c r="K32" s="9" t="str">
        <f t="shared" si="1"/>
        <v/>
      </c>
      <c r="L32" s="9"/>
    </row>
    <row r="33">
      <c r="D33" s="10"/>
      <c r="H33" s="7" t="str">
        <f>IF($A33&lt;&gt;"",SUMIFS(Transactions!$B:$B,Transactions!$C:$C,$A33),)</f>
        <v/>
      </c>
      <c r="I33" s="8" t="str">
        <f>IF($A33&lt;&gt;"",SUMIFS(PaidTransactions!$B:$B,PaidTransactions!$C:$C,$A33),)</f>
        <v/>
      </c>
      <c r="J33" s="9"/>
      <c r="K33" s="9" t="str">
        <f t="shared" si="1"/>
        <v/>
      </c>
      <c r="L33" s="9"/>
    </row>
    <row r="34">
      <c r="D34" s="10"/>
      <c r="H34" s="7" t="str">
        <f>IF($A34&lt;&gt;"",SUMIFS(Transactions!$B:$B,Transactions!$C:$C,$A34),)</f>
        <v/>
      </c>
      <c r="I34" s="8" t="str">
        <f>IF($A34&lt;&gt;"",SUMIFS(PaidTransactions!$B:$B,PaidTransactions!$C:$C,$A34),)</f>
        <v/>
      </c>
      <c r="J34" s="9"/>
      <c r="K34" s="9" t="str">
        <f t="shared" si="1"/>
        <v/>
      </c>
      <c r="L34" s="9"/>
    </row>
    <row r="35">
      <c r="D35" s="10"/>
      <c r="H35" s="7" t="str">
        <f>IF($A35&lt;&gt;"",SUMIFS(Transactions!$B:$B,Transactions!$C:$C,$A35),)</f>
        <v/>
      </c>
      <c r="I35" s="8" t="str">
        <f>IF($A35&lt;&gt;"",SUMIFS(PaidTransactions!$B:$B,PaidTransactions!$C:$C,$A35),)</f>
        <v/>
      </c>
      <c r="J35" s="9"/>
      <c r="K35" s="9" t="str">
        <f t="shared" si="1"/>
        <v/>
      </c>
      <c r="L35" s="9"/>
    </row>
    <row r="36">
      <c r="D36" s="10"/>
      <c r="H36" s="7" t="str">
        <f>IF($A36&lt;&gt;"",SUMIFS(Transactions!$B:$B,Transactions!$C:$C,$A36),)</f>
        <v/>
      </c>
      <c r="I36" s="8" t="str">
        <f>IF($A36&lt;&gt;"",SUMIFS(PaidTransactions!$B:$B,PaidTransactions!$C:$C,$A36),)</f>
        <v/>
      </c>
      <c r="J36" s="9"/>
      <c r="K36" s="9" t="str">
        <f t="shared" si="1"/>
        <v/>
      </c>
      <c r="L36" s="9"/>
    </row>
    <row r="37">
      <c r="D37" s="10"/>
      <c r="H37" s="7" t="str">
        <f>IF($A37&lt;&gt;"",SUMIFS(Transactions!$B:$B,Transactions!$C:$C,$A37),)</f>
        <v/>
      </c>
      <c r="I37" s="8" t="str">
        <f>IF($A37&lt;&gt;"",SUMIFS(PaidTransactions!$B:$B,PaidTransactions!$C:$C,$A37),)</f>
        <v/>
      </c>
      <c r="J37" s="9"/>
      <c r="K37" s="9" t="str">
        <f t="shared" si="1"/>
        <v/>
      </c>
      <c r="L37" s="9"/>
    </row>
    <row r="38">
      <c r="D38" s="10"/>
      <c r="H38" s="7" t="str">
        <f>IF($A38&lt;&gt;"",SUMIFS(Transactions!$B:$B,Transactions!$C:$C,$A38),)</f>
        <v/>
      </c>
      <c r="I38" s="8" t="str">
        <f>IF($A38&lt;&gt;"",SUMIFS(PaidTransactions!$B:$B,PaidTransactions!$C:$C,$A38),)</f>
        <v/>
      </c>
      <c r="J38" s="9"/>
      <c r="K38" s="9" t="str">
        <f t="shared" si="1"/>
        <v/>
      </c>
      <c r="L38" s="9"/>
    </row>
    <row r="39">
      <c r="D39" s="10"/>
      <c r="H39" s="7" t="str">
        <f>IF($A39&lt;&gt;"",SUMIFS(Transactions!$B:$B,Transactions!$C:$C,$A39),)</f>
        <v/>
      </c>
      <c r="I39" s="8" t="str">
        <f>IF($A39&lt;&gt;"",SUMIFS(PaidTransactions!$B:$B,PaidTransactions!$C:$C,$A39),)</f>
        <v/>
      </c>
      <c r="J39" s="9"/>
      <c r="K39" s="9" t="str">
        <f t="shared" si="1"/>
        <v/>
      </c>
      <c r="L39" s="9"/>
    </row>
    <row r="40">
      <c r="D40" s="10"/>
      <c r="H40" s="7" t="str">
        <f>IF($A40&lt;&gt;"",SUMIFS(Transactions!$B:$B,Transactions!$C:$C,$A40),)</f>
        <v/>
      </c>
      <c r="I40" s="8" t="str">
        <f>IF($A40&lt;&gt;"",SUMIFS(PaidTransactions!$B:$B,PaidTransactions!$C:$C,$A40),)</f>
        <v/>
      </c>
      <c r="J40" s="9"/>
      <c r="K40" s="9" t="str">
        <f t="shared" si="1"/>
        <v/>
      </c>
      <c r="L40" s="9"/>
    </row>
    <row r="41">
      <c r="D41" s="10"/>
      <c r="H41" s="7" t="str">
        <f>IF($A41&lt;&gt;"",SUMIFS(Transactions!$B:$B,Transactions!$C:$C,$A41),)</f>
        <v/>
      </c>
      <c r="I41" s="8" t="str">
        <f>IF($A41&lt;&gt;"",SUMIFS(PaidTransactions!$B:$B,PaidTransactions!$C:$C,$A41),)</f>
        <v/>
      </c>
      <c r="J41" s="9"/>
      <c r="K41" s="9" t="str">
        <f t="shared" si="1"/>
        <v/>
      </c>
      <c r="L41" s="9"/>
    </row>
    <row r="42">
      <c r="D42" s="10"/>
      <c r="H42" s="7" t="str">
        <f>IF($A42&lt;&gt;"",SUMIFS(Transactions!$B:$B,Transactions!$C:$C,$A42),)</f>
        <v/>
      </c>
      <c r="I42" s="8" t="str">
        <f>IF($A42&lt;&gt;"",SUMIFS(PaidTransactions!$B:$B,PaidTransactions!$C:$C,$A42),)</f>
        <v/>
      </c>
      <c r="J42" s="9"/>
      <c r="K42" s="9" t="str">
        <f t="shared" si="1"/>
        <v/>
      </c>
      <c r="L42" s="9"/>
    </row>
    <row r="43">
      <c r="D43" s="10"/>
      <c r="H43" s="7" t="str">
        <f>IF($A43&lt;&gt;"",SUMIFS(Transactions!$B:$B,Transactions!$C:$C,$A43),)</f>
        <v/>
      </c>
      <c r="I43" s="8" t="str">
        <f>IF($A43&lt;&gt;"",SUMIFS(PaidTransactions!$B:$B,PaidTransactions!$C:$C,$A43),)</f>
        <v/>
      </c>
      <c r="J43" s="9"/>
      <c r="K43" s="9" t="str">
        <f t="shared" si="1"/>
        <v/>
      </c>
      <c r="L43" s="9"/>
    </row>
    <row r="44">
      <c r="D44" s="10"/>
      <c r="H44" s="7" t="str">
        <f>IF($A44&lt;&gt;"",SUMIFS(Transactions!$B:$B,Transactions!$C:$C,$A44),)</f>
        <v/>
      </c>
      <c r="I44" s="8" t="str">
        <f>IF($A44&lt;&gt;"",SUMIFS(PaidTransactions!$B:$B,PaidTransactions!$C:$C,$A44),)</f>
        <v/>
      </c>
      <c r="J44" s="9"/>
      <c r="K44" s="9" t="str">
        <f t="shared" si="1"/>
        <v/>
      </c>
      <c r="L44" s="9"/>
    </row>
    <row r="45">
      <c r="D45" s="10"/>
      <c r="H45" s="7" t="str">
        <f>IF($A45&lt;&gt;"",SUMIFS(Transactions!$B:$B,Transactions!$C:$C,$A45),)</f>
        <v/>
      </c>
      <c r="I45" s="8" t="str">
        <f>IF($A45&lt;&gt;"",SUMIFS(PaidTransactions!$B:$B,PaidTransactions!$C:$C,$A45),)</f>
        <v/>
      </c>
      <c r="J45" s="9"/>
      <c r="K45" s="9" t="str">
        <f t="shared" si="1"/>
        <v/>
      </c>
      <c r="L45" s="9"/>
    </row>
    <row r="46">
      <c r="D46" s="10"/>
      <c r="H46" s="7" t="str">
        <f>IF($A46&lt;&gt;"",SUMIFS(Transactions!$B:$B,Transactions!$C:$C,$A46),)</f>
        <v/>
      </c>
      <c r="I46" s="8" t="str">
        <f>IF($A46&lt;&gt;"",SUMIFS(PaidTransactions!$B:$B,PaidTransactions!$C:$C,$A46),)</f>
        <v/>
      </c>
      <c r="J46" s="9"/>
      <c r="K46" s="9" t="str">
        <f t="shared" si="1"/>
        <v/>
      </c>
      <c r="L46" s="9"/>
    </row>
    <row r="47">
      <c r="D47" s="10"/>
      <c r="H47" s="7" t="str">
        <f>IF($A47&lt;&gt;"",SUMIFS(Transactions!$B:$B,Transactions!$C:$C,$A47),)</f>
        <v/>
      </c>
      <c r="I47" s="8" t="str">
        <f>IF($A47&lt;&gt;"",SUMIFS(PaidTransactions!$B:$B,PaidTransactions!$C:$C,$A47),)</f>
        <v/>
      </c>
      <c r="J47" s="9"/>
      <c r="K47" s="9" t="str">
        <f t="shared" si="1"/>
        <v/>
      </c>
      <c r="L47" s="9"/>
    </row>
    <row r="48">
      <c r="D48" s="10"/>
      <c r="H48" s="7" t="str">
        <f>IF($A48&lt;&gt;"",SUMIFS(Transactions!$B:$B,Transactions!$C:$C,$A48),)</f>
        <v/>
      </c>
      <c r="I48" s="8" t="str">
        <f>IF($A48&lt;&gt;"",SUMIFS(PaidTransactions!$B:$B,PaidTransactions!$C:$C,$A48),)</f>
        <v/>
      </c>
      <c r="J48" s="9"/>
      <c r="K48" s="9" t="str">
        <f t="shared" si="1"/>
        <v/>
      </c>
      <c r="L48" s="9"/>
    </row>
    <row r="49">
      <c r="D49" s="10"/>
      <c r="H49" s="7" t="str">
        <f>IF($A49&lt;&gt;"",SUMIFS(Transactions!$B:$B,Transactions!$C:$C,$A49),)</f>
        <v/>
      </c>
      <c r="I49" s="8" t="str">
        <f>IF($A49&lt;&gt;"",SUMIFS(PaidTransactions!$B:$B,PaidTransactions!$C:$C,$A49),)</f>
        <v/>
      </c>
      <c r="J49" s="9"/>
      <c r="K49" s="9" t="str">
        <f t="shared" si="1"/>
        <v/>
      </c>
      <c r="L49" s="9"/>
    </row>
    <row r="50">
      <c r="D50" s="10"/>
      <c r="H50" s="7" t="str">
        <f>IF($A50&lt;&gt;"",SUMIFS(Transactions!$B:$B,Transactions!$C:$C,$A50),)</f>
        <v/>
      </c>
      <c r="I50" s="8" t="str">
        <f>IF($A50&lt;&gt;"",SUMIFS(PaidTransactions!$B:$B,PaidTransactions!$C:$C,$A50),)</f>
        <v/>
      </c>
      <c r="J50" s="9"/>
      <c r="K50" s="9" t="str">
        <f t="shared" si="1"/>
        <v/>
      </c>
      <c r="L50" s="9"/>
    </row>
    <row r="51">
      <c r="D51" s="10"/>
      <c r="H51" s="7" t="str">
        <f>IF($A51&lt;&gt;"",SUMIFS(Transactions!$B:$B,Transactions!$C:$C,$A51),)</f>
        <v/>
      </c>
      <c r="I51" s="8" t="str">
        <f>IF($A51&lt;&gt;"",SUMIFS(PaidTransactions!$B:$B,PaidTransactions!$C:$C,$A51),)</f>
        <v/>
      </c>
      <c r="J51" s="9"/>
      <c r="K51" s="9" t="str">
        <f t="shared" si="1"/>
        <v/>
      </c>
      <c r="L51" s="9"/>
    </row>
    <row r="52">
      <c r="D52" s="10"/>
      <c r="H52" s="7" t="str">
        <f>IF($A52&lt;&gt;"",SUMIFS(Transactions!$B:$B,Transactions!$C:$C,$A52),)</f>
        <v/>
      </c>
      <c r="I52" s="8" t="str">
        <f>IF($A52&lt;&gt;"",SUMIFS(PaidTransactions!$B:$B,PaidTransactions!$C:$C,$A52),)</f>
        <v/>
      </c>
      <c r="J52" s="9"/>
      <c r="K52" s="9" t="str">
        <f t="shared" si="1"/>
        <v/>
      </c>
      <c r="L52" s="9"/>
    </row>
    <row r="53">
      <c r="D53" s="10"/>
      <c r="H53" s="7" t="str">
        <f>IF($A53&lt;&gt;"",SUMIFS(Transactions!$B:$B,Transactions!$C:$C,$A53),)</f>
        <v/>
      </c>
      <c r="I53" s="8" t="str">
        <f>IF($A53&lt;&gt;"",SUMIFS(PaidTransactions!$B:$B,PaidTransactions!$C:$C,$A53),)</f>
        <v/>
      </c>
      <c r="J53" s="9"/>
      <c r="K53" s="9" t="str">
        <f t="shared" si="1"/>
        <v/>
      </c>
      <c r="L53" s="9"/>
    </row>
    <row r="54">
      <c r="D54" s="10"/>
      <c r="H54" s="7" t="str">
        <f>IF($A54&lt;&gt;"",SUMIFS(Transactions!$B:$B,Transactions!$C:$C,$A54),)</f>
        <v/>
      </c>
      <c r="I54" s="8" t="str">
        <f>IF($A54&lt;&gt;"",SUMIFS(PaidTransactions!$B:$B,PaidTransactions!$C:$C,$A54),)</f>
        <v/>
      </c>
      <c r="J54" s="9"/>
      <c r="K54" s="9" t="str">
        <f t="shared" si="1"/>
        <v/>
      </c>
      <c r="L54" s="9"/>
    </row>
    <row r="55">
      <c r="D55" s="10"/>
      <c r="H55" s="7" t="str">
        <f>IF($A55&lt;&gt;"",SUMIFS(Transactions!$B:$B,Transactions!$C:$C,$A55),)</f>
        <v/>
      </c>
      <c r="I55" s="8" t="str">
        <f>IF($A55&lt;&gt;"",SUMIFS(PaidTransactions!$B:$B,PaidTransactions!$C:$C,$A55),)</f>
        <v/>
      </c>
      <c r="J55" s="9"/>
      <c r="K55" s="9" t="str">
        <f t="shared" si="1"/>
        <v/>
      </c>
      <c r="L55" s="9"/>
    </row>
    <row r="56">
      <c r="D56" s="10"/>
      <c r="H56" s="7" t="str">
        <f>IF($A56&lt;&gt;"",SUMIFS(Transactions!$B:$B,Transactions!$C:$C,$A56),)</f>
        <v/>
      </c>
      <c r="I56" s="8" t="str">
        <f>IF($A56&lt;&gt;"",SUMIFS(PaidTransactions!$B:$B,PaidTransactions!$C:$C,$A56),)</f>
        <v/>
      </c>
      <c r="J56" s="9"/>
      <c r="K56" s="9" t="str">
        <f t="shared" si="1"/>
        <v/>
      </c>
      <c r="L56" s="9"/>
    </row>
    <row r="57">
      <c r="D57" s="10"/>
      <c r="H57" s="7" t="str">
        <f>IF($A57&lt;&gt;"",SUMIFS(Transactions!$B:$B,Transactions!$C:$C,$A57),)</f>
        <v/>
      </c>
      <c r="I57" s="8" t="str">
        <f>IF($A57&lt;&gt;"",SUMIFS(PaidTransactions!$B:$B,PaidTransactions!$C:$C,$A57),)</f>
        <v/>
      </c>
      <c r="J57" s="9"/>
      <c r="K57" s="9" t="str">
        <f t="shared" si="1"/>
        <v/>
      </c>
      <c r="L57" s="9"/>
    </row>
    <row r="58">
      <c r="D58" s="10"/>
      <c r="H58" s="7" t="str">
        <f>IF($A58&lt;&gt;"",SUMIFS(Transactions!$B:$B,Transactions!$C:$C,$A58),)</f>
        <v/>
      </c>
      <c r="I58" s="8" t="str">
        <f>IF($A58&lt;&gt;"",SUMIFS(PaidTransactions!$B:$B,PaidTransactions!$C:$C,$A58),)</f>
        <v/>
      </c>
      <c r="J58" s="9"/>
      <c r="K58" s="9" t="str">
        <f t="shared" si="1"/>
        <v/>
      </c>
      <c r="L58" s="9"/>
    </row>
    <row r="59">
      <c r="D59" s="10"/>
      <c r="H59" s="7" t="str">
        <f>IF($A59&lt;&gt;"",SUMIFS(Transactions!$B:$B,Transactions!$C:$C,$A59),)</f>
        <v/>
      </c>
      <c r="I59" s="8" t="str">
        <f>IF($A59&lt;&gt;"",SUMIFS(PaidTransactions!$B:$B,PaidTransactions!$C:$C,$A59),)</f>
        <v/>
      </c>
      <c r="J59" s="9"/>
      <c r="K59" s="9" t="str">
        <f t="shared" si="1"/>
        <v/>
      </c>
      <c r="L59" s="9"/>
    </row>
    <row r="60">
      <c r="D60" s="10"/>
      <c r="H60" s="7" t="str">
        <f>IF($A60&lt;&gt;"",SUMIFS(Transactions!$B:$B,Transactions!$C:$C,$A60),)</f>
        <v/>
      </c>
      <c r="I60" s="8" t="str">
        <f>IF($A60&lt;&gt;"",SUMIFS(PaidTransactions!$B:$B,PaidTransactions!$C:$C,$A60),)</f>
        <v/>
      </c>
      <c r="J60" s="9"/>
      <c r="K60" s="9" t="str">
        <f t="shared" si="1"/>
        <v/>
      </c>
      <c r="L60" s="9"/>
    </row>
    <row r="61">
      <c r="D61" s="10"/>
      <c r="H61" s="7" t="str">
        <f>IF($A61&lt;&gt;"",SUMIFS(Transactions!$B:$B,Transactions!$C:$C,$A61),)</f>
        <v/>
      </c>
      <c r="I61" s="8" t="str">
        <f>IF($A61&lt;&gt;"",SUMIFS(PaidTransactions!$B:$B,PaidTransactions!$C:$C,$A61),)</f>
        <v/>
      </c>
      <c r="J61" s="9"/>
      <c r="K61" s="9" t="str">
        <f t="shared" si="1"/>
        <v/>
      </c>
      <c r="L61" s="9"/>
    </row>
    <row r="62">
      <c r="D62" s="10"/>
      <c r="H62" s="7" t="str">
        <f>IF($A62&lt;&gt;"",SUMIFS(Transactions!$B:$B,Transactions!$C:$C,$A62),)</f>
        <v/>
      </c>
      <c r="I62" s="8" t="str">
        <f>IF($A62&lt;&gt;"",SUMIFS(PaidTransactions!$B:$B,PaidTransactions!$C:$C,$A62),)</f>
        <v/>
      </c>
      <c r="J62" s="9"/>
      <c r="K62" s="9" t="str">
        <f t="shared" si="1"/>
        <v/>
      </c>
      <c r="L62" s="9"/>
    </row>
    <row r="63">
      <c r="D63" s="10"/>
      <c r="H63" s="7" t="str">
        <f>IF($A63&lt;&gt;"",SUMIFS(Transactions!$B:$B,Transactions!$C:$C,$A63),)</f>
        <v/>
      </c>
      <c r="I63" s="8" t="str">
        <f>IF($A63&lt;&gt;"",SUMIFS(PaidTransactions!$B:$B,PaidTransactions!$C:$C,$A63),)</f>
        <v/>
      </c>
      <c r="J63" s="9"/>
      <c r="K63" s="9" t="str">
        <f t="shared" si="1"/>
        <v/>
      </c>
      <c r="L63" s="9"/>
    </row>
    <row r="64">
      <c r="D64" s="10"/>
      <c r="H64" s="7" t="str">
        <f>IF($A64&lt;&gt;"",SUMIFS(Transactions!$B:$B,Transactions!$C:$C,$A64),)</f>
        <v/>
      </c>
      <c r="I64" s="8" t="str">
        <f>IF($A64&lt;&gt;"",SUMIFS(PaidTransactions!$B:$B,PaidTransactions!$C:$C,$A64),)</f>
        <v/>
      </c>
      <c r="J64" s="9"/>
      <c r="K64" s="9" t="str">
        <f t="shared" si="1"/>
        <v/>
      </c>
      <c r="L64" s="9"/>
    </row>
    <row r="65">
      <c r="D65" s="10"/>
      <c r="H65" s="7" t="str">
        <f>IF($A65&lt;&gt;"",SUMIFS(Transactions!$B:$B,Transactions!$C:$C,$A65),)</f>
        <v/>
      </c>
      <c r="I65" s="8" t="str">
        <f>IF($A65&lt;&gt;"",SUMIFS(PaidTransactions!$B:$B,PaidTransactions!$C:$C,$A65),)</f>
        <v/>
      </c>
      <c r="J65" s="9"/>
      <c r="K65" s="9" t="str">
        <f t="shared" si="1"/>
        <v/>
      </c>
      <c r="L65" s="9"/>
    </row>
    <row r="66">
      <c r="D66" s="10"/>
      <c r="H66" s="7" t="str">
        <f>IF($A66&lt;&gt;"",SUMIFS(Transactions!$B:$B,Transactions!$C:$C,$A66),)</f>
        <v/>
      </c>
      <c r="I66" s="8" t="str">
        <f>IF($A66&lt;&gt;"",SUMIFS(PaidTransactions!$B:$B,PaidTransactions!$C:$C,$A66),)</f>
        <v/>
      </c>
      <c r="J66" s="9"/>
      <c r="K66" s="9" t="str">
        <f t="shared" si="1"/>
        <v/>
      </c>
      <c r="L66" s="9"/>
    </row>
    <row r="67">
      <c r="D67" s="10"/>
      <c r="H67" s="7" t="str">
        <f>IF($A67&lt;&gt;"",SUMIFS(Transactions!$B:$B,Transactions!$C:$C,$A67),)</f>
        <v/>
      </c>
      <c r="I67" s="8" t="str">
        <f>IF($A67&lt;&gt;"",SUMIFS(PaidTransactions!$B:$B,PaidTransactions!$C:$C,$A67),)</f>
        <v/>
      </c>
      <c r="J67" s="9"/>
      <c r="K67" s="9" t="str">
        <f t="shared" si="1"/>
        <v/>
      </c>
      <c r="L67" s="9"/>
    </row>
    <row r="68">
      <c r="D68" s="10"/>
      <c r="H68" s="7" t="str">
        <f>IF($A68&lt;&gt;"",SUMIFS(Transactions!$B:$B,Transactions!$C:$C,$A68),)</f>
        <v/>
      </c>
      <c r="I68" s="8" t="str">
        <f>IF($A68&lt;&gt;"",SUMIFS(PaidTransactions!$B:$B,PaidTransactions!$C:$C,$A68),)</f>
        <v/>
      </c>
      <c r="J68" s="9"/>
      <c r="K68" s="9" t="str">
        <f t="shared" si="1"/>
        <v/>
      </c>
      <c r="L68" s="9"/>
    </row>
    <row r="69">
      <c r="D69" s="10"/>
      <c r="H69" s="7" t="str">
        <f>IF($A69&lt;&gt;"",SUMIFS(Transactions!$B:$B,Transactions!$C:$C,$A69),)</f>
        <v/>
      </c>
      <c r="I69" s="8" t="str">
        <f>IF($A69&lt;&gt;"",SUMIFS(PaidTransactions!$B:$B,PaidTransactions!$C:$C,$A69),)</f>
        <v/>
      </c>
      <c r="J69" s="9"/>
      <c r="K69" s="9" t="str">
        <f t="shared" si="1"/>
        <v/>
      </c>
      <c r="L69" s="9"/>
    </row>
    <row r="70">
      <c r="D70" s="10"/>
      <c r="H70" s="7" t="str">
        <f>IF($A70&lt;&gt;"",SUMIFS(Transactions!$B:$B,Transactions!$C:$C,$A70),)</f>
        <v/>
      </c>
      <c r="I70" s="8" t="str">
        <f>IF($A70&lt;&gt;"",SUMIFS(PaidTransactions!$B:$B,PaidTransactions!$C:$C,$A70),)</f>
        <v/>
      </c>
      <c r="J70" s="9"/>
      <c r="K70" s="9" t="str">
        <f t="shared" si="1"/>
        <v/>
      </c>
      <c r="L70" s="9"/>
    </row>
    <row r="71">
      <c r="D71" s="10"/>
      <c r="H71" s="7" t="str">
        <f>IF($A71&lt;&gt;"",SUMIFS(Transactions!$B:$B,Transactions!$C:$C,$A71),)</f>
        <v/>
      </c>
      <c r="I71" s="8" t="str">
        <f>IF($A71&lt;&gt;"",SUMIFS(PaidTransactions!$B:$B,PaidTransactions!$C:$C,$A71),)</f>
        <v/>
      </c>
      <c r="J71" s="9"/>
      <c r="K71" s="9" t="str">
        <f t="shared" si="1"/>
        <v/>
      </c>
      <c r="L71" s="9"/>
    </row>
    <row r="72">
      <c r="D72" s="10"/>
      <c r="H72" s="7" t="str">
        <f>IF($A72&lt;&gt;"",SUMIFS(Transactions!$B:$B,Transactions!$C:$C,$A72),)</f>
        <v/>
      </c>
      <c r="I72" s="8" t="str">
        <f>IF($A72&lt;&gt;"",SUMIFS(PaidTransactions!$B:$B,PaidTransactions!$C:$C,$A72),)</f>
        <v/>
      </c>
      <c r="J72" s="9"/>
      <c r="K72" s="9" t="str">
        <f t="shared" si="1"/>
        <v/>
      </c>
      <c r="L72" s="9"/>
    </row>
    <row r="73">
      <c r="D73" s="10"/>
      <c r="H73" s="7" t="str">
        <f>IF($A73&lt;&gt;"",SUMIFS(Transactions!$B:$B,Transactions!$C:$C,$A73),)</f>
        <v/>
      </c>
      <c r="I73" s="8" t="str">
        <f>IF($A73&lt;&gt;"",SUMIFS(PaidTransactions!$B:$B,PaidTransactions!$C:$C,$A73),)</f>
        <v/>
      </c>
      <c r="J73" s="9"/>
      <c r="K73" s="9" t="str">
        <f t="shared" si="1"/>
        <v/>
      </c>
      <c r="L73" s="9"/>
    </row>
    <row r="74">
      <c r="D74" s="10"/>
      <c r="H74" s="7" t="str">
        <f>IF($A74&lt;&gt;"",SUMIFS(Transactions!$B:$B,Transactions!$C:$C,$A74),)</f>
        <v/>
      </c>
      <c r="I74" s="8" t="str">
        <f>IF($A74&lt;&gt;"",SUMIFS(PaidTransactions!$B:$B,PaidTransactions!$C:$C,$A74),)</f>
        <v/>
      </c>
      <c r="J74" s="9"/>
      <c r="K74" s="9" t="str">
        <f t="shared" si="1"/>
        <v/>
      </c>
      <c r="L74" s="9"/>
    </row>
    <row r="75">
      <c r="D75" s="10"/>
      <c r="H75" s="7" t="str">
        <f>IF($A75&lt;&gt;"",SUMIFS(Transactions!$B:$B,Transactions!$C:$C,$A75),)</f>
        <v/>
      </c>
      <c r="I75" s="8" t="str">
        <f>IF($A75&lt;&gt;"",SUMIFS(PaidTransactions!$B:$B,PaidTransactions!$C:$C,$A75),)</f>
        <v/>
      </c>
      <c r="J75" s="9"/>
      <c r="K75" s="9" t="str">
        <f t="shared" si="1"/>
        <v/>
      </c>
      <c r="L75" s="9"/>
    </row>
    <row r="76">
      <c r="D76" s="10"/>
      <c r="H76" s="7" t="str">
        <f>IF($A76&lt;&gt;"",SUMIFS(Transactions!$B:$B,Transactions!$C:$C,$A76),)</f>
        <v/>
      </c>
      <c r="I76" s="8" t="str">
        <f>IF($A76&lt;&gt;"",SUMIFS(PaidTransactions!$B:$B,PaidTransactions!$C:$C,$A76),)</f>
        <v/>
      </c>
      <c r="J76" s="9"/>
      <c r="K76" s="9" t="str">
        <f t="shared" si="1"/>
        <v/>
      </c>
      <c r="L76" s="9"/>
    </row>
    <row r="77">
      <c r="D77" s="10"/>
      <c r="H77" s="7" t="str">
        <f>IF($A77&lt;&gt;"",SUMIFS(Transactions!$B:$B,Transactions!$C:$C,$A77),)</f>
        <v/>
      </c>
      <c r="I77" s="8" t="str">
        <f>IF($A77&lt;&gt;"",SUMIFS(PaidTransactions!$B:$B,PaidTransactions!$C:$C,$A77),)</f>
        <v/>
      </c>
      <c r="J77" s="9"/>
      <c r="K77" s="9" t="str">
        <f t="shared" si="1"/>
        <v/>
      </c>
      <c r="L77" s="9"/>
    </row>
    <row r="78">
      <c r="D78" s="10"/>
      <c r="H78" s="7" t="str">
        <f>IF($A78&lt;&gt;"",SUMIFS(Transactions!$B:$B,Transactions!$C:$C,$A78),)</f>
        <v/>
      </c>
      <c r="I78" s="8" t="str">
        <f>IF($A78&lt;&gt;"",SUMIFS(PaidTransactions!$B:$B,PaidTransactions!$C:$C,$A78),)</f>
        <v/>
      </c>
      <c r="J78" s="9"/>
      <c r="K78" s="9" t="str">
        <f t="shared" si="1"/>
        <v/>
      </c>
      <c r="L78" s="9"/>
    </row>
    <row r="79">
      <c r="D79" s="10"/>
      <c r="H79" s="7" t="str">
        <f>IF($A79&lt;&gt;"",SUMIFS(Transactions!$B:$B,Transactions!$C:$C,$A79),)</f>
        <v/>
      </c>
      <c r="I79" s="8" t="str">
        <f>IF($A79&lt;&gt;"",SUMIFS(PaidTransactions!$B:$B,PaidTransactions!$C:$C,$A79),)</f>
        <v/>
      </c>
      <c r="J79" s="9"/>
      <c r="K79" s="9" t="str">
        <f t="shared" si="1"/>
        <v/>
      </c>
      <c r="L79" s="9"/>
    </row>
    <row r="80">
      <c r="D80" s="10"/>
      <c r="H80" s="7" t="str">
        <f>IF($A80&lt;&gt;"",SUMIFS(Transactions!$B:$B,Transactions!$C:$C,$A80),)</f>
        <v/>
      </c>
      <c r="I80" s="8" t="str">
        <f>IF($A80&lt;&gt;"",SUMIFS(PaidTransactions!$B:$B,PaidTransactions!$C:$C,$A80),)</f>
        <v/>
      </c>
      <c r="J80" s="9"/>
      <c r="K80" s="9" t="str">
        <f t="shared" si="1"/>
        <v/>
      </c>
      <c r="L80" s="9"/>
    </row>
    <row r="81">
      <c r="D81" s="10"/>
      <c r="H81" s="7" t="str">
        <f>IF($A81&lt;&gt;"",SUMIFS(Transactions!$B:$B,Transactions!$C:$C,$A81),)</f>
        <v/>
      </c>
      <c r="I81" s="8" t="str">
        <f>IF($A81&lt;&gt;"",SUMIFS(PaidTransactions!$B:$B,PaidTransactions!$C:$C,$A81),)</f>
        <v/>
      </c>
      <c r="J81" s="9"/>
      <c r="K81" s="9" t="str">
        <f t="shared" si="1"/>
        <v/>
      </c>
      <c r="L81" s="9"/>
    </row>
    <row r="82">
      <c r="D82" s="10"/>
      <c r="H82" s="7" t="str">
        <f>IF($A82&lt;&gt;"",SUMIFS(Transactions!$B:$B,Transactions!$C:$C,$A82),)</f>
        <v/>
      </c>
      <c r="I82" s="8" t="str">
        <f>IF($A82&lt;&gt;"",SUMIFS(PaidTransactions!$B:$B,PaidTransactions!$C:$C,$A82),)</f>
        <v/>
      </c>
      <c r="J82" s="9"/>
      <c r="K82" s="9" t="str">
        <f t="shared" si="1"/>
        <v/>
      </c>
      <c r="L82" s="9"/>
    </row>
    <row r="83">
      <c r="D83" s="10"/>
      <c r="H83" s="7" t="str">
        <f>IF($A83&lt;&gt;"",SUMIFS(Transactions!$B:$B,Transactions!$C:$C,$A83),)</f>
        <v/>
      </c>
      <c r="I83" s="8" t="str">
        <f>IF($A83&lt;&gt;"",SUMIFS(PaidTransactions!$B:$B,PaidTransactions!$C:$C,$A83),)</f>
        <v/>
      </c>
      <c r="J83" s="9"/>
      <c r="K83" s="9" t="str">
        <f t="shared" si="1"/>
        <v/>
      </c>
      <c r="L83" s="9"/>
    </row>
    <row r="84">
      <c r="D84" s="10"/>
      <c r="H84" s="7" t="str">
        <f>IF($A84&lt;&gt;"",SUMIFS(Transactions!$B:$B,Transactions!$C:$C,$A84),)</f>
        <v/>
      </c>
      <c r="I84" s="8" t="str">
        <f>IF($A84&lt;&gt;"",SUMIFS(PaidTransactions!$B:$B,PaidTransactions!$C:$C,$A84),)</f>
        <v/>
      </c>
      <c r="J84" s="9"/>
      <c r="K84" s="9" t="str">
        <f t="shared" si="1"/>
        <v/>
      </c>
      <c r="L84" s="9"/>
    </row>
    <row r="85">
      <c r="D85" s="10"/>
      <c r="H85" s="7" t="str">
        <f>IF($A85&lt;&gt;"",SUMIFS(Transactions!$B:$B,Transactions!$C:$C,$A85),)</f>
        <v/>
      </c>
      <c r="I85" s="8" t="str">
        <f>IF($A85&lt;&gt;"",SUMIFS(PaidTransactions!$B:$B,PaidTransactions!$C:$C,$A85),)</f>
        <v/>
      </c>
      <c r="J85" s="9"/>
      <c r="K85" s="9" t="str">
        <f t="shared" si="1"/>
        <v/>
      </c>
      <c r="L85" s="9"/>
    </row>
    <row r="86">
      <c r="D86" s="10"/>
      <c r="H86" s="7" t="str">
        <f>IF($A86&lt;&gt;"",SUMIFS(Transactions!$B:$B,Transactions!$C:$C,$A86),)</f>
        <v/>
      </c>
      <c r="I86" s="8" t="str">
        <f>IF($A86&lt;&gt;"",SUMIFS(PaidTransactions!$B:$B,PaidTransactions!$C:$C,$A86),)</f>
        <v/>
      </c>
      <c r="J86" s="9"/>
      <c r="K86" s="9" t="str">
        <f t="shared" si="1"/>
        <v/>
      </c>
      <c r="L86" s="9"/>
    </row>
    <row r="87">
      <c r="D87" s="10"/>
      <c r="H87" s="7" t="str">
        <f>IF($A87&lt;&gt;"",SUMIFS(Transactions!$B:$B,Transactions!$C:$C,$A87),)</f>
        <v/>
      </c>
      <c r="I87" s="8" t="str">
        <f>IF($A87&lt;&gt;"",SUMIFS(PaidTransactions!$B:$B,PaidTransactions!$C:$C,$A87),)</f>
        <v/>
      </c>
      <c r="J87" s="9"/>
      <c r="K87" s="9" t="str">
        <f t="shared" si="1"/>
        <v/>
      </c>
      <c r="L87" s="9"/>
    </row>
    <row r="88">
      <c r="D88" s="10"/>
      <c r="H88" s="7" t="str">
        <f>IF($A88&lt;&gt;"",SUMIFS(Transactions!$B:$B,Transactions!$C:$C,$A88),)</f>
        <v/>
      </c>
      <c r="I88" s="8" t="str">
        <f>IF($A88&lt;&gt;"",SUMIFS(PaidTransactions!$B:$B,PaidTransactions!$C:$C,$A88),)</f>
        <v/>
      </c>
      <c r="J88" s="9"/>
      <c r="K88" s="9" t="str">
        <f t="shared" si="1"/>
        <v/>
      </c>
      <c r="L88" s="9"/>
    </row>
    <row r="89">
      <c r="D89" s="10"/>
      <c r="H89" s="7" t="str">
        <f>IF($A89&lt;&gt;"",SUMIFS(Transactions!$B:$B,Transactions!$C:$C,$A89),)</f>
        <v/>
      </c>
      <c r="I89" s="8" t="str">
        <f>IF($A89&lt;&gt;"",SUMIFS(PaidTransactions!$B:$B,PaidTransactions!$C:$C,$A89),)</f>
        <v/>
      </c>
      <c r="J89" s="9"/>
      <c r="K89" s="9" t="str">
        <f t="shared" si="1"/>
        <v/>
      </c>
      <c r="L89" s="9"/>
    </row>
    <row r="90">
      <c r="D90" s="10"/>
      <c r="H90" s="7" t="str">
        <f>IF($A90&lt;&gt;"",SUMIFS(Transactions!$B:$B,Transactions!$C:$C,$A90),)</f>
        <v/>
      </c>
      <c r="I90" s="8" t="str">
        <f>IF($A90&lt;&gt;"",SUMIFS(PaidTransactions!$B:$B,PaidTransactions!$C:$C,$A90),)</f>
        <v/>
      </c>
      <c r="J90" s="9"/>
      <c r="K90" s="9" t="str">
        <f t="shared" si="1"/>
        <v/>
      </c>
      <c r="L90" s="9"/>
    </row>
    <row r="91">
      <c r="D91" s="10"/>
      <c r="H91" s="7" t="str">
        <f>IF($A91&lt;&gt;"",SUMIFS(Transactions!$B:$B,Transactions!$C:$C,$A91),)</f>
        <v/>
      </c>
      <c r="I91" s="8" t="str">
        <f>IF($A91&lt;&gt;"",SUMIFS(PaidTransactions!$B:$B,PaidTransactions!$C:$C,$A91),)</f>
        <v/>
      </c>
      <c r="J91" s="9"/>
      <c r="K91" s="9" t="str">
        <f t="shared" si="1"/>
        <v/>
      </c>
      <c r="L91" s="9"/>
    </row>
    <row r="92">
      <c r="D92" s="10"/>
      <c r="H92" s="7" t="str">
        <f>IF($A92&lt;&gt;"",SUMIFS(Transactions!$B:$B,Transactions!$C:$C,$A92),)</f>
        <v/>
      </c>
      <c r="I92" s="8" t="str">
        <f>IF($A92&lt;&gt;"",SUMIFS(PaidTransactions!$B:$B,PaidTransactions!$C:$C,$A92),)</f>
        <v/>
      </c>
      <c r="J92" s="9"/>
      <c r="K92" s="9" t="str">
        <f t="shared" si="1"/>
        <v/>
      </c>
      <c r="L92" s="9"/>
    </row>
    <row r="93">
      <c r="D93" s="10"/>
      <c r="H93" s="7" t="str">
        <f>IF($A93&lt;&gt;"",SUMIFS(Transactions!$B:$B,Transactions!$C:$C,$A93),)</f>
        <v/>
      </c>
      <c r="I93" s="8" t="str">
        <f>IF($A93&lt;&gt;"",SUMIFS(PaidTransactions!$B:$B,PaidTransactions!$C:$C,$A93),)</f>
        <v/>
      </c>
      <c r="J93" s="9"/>
      <c r="K93" s="9" t="str">
        <f t="shared" si="1"/>
        <v/>
      </c>
      <c r="L93" s="9"/>
    </row>
    <row r="94">
      <c r="D94" s="10"/>
      <c r="H94" s="7" t="str">
        <f>IF($A94&lt;&gt;"",SUMIFS(Transactions!$B:$B,Transactions!$C:$C,$A94),)</f>
        <v/>
      </c>
      <c r="I94" s="8" t="str">
        <f>IF($A94&lt;&gt;"",SUMIFS(PaidTransactions!$B:$B,PaidTransactions!$C:$C,$A94),)</f>
        <v/>
      </c>
      <c r="J94" s="9"/>
      <c r="K94" s="9" t="str">
        <f t="shared" si="1"/>
        <v/>
      </c>
      <c r="L94" s="9"/>
    </row>
    <row r="95">
      <c r="D95" s="10"/>
      <c r="H95" s="7" t="str">
        <f>IF($A95&lt;&gt;"",SUMIFS(Transactions!$B:$B,Transactions!$C:$C,$A95),)</f>
        <v/>
      </c>
      <c r="I95" s="8" t="str">
        <f>IF($A95&lt;&gt;"",SUMIFS(PaidTransactions!$B:$B,PaidTransactions!$C:$C,$A95),)</f>
        <v/>
      </c>
      <c r="J95" s="9"/>
      <c r="K95" s="9" t="str">
        <f t="shared" si="1"/>
        <v/>
      </c>
      <c r="L95" s="9"/>
    </row>
    <row r="96">
      <c r="D96" s="10"/>
      <c r="H96" s="7" t="str">
        <f>IF($A96&lt;&gt;"",SUMIFS(Transactions!$B:$B,Transactions!$C:$C,$A96),)</f>
        <v/>
      </c>
      <c r="I96" s="8" t="str">
        <f>IF($A96&lt;&gt;"",SUMIFS(PaidTransactions!$B:$B,PaidTransactions!$C:$C,$A96),)</f>
        <v/>
      </c>
      <c r="J96" s="9"/>
      <c r="K96" s="9" t="str">
        <f t="shared" si="1"/>
        <v/>
      </c>
      <c r="L96" s="9"/>
    </row>
    <row r="97">
      <c r="D97" s="10"/>
      <c r="H97" s="7" t="str">
        <f>IF($A97&lt;&gt;"",SUMIFS(Transactions!$B:$B,Transactions!$C:$C,$A97),)</f>
        <v/>
      </c>
      <c r="I97" s="8" t="str">
        <f>IF($A97&lt;&gt;"",SUMIFS(PaidTransactions!$B:$B,PaidTransactions!$C:$C,$A97),)</f>
        <v/>
      </c>
      <c r="J97" s="9"/>
      <c r="K97" s="9" t="str">
        <f t="shared" si="1"/>
        <v/>
      </c>
      <c r="L97" s="9"/>
    </row>
    <row r="98">
      <c r="D98" s="10"/>
      <c r="H98" s="7" t="str">
        <f>IF($A98&lt;&gt;"",SUMIFS(Transactions!$B:$B,Transactions!$C:$C,$A98),)</f>
        <v/>
      </c>
      <c r="I98" s="8" t="str">
        <f>IF($A98&lt;&gt;"",SUMIFS(PaidTransactions!$B:$B,PaidTransactions!$C:$C,$A98),)</f>
        <v/>
      </c>
      <c r="J98" s="9"/>
      <c r="K98" s="9" t="str">
        <f t="shared" si="1"/>
        <v/>
      </c>
      <c r="L98" s="9"/>
    </row>
    <row r="99">
      <c r="D99" s="10"/>
      <c r="H99" s="7" t="str">
        <f>IF($A99&lt;&gt;"",SUMIFS(Transactions!$B:$B,Transactions!$C:$C,$A99),)</f>
        <v/>
      </c>
      <c r="I99" s="8" t="str">
        <f>IF($A99&lt;&gt;"",SUMIFS(PaidTransactions!$B:$B,PaidTransactions!$C:$C,$A99),)</f>
        <v/>
      </c>
      <c r="J99" s="9"/>
      <c r="K99" s="9" t="str">
        <f t="shared" si="1"/>
        <v/>
      </c>
      <c r="L9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1" t="s">
        <v>9</v>
      </c>
    </row>
    <row r="2">
      <c r="A2" s="12"/>
      <c r="B2" s="6"/>
      <c r="C2" s="13"/>
      <c r="D2" s="14"/>
      <c r="E2" s="13"/>
      <c r="F2"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1" t="s">
        <v>9</v>
      </c>
    </row>
    <row r="2">
      <c r="A2" s="12">
        <v>44773.210752314815</v>
      </c>
      <c r="B2" s="6">
        <v>13.0</v>
      </c>
      <c r="C2" s="13">
        <v>2.0</v>
      </c>
      <c r="D2" s="14" t="s">
        <v>10</v>
      </c>
      <c r="E2" s="13">
        <v>13.0</v>
      </c>
      <c r="F2" s="15">
        <v>1.0</v>
      </c>
    </row>
    <row r="3">
      <c r="A3" s="12">
        <v>44772.436215277776</v>
      </c>
      <c r="B3" s="6">
        <v>18.0</v>
      </c>
      <c r="C3" s="13">
        <v>2.0</v>
      </c>
      <c r="D3" s="14" t="s">
        <v>10</v>
      </c>
      <c r="E3" s="13">
        <v>18.0</v>
      </c>
      <c r="F3" s="15">
        <v>1.0</v>
      </c>
    </row>
    <row r="4">
      <c r="A4" s="12">
        <v>44771.43690972222</v>
      </c>
      <c r="B4" s="6">
        <v>3.0</v>
      </c>
      <c r="C4" s="13">
        <v>2.0</v>
      </c>
      <c r="D4" s="14" t="s">
        <v>10</v>
      </c>
      <c r="E4" s="13">
        <v>3.0</v>
      </c>
      <c r="F4" s="15">
        <v>1.0</v>
      </c>
    </row>
    <row r="5">
      <c r="A5" s="12">
        <v>44770.31542824074</v>
      </c>
      <c r="B5" s="6">
        <v>3.5</v>
      </c>
      <c r="C5" s="13">
        <v>2.0</v>
      </c>
      <c r="D5" s="14" t="s">
        <v>10</v>
      </c>
      <c r="E5" s="13">
        <v>3.5</v>
      </c>
      <c r="F5" s="15">
        <v>1.0</v>
      </c>
    </row>
    <row r="6">
      <c r="A6" s="12">
        <v>44769.443298611106</v>
      </c>
      <c r="B6" s="6">
        <v>10.8</v>
      </c>
      <c r="C6" s="13">
        <v>2.0</v>
      </c>
      <c r="D6" s="14" t="s">
        <v>10</v>
      </c>
      <c r="E6" s="13">
        <v>10.8</v>
      </c>
      <c r="F6" s="15">
        <v>1.0</v>
      </c>
    </row>
    <row r="7">
      <c r="A7" s="12">
        <v>44767.358206018514</v>
      </c>
      <c r="B7" s="6">
        <v>3.5</v>
      </c>
      <c r="C7" s="13">
        <v>2.0</v>
      </c>
      <c r="D7" s="14" t="s">
        <v>10</v>
      </c>
      <c r="E7" s="13">
        <v>3.5</v>
      </c>
      <c r="F7" s="15">
        <v>1.0</v>
      </c>
    </row>
    <row r="8">
      <c r="A8" s="12">
        <v>44766.891793981486</v>
      </c>
      <c r="B8" s="6">
        <v>19.2</v>
      </c>
      <c r="C8" s="13">
        <v>4.0</v>
      </c>
      <c r="D8" s="14" t="s">
        <v>10</v>
      </c>
      <c r="E8" s="13">
        <v>19.2</v>
      </c>
      <c r="F8" s="15">
        <v>1.0</v>
      </c>
    </row>
    <row r="9">
      <c r="A9" s="12">
        <v>44766.54278935185</v>
      </c>
      <c r="B9" s="6">
        <v>16.2</v>
      </c>
      <c r="C9" s="13">
        <v>2.0</v>
      </c>
      <c r="D9" s="14" t="s">
        <v>10</v>
      </c>
      <c r="E9" s="13">
        <v>16.2</v>
      </c>
      <c r="F9" s="15">
        <v>1.0</v>
      </c>
    </row>
    <row r="10">
      <c r="A10" s="12">
        <v>44764.484548611115</v>
      </c>
      <c r="B10" s="6">
        <v>3.0</v>
      </c>
      <c r="C10" s="13">
        <v>2.0</v>
      </c>
      <c r="D10" s="14" t="s">
        <v>10</v>
      </c>
      <c r="E10" s="13">
        <v>3.0</v>
      </c>
      <c r="F10" s="15">
        <v>1.0</v>
      </c>
    </row>
    <row r="11">
      <c r="A11" s="12">
        <v>44759.537986111114</v>
      </c>
      <c r="B11" s="6">
        <v>15.0</v>
      </c>
      <c r="C11" s="13">
        <v>2.0</v>
      </c>
      <c r="D11" s="14" t="s">
        <v>10</v>
      </c>
      <c r="E11" s="13">
        <v>15.0</v>
      </c>
      <c r="F11" s="15">
        <v>1.0</v>
      </c>
    </row>
    <row r="12">
      <c r="A12" s="12">
        <v>44758.51163194445</v>
      </c>
      <c r="B12" s="6">
        <v>8.19999999</v>
      </c>
      <c r="C12" s="13">
        <v>2.0</v>
      </c>
      <c r="D12" s="14" t="s">
        <v>10</v>
      </c>
      <c r="E12" s="13">
        <v>8.19999999</v>
      </c>
      <c r="F12" s="15">
        <v>1.0</v>
      </c>
    </row>
    <row r="13">
      <c r="A13" s="12">
        <v>44756.403715277775</v>
      </c>
      <c r="B13" s="6">
        <v>7.05</v>
      </c>
      <c r="C13" s="13">
        <v>2.0</v>
      </c>
      <c r="D13" s="14" t="s">
        <v>10</v>
      </c>
      <c r="E13" s="13">
        <v>7.05</v>
      </c>
      <c r="F13" s="15">
        <v>1.0</v>
      </c>
    </row>
    <row r="14">
      <c r="A14" s="12">
        <v>44755.44262731481</v>
      </c>
      <c r="B14" s="6">
        <v>3.5</v>
      </c>
      <c r="C14" s="13">
        <v>2.0</v>
      </c>
      <c r="D14" s="14" t="s">
        <v>10</v>
      </c>
      <c r="E14" s="13">
        <v>3.5</v>
      </c>
      <c r="F14" s="15">
        <v>1.0</v>
      </c>
    </row>
    <row r="15">
      <c r="A15" s="12">
        <v>44751.4221875</v>
      </c>
      <c r="B15" s="6">
        <v>11.0</v>
      </c>
      <c r="C15" s="13">
        <v>2.0</v>
      </c>
      <c r="D15" s="14" t="s">
        <v>10</v>
      </c>
      <c r="E15" s="13">
        <v>11.0</v>
      </c>
      <c r="F15" s="15">
        <v>1.0</v>
      </c>
    </row>
    <row r="16">
      <c r="A16" s="12">
        <v>44749.50597222222</v>
      </c>
      <c r="B16" s="6">
        <v>5.8</v>
      </c>
      <c r="C16" s="13">
        <v>2.0</v>
      </c>
      <c r="D16" s="14" t="s">
        <v>10</v>
      </c>
      <c r="E16" s="13">
        <v>5.8</v>
      </c>
      <c r="F16" s="15">
        <v>1.0</v>
      </c>
    </row>
    <row r="17">
      <c r="A17" s="12">
        <v>44748.50372685185</v>
      </c>
      <c r="B17" s="6">
        <v>9.19999999</v>
      </c>
      <c r="C17" s="13">
        <v>2.0</v>
      </c>
      <c r="D17" s="14" t="s">
        <v>10</v>
      </c>
      <c r="E17" s="13">
        <v>9.19999999</v>
      </c>
      <c r="F17" s="15">
        <v>1.0</v>
      </c>
    </row>
    <row r="18">
      <c r="A18" s="12">
        <v>44744.52138888889</v>
      </c>
      <c r="B18" s="6">
        <v>7.2</v>
      </c>
      <c r="C18" s="13">
        <v>2.0</v>
      </c>
      <c r="D18" s="14" t="s">
        <v>10</v>
      </c>
      <c r="E18" s="13">
        <v>7.2</v>
      </c>
      <c r="F18" s="15">
        <v>1.0</v>
      </c>
    </row>
    <row r="19">
      <c r="A19" s="12">
        <v>44743.52328703704</v>
      </c>
      <c r="B19" s="6">
        <v>6.6</v>
      </c>
      <c r="C19" s="13">
        <v>2.0</v>
      </c>
      <c r="D19" s="14" t="s">
        <v>10</v>
      </c>
      <c r="E19" s="13">
        <v>6.6</v>
      </c>
      <c r="F19" s="15">
        <v>1.0</v>
      </c>
    </row>
    <row r="20">
      <c r="A20" s="12">
        <v>44742.34605324074</v>
      </c>
      <c r="B20" s="6">
        <v>8.3</v>
      </c>
      <c r="C20" s="13">
        <v>2.0</v>
      </c>
      <c r="D20" s="14" t="s">
        <v>10</v>
      </c>
      <c r="E20" s="13">
        <v>8.3</v>
      </c>
      <c r="F20" s="15">
        <v>1.0</v>
      </c>
    </row>
    <row r="21">
      <c r="A21" s="12">
        <v>44738.518958333334</v>
      </c>
      <c r="B21" s="6">
        <v>12.35</v>
      </c>
      <c r="C21" s="13">
        <v>2.0</v>
      </c>
      <c r="D21" s="14" t="s">
        <v>10</v>
      </c>
      <c r="E21" s="13">
        <v>12.35</v>
      </c>
      <c r="F21" s="15">
        <v>1.0</v>
      </c>
    </row>
    <row r="22">
      <c r="A22" s="12">
        <v>44737.52877314815</v>
      </c>
      <c r="B22" s="6">
        <v>1.0</v>
      </c>
      <c r="C22" s="13">
        <v>2.0</v>
      </c>
      <c r="D22" s="14" t="s">
        <v>10</v>
      </c>
      <c r="E22" s="13">
        <v>1.0</v>
      </c>
      <c r="F22" s="15">
        <v>1.0</v>
      </c>
    </row>
    <row r="23">
      <c r="A23" s="12">
        <v>44737.52638888889</v>
      </c>
      <c r="B23" s="6">
        <v>2.5</v>
      </c>
      <c r="C23" s="13">
        <v>2.0</v>
      </c>
      <c r="D23" s="14" t="s">
        <v>10</v>
      </c>
      <c r="E23" s="13">
        <v>2.5</v>
      </c>
      <c r="F23" s="15">
        <v>1.0</v>
      </c>
    </row>
    <row r="24">
      <c r="A24" s="12">
        <v>44736.544641203705</v>
      </c>
      <c r="B24" s="6">
        <v>4.2</v>
      </c>
      <c r="C24" s="13">
        <v>2.0</v>
      </c>
      <c r="D24" s="14" t="s">
        <v>10</v>
      </c>
      <c r="E24" s="13">
        <v>4.2</v>
      </c>
      <c r="F24" s="15">
        <v>1.0</v>
      </c>
    </row>
    <row r="25">
      <c r="A25" s="12">
        <v>44735.491168981476</v>
      </c>
      <c r="B25" s="6">
        <v>4.66</v>
      </c>
      <c r="C25" s="13">
        <v>2.0</v>
      </c>
      <c r="D25" s="14" t="s">
        <v>10</v>
      </c>
      <c r="E25" s="13">
        <v>4.66</v>
      </c>
      <c r="F25" s="15">
        <v>1.0</v>
      </c>
    </row>
    <row r="26">
      <c r="A26" s="12">
        <v>44735.48849537037</v>
      </c>
      <c r="B26" s="6">
        <v>6.35</v>
      </c>
      <c r="C26" s="13">
        <v>2.0</v>
      </c>
      <c r="D26" s="14" t="s">
        <v>10</v>
      </c>
      <c r="E26" s="13">
        <v>6.35</v>
      </c>
      <c r="F26" s="15">
        <v>1.0</v>
      </c>
    </row>
    <row r="27">
      <c r="A27" s="12">
        <v>44736.848773148144</v>
      </c>
      <c r="B27" s="6">
        <v>50.0</v>
      </c>
      <c r="C27" s="13">
        <v>3.0</v>
      </c>
      <c r="D27" s="14" t="s">
        <v>10</v>
      </c>
      <c r="E27" s="13">
        <v>50.0</v>
      </c>
      <c r="F27" s="15">
        <v>1.0</v>
      </c>
    </row>
    <row r="28">
      <c r="A28" s="12">
        <v>44730.55094907407</v>
      </c>
      <c r="B28" s="6">
        <v>4.6</v>
      </c>
      <c r="C28" s="13">
        <v>2.0</v>
      </c>
      <c r="D28" s="14" t="s">
        <v>10</v>
      </c>
      <c r="E28" s="13">
        <v>4.59999999</v>
      </c>
      <c r="F28" s="15">
        <v>1.0</v>
      </c>
    </row>
    <row r="29">
      <c r="A29" s="12">
        <v>44729.54216435185</v>
      </c>
      <c r="B29" s="6">
        <v>4.75</v>
      </c>
      <c r="C29" s="13">
        <v>2.0</v>
      </c>
      <c r="D29" s="14" t="s">
        <v>10</v>
      </c>
      <c r="E29" s="13">
        <v>4.75</v>
      </c>
      <c r="F29" s="15">
        <v>1.0</v>
      </c>
    </row>
    <row r="30">
      <c r="A30" s="12">
        <v>44728.519432870366</v>
      </c>
      <c r="B30" s="6">
        <v>5.35</v>
      </c>
      <c r="C30" s="13">
        <v>2.0</v>
      </c>
      <c r="D30" s="14" t="s">
        <v>10</v>
      </c>
      <c r="E30" s="13">
        <v>5.34999999</v>
      </c>
      <c r="F30" s="15">
        <v>1.0</v>
      </c>
    </row>
    <row r="31">
      <c r="A31" s="12">
        <v>44724.4509837963</v>
      </c>
      <c r="B31" s="6">
        <v>3.8</v>
      </c>
      <c r="C31" s="13">
        <v>2.0</v>
      </c>
      <c r="D31" s="14" t="s">
        <v>10</v>
      </c>
      <c r="E31" s="13">
        <v>3.8</v>
      </c>
      <c r="F31" s="15">
        <v>1.0</v>
      </c>
    </row>
    <row r="32">
      <c r="A32" s="12">
        <v>44723.58341435185</v>
      </c>
      <c r="B32" s="6">
        <v>3.0</v>
      </c>
      <c r="C32" s="13">
        <v>2.0</v>
      </c>
      <c r="D32" s="14" t="s">
        <v>10</v>
      </c>
      <c r="E32" s="13">
        <v>3.0</v>
      </c>
      <c r="F32" s="15">
        <v>1.0</v>
      </c>
    </row>
    <row r="33">
      <c r="A33" s="12">
        <v>44722.54498842593</v>
      </c>
      <c r="B33" s="6">
        <v>3.0</v>
      </c>
      <c r="C33" s="13">
        <v>2.0</v>
      </c>
      <c r="D33" s="14" t="s">
        <v>10</v>
      </c>
      <c r="E33" s="13">
        <v>3.0</v>
      </c>
      <c r="F33" s="15">
        <v>1.0</v>
      </c>
    </row>
    <row r="34">
      <c r="A34" s="12">
        <v>44721.54378472222</v>
      </c>
      <c r="B34" s="6">
        <v>7.6</v>
      </c>
      <c r="C34" s="13">
        <v>2.0</v>
      </c>
      <c r="D34" s="14" t="s">
        <v>10</v>
      </c>
      <c r="E34" s="13">
        <v>7.6</v>
      </c>
      <c r="F34" s="15">
        <v>1.0</v>
      </c>
    </row>
    <row r="35">
      <c r="A35" s="12">
        <v>44717.502233796295</v>
      </c>
      <c r="B35" s="6">
        <v>6.8</v>
      </c>
      <c r="C35" s="13">
        <v>2.0</v>
      </c>
      <c r="D35" s="14" t="s">
        <v>10</v>
      </c>
      <c r="E35" s="13">
        <v>6.8</v>
      </c>
      <c r="F35" s="15">
        <v>1.0</v>
      </c>
    </row>
    <row r="36">
      <c r="A36" s="12">
        <v>44715.41519675926</v>
      </c>
      <c r="B36" s="6">
        <v>4.2</v>
      </c>
      <c r="C36" s="13">
        <v>2.0</v>
      </c>
      <c r="D36" s="14" t="s">
        <v>10</v>
      </c>
      <c r="E36" s="13">
        <v>4.2</v>
      </c>
      <c r="F36" s="15">
        <v>1.0</v>
      </c>
    </row>
    <row r="37">
      <c r="A37" s="12">
        <v>44714.37049768519</v>
      </c>
      <c r="B37" s="6">
        <v>7.0</v>
      </c>
      <c r="C37" s="13">
        <v>2.0</v>
      </c>
      <c r="D37" s="14" t="s">
        <v>10</v>
      </c>
      <c r="E37" s="13">
        <v>7.0</v>
      </c>
      <c r="F37" s="15">
        <v>1.0</v>
      </c>
    </row>
    <row r="38">
      <c r="A38" s="12">
        <v>44710.43712962963</v>
      </c>
      <c r="B38" s="6">
        <v>7.4</v>
      </c>
      <c r="C38" s="13">
        <v>2.0</v>
      </c>
      <c r="D38" s="14" t="s">
        <v>10</v>
      </c>
      <c r="E38" s="13">
        <v>7.4</v>
      </c>
      <c r="F38" s="15">
        <v>1.0</v>
      </c>
    </row>
    <row r="39">
      <c r="A39" s="12">
        <v>44709.39883101852</v>
      </c>
      <c r="B39" s="6">
        <v>2.4</v>
      </c>
      <c r="C39" s="13">
        <v>2.0</v>
      </c>
      <c r="D39" s="14" t="s">
        <v>10</v>
      </c>
      <c r="E39" s="13">
        <v>2.4</v>
      </c>
      <c r="F39" s="15">
        <v>1.0</v>
      </c>
    </row>
    <row r="40">
      <c r="A40" s="12">
        <v>44702.52002314814</v>
      </c>
      <c r="B40" s="6">
        <v>3.0</v>
      </c>
      <c r="C40" s="13">
        <v>2.0</v>
      </c>
      <c r="D40" s="14" t="s">
        <v>10</v>
      </c>
      <c r="E40" s="13">
        <v>3.0</v>
      </c>
      <c r="F40" s="15">
        <v>1.0</v>
      </c>
    </row>
    <row r="41">
      <c r="A41" s="12">
        <v>44702.51729166666</v>
      </c>
      <c r="B41" s="6">
        <v>4.2</v>
      </c>
      <c r="C41" s="13">
        <v>2.0</v>
      </c>
      <c r="D41" s="14" t="s">
        <v>10</v>
      </c>
      <c r="E41" s="13">
        <v>4.2</v>
      </c>
      <c r="F41" s="15">
        <v>1.0</v>
      </c>
    </row>
    <row r="42">
      <c r="A42" s="12">
        <v>44700.53633101852</v>
      </c>
      <c r="B42" s="6">
        <v>4.5</v>
      </c>
      <c r="C42" s="13">
        <v>2.0</v>
      </c>
      <c r="D42" s="14" t="s">
        <v>10</v>
      </c>
      <c r="E42" s="13">
        <v>4.5</v>
      </c>
      <c r="F42" s="15">
        <v>1.0</v>
      </c>
    </row>
    <row r="43">
      <c r="A43" s="12">
        <v>44700.52228009259</v>
      </c>
      <c r="B43" s="6">
        <v>5.5</v>
      </c>
      <c r="C43" s="13">
        <v>2.0</v>
      </c>
      <c r="D43" s="14" t="s">
        <v>10</v>
      </c>
      <c r="E43" s="13">
        <v>5.5</v>
      </c>
      <c r="F43" s="15">
        <v>1.0</v>
      </c>
    </row>
    <row r="44">
      <c r="A44" s="12">
        <v>44695.55331018519</v>
      </c>
      <c r="B44" s="6">
        <v>5.4</v>
      </c>
      <c r="C44" s="13">
        <v>2.0</v>
      </c>
      <c r="D44" s="14" t="s">
        <v>10</v>
      </c>
      <c r="E44" s="13">
        <v>5.4</v>
      </c>
      <c r="F44" s="15">
        <v>1.0</v>
      </c>
    </row>
    <row r="45">
      <c r="A45" s="12">
        <v>44693.51792824074</v>
      </c>
      <c r="B45" s="6">
        <v>8.1</v>
      </c>
      <c r="C45" s="13">
        <v>2.0</v>
      </c>
      <c r="D45" s="14" t="s">
        <v>10</v>
      </c>
      <c r="E45" s="13">
        <v>8.1</v>
      </c>
      <c r="F45" s="15">
        <v>1.0</v>
      </c>
    </row>
    <row r="46">
      <c r="A46" s="12">
        <v>44691.72447916667</v>
      </c>
      <c r="B46" s="6">
        <v>12.0</v>
      </c>
      <c r="C46" s="13">
        <v>3.0</v>
      </c>
      <c r="D46" s="14" t="s">
        <v>10</v>
      </c>
      <c r="E46" s="13">
        <v>12.0</v>
      </c>
      <c r="F46" s="15">
        <v>1.0</v>
      </c>
    </row>
    <row r="47">
      <c r="A47" s="12">
        <v>44689.50938657408</v>
      </c>
      <c r="B47" s="6">
        <v>7.3</v>
      </c>
      <c r="C47" s="13">
        <v>2.0</v>
      </c>
      <c r="D47" s="14" t="s">
        <v>10</v>
      </c>
      <c r="E47" s="13">
        <v>7.3</v>
      </c>
      <c r="F47" s="15">
        <v>1.0</v>
      </c>
    </row>
    <row r="48">
      <c r="A48" s="12">
        <v>44688.54746527778</v>
      </c>
      <c r="B48" s="6">
        <v>3.0</v>
      </c>
      <c r="C48" s="13">
        <v>2.0</v>
      </c>
      <c r="D48" s="14" t="s">
        <v>10</v>
      </c>
      <c r="E48" s="13">
        <v>3.0</v>
      </c>
      <c r="F48" s="15">
        <v>1.0</v>
      </c>
    </row>
    <row r="49">
      <c r="A49" s="12">
        <v>44687.83658564815</v>
      </c>
      <c r="B49" s="6">
        <v>17.0</v>
      </c>
      <c r="C49" s="13">
        <v>3.0</v>
      </c>
      <c r="D49" s="14" t="s">
        <v>10</v>
      </c>
      <c r="E49" s="13">
        <v>17.0</v>
      </c>
      <c r="F49" s="15">
        <v>1.0</v>
      </c>
    </row>
    <row r="50">
      <c r="A50" s="12">
        <v>44687.533043981486</v>
      </c>
      <c r="B50" s="6">
        <v>6.6</v>
      </c>
      <c r="C50" s="13">
        <v>2.0</v>
      </c>
      <c r="D50" s="14" t="s">
        <v>10</v>
      </c>
      <c r="E50" s="13">
        <v>6.6</v>
      </c>
      <c r="F50" s="15">
        <v>1.0</v>
      </c>
    </row>
    <row r="51">
      <c r="A51" s="12">
        <v>44686.52086805555</v>
      </c>
      <c r="B51" s="6">
        <v>5.5</v>
      </c>
      <c r="C51" s="13">
        <v>2.0</v>
      </c>
      <c r="D51" s="14" t="s">
        <v>10</v>
      </c>
      <c r="E51" s="13">
        <v>5.5</v>
      </c>
      <c r="F51" s="15">
        <v>1.0</v>
      </c>
    </row>
    <row r="52">
      <c r="A52" s="12">
        <v>44686.46728009259</v>
      </c>
      <c r="B52" s="6">
        <v>7.1</v>
      </c>
      <c r="C52" s="13">
        <v>2.0</v>
      </c>
      <c r="D52" s="14" t="s">
        <v>10</v>
      </c>
      <c r="E52" s="13">
        <v>7.1</v>
      </c>
      <c r="F52" s="15">
        <v>1.0</v>
      </c>
    </row>
    <row r="53">
      <c r="A53" s="12">
        <v>44681.499131944445</v>
      </c>
      <c r="B53" s="6">
        <v>3.5</v>
      </c>
      <c r="C53" s="13">
        <v>2.0</v>
      </c>
      <c r="D53" s="14" t="s">
        <v>11</v>
      </c>
      <c r="E53" s="13">
        <v>3.69</v>
      </c>
      <c r="F53" s="15">
        <v>1.0542857142857143</v>
      </c>
    </row>
    <row r="54">
      <c r="A54" s="12">
        <v>44680.53349537037</v>
      </c>
      <c r="B54" s="6">
        <v>10.8</v>
      </c>
      <c r="C54" s="13">
        <v>2.0</v>
      </c>
      <c r="D54" s="14" t="s">
        <v>11</v>
      </c>
      <c r="E54" s="13">
        <v>11.41</v>
      </c>
      <c r="F54" s="15">
        <v>1.0564814814814814</v>
      </c>
    </row>
    <row r="55">
      <c r="A55" s="12">
        <v>44679.53175925926</v>
      </c>
      <c r="B55" s="6">
        <v>5.9</v>
      </c>
      <c r="C55" s="13">
        <v>2.0</v>
      </c>
      <c r="D55" s="14" t="s">
        <v>11</v>
      </c>
      <c r="E55" s="13">
        <v>6.2</v>
      </c>
      <c r="F55" s="15">
        <v>1.0508474576271185</v>
      </c>
    </row>
    <row r="56">
      <c r="A56" s="12">
        <v>44675.52208333333</v>
      </c>
      <c r="B56" s="6">
        <v>3.5</v>
      </c>
      <c r="C56" s="13">
        <v>2.0</v>
      </c>
      <c r="D56" s="14" t="s">
        <v>11</v>
      </c>
      <c r="E56" s="13">
        <v>3.78</v>
      </c>
      <c r="F56" s="15">
        <v>1.0799999999999998</v>
      </c>
    </row>
    <row r="57">
      <c r="A57" s="12">
        <v>44674.54173611111</v>
      </c>
      <c r="B57" s="6">
        <v>4.8</v>
      </c>
      <c r="C57" s="13">
        <v>2.0</v>
      </c>
      <c r="D57" s="14" t="s">
        <v>11</v>
      </c>
      <c r="E57" s="13">
        <v>5.18</v>
      </c>
      <c r="F57" s="15">
        <v>1.0791666666666666</v>
      </c>
    </row>
    <row r="58">
      <c r="A58" s="12">
        <v>44673.49886574074</v>
      </c>
      <c r="B58" s="6">
        <v>7.26</v>
      </c>
      <c r="C58" s="13">
        <v>2.0</v>
      </c>
      <c r="D58" s="14" t="s">
        <v>11</v>
      </c>
      <c r="E58" s="13">
        <v>7.84</v>
      </c>
      <c r="F58" s="15">
        <v>1.0798898071625345</v>
      </c>
    </row>
    <row r="59">
      <c r="A59" s="12">
        <v>44672.5059837963</v>
      </c>
      <c r="B59" s="6">
        <v>4.18</v>
      </c>
      <c r="C59" s="13">
        <v>2.0</v>
      </c>
      <c r="D59" s="14" t="s">
        <v>11</v>
      </c>
      <c r="E59" s="13">
        <v>4.56</v>
      </c>
      <c r="F59" s="15">
        <v>1.0909090909090908</v>
      </c>
    </row>
    <row r="60">
      <c r="A60" s="12">
        <v>44667.50069444445</v>
      </c>
      <c r="B60" s="6">
        <v>3.5</v>
      </c>
      <c r="C60" s="13">
        <v>2.0</v>
      </c>
      <c r="D60" s="14" t="s">
        <v>11</v>
      </c>
      <c r="E60" s="13">
        <v>3.78</v>
      </c>
      <c r="F60" s="15">
        <v>1.0799999999999998</v>
      </c>
    </row>
    <row r="61">
      <c r="A61" s="12">
        <v>44666.5360300926</v>
      </c>
      <c r="B61" s="6">
        <v>14.1</v>
      </c>
      <c r="C61" s="13">
        <v>2.0</v>
      </c>
      <c r="D61" s="14" t="s">
        <v>11</v>
      </c>
      <c r="E61" s="13">
        <v>15.24</v>
      </c>
      <c r="F61" s="15">
        <v>1.0808510638297872</v>
      </c>
    </row>
    <row r="62">
      <c r="A62" s="12">
        <v>44665.4934375</v>
      </c>
      <c r="B62" s="6">
        <v>6.55</v>
      </c>
      <c r="C62" s="13">
        <v>2.0</v>
      </c>
      <c r="D62" s="14" t="s">
        <v>11</v>
      </c>
      <c r="E62" s="13">
        <v>7.15</v>
      </c>
      <c r="F62" s="15">
        <v>1.0916030534351147</v>
      </c>
    </row>
    <row r="63">
      <c r="A63" s="12">
        <v>44660.524351851855</v>
      </c>
      <c r="B63" s="6">
        <v>3.0</v>
      </c>
      <c r="C63" s="13">
        <v>2.0</v>
      </c>
      <c r="D63" s="14" t="s">
        <v>11</v>
      </c>
      <c r="E63" s="13">
        <v>3.26</v>
      </c>
      <c r="F63" s="15">
        <v>1.0866666666666667</v>
      </c>
    </row>
  </sheetData>
  <autoFilter ref="$A$1:$F$63">
    <sortState ref="A1:F63">
      <sortCondition descending="1" ref="A1:A63"/>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43.5"/>
    <col customWidth="1" min="3" max="3" width="13.5"/>
    <col customWidth="1" min="4" max="4" width="45.0"/>
    <col customWidth="1" min="5" max="5" width="17.88"/>
    <col customWidth="1" min="7" max="7" width="15.75"/>
    <col customWidth="1" min="8" max="8" width="12.63"/>
    <col customWidth="1" min="12" max="12" width="16.13"/>
  </cols>
  <sheetData>
    <row r="1">
      <c r="A1" s="1" t="str">
        <f>OFFSET(Merchant!$A:$C,0,0)</f>
        <v>index</v>
      </c>
      <c r="B1" s="1" t="s">
        <v>12</v>
      </c>
      <c r="C1" s="1" t="s">
        <v>13</v>
      </c>
      <c r="D1" s="1" t="s">
        <v>14</v>
      </c>
      <c r="E1" s="2" t="s">
        <v>15</v>
      </c>
      <c r="F1" s="3" t="s">
        <v>5</v>
      </c>
      <c r="G1" s="3" t="s">
        <v>16</v>
      </c>
      <c r="H1" s="3" t="s">
        <v>17</v>
      </c>
      <c r="I1" s="16" t="s">
        <v>18</v>
      </c>
      <c r="J1" s="17" t="s">
        <v>19</v>
      </c>
      <c r="K1" s="18" t="s">
        <v>20</v>
      </c>
      <c r="L1" s="18" t="s">
        <v>21</v>
      </c>
      <c r="M1" s="19" t="s">
        <v>22</v>
      </c>
      <c r="N1" s="19" t="s">
        <v>23</v>
      </c>
      <c r="O1" s="20" t="s">
        <v>24</v>
      </c>
      <c r="P1" s="20" t="s">
        <v>25</v>
      </c>
      <c r="Q1" s="20" t="s">
        <v>26</v>
      </c>
    </row>
    <row r="2">
      <c r="A2" s="5">
        <v>2.0</v>
      </c>
      <c r="B2" s="5" t="s">
        <v>27</v>
      </c>
      <c r="C2" s="5" t="s">
        <v>28</v>
      </c>
      <c r="D2" s="14"/>
      <c r="E2" s="21" t="str">
        <f>IFERROR(IF($I2="",Translation!$A$2,IF($L2="",Translation!$A$3,IF($N2&lt;&gt;$B2,Translation!$A$4,IF(IFERROR($F2,)="",Translation!$A$5,IF($H2&gt;TIME(0,5,0),Translation!$A$6,IF($M2,Translation!$A$7,$K2)))))),Translation!$A$7)</f>
        <v>Error: No transaction</v>
      </c>
      <c r="F2" s="22" t="str">
        <f>IF($P2&lt;&gt;"",VLOOKUP($P2,Token!B:C,2,0)*$O2/POW(10,$Q2),)</f>
        <v/>
      </c>
      <c r="G2" s="23" t="str">
        <f t="shared" ref="G2:G3" si="1">IF($I2&lt;&gt;"",$I2/86400+DATE(1970,1,1)+TIME(2,0,0),)</f>
        <v/>
      </c>
      <c r="H2" s="24" t="str">
        <f t="shared" ref="H2:H3" si="2">IF($G2&lt;&gt;"",NOW()-G2,)</f>
        <v/>
      </c>
      <c r="I2" s="21" t="str">
        <f t="shared" ref="I2:I3" si="3">IF($D2&lt;&gt;"",ImportJSON("https://public-api.solscan.io/account/transactions?account="&amp;$D2&amp;"&amp;limit=1",TEXTJOIN(",",1,$I$1:$L$1),"noHeaders"),)</f>
        <v/>
      </c>
      <c r="M2" s="21" t="str">
        <f t="shared" ref="M2:M3" si="4">IF(AND($K2="Success",$L2="true"),ImportJSON("https://public-api.solscan.io/transaction/"&amp;$J2&amp;" ",TEXTJOIN(",",1,$M$1:$Q$1),"noInherit,noHeaders"),)</f>
        <v/>
      </c>
    </row>
    <row r="3">
      <c r="A3" s="5">
        <v>3.0</v>
      </c>
      <c r="B3" s="5" t="s">
        <v>29</v>
      </c>
      <c r="C3" s="5" t="s">
        <v>30</v>
      </c>
      <c r="D3" s="14"/>
      <c r="E3" s="21" t="str">
        <f>IFERROR(IF($I3="",Translation!$A$2,IF($L3="",Translation!$A$3,IF($N3&lt;&gt;$B3,Translation!$A$4,IF(IFERROR($F3,)="",Translation!$A$5,IF($H3&gt;TIME(0,5,0),Translation!$A$6,IF($M3,Translation!$A$7,$K3)))))),Translation!$A$7)</f>
        <v>Error: No transaction</v>
      </c>
      <c r="F3" s="22" t="str">
        <f>IF($P3&lt;&gt;"",VLOOKUP($P3,Token!B:C,2,0)*$O3/POW(10,$Q3),)</f>
        <v/>
      </c>
      <c r="G3" s="23" t="str">
        <f t="shared" si="1"/>
        <v/>
      </c>
      <c r="H3" s="24" t="str">
        <f t="shared" si="2"/>
        <v/>
      </c>
      <c r="I3" s="21" t="str">
        <f t="shared" si="3"/>
        <v/>
      </c>
      <c r="M3" s="21" t="str">
        <f t="shared" si="4"/>
        <v/>
      </c>
    </row>
    <row r="4">
      <c r="A4" s="5">
        <v>4.0</v>
      </c>
      <c r="B4" s="5" t="s">
        <v>31</v>
      </c>
      <c r="C4" s="5" t="s">
        <v>32</v>
      </c>
      <c r="D4" s="14" t="s">
        <v>33</v>
      </c>
      <c r="F4" s="22"/>
      <c r="G4" s="23"/>
      <c r="H4" s="24"/>
    </row>
    <row r="5">
      <c r="A5" s="5"/>
      <c r="B5" s="5"/>
      <c r="C5" s="5"/>
      <c r="D5" s="14"/>
      <c r="F5" s="22"/>
      <c r="G5" s="23"/>
      <c r="H5" s="24"/>
    </row>
    <row r="6">
      <c r="A6" s="5"/>
      <c r="B6" s="5"/>
      <c r="C6" s="5"/>
      <c r="D6" s="14"/>
      <c r="F6" s="22"/>
      <c r="G6" s="23"/>
      <c r="H6" s="24"/>
    </row>
    <row r="7">
      <c r="A7" s="5"/>
      <c r="B7" s="5"/>
      <c r="C7" s="5"/>
      <c r="D7" s="14"/>
      <c r="F7" s="22"/>
      <c r="G7" s="23"/>
      <c r="H7" s="24"/>
    </row>
    <row r="8">
      <c r="A8" s="5"/>
      <c r="B8" s="5"/>
      <c r="C8" s="5"/>
      <c r="D8" s="14"/>
      <c r="F8" s="22"/>
      <c r="G8" s="23"/>
      <c r="H8" s="24"/>
    </row>
    <row r="9">
      <c r="A9" s="5"/>
      <c r="B9" s="5"/>
      <c r="C9" s="5"/>
      <c r="D9" s="14"/>
      <c r="F9" s="22"/>
      <c r="G9" s="23"/>
      <c r="H9" s="24"/>
    </row>
    <row r="10">
      <c r="A10" s="5"/>
      <c r="B10" s="5"/>
      <c r="C10" s="5"/>
      <c r="D10" s="14"/>
      <c r="F10" s="22"/>
      <c r="G10" s="23"/>
      <c r="H10" s="24"/>
    </row>
    <row r="11">
      <c r="A11" s="5"/>
      <c r="B11" s="5"/>
      <c r="C11" s="5"/>
      <c r="D11" s="14"/>
      <c r="F11" s="22"/>
      <c r="G11" s="23"/>
      <c r="H11" s="24"/>
    </row>
    <row r="12">
      <c r="A12" s="5"/>
      <c r="B12" s="5"/>
      <c r="C12" s="5"/>
      <c r="D12" s="14"/>
      <c r="F12" s="22"/>
      <c r="G12" s="23"/>
      <c r="H12" s="24"/>
    </row>
    <row r="13">
      <c r="A13" s="5"/>
      <c r="B13" s="5"/>
      <c r="C13" s="5"/>
      <c r="D13" s="14"/>
      <c r="F13" s="22"/>
      <c r="G13" s="23"/>
      <c r="H13" s="24"/>
    </row>
    <row r="14">
      <c r="A14" s="5"/>
      <c r="B14" s="5"/>
      <c r="C14" s="5"/>
      <c r="D14" s="14"/>
      <c r="F14" s="22"/>
      <c r="G14" s="23"/>
      <c r="H14" s="24"/>
    </row>
    <row r="15">
      <c r="A15" s="5"/>
      <c r="B15" s="5"/>
      <c r="C15" s="5"/>
      <c r="D15" s="14"/>
      <c r="F15" s="22"/>
      <c r="G15" s="23"/>
      <c r="H15" s="24"/>
    </row>
    <row r="16">
      <c r="A16" s="5"/>
      <c r="B16" s="5"/>
      <c r="C16" s="5"/>
      <c r="D16" s="14"/>
      <c r="F16" s="22"/>
      <c r="G16" s="23"/>
      <c r="H16" s="24"/>
    </row>
    <row r="17">
      <c r="A17" s="5"/>
      <c r="B17" s="5"/>
      <c r="C17" s="5"/>
      <c r="D17" s="14"/>
      <c r="F17" s="22"/>
      <c r="G17" s="23"/>
      <c r="H17" s="24"/>
    </row>
    <row r="18">
      <c r="A18" s="5"/>
      <c r="B18" s="5"/>
      <c r="C18" s="5"/>
      <c r="D18" s="14"/>
      <c r="F18" s="22"/>
      <c r="G18" s="23"/>
      <c r="H18" s="24"/>
    </row>
    <row r="19">
      <c r="A19" s="5"/>
      <c r="B19" s="5"/>
      <c r="C19" s="5"/>
      <c r="D19" s="14"/>
      <c r="F19" s="22"/>
      <c r="G19" s="23"/>
      <c r="H19" s="24"/>
    </row>
    <row r="20">
      <c r="A20" s="5"/>
      <c r="B20" s="5"/>
      <c r="C20" s="5"/>
      <c r="D20" s="14"/>
      <c r="F20" s="22"/>
      <c r="G20" s="23"/>
      <c r="H20" s="24"/>
    </row>
    <row r="21">
      <c r="A21" s="5"/>
      <c r="B21" s="5"/>
      <c r="C21" s="5"/>
      <c r="D21" s="14"/>
      <c r="F21" s="22"/>
      <c r="G21" s="23"/>
      <c r="H21" s="24"/>
    </row>
    <row r="22">
      <c r="A22" s="5"/>
      <c r="B22" s="5"/>
      <c r="C22" s="5"/>
      <c r="D22" s="14"/>
      <c r="F22" s="22"/>
      <c r="G22" s="23"/>
      <c r="H22" s="24"/>
    </row>
    <row r="23">
      <c r="A23" s="5"/>
      <c r="B23" s="5"/>
      <c r="C23" s="5"/>
      <c r="D23" s="14"/>
      <c r="F23" s="22"/>
      <c r="G23" s="23"/>
      <c r="H23" s="24"/>
    </row>
    <row r="24">
      <c r="A24" s="5"/>
      <c r="B24" s="5"/>
      <c r="C24" s="5"/>
      <c r="D24" s="14"/>
      <c r="F24" s="22"/>
      <c r="G24" s="23"/>
      <c r="H24" s="24"/>
    </row>
    <row r="25">
      <c r="A25" s="5"/>
      <c r="B25" s="5"/>
      <c r="C25" s="5"/>
      <c r="D25" s="14"/>
      <c r="F25" s="22"/>
      <c r="G25" s="23"/>
      <c r="H25" s="24"/>
    </row>
    <row r="26">
      <c r="A26" s="5"/>
      <c r="B26" s="5"/>
      <c r="C26" s="5"/>
      <c r="D26" s="14"/>
      <c r="F26" s="22"/>
      <c r="G26" s="23"/>
      <c r="H26" s="24"/>
    </row>
    <row r="27">
      <c r="A27" s="5"/>
      <c r="B27" s="5"/>
      <c r="C27" s="5"/>
      <c r="D27" s="14"/>
      <c r="F27" s="22"/>
      <c r="G27" s="23"/>
      <c r="H27" s="24"/>
    </row>
    <row r="28">
      <c r="A28" s="5"/>
      <c r="B28" s="5"/>
      <c r="C28" s="5"/>
      <c r="D28" s="14"/>
      <c r="F28" s="22"/>
      <c r="G28" s="23"/>
      <c r="H28" s="24"/>
    </row>
    <row r="29">
      <c r="A29" s="5"/>
      <c r="B29" s="5"/>
      <c r="C29" s="5"/>
      <c r="D29" s="14"/>
      <c r="F29" s="22"/>
      <c r="G29" s="23"/>
      <c r="H29" s="24"/>
    </row>
    <row r="30">
      <c r="A30" s="5"/>
      <c r="B30" s="5"/>
      <c r="C30" s="5"/>
      <c r="D30" s="14"/>
      <c r="F30" s="22"/>
      <c r="G30" s="23"/>
      <c r="H30" s="24"/>
    </row>
    <row r="31">
      <c r="A31" s="5"/>
      <c r="B31" s="5"/>
      <c r="C31" s="5"/>
      <c r="D31" s="14"/>
      <c r="F31" s="22"/>
      <c r="G31" s="23"/>
      <c r="H31" s="24"/>
    </row>
    <row r="32">
      <c r="A32" s="5"/>
      <c r="B32" s="5"/>
      <c r="C32" s="5"/>
      <c r="D32" s="14"/>
      <c r="F32" s="22"/>
      <c r="G32" s="23"/>
      <c r="H32" s="24"/>
    </row>
    <row r="33">
      <c r="A33" s="5"/>
      <c r="B33" s="5"/>
      <c r="C33" s="5"/>
      <c r="D33" s="14"/>
      <c r="F33" s="22"/>
      <c r="G33" s="23"/>
      <c r="H33" s="24"/>
    </row>
    <row r="34">
      <c r="A34" s="5"/>
      <c r="B34" s="5"/>
      <c r="C34" s="5"/>
      <c r="D34" s="14"/>
      <c r="F34" s="22"/>
      <c r="G34" s="23"/>
      <c r="H34" s="24"/>
    </row>
    <row r="35">
      <c r="A35" s="5"/>
      <c r="B35" s="5"/>
      <c r="C35" s="5"/>
      <c r="D35" s="14"/>
      <c r="F35" s="22"/>
      <c r="G35" s="23"/>
      <c r="H35" s="24"/>
    </row>
    <row r="36">
      <c r="A36" s="5"/>
      <c r="B36" s="5"/>
      <c r="C36" s="5"/>
      <c r="D36" s="14"/>
      <c r="F36" s="22"/>
      <c r="G36" s="23"/>
      <c r="H36" s="24"/>
    </row>
    <row r="37">
      <c r="A37" s="5"/>
      <c r="B37" s="5"/>
      <c r="C37" s="5"/>
      <c r="D37" s="14"/>
      <c r="F37" s="22"/>
      <c r="G37" s="23"/>
      <c r="H37" s="24"/>
    </row>
    <row r="38">
      <c r="A38" s="5"/>
      <c r="B38" s="5"/>
      <c r="C38" s="5"/>
      <c r="D38" s="14"/>
      <c r="F38" s="22"/>
      <c r="G38" s="23"/>
      <c r="H38" s="24"/>
    </row>
    <row r="39">
      <c r="A39" s="5"/>
      <c r="B39" s="5"/>
      <c r="C39" s="5"/>
      <c r="D39" s="14"/>
      <c r="F39" s="22"/>
      <c r="G39" s="23"/>
      <c r="H39" s="24"/>
    </row>
    <row r="40">
      <c r="A40" s="5"/>
      <c r="B40" s="5"/>
      <c r="C40" s="5"/>
      <c r="D40" s="14"/>
      <c r="F40" s="22"/>
      <c r="G40" s="23"/>
      <c r="H40" s="24"/>
    </row>
    <row r="41">
      <c r="A41" s="5"/>
      <c r="B41" s="5"/>
      <c r="C41" s="5"/>
      <c r="D41" s="14"/>
      <c r="F41" s="22"/>
      <c r="G41" s="23"/>
      <c r="H41" s="24"/>
    </row>
    <row r="42">
      <c r="A42" s="5"/>
      <c r="B42" s="5"/>
      <c r="C42" s="5"/>
      <c r="D42" s="14"/>
      <c r="F42" s="22"/>
      <c r="G42" s="23"/>
      <c r="H42" s="24"/>
    </row>
    <row r="43">
      <c r="A43" s="5"/>
      <c r="B43" s="5"/>
      <c r="C43" s="5"/>
      <c r="D43" s="14"/>
      <c r="F43" s="22"/>
      <c r="G43" s="23"/>
      <c r="H43" s="24"/>
    </row>
    <row r="44">
      <c r="A44" s="5"/>
      <c r="B44" s="5"/>
      <c r="C44" s="5"/>
      <c r="D44" s="14"/>
      <c r="F44" s="22"/>
      <c r="G44" s="23"/>
      <c r="H44" s="24"/>
    </row>
    <row r="45">
      <c r="A45" s="5"/>
      <c r="B45" s="5"/>
      <c r="C45" s="5"/>
      <c r="D45" s="14"/>
      <c r="F45" s="22"/>
      <c r="G45" s="23"/>
      <c r="H45" s="24"/>
    </row>
    <row r="46">
      <c r="A46" s="5"/>
      <c r="B46" s="5"/>
      <c r="C46" s="5"/>
      <c r="D46" s="14"/>
      <c r="F46" s="22"/>
      <c r="G46" s="23"/>
      <c r="H46" s="24"/>
    </row>
    <row r="47">
      <c r="A47" s="5"/>
      <c r="B47" s="5"/>
      <c r="C47" s="5"/>
      <c r="D47" s="14"/>
      <c r="F47" s="22"/>
      <c r="G47" s="23"/>
      <c r="H47" s="24"/>
    </row>
    <row r="48">
      <c r="A48" s="5"/>
      <c r="B48" s="5"/>
      <c r="C48" s="5"/>
      <c r="D48" s="14"/>
      <c r="F48" s="22"/>
      <c r="G48" s="23"/>
      <c r="H48" s="24"/>
    </row>
    <row r="49">
      <c r="A49" s="5"/>
      <c r="B49" s="5"/>
      <c r="C49" s="5"/>
      <c r="D49" s="14"/>
      <c r="F49" s="22"/>
      <c r="G49" s="23"/>
      <c r="H49" s="24"/>
    </row>
    <row r="50">
      <c r="A50" s="5"/>
      <c r="B50" s="5"/>
      <c r="C50" s="5"/>
      <c r="D50" s="14"/>
      <c r="F50" s="22"/>
      <c r="G50" s="23"/>
      <c r="H50" s="24"/>
    </row>
    <row r="51">
      <c r="A51" s="5"/>
      <c r="B51" s="5"/>
      <c r="C51" s="5"/>
      <c r="D51" s="14"/>
      <c r="F51" s="22"/>
      <c r="G51" s="23"/>
      <c r="H51" s="24"/>
    </row>
    <row r="52">
      <c r="A52" s="5"/>
      <c r="B52" s="5"/>
      <c r="C52" s="5"/>
      <c r="D52" s="14"/>
      <c r="F52" s="22"/>
      <c r="G52" s="23"/>
      <c r="H52" s="24"/>
    </row>
    <row r="53">
      <c r="A53" s="5"/>
      <c r="B53" s="5"/>
      <c r="C53" s="5"/>
      <c r="D53" s="14"/>
      <c r="F53" s="22"/>
      <c r="G53" s="23"/>
      <c r="H53" s="24"/>
    </row>
    <row r="54">
      <c r="A54" s="5"/>
      <c r="B54" s="5"/>
      <c r="C54" s="5"/>
      <c r="D54" s="14"/>
      <c r="F54" s="22"/>
      <c r="G54" s="23"/>
      <c r="H54" s="24"/>
    </row>
    <row r="55">
      <c r="A55" s="5"/>
      <c r="B55" s="5"/>
      <c r="C55" s="5"/>
      <c r="D55" s="14"/>
      <c r="F55" s="22"/>
      <c r="G55" s="23"/>
      <c r="H55" s="24"/>
    </row>
    <row r="56">
      <c r="A56" s="5"/>
      <c r="B56" s="5"/>
      <c r="C56" s="5"/>
      <c r="D56" s="14"/>
      <c r="F56" s="22"/>
      <c r="G56" s="23"/>
      <c r="H56" s="24"/>
    </row>
    <row r="57">
      <c r="A57" s="5"/>
      <c r="B57" s="5"/>
      <c r="C57" s="5"/>
      <c r="D57" s="14"/>
      <c r="F57" s="22"/>
      <c r="G57" s="23"/>
      <c r="H57" s="24"/>
    </row>
    <row r="58">
      <c r="A58" s="5"/>
      <c r="B58" s="5"/>
      <c r="C58" s="5"/>
      <c r="D58" s="14"/>
      <c r="F58" s="22"/>
      <c r="G58" s="23"/>
      <c r="H58" s="24"/>
    </row>
    <row r="59">
      <c r="A59" s="5"/>
      <c r="B59" s="5"/>
      <c r="C59" s="5"/>
      <c r="D59" s="14"/>
      <c r="F59" s="22"/>
      <c r="G59" s="23"/>
      <c r="H59" s="24"/>
    </row>
    <row r="60">
      <c r="A60" s="5"/>
      <c r="B60" s="5"/>
      <c r="C60" s="5"/>
      <c r="D60" s="14"/>
      <c r="F60" s="22"/>
      <c r="G60" s="23"/>
      <c r="H60" s="24"/>
    </row>
    <row r="61">
      <c r="A61" s="5"/>
      <c r="B61" s="5"/>
      <c r="C61" s="5"/>
      <c r="D61" s="14"/>
      <c r="F61" s="22"/>
      <c r="G61" s="23"/>
      <c r="H61" s="24"/>
    </row>
    <row r="62">
      <c r="A62" s="5"/>
      <c r="B62" s="5"/>
      <c r="C62" s="5"/>
      <c r="D62" s="14"/>
      <c r="F62" s="22"/>
      <c r="G62" s="23"/>
      <c r="H62" s="24"/>
    </row>
    <row r="63">
      <c r="A63" s="5"/>
      <c r="B63" s="5"/>
      <c r="C63" s="5"/>
      <c r="D63" s="14"/>
      <c r="F63" s="22"/>
      <c r="G63" s="23"/>
      <c r="H63" s="24"/>
    </row>
    <row r="64">
      <c r="A64" s="5"/>
      <c r="B64" s="5"/>
      <c r="C64" s="5"/>
      <c r="D64" s="14"/>
      <c r="F64" s="22"/>
      <c r="G64" s="23"/>
      <c r="H64" s="24"/>
    </row>
    <row r="65">
      <c r="A65" s="5"/>
      <c r="B65" s="5"/>
      <c r="C65" s="5"/>
      <c r="D65" s="14"/>
      <c r="F65" s="22"/>
      <c r="G65" s="23"/>
      <c r="H65" s="24"/>
    </row>
    <row r="66">
      <c r="A66" s="5"/>
      <c r="B66" s="5"/>
      <c r="C66" s="5"/>
      <c r="D66" s="14"/>
      <c r="F66" s="22"/>
      <c r="G66" s="23"/>
      <c r="H66" s="24"/>
    </row>
    <row r="67">
      <c r="A67" s="5"/>
      <c r="B67" s="5"/>
      <c r="C67" s="5"/>
      <c r="D67" s="14"/>
      <c r="F67" s="22"/>
      <c r="G67" s="23"/>
      <c r="H67" s="24"/>
    </row>
    <row r="68">
      <c r="A68" s="5"/>
      <c r="B68" s="5"/>
      <c r="C68" s="5"/>
      <c r="D68" s="14"/>
      <c r="F68" s="22"/>
      <c r="G68" s="23"/>
      <c r="H68" s="24"/>
    </row>
    <row r="69">
      <c r="A69" s="5"/>
      <c r="B69" s="5"/>
      <c r="C69" s="5"/>
      <c r="D69" s="14"/>
      <c r="F69" s="22"/>
      <c r="G69" s="23"/>
      <c r="H69" s="24"/>
    </row>
    <row r="70">
      <c r="A70" s="5"/>
      <c r="B70" s="5"/>
      <c r="C70" s="5"/>
      <c r="D70" s="14"/>
      <c r="F70" s="22"/>
      <c r="G70" s="23"/>
      <c r="H70" s="24"/>
    </row>
    <row r="71">
      <c r="A71" s="5"/>
      <c r="B71" s="5"/>
      <c r="C71" s="5"/>
      <c r="D71" s="14"/>
      <c r="F71" s="22"/>
      <c r="G71" s="23"/>
      <c r="H71" s="24"/>
    </row>
    <row r="72">
      <c r="A72" s="5"/>
      <c r="B72" s="5"/>
      <c r="C72" s="5"/>
      <c r="D72" s="14"/>
      <c r="F72" s="22"/>
      <c r="G72" s="23"/>
      <c r="H72" s="24"/>
    </row>
    <row r="73">
      <c r="A73" s="5"/>
      <c r="B73" s="5"/>
      <c r="C73" s="5"/>
      <c r="D73" s="14"/>
      <c r="F73" s="22"/>
      <c r="G73" s="23"/>
      <c r="H73" s="24"/>
    </row>
    <row r="74">
      <c r="A74" s="5"/>
      <c r="B74" s="5"/>
      <c r="C74" s="5"/>
      <c r="D74" s="14"/>
      <c r="F74" s="22"/>
      <c r="G74" s="23"/>
      <c r="H74" s="24"/>
    </row>
    <row r="75">
      <c r="A75" s="5"/>
      <c r="B75" s="5"/>
      <c r="C75" s="5"/>
      <c r="D75" s="14"/>
      <c r="F75" s="22"/>
      <c r="G75" s="23"/>
      <c r="H75" s="24"/>
    </row>
    <row r="76">
      <c r="A76" s="5"/>
      <c r="B76" s="5"/>
      <c r="C76" s="5"/>
      <c r="D76" s="14"/>
      <c r="F76" s="22"/>
      <c r="G76" s="23"/>
      <c r="H76" s="24"/>
    </row>
    <row r="77">
      <c r="A77" s="5"/>
      <c r="B77" s="5"/>
      <c r="C77" s="5"/>
      <c r="D77" s="14"/>
      <c r="F77" s="22"/>
      <c r="G77" s="23"/>
      <c r="H77" s="24"/>
    </row>
    <row r="78">
      <c r="A78" s="5"/>
      <c r="B78" s="5"/>
      <c r="C78" s="5"/>
      <c r="D78" s="14"/>
      <c r="F78" s="22"/>
      <c r="G78" s="23"/>
      <c r="H78" s="24"/>
    </row>
    <row r="79">
      <c r="A79" s="5"/>
      <c r="B79" s="5"/>
      <c r="C79" s="5"/>
      <c r="D79" s="14"/>
      <c r="F79" s="22"/>
      <c r="G79" s="23"/>
      <c r="H79" s="24"/>
    </row>
    <row r="80">
      <c r="A80" s="5"/>
      <c r="B80" s="5"/>
      <c r="C80" s="5"/>
      <c r="D80" s="14"/>
      <c r="F80" s="22"/>
      <c r="G80" s="23"/>
      <c r="H80" s="24"/>
    </row>
    <row r="81">
      <c r="A81" s="5"/>
      <c r="B81" s="5"/>
      <c r="C81" s="5"/>
      <c r="D81" s="14"/>
      <c r="F81" s="22"/>
      <c r="G81" s="23"/>
      <c r="H81" s="24"/>
    </row>
    <row r="82">
      <c r="A82" s="5"/>
      <c r="B82" s="5"/>
      <c r="C82" s="5"/>
      <c r="D82" s="14"/>
      <c r="F82" s="22"/>
      <c r="G82" s="23"/>
      <c r="H82" s="24"/>
    </row>
    <row r="83">
      <c r="A83" s="5"/>
      <c r="B83" s="5"/>
      <c r="C83" s="5"/>
      <c r="D83" s="14"/>
      <c r="F83" s="22"/>
      <c r="G83" s="23"/>
      <c r="H83" s="24"/>
    </row>
    <row r="84">
      <c r="A84" s="5"/>
      <c r="B84" s="5"/>
      <c r="C84" s="5"/>
      <c r="D84" s="14"/>
      <c r="F84" s="22"/>
      <c r="G84" s="23"/>
      <c r="H84" s="24"/>
    </row>
    <row r="85">
      <c r="A85" s="5"/>
      <c r="B85" s="5"/>
      <c r="C85" s="5"/>
      <c r="D85" s="14"/>
      <c r="F85" s="22"/>
      <c r="G85" s="23"/>
      <c r="H85" s="24"/>
    </row>
    <row r="86">
      <c r="A86" s="5"/>
      <c r="B86" s="5"/>
      <c r="C86" s="5"/>
      <c r="D86" s="14"/>
      <c r="F86" s="22"/>
      <c r="G86" s="23"/>
      <c r="H86" s="24"/>
    </row>
    <row r="87">
      <c r="A87" s="5"/>
      <c r="B87" s="5"/>
      <c r="C87" s="5"/>
      <c r="D87" s="14"/>
      <c r="F87" s="22"/>
      <c r="G87" s="23"/>
      <c r="H87" s="24"/>
    </row>
    <row r="88">
      <c r="A88" s="5"/>
      <c r="B88" s="5"/>
      <c r="C88" s="5"/>
      <c r="D88" s="14"/>
      <c r="F88" s="22"/>
      <c r="G88" s="23"/>
      <c r="H88" s="24"/>
    </row>
    <row r="89">
      <c r="A89" s="5"/>
      <c r="B89" s="5"/>
      <c r="C89" s="5"/>
      <c r="D89" s="14"/>
      <c r="F89" s="22"/>
      <c r="G89" s="23"/>
      <c r="H89" s="24"/>
    </row>
    <row r="90">
      <c r="A90" s="5"/>
      <c r="B90" s="5"/>
      <c r="C90" s="5"/>
      <c r="D90" s="14"/>
      <c r="F90" s="22"/>
      <c r="G90" s="23"/>
      <c r="H90" s="24"/>
    </row>
    <row r="91">
      <c r="A91" s="5"/>
      <c r="B91" s="5"/>
      <c r="C91" s="5"/>
      <c r="D91" s="14"/>
      <c r="F91" s="22"/>
      <c r="G91" s="23"/>
      <c r="H91" s="24"/>
    </row>
    <row r="92">
      <c r="A92" s="5"/>
      <c r="B92" s="5"/>
      <c r="C92" s="5"/>
      <c r="D92" s="14"/>
      <c r="F92" s="22"/>
      <c r="G92" s="23"/>
      <c r="H92" s="24"/>
    </row>
    <row r="93">
      <c r="A93" s="5"/>
      <c r="B93" s="5"/>
      <c r="C93" s="5"/>
      <c r="D93" s="14"/>
      <c r="F93" s="22"/>
      <c r="G93" s="23"/>
      <c r="H93" s="24"/>
    </row>
    <row r="94">
      <c r="A94" s="5"/>
      <c r="B94" s="5"/>
      <c r="C94" s="5"/>
      <c r="D94" s="14"/>
      <c r="F94" s="22"/>
      <c r="G94" s="23"/>
      <c r="H94" s="24"/>
    </row>
    <row r="95">
      <c r="A95" s="5"/>
      <c r="B95" s="5"/>
      <c r="C95" s="5"/>
      <c r="D95" s="14"/>
      <c r="F95" s="22"/>
      <c r="G95" s="23"/>
      <c r="H95" s="24"/>
    </row>
    <row r="96">
      <c r="A96" s="5"/>
      <c r="B96" s="5"/>
      <c r="C96" s="5"/>
      <c r="D96" s="14"/>
      <c r="F96" s="22"/>
      <c r="G96" s="23"/>
      <c r="H96" s="24"/>
    </row>
    <row r="97">
      <c r="A97" s="5"/>
      <c r="B97" s="5"/>
      <c r="C97" s="5"/>
      <c r="D97" s="14"/>
      <c r="F97" s="22"/>
      <c r="G97" s="23"/>
      <c r="H97" s="24"/>
    </row>
    <row r="98">
      <c r="A98" s="5"/>
      <c r="B98" s="5"/>
      <c r="C98" s="5"/>
      <c r="D98" s="14"/>
      <c r="F98" s="22"/>
      <c r="G98" s="23"/>
      <c r="H98" s="24"/>
    </row>
    <row r="99">
      <c r="A99" s="5"/>
      <c r="B99" s="5"/>
      <c r="C99" s="5"/>
      <c r="D99" s="14"/>
      <c r="F99" s="22"/>
      <c r="G99" s="23"/>
      <c r="H99" s="24"/>
    </row>
    <row r="100">
      <c r="D100" s="14"/>
      <c r="F100" s="22"/>
      <c r="G100" s="23"/>
      <c r="H100" s="24"/>
    </row>
    <row r="101">
      <c r="D101" s="14"/>
      <c r="F101" s="22"/>
      <c r="G101" s="23"/>
      <c r="H101" s="24"/>
    </row>
    <row r="102">
      <c r="D102" s="14"/>
      <c r="F102" s="22"/>
      <c r="G102" s="23"/>
      <c r="H102" s="24"/>
    </row>
    <row r="103">
      <c r="D103" s="14"/>
      <c r="F103" s="22"/>
      <c r="G103" s="23"/>
      <c r="H103" s="24"/>
    </row>
    <row r="104">
      <c r="D104" s="14"/>
      <c r="F104" s="22"/>
      <c r="G104" s="23"/>
      <c r="H104" s="24"/>
    </row>
    <row r="105">
      <c r="D105" s="14"/>
      <c r="F105" s="22"/>
      <c r="G105" s="23"/>
      <c r="H105" s="24"/>
    </row>
    <row r="106">
      <c r="D106" s="14"/>
      <c r="F106" s="22"/>
      <c r="G106" s="23"/>
      <c r="H106" s="24"/>
    </row>
    <row r="107">
      <c r="D107" s="14"/>
      <c r="F107" s="22"/>
      <c r="G107" s="23"/>
      <c r="H107" s="24"/>
    </row>
    <row r="108">
      <c r="D108" s="14"/>
      <c r="F108" s="22"/>
      <c r="G108" s="23"/>
      <c r="H108" s="24"/>
    </row>
    <row r="109">
      <c r="D109" s="14"/>
      <c r="F109" s="22"/>
      <c r="G109" s="23"/>
      <c r="H109" s="24"/>
    </row>
    <row r="110">
      <c r="D110" s="14"/>
      <c r="F110" s="22"/>
      <c r="G110" s="23"/>
      <c r="H110" s="24"/>
    </row>
    <row r="111">
      <c r="D111" s="14"/>
      <c r="F111" s="22"/>
      <c r="G111" s="23"/>
      <c r="H111" s="24"/>
    </row>
    <row r="112">
      <c r="D112" s="14"/>
      <c r="F112" s="22"/>
      <c r="G112" s="23"/>
      <c r="H112" s="24"/>
    </row>
    <row r="113">
      <c r="D113" s="14"/>
      <c r="F113" s="22"/>
      <c r="G113" s="23"/>
      <c r="H113" s="24"/>
    </row>
    <row r="114">
      <c r="D114" s="14"/>
      <c r="F114" s="22"/>
      <c r="G114" s="23"/>
      <c r="H114" s="24"/>
    </row>
    <row r="115">
      <c r="D115" s="14"/>
      <c r="F115" s="22"/>
      <c r="G115" s="23"/>
      <c r="H115" s="24"/>
    </row>
    <row r="116">
      <c r="D116" s="14"/>
      <c r="F116" s="22"/>
      <c r="G116" s="23"/>
      <c r="H116" s="24"/>
    </row>
    <row r="117">
      <c r="D117" s="14"/>
      <c r="F117" s="22"/>
      <c r="G117" s="23"/>
      <c r="H117" s="24"/>
    </row>
    <row r="118">
      <c r="D118" s="14"/>
      <c r="F118" s="22"/>
      <c r="G118" s="23"/>
      <c r="H118" s="24"/>
    </row>
    <row r="119">
      <c r="D119" s="14"/>
      <c r="F119" s="22"/>
      <c r="G119" s="23"/>
      <c r="H119" s="24"/>
    </row>
    <row r="120">
      <c r="D120" s="14"/>
      <c r="F120" s="22"/>
      <c r="G120" s="23"/>
      <c r="H120" s="24"/>
    </row>
    <row r="121">
      <c r="D121" s="14"/>
      <c r="F121" s="22"/>
      <c r="G121" s="23"/>
      <c r="H121" s="24"/>
    </row>
    <row r="122">
      <c r="D122" s="14"/>
      <c r="F122" s="22"/>
      <c r="G122" s="23"/>
      <c r="H122" s="24"/>
    </row>
    <row r="123">
      <c r="D123" s="14"/>
      <c r="F123" s="22"/>
      <c r="G123" s="23"/>
      <c r="H123" s="24"/>
    </row>
    <row r="124">
      <c r="D124" s="14"/>
      <c r="F124" s="22"/>
      <c r="G124" s="23"/>
      <c r="H124" s="24"/>
    </row>
    <row r="125">
      <c r="D125" s="14"/>
      <c r="F125" s="22"/>
      <c r="G125" s="23"/>
      <c r="H125" s="24"/>
    </row>
    <row r="126">
      <c r="D126" s="14"/>
      <c r="F126" s="22"/>
      <c r="G126" s="23"/>
      <c r="H126" s="24"/>
    </row>
    <row r="127">
      <c r="D127" s="14"/>
      <c r="F127" s="22"/>
      <c r="G127" s="23"/>
      <c r="H127" s="24"/>
    </row>
    <row r="128">
      <c r="D128" s="14"/>
      <c r="F128" s="22"/>
      <c r="G128" s="23"/>
      <c r="H128" s="24"/>
    </row>
    <row r="129">
      <c r="D129" s="14"/>
      <c r="F129" s="22"/>
      <c r="G129" s="23"/>
      <c r="H129" s="24"/>
    </row>
    <row r="130">
      <c r="D130" s="14"/>
      <c r="F130" s="22"/>
      <c r="G130" s="23"/>
      <c r="H130" s="24"/>
    </row>
    <row r="131">
      <c r="D131" s="14"/>
      <c r="F131" s="22"/>
      <c r="G131" s="23"/>
      <c r="H131" s="24"/>
    </row>
    <row r="132">
      <c r="D132" s="14"/>
      <c r="F132" s="22"/>
      <c r="G132" s="23"/>
      <c r="H132" s="24"/>
    </row>
    <row r="133">
      <c r="D133" s="14"/>
      <c r="F133" s="22"/>
      <c r="G133" s="23"/>
      <c r="H133" s="24"/>
    </row>
    <row r="134">
      <c r="D134" s="14"/>
      <c r="F134" s="22"/>
      <c r="G134" s="23"/>
      <c r="H134" s="24"/>
    </row>
    <row r="135">
      <c r="D135" s="14"/>
      <c r="F135" s="22"/>
      <c r="G135" s="23"/>
      <c r="H135" s="24"/>
    </row>
    <row r="136">
      <c r="D136" s="14"/>
      <c r="F136" s="22"/>
      <c r="G136" s="23"/>
      <c r="H136" s="24"/>
    </row>
    <row r="137">
      <c r="D137" s="14"/>
      <c r="F137" s="22"/>
      <c r="G137" s="23"/>
      <c r="H137" s="24"/>
    </row>
    <row r="138">
      <c r="D138" s="14"/>
      <c r="F138" s="22"/>
      <c r="G138" s="23"/>
      <c r="H138" s="24"/>
    </row>
    <row r="139">
      <c r="D139" s="14"/>
      <c r="F139" s="22"/>
      <c r="G139" s="23"/>
      <c r="H139" s="24"/>
    </row>
    <row r="140">
      <c r="D140" s="14"/>
      <c r="F140" s="22"/>
      <c r="G140" s="23"/>
      <c r="H140" s="24"/>
    </row>
    <row r="141">
      <c r="D141" s="14"/>
      <c r="F141" s="22"/>
      <c r="G141" s="23"/>
      <c r="H141" s="24"/>
    </row>
    <row r="142">
      <c r="D142" s="14"/>
      <c r="F142" s="22"/>
      <c r="G142" s="23"/>
      <c r="H142" s="24"/>
    </row>
    <row r="143">
      <c r="D143" s="14"/>
      <c r="F143" s="22"/>
      <c r="G143" s="23"/>
      <c r="H143" s="24"/>
    </row>
    <row r="144">
      <c r="D144" s="14"/>
      <c r="F144" s="22"/>
      <c r="G144" s="23"/>
      <c r="H144" s="24"/>
    </row>
    <row r="145">
      <c r="D145" s="14"/>
      <c r="F145" s="22"/>
      <c r="G145" s="23"/>
      <c r="H145" s="24"/>
    </row>
    <row r="146">
      <c r="D146" s="14"/>
      <c r="F146" s="22"/>
      <c r="G146" s="23"/>
      <c r="H146" s="24"/>
    </row>
    <row r="147">
      <c r="D147" s="14"/>
      <c r="F147" s="22"/>
      <c r="G147" s="23"/>
      <c r="H147" s="24"/>
    </row>
    <row r="148">
      <c r="D148" s="14"/>
      <c r="F148" s="22"/>
      <c r="G148" s="23"/>
      <c r="H148" s="24"/>
    </row>
    <row r="149">
      <c r="D149" s="14"/>
      <c r="F149" s="22"/>
      <c r="G149" s="23"/>
      <c r="H149" s="24"/>
    </row>
    <row r="150">
      <c r="D150" s="14"/>
      <c r="F150" s="22"/>
      <c r="G150" s="23"/>
      <c r="H150" s="24"/>
    </row>
    <row r="151">
      <c r="D151" s="14"/>
      <c r="F151" s="22"/>
      <c r="G151" s="23"/>
      <c r="H151" s="24"/>
    </row>
    <row r="152">
      <c r="D152" s="14"/>
      <c r="F152" s="22"/>
      <c r="G152" s="23"/>
      <c r="H152" s="24"/>
    </row>
    <row r="153">
      <c r="D153" s="14"/>
      <c r="F153" s="22"/>
      <c r="G153" s="23"/>
      <c r="H153" s="24"/>
    </row>
    <row r="154">
      <c r="D154" s="14"/>
      <c r="F154" s="22"/>
      <c r="G154" s="23"/>
      <c r="H154" s="24"/>
    </row>
    <row r="155">
      <c r="D155" s="14"/>
      <c r="F155" s="22"/>
      <c r="G155" s="23"/>
      <c r="H155" s="24"/>
    </row>
    <row r="156">
      <c r="D156" s="14"/>
      <c r="F156" s="22"/>
      <c r="G156" s="23"/>
      <c r="H156" s="24"/>
    </row>
    <row r="157">
      <c r="D157" s="14"/>
      <c r="F157" s="22"/>
      <c r="G157" s="23"/>
      <c r="H157" s="24"/>
    </row>
    <row r="158">
      <c r="D158" s="14"/>
      <c r="F158" s="22"/>
      <c r="G158" s="23"/>
      <c r="H158" s="24"/>
    </row>
    <row r="159">
      <c r="D159" s="14"/>
      <c r="F159" s="22"/>
      <c r="G159" s="23"/>
      <c r="H159" s="24"/>
    </row>
    <row r="160">
      <c r="D160" s="14"/>
      <c r="F160" s="22"/>
      <c r="G160" s="23"/>
      <c r="H160" s="24"/>
    </row>
    <row r="161">
      <c r="D161" s="14"/>
      <c r="F161" s="22"/>
      <c r="G161" s="23"/>
      <c r="H161" s="24"/>
    </row>
    <row r="162">
      <c r="D162" s="14"/>
      <c r="F162" s="22"/>
      <c r="G162" s="23"/>
      <c r="H162" s="24"/>
    </row>
    <row r="163">
      <c r="D163" s="14"/>
      <c r="F163" s="22"/>
      <c r="G163" s="23"/>
      <c r="H163" s="24"/>
    </row>
    <row r="164">
      <c r="D164" s="14"/>
      <c r="F164" s="22"/>
      <c r="G164" s="23"/>
      <c r="H164" s="24"/>
    </row>
    <row r="165">
      <c r="D165" s="14"/>
      <c r="F165" s="22"/>
      <c r="G165" s="23"/>
      <c r="H165" s="24"/>
    </row>
    <row r="166">
      <c r="D166" s="14"/>
      <c r="F166" s="22"/>
      <c r="G166" s="23"/>
      <c r="H166" s="24"/>
    </row>
    <row r="167">
      <c r="D167" s="14"/>
      <c r="F167" s="22"/>
      <c r="G167" s="23"/>
      <c r="H167" s="24"/>
    </row>
    <row r="168">
      <c r="D168" s="14"/>
      <c r="F168" s="22"/>
      <c r="G168" s="23"/>
      <c r="H168" s="24"/>
    </row>
    <row r="169">
      <c r="D169" s="14"/>
      <c r="F169" s="22"/>
      <c r="G169" s="23"/>
      <c r="H169" s="24"/>
    </row>
    <row r="170">
      <c r="D170" s="14"/>
      <c r="F170" s="22"/>
      <c r="G170" s="23"/>
      <c r="H170" s="24"/>
    </row>
    <row r="171">
      <c r="D171" s="14"/>
      <c r="F171" s="22"/>
      <c r="G171" s="23"/>
      <c r="H171" s="24"/>
    </row>
    <row r="172">
      <c r="D172" s="14"/>
      <c r="F172" s="22"/>
      <c r="G172" s="23"/>
      <c r="H172" s="24"/>
    </row>
    <row r="173">
      <c r="D173" s="14"/>
      <c r="F173" s="22"/>
      <c r="G173" s="23"/>
      <c r="H173" s="24"/>
    </row>
    <row r="174">
      <c r="D174" s="14"/>
      <c r="F174" s="22"/>
      <c r="G174" s="23"/>
      <c r="H174" s="24"/>
    </row>
    <row r="175">
      <c r="D175" s="14"/>
      <c r="F175" s="22"/>
      <c r="G175" s="23"/>
      <c r="H175" s="24"/>
    </row>
    <row r="176">
      <c r="D176" s="14"/>
      <c r="F176" s="22"/>
      <c r="G176" s="23"/>
      <c r="H176" s="24"/>
    </row>
    <row r="177">
      <c r="D177" s="14"/>
      <c r="F177" s="22"/>
      <c r="G177" s="23"/>
      <c r="H177" s="24"/>
    </row>
    <row r="178">
      <c r="D178" s="14"/>
      <c r="F178" s="22"/>
      <c r="G178" s="23"/>
      <c r="H178" s="24"/>
    </row>
    <row r="179">
      <c r="D179" s="14"/>
      <c r="F179" s="22"/>
      <c r="G179" s="23"/>
      <c r="H179" s="24"/>
    </row>
    <row r="180">
      <c r="D180" s="14"/>
      <c r="F180" s="22"/>
      <c r="G180" s="23"/>
      <c r="H180" s="24"/>
    </row>
    <row r="181">
      <c r="D181" s="14"/>
      <c r="F181" s="22"/>
      <c r="G181" s="23"/>
      <c r="H181" s="24"/>
    </row>
    <row r="182">
      <c r="D182" s="14"/>
      <c r="F182" s="22"/>
      <c r="G182" s="23"/>
      <c r="H182" s="24"/>
    </row>
    <row r="183">
      <c r="D183" s="14"/>
      <c r="F183" s="22"/>
      <c r="G183" s="23"/>
      <c r="H183" s="24"/>
    </row>
    <row r="184">
      <c r="D184" s="14"/>
      <c r="F184" s="22"/>
      <c r="G184" s="23"/>
      <c r="H184" s="24"/>
    </row>
    <row r="185">
      <c r="D185" s="14"/>
      <c r="F185" s="22"/>
      <c r="G185" s="23"/>
      <c r="H185" s="24"/>
    </row>
    <row r="186">
      <c r="D186" s="14"/>
      <c r="F186" s="22"/>
      <c r="G186" s="23"/>
      <c r="H186" s="24"/>
    </row>
    <row r="187">
      <c r="D187" s="14"/>
      <c r="F187" s="22"/>
      <c r="G187" s="23"/>
      <c r="H187" s="24"/>
    </row>
    <row r="188">
      <c r="D188" s="14"/>
      <c r="F188" s="22"/>
      <c r="G188" s="23"/>
      <c r="H188" s="24"/>
    </row>
    <row r="189">
      <c r="D189" s="14"/>
      <c r="F189" s="22"/>
      <c r="G189" s="23"/>
      <c r="H189" s="24"/>
    </row>
    <row r="190">
      <c r="D190" s="14"/>
      <c r="F190" s="22"/>
      <c r="G190" s="23"/>
      <c r="H190" s="24"/>
    </row>
    <row r="191">
      <c r="D191" s="14"/>
      <c r="F191" s="22"/>
      <c r="G191" s="23"/>
      <c r="H191" s="24"/>
    </row>
    <row r="192">
      <c r="D192" s="14"/>
      <c r="F192" s="22"/>
      <c r="G192" s="23"/>
      <c r="H192" s="24"/>
    </row>
    <row r="193">
      <c r="D193" s="14"/>
      <c r="F193" s="22"/>
      <c r="G193" s="23"/>
      <c r="H193" s="24"/>
    </row>
    <row r="194">
      <c r="D194" s="14"/>
      <c r="F194" s="22"/>
      <c r="G194" s="23"/>
      <c r="H194" s="24"/>
    </row>
    <row r="195">
      <c r="D195" s="14"/>
      <c r="F195" s="22"/>
      <c r="G195" s="23"/>
      <c r="H195" s="24"/>
    </row>
    <row r="196">
      <c r="D196" s="14"/>
      <c r="F196" s="22"/>
      <c r="G196" s="23"/>
      <c r="H196" s="24"/>
    </row>
    <row r="197">
      <c r="D197" s="14"/>
      <c r="F197" s="22"/>
      <c r="G197" s="23"/>
      <c r="H197" s="24"/>
    </row>
    <row r="198">
      <c r="D198" s="14"/>
      <c r="F198" s="22"/>
      <c r="G198" s="23"/>
      <c r="H198" s="24"/>
    </row>
    <row r="199">
      <c r="D199" s="14"/>
      <c r="F199" s="22"/>
      <c r="G199" s="23"/>
      <c r="H199" s="24"/>
    </row>
    <row r="200">
      <c r="D200" s="14"/>
      <c r="F200" s="22"/>
      <c r="G200" s="23"/>
      <c r="H200" s="24"/>
    </row>
    <row r="201">
      <c r="D201" s="14"/>
      <c r="F201" s="22"/>
      <c r="G201" s="23"/>
      <c r="H201" s="24"/>
    </row>
    <row r="202">
      <c r="D202" s="14"/>
      <c r="F202" s="22"/>
      <c r="G202" s="23"/>
      <c r="H202" s="24"/>
    </row>
    <row r="203">
      <c r="D203" s="14"/>
      <c r="F203" s="22"/>
      <c r="G203" s="23"/>
      <c r="H203" s="24"/>
    </row>
    <row r="204">
      <c r="D204" s="14"/>
      <c r="F204" s="22"/>
      <c r="G204" s="23"/>
      <c r="H204" s="24"/>
    </row>
    <row r="205">
      <c r="D205" s="14"/>
      <c r="F205" s="22"/>
      <c r="G205" s="23"/>
      <c r="H205" s="24"/>
    </row>
    <row r="206">
      <c r="D206" s="14"/>
      <c r="F206" s="22"/>
      <c r="G206" s="23"/>
      <c r="H206" s="24"/>
    </row>
    <row r="207">
      <c r="D207" s="14"/>
      <c r="F207" s="22"/>
      <c r="G207" s="23"/>
      <c r="H207" s="24"/>
    </row>
    <row r="208">
      <c r="D208" s="14"/>
      <c r="F208" s="22"/>
      <c r="G208" s="23"/>
      <c r="H208" s="24"/>
    </row>
    <row r="209">
      <c r="D209" s="14"/>
      <c r="F209" s="22"/>
      <c r="G209" s="23"/>
      <c r="H209" s="24"/>
    </row>
    <row r="210">
      <c r="D210" s="14"/>
      <c r="F210" s="22"/>
      <c r="G210" s="23"/>
      <c r="H210" s="24"/>
    </row>
    <row r="211">
      <c r="D211" s="14"/>
      <c r="F211" s="22"/>
      <c r="G211" s="23"/>
      <c r="H211" s="24"/>
    </row>
    <row r="212">
      <c r="D212" s="14"/>
      <c r="F212" s="22"/>
      <c r="G212" s="23"/>
      <c r="H212" s="24"/>
    </row>
    <row r="213">
      <c r="D213" s="14"/>
      <c r="F213" s="22"/>
      <c r="G213" s="23"/>
      <c r="H213" s="24"/>
    </row>
    <row r="214">
      <c r="D214" s="14"/>
      <c r="F214" s="22"/>
      <c r="G214" s="23"/>
      <c r="H214" s="24"/>
    </row>
    <row r="215">
      <c r="D215" s="14"/>
      <c r="F215" s="22"/>
      <c r="G215" s="23"/>
      <c r="H215" s="24"/>
    </row>
    <row r="216">
      <c r="D216" s="14"/>
      <c r="F216" s="22"/>
      <c r="G216" s="23"/>
      <c r="H216" s="24"/>
    </row>
    <row r="217">
      <c r="D217" s="14"/>
      <c r="F217" s="22"/>
      <c r="G217" s="23"/>
      <c r="H217" s="24"/>
    </row>
    <row r="218">
      <c r="D218" s="14"/>
      <c r="F218" s="22"/>
      <c r="G218" s="23"/>
      <c r="H218" s="24"/>
    </row>
    <row r="219">
      <c r="D219" s="14"/>
      <c r="F219" s="22"/>
      <c r="G219" s="23"/>
      <c r="H219" s="24"/>
    </row>
    <row r="220">
      <c r="D220" s="14"/>
      <c r="F220" s="22"/>
      <c r="G220" s="23"/>
      <c r="H220" s="24"/>
    </row>
    <row r="221">
      <c r="D221" s="14"/>
      <c r="F221" s="22"/>
      <c r="G221" s="23"/>
      <c r="H221" s="24"/>
    </row>
    <row r="222">
      <c r="D222" s="14"/>
      <c r="F222" s="22"/>
      <c r="G222" s="23"/>
      <c r="H222" s="24"/>
    </row>
    <row r="223">
      <c r="D223" s="14"/>
      <c r="F223" s="22"/>
      <c r="G223" s="23"/>
      <c r="H223" s="24"/>
    </row>
    <row r="224">
      <c r="D224" s="14"/>
      <c r="F224" s="22"/>
      <c r="G224" s="23"/>
      <c r="H224" s="24"/>
    </row>
    <row r="225">
      <c r="D225" s="14"/>
      <c r="F225" s="22"/>
      <c r="G225" s="23"/>
      <c r="H225" s="24"/>
    </row>
    <row r="226">
      <c r="D226" s="14"/>
      <c r="F226" s="22"/>
      <c r="G226" s="23"/>
      <c r="H226" s="24"/>
    </row>
    <row r="227">
      <c r="D227" s="14"/>
      <c r="F227" s="22"/>
      <c r="G227" s="23"/>
      <c r="H227" s="24"/>
    </row>
    <row r="228">
      <c r="D228" s="14"/>
      <c r="F228" s="22"/>
      <c r="G228" s="23"/>
      <c r="H228" s="24"/>
    </row>
    <row r="229">
      <c r="D229" s="14"/>
      <c r="F229" s="22"/>
      <c r="G229" s="23"/>
      <c r="H229" s="24"/>
    </row>
    <row r="230">
      <c r="D230" s="14"/>
      <c r="F230" s="22"/>
      <c r="G230" s="23"/>
      <c r="H230" s="24"/>
    </row>
    <row r="231">
      <c r="D231" s="14"/>
      <c r="F231" s="22"/>
      <c r="G231" s="23"/>
      <c r="H231" s="24"/>
    </row>
    <row r="232">
      <c r="D232" s="14"/>
      <c r="F232" s="22"/>
      <c r="G232" s="23"/>
      <c r="H232" s="24"/>
    </row>
    <row r="233">
      <c r="D233" s="14"/>
      <c r="F233" s="22"/>
      <c r="G233" s="23"/>
      <c r="H233" s="24"/>
    </row>
    <row r="234">
      <c r="D234" s="14"/>
      <c r="F234" s="22"/>
      <c r="G234" s="23"/>
      <c r="H234" s="24"/>
    </row>
    <row r="235">
      <c r="D235" s="14"/>
      <c r="F235" s="22"/>
      <c r="G235" s="23"/>
      <c r="H235" s="24"/>
    </row>
    <row r="236">
      <c r="D236" s="14"/>
      <c r="F236" s="22"/>
      <c r="G236" s="23"/>
      <c r="H236" s="24"/>
    </row>
    <row r="237">
      <c r="D237" s="14"/>
      <c r="F237" s="22"/>
      <c r="G237" s="23"/>
      <c r="H237" s="24"/>
    </row>
    <row r="238">
      <c r="D238" s="14"/>
      <c r="F238" s="22"/>
      <c r="G238" s="23"/>
      <c r="H238" s="24"/>
    </row>
    <row r="239">
      <c r="D239" s="14"/>
      <c r="F239" s="22"/>
      <c r="G239" s="23"/>
      <c r="H239" s="24"/>
    </row>
    <row r="240">
      <c r="D240" s="14"/>
      <c r="F240" s="22"/>
      <c r="G240" s="23"/>
      <c r="H240" s="24"/>
    </row>
    <row r="241">
      <c r="D241" s="14"/>
      <c r="F241" s="22"/>
      <c r="G241" s="23"/>
      <c r="H241" s="24"/>
    </row>
    <row r="242">
      <c r="D242" s="14"/>
      <c r="F242" s="22"/>
      <c r="G242" s="23"/>
      <c r="H242" s="24"/>
    </row>
    <row r="243">
      <c r="D243" s="14"/>
      <c r="F243" s="22"/>
      <c r="G243" s="23"/>
      <c r="H243" s="24"/>
    </row>
    <row r="244">
      <c r="D244" s="14"/>
      <c r="F244" s="22"/>
      <c r="G244" s="23"/>
      <c r="H244" s="24"/>
    </row>
    <row r="245">
      <c r="D245" s="14"/>
      <c r="F245" s="22"/>
      <c r="G245" s="23"/>
      <c r="H245" s="24"/>
    </row>
    <row r="246">
      <c r="D246" s="14"/>
      <c r="F246" s="22"/>
      <c r="G246" s="23"/>
      <c r="H246" s="24"/>
    </row>
    <row r="247">
      <c r="D247" s="14"/>
      <c r="F247" s="22"/>
      <c r="G247" s="23"/>
      <c r="H247" s="24"/>
    </row>
    <row r="248">
      <c r="D248" s="14"/>
      <c r="F248" s="22"/>
      <c r="G248" s="23"/>
      <c r="H248" s="24"/>
    </row>
    <row r="249">
      <c r="D249" s="14"/>
      <c r="F249" s="22"/>
      <c r="G249" s="23"/>
      <c r="H249" s="24"/>
    </row>
    <row r="250">
      <c r="D250" s="14"/>
      <c r="F250" s="22"/>
      <c r="G250" s="23"/>
      <c r="H250" s="24"/>
    </row>
    <row r="251">
      <c r="D251" s="14"/>
      <c r="F251" s="22"/>
      <c r="G251" s="23"/>
      <c r="H251" s="24"/>
    </row>
    <row r="252">
      <c r="D252" s="14"/>
      <c r="F252" s="22"/>
      <c r="G252" s="23"/>
      <c r="H252" s="24"/>
    </row>
    <row r="253">
      <c r="D253" s="14"/>
      <c r="F253" s="22"/>
      <c r="G253" s="23"/>
      <c r="H253" s="24"/>
    </row>
    <row r="254">
      <c r="D254" s="14"/>
      <c r="F254" s="22"/>
      <c r="G254" s="23"/>
      <c r="H254" s="24"/>
    </row>
    <row r="255">
      <c r="D255" s="14"/>
      <c r="F255" s="22"/>
      <c r="G255" s="23"/>
      <c r="H255" s="24"/>
    </row>
    <row r="256">
      <c r="D256" s="14"/>
      <c r="F256" s="22"/>
      <c r="G256" s="23"/>
      <c r="H256" s="24"/>
    </row>
    <row r="257">
      <c r="D257" s="14"/>
      <c r="F257" s="22"/>
      <c r="G257" s="23"/>
      <c r="H257" s="24"/>
    </row>
    <row r="258">
      <c r="D258" s="14"/>
      <c r="F258" s="22"/>
      <c r="G258" s="23"/>
      <c r="H258" s="24"/>
    </row>
    <row r="259">
      <c r="D259" s="14"/>
      <c r="F259" s="22"/>
      <c r="G259" s="23"/>
      <c r="H259" s="24"/>
    </row>
    <row r="260">
      <c r="D260" s="14"/>
      <c r="F260" s="22"/>
      <c r="G260" s="23"/>
      <c r="H260" s="24"/>
    </row>
    <row r="261">
      <c r="D261" s="14"/>
      <c r="F261" s="22"/>
      <c r="G261" s="23"/>
      <c r="H261" s="24"/>
    </row>
    <row r="262">
      <c r="D262" s="14"/>
      <c r="F262" s="22"/>
      <c r="G262" s="23"/>
      <c r="H262" s="24"/>
    </row>
    <row r="263">
      <c r="D263" s="14"/>
      <c r="F263" s="22"/>
      <c r="G263" s="23"/>
      <c r="H263" s="24"/>
    </row>
    <row r="264">
      <c r="D264" s="14"/>
      <c r="F264" s="22"/>
      <c r="G264" s="23"/>
      <c r="H264" s="24"/>
    </row>
    <row r="265">
      <c r="D265" s="14"/>
      <c r="F265" s="22"/>
      <c r="G265" s="23"/>
      <c r="H265" s="24"/>
    </row>
    <row r="266">
      <c r="D266" s="14"/>
      <c r="F266" s="22"/>
      <c r="G266" s="23"/>
      <c r="H266" s="24"/>
    </row>
    <row r="267">
      <c r="D267" s="14"/>
      <c r="F267" s="22"/>
      <c r="G267" s="23"/>
      <c r="H267" s="24"/>
    </row>
    <row r="268">
      <c r="D268" s="14"/>
      <c r="F268" s="22"/>
      <c r="G268" s="23"/>
      <c r="H268" s="24"/>
    </row>
    <row r="269">
      <c r="D269" s="14"/>
      <c r="F269" s="22"/>
      <c r="G269" s="23"/>
      <c r="H269" s="24"/>
    </row>
    <row r="270">
      <c r="D270" s="14"/>
      <c r="F270" s="22"/>
      <c r="G270" s="23"/>
      <c r="H270" s="24"/>
    </row>
    <row r="271">
      <c r="D271" s="14"/>
      <c r="F271" s="22"/>
      <c r="G271" s="23"/>
      <c r="H271" s="24"/>
    </row>
    <row r="272">
      <c r="D272" s="14"/>
      <c r="F272" s="22"/>
      <c r="G272" s="23"/>
      <c r="H272" s="24"/>
    </row>
    <row r="273">
      <c r="D273" s="14"/>
      <c r="F273" s="22"/>
      <c r="G273" s="23"/>
      <c r="H273" s="24"/>
    </row>
    <row r="274">
      <c r="D274" s="14"/>
      <c r="F274" s="22"/>
      <c r="G274" s="23"/>
      <c r="H274" s="24"/>
    </row>
    <row r="275">
      <c r="D275" s="14"/>
      <c r="F275" s="22"/>
      <c r="G275" s="23"/>
      <c r="H275" s="24"/>
    </row>
    <row r="276">
      <c r="D276" s="14"/>
      <c r="F276" s="22"/>
      <c r="G276" s="23"/>
      <c r="H276" s="24"/>
    </row>
    <row r="277">
      <c r="D277" s="14"/>
      <c r="F277" s="22"/>
      <c r="G277" s="23"/>
      <c r="H277" s="24"/>
    </row>
    <row r="278">
      <c r="D278" s="14"/>
      <c r="F278" s="22"/>
      <c r="G278" s="23"/>
      <c r="H278" s="24"/>
    </row>
    <row r="279">
      <c r="D279" s="14"/>
      <c r="F279" s="22"/>
      <c r="G279" s="23"/>
      <c r="H279" s="24"/>
    </row>
    <row r="280">
      <c r="D280" s="14"/>
      <c r="F280" s="22"/>
      <c r="G280" s="23"/>
      <c r="H280" s="24"/>
    </row>
    <row r="281">
      <c r="D281" s="14"/>
      <c r="F281" s="22"/>
      <c r="G281" s="23"/>
      <c r="H281" s="24"/>
    </row>
    <row r="282">
      <c r="D282" s="14"/>
      <c r="F282" s="22"/>
      <c r="G282" s="23"/>
      <c r="H282" s="24"/>
    </row>
    <row r="283">
      <c r="D283" s="14"/>
      <c r="F283" s="22"/>
      <c r="G283" s="23"/>
      <c r="H283" s="24"/>
    </row>
    <row r="284">
      <c r="D284" s="14"/>
      <c r="F284" s="22"/>
      <c r="G284" s="23"/>
      <c r="H284" s="24"/>
    </row>
    <row r="285">
      <c r="D285" s="14"/>
      <c r="F285" s="22"/>
      <c r="G285" s="23"/>
      <c r="H285" s="24"/>
    </row>
    <row r="286">
      <c r="D286" s="14"/>
      <c r="F286" s="22"/>
      <c r="G286" s="23"/>
      <c r="H286" s="24"/>
    </row>
    <row r="287">
      <c r="D287" s="14"/>
      <c r="F287" s="22"/>
      <c r="G287" s="23"/>
      <c r="H287" s="24"/>
    </row>
    <row r="288">
      <c r="D288" s="14"/>
      <c r="F288" s="22"/>
      <c r="G288" s="23"/>
      <c r="H288" s="24"/>
    </row>
    <row r="289">
      <c r="D289" s="14"/>
      <c r="F289" s="22"/>
      <c r="G289" s="23"/>
      <c r="H289" s="24"/>
    </row>
    <row r="290">
      <c r="D290" s="14"/>
      <c r="F290" s="22"/>
      <c r="G290" s="23"/>
      <c r="H290" s="24"/>
    </row>
    <row r="291">
      <c r="D291" s="14"/>
      <c r="F291" s="22"/>
      <c r="G291" s="23"/>
      <c r="H291" s="24"/>
    </row>
    <row r="292">
      <c r="D292" s="14"/>
      <c r="F292" s="22"/>
      <c r="G292" s="23"/>
      <c r="H292" s="24"/>
    </row>
    <row r="293">
      <c r="D293" s="14"/>
      <c r="F293" s="22"/>
      <c r="G293" s="23"/>
      <c r="H293" s="24"/>
    </row>
    <row r="294">
      <c r="D294" s="14"/>
      <c r="F294" s="22"/>
      <c r="G294" s="23"/>
      <c r="H294" s="24"/>
    </row>
    <row r="295">
      <c r="D295" s="14"/>
      <c r="F295" s="22"/>
      <c r="G295" s="23"/>
      <c r="H295" s="24"/>
    </row>
    <row r="296">
      <c r="D296" s="14"/>
      <c r="F296" s="22"/>
      <c r="G296" s="23"/>
      <c r="H296" s="24"/>
    </row>
    <row r="297">
      <c r="D297" s="14"/>
      <c r="F297" s="22"/>
      <c r="G297" s="23"/>
      <c r="H297" s="24"/>
    </row>
    <row r="298">
      <c r="D298" s="14"/>
      <c r="F298" s="22"/>
      <c r="G298" s="23"/>
      <c r="H298" s="24"/>
    </row>
    <row r="299">
      <c r="D299" s="14"/>
      <c r="F299" s="22"/>
      <c r="G299" s="23"/>
      <c r="H299" s="24"/>
    </row>
    <row r="300">
      <c r="D300" s="14"/>
      <c r="F300" s="22"/>
      <c r="G300" s="23"/>
      <c r="H300" s="24"/>
    </row>
    <row r="301">
      <c r="D301" s="14"/>
      <c r="F301" s="22"/>
      <c r="G301" s="23"/>
      <c r="H301" s="24"/>
    </row>
    <row r="302">
      <c r="D302" s="14"/>
      <c r="F302" s="22"/>
      <c r="G302" s="23"/>
      <c r="H302" s="24"/>
    </row>
    <row r="303">
      <c r="D303" s="14"/>
      <c r="F303" s="22"/>
      <c r="G303" s="23"/>
      <c r="H303" s="24"/>
    </row>
    <row r="304">
      <c r="D304" s="14"/>
      <c r="F304" s="22"/>
      <c r="G304" s="23"/>
      <c r="H304" s="24"/>
    </row>
    <row r="305">
      <c r="D305" s="14"/>
      <c r="F305" s="22"/>
      <c r="G305" s="23"/>
      <c r="H305" s="24"/>
    </row>
    <row r="306">
      <c r="D306" s="14"/>
      <c r="F306" s="22"/>
      <c r="G306" s="23"/>
      <c r="H306" s="24"/>
    </row>
    <row r="307">
      <c r="D307" s="14"/>
      <c r="F307" s="22"/>
      <c r="G307" s="23"/>
      <c r="H307" s="24"/>
    </row>
    <row r="308">
      <c r="D308" s="14"/>
      <c r="F308" s="22"/>
      <c r="G308" s="23"/>
      <c r="H308" s="24"/>
    </row>
    <row r="309">
      <c r="D309" s="14"/>
      <c r="F309" s="22"/>
      <c r="G309" s="23"/>
      <c r="H309" s="24"/>
    </row>
    <row r="310">
      <c r="D310" s="14"/>
      <c r="F310" s="22"/>
      <c r="G310" s="23"/>
      <c r="H310" s="24"/>
    </row>
    <row r="311">
      <c r="D311" s="14"/>
      <c r="F311" s="22"/>
      <c r="G311" s="23"/>
      <c r="H311" s="24"/>
    </row>
    <row r="312">
      <c r="D312" s="14"/>
      <c r="F312" s="22"/>
      <c r="G312" s="23"/>
      <c r="H312" s="24"/>
    </row>
    <row r="313">
      <c r="D313" s="14"/>
      <c r="F313" s="22"/>
      <c r="G313" s="23"/>
      <c r="H313" s="24"/>
    </row>
    <row r="314">
      <c r="D314" s="14"/>
      <c r="F314" s="22"/>
      <c r="G314" s="23"/>
      <c r="H314" s="24"/>
    </row>
    <row r="315">
      <c r="D315" s="14"/>
      <c r="F315" s="22"/>
      <c r="G315" s="23"/>
      <c r="H315" s="24"/>
    </row>
    <row r="316">
      <c r="D316" s="14"/>
      <c r="F316" s="22"/>
      <c r="G316" s="23"/>
      <c r="H316" s="24"/>
    </row>
    <row r="317">
      <c r="D317" s="14"/>
      <c r="F317" s="22"/>
      <c r="G317" s="23"/>
      <c r="H317" s="24"/>
    </row>
    <row r="318">
      <c r="D318" s="14"/>
      <c r="F318" s="22"/>
      <c r="G318" s="23"/>
      <c r="H318" s="24"/>
    </row>
    <row r="319">
      <c r="D319" s="14"/>
      <c r="F319" s="22"/>
      <c r="G319" s="23"/>
      <c r="H319" s="24"/>
    </row>
    <row r="320">
      <c r="D320" s="14"/>
      <c r="F320" s="22"/>
      <c r="G320" s="23"/>
      <c r="H320" s="24"/>
    </row>
    <row r="321">
      <c r="D321" s="14"/>
      <c r="F321" s="22"/>
      <c r="G321" s="23"/>
      <c r="H321" s="24"/>
    </row>
    <row r="322">
      <c r="D322" s="14"/>
      <c r="F322" s="22"/>
      <c r="G322" s="23"/>
      <c r="H322" s="24"/>
    </row>
    <row r="323">
      <c r="D323" s="14"/>
      <c r="F323" s="22"/>
      <c r="G323" s="23"/>
      <c r="H323" s="24"/>
    </row>
    <row r="324">
      <c r="D324" s="14"/>
      <c r="F324" s="22"/>
      <c r="G324" s="23"/>
      <c r="H324" s="24"/>
    </row>
    <row r="325">
      <c r="D325" s="14"/>
      <c r="F325" s="22"/>
      <c r="G325" s="23"/>
      <c r="H325" s="24"/>
    </row>
    <row r="326">
      <c r="D326" s="14"/>
      <c r="F326" s="22"/>
      <c r="G326" s="23"/>
      <c r="H326" s="24"/>
    </row>
    <row r="327">
      <c r="D327" s="14"/>
      <c r="F327" s="22"/>
      <c r="G327" s="23"/>
      <c r="H327" s="24"/>
    </row>
    <row r="328">
      <c r="D328" s="14"/>
      <c r="F328" s="22"/>
      <c r="G328" s="23"/>
      <c r="H328" s="24"/>
    </row>
    <row r="329">
      <c r="D329" s="14"/>
      <c r="F329" s="22"/>
      <c r="G329" s="23"/>
      <c r="H329" s="24"/>
    </row>
    <row r="330">
      <c r="D330" s="14"/>
      <c r="F330" s="22"/>
      <c r="G330" s="23"/>
      <c r="H330" s="24"/>
    </row>
    <row r="331">
      <c r="D331" s="14"/>
      <c r="F331" s="22"/>
      <c r="G331" s="23"/>
      <c r="H331" s="24"/>
    </row>
    <row r="332">
      <c r="D332" s="14"/>
      <c r="F332" s="22"/>
      <c r="G332" s="23"/>
      <c r="H332" s="24"/>
    </row>
    <row r="333">
      <c r="D333" s="14"/>
      <c r="F333" s="22"/>
      <c r="G333" s="23"/>
      <c r="H333" s="24"/>
    </row>
    <row r="334">
      <c r="D334" s="14"/>
      <c r="F334" s="22"/>
      <c r="G334" s="23"/>
      <c r="H334" s="24"/>
    </row>
    <row r="335">
      <c r="D335" s="14"/>
      <c r="F335" s="22"/>
      <c r="G335" s="23"/>
      <c r="H335" s="24"/>
    </row>
    <row r="336">
      <c r="D336" s="14"/>
      <c r="F336" s="22"/>
      <c r="G336" s="23"/>
      <c r="H336" s="24"/>
    </row>
    <row r="337">
      <c r="D337" s="14"/>
      <c r="F337" s="22"/>
      <c r="G337" s="23"/>
      <c r="H337" s="24"/>
    </row>
    <row r="338">
      <c r="D338" s="14"/>
      <c r="F338" s="22"/>
      <c r="G338" s="23"/>
      <c r="H338" s="24"/>
    </row>
    <row r="339">
      <c r="D339" s="14"/>
      <c r="F339" s="22"/>
      <c r="G339" s="23"/>
      <c r="H339" s="24"/>
    </row>
    <row r="340">
      <c r="D340" s="14"/>
      <c r="F340" s="22"/>
      <c r="G340" s="23"/>
      <c r="H340" s="24"/>
    </row>
    <row r="341">
      <c r="D341" s="14"/>
      <c r="F341" s="22"/>
      <c r="G341" s="23"/>
      <c r="H341" s="24"/>
    </row>
    <row r="342">
      <c r="D342" s="14"/>
      <c r="F342" s="22"/>
      <c r="G342" s="23"/>
      <c r="H342" s="24"/>
    </row>
    <row r="343">
      <c r="D343" s="14"/>
      <c r="F343" s="22"/>
      <c r="G343" s="23"/>
      <c r="H343" s="24"/>
    </row>
    <row r="344">
      <c r="D344" s="14"/>
      <c r="F344" s="22"/>
      <c r="G344" s="23"/>
      <c r="H344" s="24"/>
    </row>
    <row r="345">
      <c r="D345" s="14"/>
      <c r="F345" s="22"/>
      <c r="G345" s="23"/>
      <c r="H345" s="24"/>
    </row>
    <row r="346">
      <c r="D346" s="14"/>
      <c r="F346" s="22"/>
      <c r="G346" s="23"/>
      <c r="H346" s="24"/>
    </row>
    <row r="347">
      <c r="D347" s="14"/>
      <c r="F347" s="22"/>
      <c r="G347" s="23"/>
      <c r="H347" s="24"/>
    </row>
    <row r="348">
      <c r="D348" s="14"/>
      <c r="F348" s="22"/>
      <c r="G348" s="23"/>
      <c r="H348" s="24"/>
    </row>
    <row r="349">
      <c r="D349" s="14"/>
      <c r="F349" s="22"/>
      <c r="G349" s="23"/>
      <c r="H349" s="24"/>
    </row>
    <row r="350">
      <c r="D350" s="14"/>
      <c r="F350" s="22"/>
      <c r="G350" s="23"/>
      <c r="H350" s="24"/>
    </row>
    <row r="351">
      <c r="D351" s="14"/>
      <c r="F351" s="22"/>
      <c r="G351" s="23"/>
      <c r="H351" s="24"/>
    </row>
    <row r="352">
      <c r="D352" s="14"/>
      <c r="F352" s="22"/>
      <c r="G352" s="23"/>
      <c r="H352" s="24"/>
    </row>
    <row r="353">
      <c r="D353" s="14"/>
      <c r="F353" s="22"/>
      <c r="G353" s="23"/>
      <c r="H353" s="24"/>
    </row>
    <row r="354">
      <c r="D354" s="14"/>
      <c r="F354" s="22"/>
      <c r="G354" s="23"/>
      <c r="H354" s="24"/>
    </row>
    <row r="355">
      <c r="D355" s="14"/>
      <c r="F355" s="22"/>
      <c r="G355" s="23"/>
      <c r="H355" s="24"/>
    </row>
    <row r="356">
      <c r="D356" s="14"/>
      <c r="F356" s="22"/>
      <c r="G356" s="23"/>
      <c r="H356" s="24"/>
    </row>
    <row r="357">
      <c r="D357" s="14"/>
      <c r="F357" s="22"/>
      <c r="G357" s="23"/>
      <c r="H357" s="24"/>
    </row>
    <row r="358">
      <c r="D358" s="14"/>
      <c r="F358" s="22"/>
      <c r="G358" s="23"/>
      <c r="H358" s="24"/>
    </row>
    <row r="359">
      <c r="D359" s="14"/>
      <c r="F359" s="22"/>
      <c r="G359" s="23"/>
      <c r="H359" s="24"/>
    </row>
    <row r="360">
      <c r="D360" s="14"/>
      <c r="F360" s="22"/>
      <c r="G360" s="23"/>
      <c r="H360" s="24"/>
    </row>
    <row r="361">
      <c r="D361" s="14"/>
      <c r="F361" s="22"/>
      <c r="G361" s="23"/>
      <c r="H361" s="24"/>
    </row>
    <row r="362">
      <c r="D362" s="14"/>
      <c r="F362" s="22"/>
      <c r="G362" s="23"/>
      <c r="H362" s="24"/>
    </row>
    <row r="363">
      <c r="D363" s="14"/>
      <c r="F363" s="22"/>
      <c r="G363" s="23"/>
      <c r="H363" s="24"/>
    </row>
    <row r="364">
      <c r="D364" s="14"/>
      <c r="F364" s="22"/>
      <c r="G364" s="23"/>
      <c r="H364" s="24"/>
    </row>
    <row r="365">
      <c r="D365" s="14"/>
      <c r="F365" s="22"/>
      <c r="G365" s="23"/>
      <c r="H365" s="24"/>
    </row>
    <row r="366">
      <c r="D366" s="14"/>
      <c r="F366" s="22"/>
      <c r="G366" s="23"/>
      <c r="H366" s="24"/>
    </row>
    <row r="367">
      <c r="D367" s="14"/>
      <c r="F367" s="22"/>
      <c r="G367" s="23"/>
      <c r="H367" s="24"/>
    </row>
    <row r="368">
      <c r="D368" s="14"/>
      <c r="F368" s="22"/>
      <c r="G368" s="23"/>
      <c r="H368" s="24"/>
    </row>
    <row r="369">
      <c r="D369" s="14"/>
      <c r="F369" s="22"/>
      <c r="G369" s="23"/>
      <c r="H369" s="24"/>
    </row>
    <row r="370">
      <c r="D370" s="14"/>
      <c r="F370" s="22"/>
      <c r="G370" s="23"/>
      <c r="H370" s="24"/>
    </row>
    <row r="371">
      <c r="D371" s="14"/>
      <c r="F371" s="22"/>
      <c r="G371" s="23"/>
      <c r="H371" s="24"/>
    </row>
    <row r="372">
      <c r="D372" s="14"/>
      <c r="F372" s="22"/>
      <c r="G372" s="23"/>
      <c r="H372" s="24"/>
    </row>
    <row r="373">
      <c r="D373" s="14"/>
      <c r="F373" s="22"/>
      <c r="G373" s="23"/>
      <c r="H373" s="24"/>
    </row>
    <row r="374">
      <c r="D374" s="14"/>
      <c r="F374" s="22"/>
      <c r="G374" s="23"/>
      <c r="H374" s="24"/>
    </row>
    <row r="375">
      <c r="D375" s="14"/>
      <c r="F375" s="22"/>
      <c r="G375" s="23"/>
      <c r="H375" s="24"/>
    </row>
    <row r="376">
      <c r="D376" s="14"/>
      <c r="F376" s="22"/>
      <c r="G376" s="23"/>
      <c r="H376" s="24"/>
    </row>
    <row r="377">
      <c r="D377" s="14"/>
      <c r="F377" s="22"/>
      <c r="G377" s="23"/>
      <c r="H377" s="24"/>
    </row>
    <row r="378">
      <c r="D378" s="14"/>
      <c r="F378" s="22"/>
      <c r="G378" s="23"/>
      <c r="H378" s="24"/>
    </row>
    <row r="379">
      <c r="D379" s="14"/>
      <c r="F379" s="22"/>
      <c r="G379" s="23"/>
      <c r="H379" s="24"/>
    </row>
    <row r="380">
      <c r="D380" s="14"/>
      <c r="F380" s="22"/>
      <c r="G380" s="23"/>
      <c r="H380" s="24"/>
    </row>
    <row r="381">
      <c r="D381" s="14"/>
      <c r="F381" s="22"/>
      <c r="G381" s="23"/>
      <c r="H381" s="24"/>
    </row>
    <row r="382">
      <c r="D382" s="14"/>
      <c r="F382" s="22"/>
      <c r="G382" s="23"/>
      <c r="H382" s="24"/>
    </row>
    <row r="383">
      <c r="D383" s="14"/>
      <c r="F383" s="22"/>
      <c r="G383" s="23"/>
      <c r="H383" s="24"/>
    </row>
    <row r="384">
      <c r="D384" s="14"/>
      <c r="F384" s="22"/>
      <c r="G384" s="23"/>
      <c r="H384" s="24"/>
    </row>
    <row r="385">
      <c r="D385" s="14"/>
      <c r="F385" s="22"/>
      <c r="G385" s="23"/>
      <c r="H385" s="24"/>
    </row>
    <row r="386">
      <c r="D386" s="14"/>
      <c r="F386" s="22"/>
      <c r="G386" s="23"/>
      <c r="H386" s="24"/>
    </row>
    <row r="387">
      <c r="D387" s="14"/>
      <c r="F387" s="22"/>
      <c r="G387" s="23"/>
      <c r="H387" s="24"/>
    </row>
    <row r="388">
      <c r="D388" s="14"/>
      <c r="F388" s="22"/>
      <c r="G388" s="23"/>
      <c r="H388" s="24"/>
    </row>
    <row r="389">
      <c r="D389" s="14"/>
      <c r="F389" s="22"/>
      <c r="G389" s="23"/>
      <c r="H389" s="24"/>
    </row>
    <row r="390">
      <c r="D390" s="14"/>
      <c r="F390" s="22"/>
      <c r="G390" s="23"/>
      <c r="H390" s="24"/>
    </row>
    <row r="391">
      <c r="D391" s="14"/>
      <c r="F391" s="22"/>
      <c r="G391" s="23"/>
      <c r="H391" s="24"/>
    </row>
    <row r="392">
      <c r="D392" s="14"/>
      <c r="F392" s="22"/>
      <c r="G392" s="23"/>
      <c r="H392" s="24"/>
    </row>
    <row r="393">
      <c r="D393" s="14"/>
      <c r="F393" s="22"/>
      <c r="G393" s="23"/>
      <c r="H393" s="24"/>
    </row>
    <row r="394">
      <c r="D394" s="14"/>
      <c r="F394" s="22"/>
      <c r="G394" s="23"/>
      <c r="H394" s="24"/>
    </row>
    <row r="395">
      <c r="D395" s="14"/>
      <c r="F395" s="22"/>
      <c r="G395" s="23"/>
      <c r="H395" s="24"/>
    </row>
    <row r="396">
      <c r="D396" s="14"/>
      <c r="F396" s="22"/>
      <c r="G396" s="23"/>
      <c r="H396" s="24"/>
    </row>
    <row r="397">
      <c r="D397" s="14"/>
      <c r="F397" s="22"/>
      <c r="G397" s="23"/>
      <c r="H397" s="24"/>
    </row>
    <row r="398">
      <c r="D398" s="14"/>
      <c r="F398" s="22"/>
      <c r="G398" s="23"/>
      <c r="H398" s="24"/>
    </row>
    <row r="399">
      <c r="D399" s="14"/>
      <c r="F399" s="22"/>
      <c r="G399" s="23"/>
      <c r="H399" s="24"/>
    </row>
    <row r="400">
      <c r="D400" s="14"/>
      <c r="F400" s="22"/>
      <c r="G400" s="23"/>
      <c r="H400" s="24"/>
    </row>
    <row r="401">
      <c r="D401" s="14"/>
      <c r="F401" s="22"/>
      <c r="G401" s="23"/>
      <c r="H401" s="24"/>
    </row>
    <row r="402">
      <c r="D402" s="14"/>
      <c r="F402" s="22"/>
      <c r="G402" s="23"/>
      <c r="H402" s="24"/>
    </row>
    <row r="403">
      <c r="D403" s="14"/>
      <c r="F403" s="22"/>
      <c r="G403" s="23"/>
      <c r="H403" s="24"/>
    </row>
    <row r="404">
      <c r="D404" s="14"/>
      <c r="F404" s="22"/>
      <c r="G404" s="23"/>
      <c r="H404" s="24"/>
    </row>
    <row r="405">
      <c r="D405" s="14"/>
      <c r="F405" s="22"/>
      <c r="G405" s="23"/>
      <c r="H405" s="24"/>
    </row>
    <row r="406">
      <c r="D406" s="14"/>
      <c r="F406" s="22"/>
      <c r="G406" s="23"/>
      <c r="H406" s="24"/>
    </row>
    <row r="407">
      <c r="D407" s="14"/>
      <c r="F407" s="22"/>
      <c r="G407" s="23"/>
      <c r="H407" s="24"/>
    </row>
    <row r="408">
      <c r="D408" s="14"/>
      <c r="F408" s="22"/>
      <c r="G408" s="23"/>
      <c r="H408" s="24"/>
    </row>
    <row r="409">
      <c r="D409" s="14"/>
      <c r="F409" s="22"/>
      <c r="G409" s="23"/>
      <c r="H409" s="24"/>
    </row>
    <row r="410">
      <c r="D410" s="14"/>
      <c r="F410" s="22"/>
      <c r="G410" s="23"/>
      <c r="H410" s="24"/>
    </row>
    <row r="411">
      <c r="D411" s="14"/>
      <c r="F411" s="22"/>
      <c r="G411" s="23"/>
      <c r="H411" s="24"/>
    </row>
    <row r="412">
      <c r="D412" s="14"/>
      <c r="F412" s="22"/>
      <c r="G412" s="23"/>
      <c r="H412" s="24"/>
    </row>
    <row r="413">
      <c r="D413" s="14"/>
      <c r="F413" s="22"/>
      <c r="G413" s="23"/>
      <c r="H413" s="24"/>
    </row>
    <row r="414">
      <c r="D414" s="14"/>
      <c r="F414" s="22"/>
      <c r="G414" s="23"/>
      <c r="H414" s="24"/>
    </row>
    <row r="415">
      <c r="D415" s="14"/>
      <c r="F415" s="22"/>
      <c r="G415" s="23"/>
      <c r="H415" s="24"/>
    </row>
    <row r="416">
      <c r="D416" s="14"/>
      <c r="F416" s="22"/>
      <c r="G416" s="23"/>
      <c r="H416" s="24"/>
    </row>
    <row r="417">
      <c r="D417" s="14"/>
      <c r="F417" s="22"/>
      <c r="G417" s="23"/>
      <c r="H417" s="24"/>
    </row>
    <row r="418">
      <c r="D418" s="14"/>
      <c r="F418" s="22"/>
      <c r="G418" s="23"/>
      <c r="H418" s="24"/>
    </row>
    <row r="419">
      <c r="D419" s="14"/>
      <c r="F419" s="22"/>
      <c r="G419" s="23"/>
      <c r="H419" s="24"/>
    </row>
    <row r="420">
      <c r="D420" s="14"/>
      <c r="F420" s="22"/>
      <c r="G420" s="23"/>
      <c r="H420" s="24"/>
    </row>
    <row r="421">
      <c r="D421" s="14"/>
      <c r="F421" s="22"/>
      <c r="G421" s="23"/>
      <c r="H421" s="24"/>
    </row>
    <row r="422">
      <c r="D422" s="14"/>
      <c r="F422" s="22"/>
      <c r="G422" s="23"/>
      <c r="H422" s="24"/>
    </row>
    <row r="423">
      <c r="D423" s="14"/>
      <c r="F423" s="22"/>
      <c r="G423" s="23"/>
      <c r="H423" s="24"/>
    </row>
    <row r="424">
      <c r="D424" s="14"/>
      <c r="F424" s="22"/>
      <c r="G424" s="23"/>
      <c r="H424" s="24"/>
    </row>
    <row r="425">
      <c r="D425" s="14"/>
      <c r="F425" s="22"/>
      <c r="G425" s="23"/>
      <c r="H425" s="24"/>
    </row>
    <row r="426">
      <c r="D426" s="14"/>
      <c r="F426" s="22"/>
      <c r="G426" s="23"/>
      <c r="H426" s="24"/>
    </row>
    <row r="427">
      <c r="D427" s="14"/>
      <c r="F427" s="22"/>
      <c r="G427" s="23"/>
      <c r="H427" s="24"/>
    </row>
    <row r="428">
      <c r="D428" s="14"/>
      <c r="F428" s="22"/>
      <c r="G428" s="23"/>
      <c r="H428" s="24"/>
    </row>
    <row r="429">
      <c r="D429" s="14"/>
      <c r="F429" s="22"/>
      <c r="G429" s="23"/>
      <c r="H429" s="24"/>
    </row>
    <row r="430">
      <c r="D430" s="14"/>
      <c r="F430" s="22"/>
      <c r="G430" s="23"/>
      <c r="H430" s="24"/>
    </row>
    <row r="431">
      <c r="D431" s="14"/>
      <c r="F431" s="22"/>
      <c r="G431" s="23"/>
      <c r="H431" s="24"/>
    </row>
    <row r="432">
      <c r="D432" s="14"/>
      <c r="F432" s="22"/>
      <c r="G432" s="23"/>
      <c r="H432" s="24"/>
    </row>
    <row r="433">
      <c r="D433" s="14"/>
      <c r="F433" s="22"/>
      <c r="G433" s="23"/>
      <c r="H433" s="24"/>
    </row>
    <row r="434">
      <c r="D434" s="14"/>
      <c r="F434" s="22"/>
      <c r="G434" s="23"/>
      <c r="H434" s="24"/>
    </row>
    <row r="435">
      <c r="D435" s="14"/>
      <c r="F435" s="22"/>
      <c r="G435" s="23"/>
      <c r="H435" s="24"/>
    </row>
    <row r="436">
      <c r="D436" s="14"/>
      <c r="F436" s="22"/>
      <c r="G436" s="23"/>
      <c r="H436" s="24"/>
    </row>
    <row r="437">
      <c r="D437" s="14"/>
      <c r="F437" s="22"/>
      <c r="G437" s="23"/>
      <c r="H437" s="24"/>
    </row>
    <row r="438">
      <c r="D438" s="14"/>
      <c r="F438" s="22"/>
      <c r="G438" s="23"/>
      <c r="H438" s="24"/>
    </row>
    <row r="439">
      <c r="D439" s="14"/>
      <c r="F439" s="22"/>
      <c r="G439" s="23"/>
      <c r="H439" s="24"/>
    </row>
    <row r="440">
      <c r="D440" s="14"/>
      <c r="F440" s="22"/>
      <c r="G440" s="23"/>
      <c r="H440" s="24"/>
    </row>
    <row r="441">
      <c r="D441" s="14"/>
      <c r="F441" s="22"/>
      <c r="G441" s="23"/>
      <c r="H441" s="24"/>
    </row>
    <row r="442">
      <c r="D442" s="14"/>
      <c r="F442" s="22"/>
      <c r="G442" s="23"/>
      <c r="H442" s="24"/>
    </row>
    <row r="443">
      <c r="D443" s="14"/>
      <c r="F443" s="22"/>
      <c r="G443" s="23"/>
      <c r="H443" s="24"/>
    </row>
    <row r="444">
      <c r="D444" s="14"/>
      <c r="F444" s="22"/>
      <c r="G444" s="23"/>
      <c r="H444" s="24"/>
    </row>
    <row r="445">
      <c r="D445" s="14"/>
      <c r="F445" s="22"/>
      <c r="G445" s="23"/>
      <c r="H445" s="24"/>
    </row>
    <row r="446">
      <c r="D446" s="14"/>
      <c r="F446" s="22"/>
      <c r="G446" s="23"/>
      <c r="H446" s="24"/>
    </row>
    <row r="447">
      <c r="D447" s="14"/>
      <c r="F447" s="22"/>
      <c r="G447" s="23"/>
      <c r="H447" s="24"/>
    </row>
    <row r="448">
      <c r="D448" s="14"/>
      <c r="F448" s="22"/>
      <c r="G448" s="23"/>
      <c r="H448" s="24"/>
    </row>
    <row r="449">
      <c r="D449" s="14"/>
      <c r="F449" s="22"/>
      <c r="G449" s="23"/>
      <c r="H449" s="24"/>
    </row>
    <row r="450">
      <c r="D450" s="14"/>
      <c r="F450" s="22"/>
      <c r="G450" s="23"/>
      <c r="H450" s="24"/>
    </row>
    <row r="451">
      <c r="D451" s="14"/>
      <c r="F451" s="22"/>
      <c r="G451" s="23"/>
      <c r="H451" s="24"/>
    </row>
    <row r="452">
      <c r="D452" s="14"/>
      <c r="F452" s="22"/>
      <c r="G452" s="23"/>
      <c r="H452" s="24"/>
    </row>
    <row r="453">
      <c r="D453" s="14"/>
      <c r="F453" s="22"/>
      <c r="G453" s="23"/>
      <c r="H453" s="24"/>
    </row>
    <row r="454">
      <c r="D454" s="14"/>
      <c r="F454" s="22"/>
      <c r="G454" s="23"/>
      <c r="H454" s="24"/>
    </row>
    <row r="455">
      <c r="D455" s="14"/>
      <c r="F455" s="22"/>
      <c r="G455" s="23"/>
      <c r="H455" s="24"/>
    </row>
    <row r="456">
      <c r="D456" s="14"/>
      <c r="F456" s="22"/>
      <c r="G456" s="23"/>
      <c r="H456" s="24"/>
    </row>
    <row r="457">
      <c r="D457" s="14"/>
      <c r="F457" s="22"/>
      <c r="G457" s="23"/>
      <c r="H457" s="24"/>
    </row>
    <row r="458">
      <c r="D458" s="14"/>
      <c r="F458" s="22"/>
      <c r="G458" s="23"/>
      <c r="H458" s="24"/>
    </row>
    <row r="459">
      <c r="D459" s="14"/>
      <c r="F459" s="22"/>
      <c r="G459" s="23"/>
      <c r="H459" s="24"/>
    </row>
    <row r="460">
      <c r="D460" s="14"/>
      <c r="F460" s="22"/>
      <c r="G460" s="23"/>
      <c r="H460" s="24"/>
    </row>
    <row r="461">
      <c r="D461" s="14"/>
      <c r="F461" s="22"/>
      <c r="G461" s="23"/>
      <c r="H461" s="24"/>
    </row>
    <row r="462">
      <c r="D462" s="14"/>
      <c r="F462" s="22"/>
      <c r="G462" s="23"/>
      <c r="H462" s="24"/>
    </row>
    <row r="463">
      <c r="D463" s="14"/>
      <c r="F463" s="22"/>
      <c r="G463" s="23"/>
      <c r="H463" s="24"/>
    </row>
    <row r="464">
      <c r="D464" s="14"/>
      <c r="F464" s="22"/>
      <c r="G464" s="23"/>
      <c r="H464" s="24"/>
    </row>
    <row r="465">
      <c r="D465" s="14"/>
      <c r="F465" s="22"/>
      <c r="G465" s="23"/>
      <c r="H465" s="24"/>
    </row>
    <row r="466">
      <c r="D466" s="14"/>
      <c r="F466" s="22"/>
      <c r="G466" s="23"/>
      <c r="H466" s="24"/>
    </row>
    <row r="467">
      <c r="D467" s="14"/>
      <c r="F467" s="22"/>
      <c r="G467" s="23"/>
      <c r="H467" s="24"/>
    </row>
    <row r="468">
      <c r="D468" s="14"/>
      <c r="F468" s="22"/>
      <c r="G468" s="23"/>
      <c r="H468" s="24"/>
    </row>
    <row r="469">
      <c r="D469" s="14"/>
      <c r="F469" s="22"/>
      <c r="G469" s="23"/>
      <c r="H469" s="24"/>
    </row>
    <row r="470">
      <c r="D470" s="14"/>
      <c r="F470" s="22"/>
      <c r="G470" s="23"/>
      <c r="H470" s="24"/>
    </row>
    <row r="471">
      <c r="D471" s="14"/>
      <c r="F471" s="22"/>
      <c r="G471" s="23"/>
      <c r="H471" s="24"/>
    </row>
    <row r="472">
      <c r="D472" s="14"/>
      <c r="F472" s="22"/>
      <c r="G472" s="23"/>
      <c r="H472" s="24"/>
    </row>
    <row r="473">
      <c r="D473" s="14"/>
      <c r="F473" s="22"/>
      <c r="G473" s="23"/>
      <c r="H473" s="24"/>
    </row>
    <row r="474">
      <c r="D474" s="14"/>
      <c r="F474" s="22"/>
      <c r="G474" s="23"/>
      <c r="H474" s="24"/>
    </row>
    <row r="475">
      <c r="D475" s="14"/>
      <c r="F475" s="22"/>
      <c r="G475" s="23"/>
      <c r="H475" s="24"/>
    </row>
    <row r="476">
      <c r="D476" s="14"/>
      <c r="F476" s="22"/>
      <c r="G476" s="23"/>
      <c r="H476" s="24"/>
    </row>
    <row r="477">
      <c r="D477" s="14"/>
      <c r="F477" s="22"/>
      <c r="G477" s="23"/>
      <c r="H477" s="24"/>
    </row>
    <row r="478">
      <c r="D478" s="14"/>
      <c r="F478" s="22"/>
      <c r="G478" s="23"/>
      <c r="H478" s="24"/>
    </row>
    <row r="479">
      <c r="D479" s="14"/>
      <c r="F479" s="22"/>
      <c r="G479" s="23"/>
      <c r="H479" s="24"/>
    </row>
    <row r="480">
      <c r="D480" s="14"/>
      <c r="F480" s="22"/>
      <c r="G480" s="23"/>
      <c r="H480" s="24"/>
    </row>
    <row r="481">
      <c r="D481" s="14"/>
      <c r="F481" s="22"/>
      <c r="G481" s="23"/>
      <c r="H481" s="24"/>
    </row>
    <row r="482">
      <c r="D482" s="14"/>
      <c r="F482" s="22"/>
      <c r="G482" s="23"/>
      <c r="H482" s="24"/>
    </row>
    <row r="483">
      <c r="D483" s="14"/>
      <c r="F483" s="22"/>
      <c r="G483" s="23"/>
      <c r="H483" s="24"/>
    </row>
    <row r="484">
      <c r="D484" s="14"/>
      <c r="F484" s="22"/>
      <c r="G484" s="23"/>
      <c r="H484" s="24"/>
    </row>
    <row r="485">
      <c r="D485" s="14"/>
      <c r="F485" s="22"/>
      <c r="G485" s="23"/>
      <c r="H485" s="24"/>
    </row>
    <row r="486">
      <c r="D486" s="14"/>
      <c r="F486" s="22"/>
      <c r="G486" s="23"/>
      <c r="H486" s="24"/>
    </row>
    <row r="487">
      <c r="D487" s="14"/>
      <c r="F487" s="22"/>
      <c r="G487" s="23"/>
      <c r="H487" s="24"/>
    </row>
    <row r="488">
      <c r="D488" s="14"/>
      <c r="F488" s="22"/>
      <c r="G488" s="23"/>
      <c r="H488" s="24"/>
    </row>
    <row r="489">
      <c r="D489" s="14"/>
      <c r="F489" s="22"/>
      <c r="G489" s="23"/>
      <c r="H489" s="24"/>
    </row>
    <row r="490">
      <c r="D490" s="14"/>
      <c r="F490" s="22"/>
      <c r="G490" s="23"/>
      <c r="H490" s="24"/>
    </row>
    <row r="491">
      <c r="D491" s="14"/>
      <c r="F491" s="22"/>
      <c r="G491" s="23"/>
      <c r="H491" s="24"/>
    </row>
    <row r="492">
      <c r="D492" s="14"/>
      <c r="F492" s="22"/>
      <c r="G492" s="23"/>
      <c r="H492" s="24"/>
    </row>
    <row r="493">
      <c r="D493" s="14"/>
      <c r="F493" s="22"/>
      <c r="G493" s="23"/>
      <c r="H493" s="24"/>
    </row>
    <row r="494">
      <c r="D494" s="14"/>
      <c r="F494" s="22"/>
      <c r="G494" s="23"/>
      <c r="H494" s="24"/>
    </row>
    <row r="495">
      <c r="D495" s="14"/>
      <c r="F495" s="22"/>
      <c r="G495" s="23"/>
      <c r="H495" s="24"/>
    </row>
    <row r="496">
      <c r="D496" s="14"/>
      <c r="F496" s="22"/>
      <c r="G496" s="23"/>
      <c r="H496" s="24"/>
    </row>
    <row r="497">
      <c r="D497" s="14"/>
      <c r="F497" s="22"/>
      <c r="G497" s="23"/>
      <c r="H497" s="24"/>
    </row>
    <row r="498">
      <c r="D498" s="14"/>
      <c r="F498" s="22"/>
      <c r="G498" s="23"/>
      <c r="H498" s="24"/>
    </row>
    <row r="499">
      <c r="D499" s="14"/>
      <c r="F499" s="22"/>
      <c r="G499" s="23"/>
      <c r="H499" s="24"/>
    </row>
    <row r="500">
      <c r="D500" s="14"/>
      <c r="F500" s="22"/>
      <c r="G500" s="23"/>
      <c r="H500" s="24"/>
    </row>
    <row r="501">
      <c r="D501" s="14"/>
      <c r="F501" s="22"/>
      <c r="G501" s="23"/>
      <c r="H501" s="24"/>
    </row>
    <row r="502">
      <c r="D502" s="14"/>
      <c r="F502" s="22"/>
      <c r="G502" s="23"/>
      <c r="H502" s="24"/>
    </row>
    <row r="503">
      <c r="D503" s="14"/>
      <c r="F503" s="22"/>
      <c r="G503" s="23"/>
      <c r="H503" s="24"/>
    </row>
    <row r="504">
      <c r="D504" s="14"/>
      <c r="F504" s="22"/>
      <c r="G504" s="23"/>
      <c r="H504"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8.75"/>
  </cols>
  <sheetData>
    <row r="1">
      <c r="A1" s="25" t="s">
        <v>34</v>
      </c>
      <c r="B1" s="26" t="s">
        <v>35</v>
      </c>
      <c r="C1" s="26" t="s">
        <v>36</v>
      </c>
    </row>
    <row r="2">
      <c r="A2" s="27" t="s">
        <v>37</v>
      </c>
      <c r="B2" s="27" t="s">
        <v>38</v>
      </c>
      <c r="C2" s="27" t="s">
        <v>39</v>
      </c>
    </row>
    <row r="3">
      <c r="A3" s="27" t="s">
        <v>40</v>
      </c>
      <c r="B3" s="27" t="s">
        <v>41</v>
      </c>
      <c r="C3" s="27" t="s">
        <v>42</v>
      </c>
    </row>
    <row r="4">
      <c r="A4" s="27" t="s">
        <v>43</v>
      </c>
      <c r="B4" s="27" t="s">
        <v>44</v>
      </c>
      <c r="C4" s="27" t="s">
        <v>45</v>
      </c>
    </row>
    <row r="5">
      <c r="A5" s="27" t="s">
        <v>46</v>
      </c>
      <c r="B5" s="27" t="s">
        <v>47</v>
      </c>
      <c r="C5" s="27" t="s">
        <v>48</v>
      </c>
    </row>
    <row r="6">
      <c r="A6" s="27" t="s">
        <v>49</v>
      </c>
      <c r="B6" s="27" t="s">
        <v>50</v>
      </c>
      <c r="C6" s="27" t="s">
        <v>51</v>
      </c>
    </row>
    <row r="7">
      <c r="A7" s="28" t="s">
        <v>52</v>
      </c>
      <c r="B7" s="28" t="s">
        <v>53</v>
      </c>
      <c r="C7" s="28" t="s">
        <v>54</v>
      </c>
    </row>
    <row r="8">
      <c r="A8" s="29" t="s">
        <v>55</v>
      </c>
      <c r="B8" s="29" t="s">
        <v>56</v>
      </c>
      <c r="C8" s="29" t="s">
        <v>57</v>
      </c>
    </row>
    <row r="9">
      <c r="A9" s="27" t="s">
        <v>58</v>
      </c>
      <c r="B9" s="27" t="s">
        <v>59</v>
      </c>
      <c r="C9" s="27" t="s">
        <v>60</v>
      </c>
    </row>
    <row r="10">
      <c r="A10" s="27" t="s">
        <v>61</v>
      </c>
      <c r="B10" s="27" t="s">
        <v>62</v>
      </c>
      <c r="C10" s="27" t="s">
        <v>63</v>
      </c>
    </row>
    <row r="11">
      <c r="A11" s="27" t="s">
        <v>64</v>
      </c>
      <c r="B11" s="27" t="s">
        <v>65</v>
      </c>
      <c r="C11" s="27" t="s">
        <v>66</v>
      </c>
    </row>
    <row r="12">
      <c r="A12" s="27" t="s">
        <v>67</v>
      </c>
      <c r="B12" s="27" t="s">
        <v>68</v>
      </c>
      <c r="C12" s="27" t="s">
        <v>69</v>
      </c>
    </row>
    <row r="13">
      <c r="A13" s="27" t="s">
        <v>70</v>
      </c>
      <c r="B13" s="27" t="s">
        <v>71</v>
      </c>
      <c r="C13" s="27" t="s">
        <v>72</v>
      </c>
    </row>
    <row r="14">
      <c r="A14" s="27" t="s">
        <v>73</v>
      </c>
      <c r="B14" s="27" t="s">
        <v>74</v>
      </c>
      <c r="C14" s="27" t="s">
        <v>75</v>
      </c>
    </row>
    <row r="15">
      <c r="A15" s="27" t="s">
        <v>76</v>
      </c>
      <c r="B15" s="14" t="s">
        <v>77</v>
      </c>
      <c r="C15" s="14" t="s">
        <v>78</v>
      </c>
    </row>
    <row r="16">
      <c r="A16" s="27" t="s">
        <v>79</v>
      </c>
      <c r="B16" s="27" t="s">
        <v>80</v>
      </c>
      <c r="C16" s="27" t="s">
        <v>81</v>
      </c>
    </row>
    <row r="17">
      <c r="A17" s="29" t="s">
        <v>82</v>
      </c>
      <c r="B17" s="29" t="s">
        <v>83</v>
      </c>
      <c r="C17" s="29" t="s">
        <v>84</v>
      </c>
    </row>
    <row r="18">
      <c r="A18" s="27" t="s">
        <v>85</v>
      </c>
      <c r="B18" s="27" t="s">
        <v>86</v>
      </c>
      <c r="C18" s="27" t="s">
        <v>87</v>
      </c>
    </row>
    <row r="19">
      <c r="A19" s="14" t="s">
        <v>88</v>
      </c>
      <c r="B19" s="14" t="s">
        <v>89</v>
      </c>
      <c r="C19" s="14" t="s">
        <v>90</v>
      </c>
    </row>
    <row r="20">
      <c r="A20" s="14" t="s">
        <v>91</v>
      </c>
      <c r="B20" s="14" t="s">
        <v>92</v>
      </c>
      <c r="C20" s="14" t="s">
        <v>93</v>
      </c>
    </row>
    <row r="21">
      <c r="A21" s="14" t="s">
        <v>94</v>
      </c>
      <c r="B21" s="14" t="s">
        <v>95</v>
      </c>
      <c r="C21" s="14" t="s">
        <v>96</v>
      </c>
    </row>
    <row r="22">
      <c r="A22" s="27" t="s">
        <v>97</v>
      </c>
      <c r="B22" s="14" t="s">
        <v>98</v>
      </c>
      <c r="C22" s="14" t="s">
        <v>99</v>
      </c>
    </row>
    <row r="23">
      <c r="A23" s="30" t="s">
        <v>100</v>
      </c>
      <c r="B23" s="30" t="s">
        <v>101</v>
      </c>
      <c r="C23" s="31" t="s">
        <v>102</v>
      </c>
    </row>
    <row r="24">
      <c r="A24" s="30" t="s">
        <v>102</v>
      </c>
      <c r="B24" s="30" t="s">
        <v>100</v>
      </c>
      <c r="C24" s="31" t="s">
        <v>100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s>
  <sheetData>
    <row r="1">
      <c r="A1" s="1" t="s">
        <v>103</v>
      </c>
      <c r="B1" s="1" t="s">
        <v>104</v>
      </c>
      <c r="C1" s="1" t="s">
        <v>105</v>
      </c>
    </row>
    <row r="2">
      <c r="A2" s="14" t="s">
        <v>10</v>
      </c>
      <c r="B2" s="5" t="s">
        <v>106</v>
      </c>
      <c r="C2" s="6">
        <v>1.0</v>
      </c>
    </row>
    <row r="3">
      <c r="A3" s="14" t="s">
        <v>107</v>
      </c>
      <c r="B3" s="14" t="s">
        <v>108</v>
      </c>
      <c r="C3" s="22">
        <f>IFERROR(__xludf.DUMMYFUNCTION("ROUNDDOWN(1/IMPORTRANGE(""https://docs.google.com/spreadsheets/d/1enXnuwZExO92B5FxPB8s2Rhqlxl1p9nUY9tRaHtV1kI/edit#gid=1868458122"",""PriceCache!$B$2""),2)"),0.97)</f>
        <v>0.97</v>
      </c>
    </row>
    <row r="4">
      <c r="A4" s="14" t="s">
        <v>109</v>
      </c>
      <c r="B4" s="14" t="s">
        <v>110</v>
      </c>
      <c r="C4" s="22">
        <f>C3</f>
        <v>0.97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75"/>
  </cols>
  <sheetData>
    <row r="1">
      <c r="A1" s="1" t="s">
        <v>4</v>
      </c>
      <c r="B1" s="1" t="s">
        <v>111</v>
      </c>
      <c r="C1" s="1" t="s">
        <v>112</v>
      </c>
      <c r="D1" s="1" t="s">
        <v>5</v>
      </c>
      <c r="E1" s="1" t="s">
        <v>113</v>
      </c>
    </row>
    <row r="2">
      <c r="A2" s="1">
        <f>IFERROR(__xludf.DUMMYFUNCTION("IMPORTXML(""https://www.xe.com/en/currencyconverter/convert/?Amount=1000&amp;From=EUR&amp;To=USD"",""//p[@class='result__BigRate-sc-1bsijpp-1 iGrAod']"")/1000"),1.02238)</f>
        <v>1.02238</v>
      </c>
      <c r="B2" s="1">
        <f>SUM(OFFSET(B:B,ROW(),0))</f>
        <v>180</v>
      </c>
      <c r="C2" s="1"/>
      <c r="D2" s="1">
        <f>SUM(OFFSET(D:D,ROW(),0))</f>
        <v>-188.98734</v>
      </c>
      <c r="E2" s="1">
        <f>AVERAGE(OFFSET(E:E,ROW(),0))</f>
        <v>1.0299578</v>
      </c>
    </row>
    <row r="3">
      <c r="A3" s="12">
        <v>44691.71973379629</v>
      </c>
      <c r="B3" s="14">
        <v>45.0</v>
      </c>
      <c r="C3" s="14" t="s">
        <v>10</v>
      </c>
      <c r="D3" s="14">
        <v>-45.0</v>
      </c>
      <c r="E3" s="5">
        <f t="shared" ref="E3:E5" si="1">-D3/B3</f>
        <v>1</v>
      </c>
    </row>
    <row r="4">
      <c r="A4" s="12">
        <v>44687.69899305556</v>
      </c>
      <c r="B4" s="14">
        <v>35.0</v>
      </c>
      <c r="C4" s="14" t="s">
        <v>10</v>
      </c>
      <c r="D4" s="14">
        <v>-35.0</v>
      </c>
      <c r="E4" s="5">
        <f t="shared" si="1"/>
        <v>1</v>
      </c>
    </row>
    <row r="5">
      <c r="A5" s="12">
        <v>44657.928136574075</v>
      </c>
      <c r="B5" s="14">
        <v>100.0</v>
      </c>
      <c r="C5" s="14" t="s">
        <v>11</v>
      </c>
      <c r="D5" s="32">
        <v>-108.98734</v>
      </c>
      <c r="E5" s="5">
        <f t="shared" si="1"/>
        <v>1.0898734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1.0</v>
      </c>
      <c r="H1" s="14" t="s">
        <v>114</v>
      </c>
      <c r="I1" s="5" t="s">
        <v>115</v>
      </c>
      <c r="J1" s="5" t="s">
        <v>116</v>
      </c>
      <c r="K1" s="5" t="s">
        <v>117</v>
      </c>
      <c r="L1" s="5" t="s">
        <v>118</v>
      </c>
    </row>
    <row r="2">
      <c r="A2" s="33" t="str">
        <f t="shared" ref="A2:A1000" si="1">IF(AND($L2*1&gt;=$G$3,$L2*1&lt;=$G$4,$I2*$J2&gt;0),$L2/86400+DATE(1970,1,1)+IF($L2*1&gt;=$G$5,$G$6,0),)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6" t="str">
        <f>IF($A2&lt;&gt;"",MAXIFS(Token!$C:$C,Token!$A:$A,$D2),)</f>
        <v/>
      </c>
      <c r="G2" s="14" t="str">
        <f>VLOOKUP($G1,Merchant!$A:$B,2)</f>
        <v>#N/A</v>
      </c>
      <c r="H2" s="5" t="str">
        <f>IFERROR(__xludf.DUMMYFUNCTION("IF(AND($G$11,$G$1&gt;1,INDEX(I:I,ROW()-1)&lt;&gt;""""),ImportJSON(""https://public-api.solscan.io/account/splTransfers?account=""&amp;$G$2&amp;IF($G$5,""&amp;fromTime=""&amp;TO_TEXT($G$3)&amp;""&amp;toTime=""&amp;TO_TEXT($G$4),)&amp;""&amp;offset=""&amp;ROW()-2&amp;""&amp;limit=50""&amp;$G$7,TEXTJOIN("","",1,$H$1:$"&amp;"L$1),""noHeaders""),)"),"")</f>
        <v/>
      </c>
    </row>
    <row r="3">
      <c r="A3" s="33" t="str">
        <f t="shared" si="1"/>
        <v/>
      </c>
      <c r="B3" s="22" t="str">
        <f t="shared" si="2"/>
        <v/>
      </c>
      <c r="C3" s="14" t="str">
        <f>IF($A3&lt;&gt;"",MINIFS(Merchant!$A:$A,Merchant!$B:$B,$G$2),)</f>
        <v/>
      </c>
      <c r="D3" s="14" t="str">
        <f t="shared" si="3"/>
        <v/>
      </c>
      <c r="E3" s="14" t="str">
        <f t="shared" si="4"/>
        <v/>
      </c>
      <c r="F3" s="6" t="str">
        <f>IF($A3&lt;&gt;"",MAXIFS(Token!$C:$C,Token!$A:$A,$D3),)</f>
        <v/>
      </c>
      <c r="G3" s="5">
        <f>IFERROR((MIN(TODAY(),VLOOKUP($G$1,Merchant!$A:$L,10))-DATE(1970,1,1)-IF($G$6&lt;&gt;"",$G$6,0))*86400,0)</f>
        <v>0</v>
      </c>
    </row>
    <row r="4">
      <c r="A4" s="33" t="str">
        <f t="shared" si="1"/>
        <v/>
      </c>
      <c r="B4" s="22" t="str">
        <f t="shared" si="2"/>
        <v/>
      </c>
      <c r="C4" s="14" t="str">
        <f>IF($A4&lt;&gt;"",MINIFS(Merchant!$A:$A,Merchant!$B:$B,$G$2),)</f>
        <v/>
      </c>
      <c r="D4" s="14" t="str">
        <f t="shared" si="3"/>
        <v/>
      </c>
      <c r="E4" s="14" t="str">
        <f t="shared" si="4"/>
        <v/>
      </c>
      <c r="F4" s="6" t="str">
        <f>IF($A4&lt;&gt;"",MAXIFS(Token!$C:$C,Token!$A:$A,$D4),)</f>
        <v/>
      </c>
      <c r="G4" s="5">
        <f>IFERROR((MAX(VLOOKUP($G$1,Merchant!$A:$L,10),VLOOKUP($G$1,Merchant!$A:$L,11))-DATE(1970,1,1)-IF($G$6&lt;&gt;"",$G$6,0))*86400,0)</f>
        <v>0</v>
      </c>
    </row>
    <row r="5">
      <c r="A5" s="33" t="str">
        <f t="shared" si="1"/>
        <v/>
      </c>
      <c r="B5" s="22" t="str">
        <f t="shared" si="2"/>
        <v/>
      </c>
      <c r="C5" s="14" t="str">
        <f>IF($A5&lt;&gt;"",MINIFS(Merchant!$A:$A,Merchant!$B:$B,$G$2),)</f>
        <v/>
      </c>
      <c r="D5" s="14" t="str">
        <f t="shared" si="3"/>
        <v/>
      </c>
      <c r="E5" s="14" t="str">
        <f t="shared" si="4"/>
        <v/>
      </c>
      <c r="F5" s="6" t="str">
        <f>IF($A5&lt;&gt;"",MAXIFS(Token!$C:$C,Token!$A:$A,$D5),)</f>
        <v/>
      </c>
      <c r="G5" s="34" t="b">
        <f>FALSE</f>
        <v>0</v>
      </c>
    </row>
    <row r="6">
      <c r="A6" s="33" t="str">
        <f t="shared" si="1"/>
        <v/>
      </c>
      <c r="B6" s="22" t="str">
        <f t="shared" si="2"/>
        <v/>
      </c>
      <c r="C6" s="14" t="str">
        <f>IF($A6&lt;&gt;"",MINIFS(Merchant!$A:$A,Merchant!$B:$B,$G$2),)</f>
        <v/>
      </c>
      <c r="D6" s="14" t="str">
        <f t="shared" si="3"/>
        <v/>
      </c>
      <c r="E6" s="14" t="str">
        <f t="shared" si="4"/>
        <v/>
      </c>
      <c r="F6" s="6" t="str">
        <f>IF($A6&lt;&gt;"",MAXIFS(Token!$C:$C,Token!$A:$A,$D6),)</f>
        <v/>
      </c>
      <c r="G6" s="35">
        <f>TIME(2,0,0)</f>
        <v>0.08333333333</v>
      </c>
    </row>
    <row r="7">
      <c r="A7" s="33" t="str">
        <f t="shared" si="1"/>
        <v/>
      </c>
      <c r="B7" s="22" t="str">
        <f t="shared" si="2"/>
        <v/>
      </c>
      <c r="C7" s="14" t="str">
        <f>IF($A7&lt;&gt;"",MINIFS(Merchant!$A:$A,Merchant!$B:$B,$G$2),)</f>
        <v/>
      </c>
      <c r="D7" s="14" t="str">
        <f t="shared" si="3"/>
        <v/>
      </c>
      <c r="E7" s="14" t="str">
        <f t="shared" si="4"/>
        <v/>
      </c>
      <c r="F7" s="6" t="str">
        <f>IF($A7&lt;&gt;"",MAXIFS(Token!$C:$C,Token!$A:$A,$D7),)</f>
        <v/>
      </c>
      <c r="G7" s="14"/>
    </row>
    <row r="8">
      <c r="A8" s="33" t="str">
        <f t="shared" si="1"/>
        <v/>
      </c>
      <c r="B8" s="22" t="str">
        <f t="shared" si="2"/>
        <v/>
      </c>
      <c r="C8" s="14" t="str">
        <f>IF($A8&lt;&gt;"",MINIFS(Merchant!$A:$A,Merchant!$B:$B,$G$2),)</f>
        <v/>
      </c>
      <c r="D8" s="14" t="str">
        <f t="shared" si="3"/>
        <v/>
      </c>
      <c r="E8" s="14" t="str">
        <f t="shared" si="4"/>
        <v/>
      </c>
      <c r="F8" s="6" t="str">
        <f>IF($A8&lt;&gt;"",MAXIFS(Token!$C:$C,Token!$A:$A,$D8),)</f>
        <v/>
      </c>
      <c r="G8" s="5" t="b">
        <f>COUNTIF(OFFSET($A:$A,1,0),"&lt;&gt;")&lt;&gt;COUNTIF(Transactions!$C:$C,$G$1)</f>
        <v>0</v>
      </c>
    </row>
    <row r="9">
      <c r="A9" s="33" t="str">
        <f t="shared" si="1"/>
        <v/>
      </c>
      <c r="B9" s="22" t="str">
        <f t="shared" si="2"/>
        <v/>
      </c>
      <c r="C9" s="14" t="str">
        <f>IF($A9&lt;&gt;"",MINIFS(Merchant!$A:$A,Merchant!$B:$B,$G$2),)</f>
        <v/>
      </c>
      <c r="D9" s="14" t="str">
        <f t="shared" si="3"/>
        <v/>
      </c>
      <c r="E9" s="14" t="str">
        <f t="shared" si="4"/>
        <v/>
      </c>
      <c r="F9" s="6" t="str">
        <f>IF($A9&lt;&gt;"",MAXIFS(Token!$C:$C,Token!$A:$A,$D9),)</f>
        <v/>
      </c>
      <c r="G9" s="36">
        <f>TODAY()+TIME(7,0,0)</f>
        <v>44774.29167</v>
      </c>
    </row>
    <row r="10">
      <c r="A10" s="33" t="str">
        <f t="shared" si="1"/>
        <v/>
      </c>
      <c r="B10" s="22" t="str">
        <f t="shared" si="2"/>
        <v/>
      </c>
      <c r="C10" s="14" t="str">
        <f>IF($A10&lt;&gt;"",MINIFS(Merchant!$A:$A,Merchant!$B:$B,$G$2),)</f>
        <v/>
      </c>
      <c r="D10" s="14" t="str">
        <f t="shared" si="3"/>
        <v/>
      </c>
      <c r="E10" s="14" t="str">
        <f t="shared" si="4"/>
        <v/>
      </c>
      <c r="F10" s="6" t="str">
        <f>IF($A10&lt;&gt;"",MAXIFS(Token!$C:$C,Token!$A:$A,$D10),)</f>
        <v/>
      </c>
      <c r="G10" s="36">
        <f>TODAY()+TIME(22,0,0)</f>
        <v>44774.91667</v>
      </c>
    </row>
    <row r="11">
      <c r="A11" s="33" t="str">
        <f t="shared" si="1"/>
        <v/>
      </c>
      <c r="B11" s="22" t="str">
        <f t="shared" si="2"/>
        <v/>
      </c>
      <c r="C11" s="14" t="str">
        <f>IF($A11&lt;&gt;"",MINIFS(Merchant!$A:$A,Merchant!$B:$B,$G$2),)</f>
        <v/>
      </c>
      <c r="D11" s="14" t="str">
        <f t="shared" si="3"/>
        <v/>
      </c>
      <c r="E11" s="14" t="str">
        <f t="shared" si="4"/>
        <v/>
      </c>
      <c r="F11" s="6" t="str">
        <f>IF($A11&lt;&gt;"",MAXIFS(Token!$C:$C,Token!$A:$A,$D11),)</f>
        <v/>
      </c>
      <c r="G11" s="5" t="b">
        <f>OR(TRUE,AND(NOW()&gt;$G$9,NOW()&lt;=$G$10))</f>
        <v>1</v>
      </c>
    </row>
    <row r="12">
      <c r="A12" s="33" t="str">
        <f t="shared" si="1"/>
        <v/>
      </c>
      <c r="B12" s="22" t="str">
        <f t="shared" si="2"/>
        <v/>
      </c>
      <c r="C12" s="14" t="str">
        <f>IF($A12&lt;&gt;"",MINIFS(Merchant!$A:$A,Merchant!$B:$B,$G$2),)</f>
        <v/>
      </c>
      <c r="D12" s="14" t="str">
        <f t="shared" si="3"/>
        <v/>
      </c>
      <c r="E12" s="14" t="str">
        <f t="shared" si="4"/>
        <v/>
      </c>
      <c r="F12" s="6" t="str">
        <f>IF($A12&lt;&gt;"",MAXIFS(Token!$C:$C,Token!$A:$A,$D12),)</f>
        <v/>
      </c>
    </row>
    <row r="13">
      <c r="A13" s="33" t="str">
        <f t="shared" si="1"/>
        <v/>
      </c>
      <c r="B13" s="22" t="str">
        <f t="shared" si="2"/>
        <v/>
      </c>
      <c r="C13" s="14" t="str">
        <f>IF($A13&lt;&gt;"",MINIFS(Merchant!$A:$A,Merchant!$B:$B,$G$2),)</f>
        <v/>
      </c>
      <c r="D13" s="14" t="str">
        <f t="shared" si="3"/>
        <v/>
      </c>
      <c r="E13" s="14" t="str">
        <f t="shared" si="4"/>
        <v/>
      </c>
      <c r="F13" s="6" t="str">
        <f>IF($A13&lt;&gt;"",MAXIFS(Token!$C:$C,Token!$A:$A,$D13),)</f>
        <v/>
      </c>
    </row>
    <row r="14">
      <c r="A14" s="33" t="str">
        <f t="shared" si="1"/>
        <v/>
      </c>
      <c r="B14" s="22" t="str">
        <f t="shared" si="2"/>
        <v/>
      </c>
      <c r="C14" s="14" t="str">
        <f>IF($A14&lt;&gt;"",MINIFS(Merchant!$A:$A,Merchant!$B:$B,$G$2),)</f>
        <v/>
      </c>
      <c r="D14" s="14" t="str">
        <f t="shared" si="3"/>
        <v/>
      </c>
      <c r="E14" s="14" t="str">
        <f t="shared" si="4"/>
        <v/>
      </c>
      <c r="F14" s="6" t="str">
        <f>IF($A14&lt;&gt;"",MAXIFS(Token!$C:$C,Token!$A:$A,$D14),)</f>
        <v/>
      </c>
    </row>
    <row r="15">
      <c r="A15" s="33" t="str">
        <f t="shared" si="1"/>
        <v/>
      </c>
      <c r="B15" s="22" t="str">
        <f t="shared" si="2"/>
        <v/>
      </c>
      <c r="C15" s="14" t="str">
        <f>IF($A15&lt;&gt;"",MINIFS(Merchant!$A:$A,Merchant!$B:$B,$G$2),)</f>
        <v/>
      </c>
      <c r="D15" s="14" t="str">
        <f t="shared" si="3"/>
        <v/>
      </c>
      <c r="E15" s="14" t="str">
        <f t="shared" si="4"/>
        <v/>
      </c>
      <c r="F15" s="6" t="str">
        <f>IF($A15&lt;&gt;"",MAXIFS(Token!$C:$C,Token!$A:$A,$D15),)</f>
        <v/>
      </c>
      <c r="G15" s="33"/>
    </row>
    <row r="16">
      <c r="A16" s="33" t="str">
        <f t="shared" si="1"/>
        <v/>
      </c>
      <c r="B16" s="22" t="str">
        <f t="shared" si="2"/>
        <v/>
      </c>
      <c r="C16" s="14" t="str">
        <f>IF($A16&lt;&gt;"",MINIFS(Merchant!$A:$A,Merchant!$B:$B,$G$2),)</f>
        <v/>
      </c>
      <c r="D16" s="14" t="str">
        <f t="shared" si="3"/>
        <v/>
      </c>
      <c r="E16" s="14" t="str">
        <f t="shared" si="4"/>
        <v/>
      </c>
      <c r="F16" s="6" t="str">
        <f>IF($A16&lt;&gt;"",MAXIFS(Token!$C:$C,Token!$A:$A,$D16),)</f>
        <v/>
      </c>
    </row>
    <row r="17">
      <c r="A17" s="33" t="str">
        <f t="shared" si="1"/>
        <v/>
      </c>
      <c r="B17" s="22" t="str">
        <f t="shared" si="2"/>
        <v/>
      </c>
      <c r="C17" s="14" t="str">
        <f>IF($A17&lt;&gt;"",MINIFS(Merchant!$A:$A,Merchant!$B:$B,$G$2),)</f>
        <v/>
      </c>
      <c r="D17" s="14" t="str">
        <f t="shared" si="3"/>
        <v/>
      </c>
      <c r="E17" s="14" t="str">
        <f t="shared" si="4"/>
        <v/>
      </c>
      <c r="F17" s="6" t="str">
        <f>IF($A17&lt;&gt;"",MAXIFS(Token!$C:$C,Token!$A:$A,$D17),)</f>
        <v/>
      </c>
    </row>
    <row r="18">
      <c r="A18" s="33" t="str">
        <f t="shared" si="1"/>
        <v/>
      </c>
      <c r="B18" s="22" t="str">
        <f t="shared" si="2"/>
        <v/>
      </c>
      <c r="C18" s="14" t="str">
        <f>IF($A18&lt;&gt;"",MINIFS(Merchant!$A:$A,Merchant!$B:$B,$G$2),)</f>
        <v/>
      </c>
      <c r="D18" s="14" t="str">
        <f t="shared" si="3"/>
        <v/>
      </c>
      <c r="E18" s="14" t="str">
        <f t="shared" si="4"/>
        <v/>
      </c>
      <c r="F18" s="6" t="str">
        <f>IF($A18&lt;&gt;"",MAXIFS(Token!$C:$C,Token!$A:$A,$D18),)</f>
        <v/>
      </c>
    </row>
    <row r="19">
      <c r="A19" s="33" t="str">
        <f t="shared" si="1"/>
        <v/>
      </c>
      <c r="B19" s="22" t="str">
        <f t="shared" si="2"/>
        <v/>
      </c>
      <c r="C19" s="14" t="str">
        <f>IF($A19&lt;&gt;"",MINIFS(Merchant!$A:$A,Merchant!$B:$B,$G$2),)</f>
        <v/>
      </c>
      <c r="D19" s="14" t="str">
        <f t="shared" si="3"/>
        <v/>
      </c>
      <c r="E19" s="14" t="str">
        <f t="shared" si="4"/>
        <v/>
      </c>
      <c r="F19" s="6" t="str">
        <f>IF($A19&lt;&gt;"",MAXIFS(Token!$C:$C,Token!$A:$A,$D19),)</f>
        <v/>
      </c>
    </row>
    <row r="20">
      <c r="A20" s="33" t="str">
        <f t="shared" si="1"/>
        <v/>
      </c>
      <c r="B20" s="22" t="str">
        <f t="shared" si="2"/>
        <v/>
      </c>
      <c r="C20" s="14" t="str">
        <f>IF($A20&lt;&gt;"",MINIFS(Merchant!$A:$A,Merchant!$B:$B,$G$2),)</f>
        <v/>
      </c>
      <c r="D20" s="14" t="str">
        <f t="shared" si="3"/>
        <v/>
      </c>
      <c r="E20" s="14" t="str">
        <f t="shared" si="4"/>
        <v/>
      </c>
      <c r="F20" s="6" t="str">
        <f>IF($A20&lt;&gt;"",MAXIFS(Token!$C:$C,Token!$A:$A,$D20),)</f>
        <v/>
      </c>
    </row>
    <row r="21">
      <c r="A21" s="33" t="str">
        <f t="shared" si="1"/>
        <v/>
      </c>
      <c r="B21" s="22" t="str">
        <f t="shared" si="2"/>
        <v/>
      </c>
      <c r="C21" s="14" t="str">
        <f>IF($A21&lt;&gt;"",MINIFS(Merchant!$A:$A,Merchant!$B:$B,$G$2),)</f>
        <v/>
      </c>
      <c r="D21" s="14" t="str">
        <f t="shared" si="3"/>
        <v/>
      </c>
      <c r="E21" s="14" t="str">
        <f t="shared" si="4"/>
        <v/>
      </c>
      <c r="F21" s="6" t="str">
        <f>IF($A21&lt;&gt;"",MAXIFS(Token!$C:$C,Token!$A:$A,$D21),)</f>
        <v/>
      </c>
    </row>
    <row r="22">
      <c r="A22" s="33" t="str">
        <f t="shared" si="1"/>
        <v/>
      </c>
      <c r="B22" s="22" t="str">
        <f t="shared" si="2"/>
        <v/>
      </c>
      <c r="C22" s="14" t="str">
        <f>IF($A22&lt;&gt;"",MINIFS(Merchant!$A:$A,Merchant!$B:$B,$G$2),)</f>
        <v/>
      </c>
      <c r="D22" s="14" t="str">
        <f t="shared" si="3"/>
        <v/>
      </c>
      <c r="E22" s="14" t="str">
        <f t="shared" si="4"/>
        <v/>
      </c>
      <c r="F22" s="6" t="str">
        <f>IF($A22&lt;&gt;"",MAXIFS(Token!$C:$C,Token!$A:$A,$D22),)</f>
        <v/>
      </c>
    </row>
    <row r="23">
      <c r="A23" s="33" t="str">
        <f t="shared" si="1"/>
        <v/>
      </c>
      <c r="B23" s="22" t="str">
        <f t="shared" si="2"/>
        <v/>
      </c>
      <c r="C23" s="14" t="str">
        <f>IF($A23&lt;&gt;"",MINIFS(Merchant!$A:$A,Merchant!$B:$B,$G$2),)</f>
        <v/>
      </c>
      <c r="D23" s="14" t="str">
        <f t="shared" si="3"/>
        <v/>
      </c>
      <c r="E23" s="14" t="str">
        <f t="shared" si="4"/>
        <v/>
      </c>
      <c r="F23" s="6" t="str">
        <f>IF($A23&lt;&gt;"",MAXIFS(Token!$C:$C,Token!$A:$A,$D23),)</f>
        <v/>
      </c>
    </row>
    <row r="24">
      <c r="A24" s="33" t="str">
        <f t="shared" si="1"/>
        <v/>
      </c>
      <c r="B24" s="22" t="str">
        <f t="shared" si="2"/>
        <v/>
      </c>
      <c r="C24" s="14" t="str">
        <f>IF($A24&lt;&gt;"",MINIFS(Merchant!$A:$A,Merchant!$B:$B,$G$2),)</f>
        <v/>
      </c>
      <c r="D24" s="14" t="str">
        <f t="shared" si="3"/>
        <v/>
      </c>
      <c r="E24" s="14" t="str">
        <f t="shared" si="4"/>
        <v/>
      </c>
      <c r="F24" s="6" t="str">
        <f>IF($A24&lt;&gt;"",MAXIFS(Token!$C:$C,Token!$A:$A,$D24),)</f>
        <v/>
      </c>
    </row>
    <row r="25">
      <c r="A25" s="33" t="str">
        <f t="shared" si="1"/>
        <v/>
      </c>
      <c r="B25" s="22" t="str">
        <f t="shared" si="2"/>
        <v/>
      </c>
      <c r="C25" s="14" t="str">
        <f>IF($A25&lt;&gt;"",MINIFS(Merchant!$A:$A,Merchant!$B:$B,$G$2),)</f>
        <v/>
      </c>
      <c r="D25" s="14" t="str">
        <f t="shared" si="3"/>
        <v/>
      </c>
      <c r="E25" s="14" t="str">
        <f t="shared" si="4"/>
        <v/>
      </c>
      <c r="F25" s="6" t="str">
        <f>IF($A25&lt;&gt;"",MAXIFS(Token!$C:$C,Token!$A:$A,$D25),)</f>
        <v/>
      </c>
    </row>
    <row r="26">
      <c r="A26" s="33" t="str">
        <f t="shared" si="1"/>
        <v/>
      </c>
      <c r="B26" s="22" t="str">
        <f t="shared" si="2"/>
        <v/>
      </c>
      <c r="C26" s="14" t="str">
        <f>IF($A26&lt;&gt;"",MINIFS(Merchant!$A:$A,Merchant!$B:$B,$G$2),)</f>
        <v/>
      </c>
      <c r="D26" s="14" t="str">
        <f t="shared" si="3"/>
        <v/>
      </c>
      <c r="E26" s="14" t="str">
        <f t="shared" si="4"/>
        <v/>
      </c>
      <c r="F26" s="6" t="str">
        <f>IF($A26&lt;&gt;"",MAXIFS(Token!$C:$C,Token!$A:$A,$D26),)</f>
        <v/>
      </c>
    </row>
    <row r="27">
      <c r="A27" s="33" t="str">
        <f t="shared" si="1"/>
        <v/>
      </c>
      <c r="B27" s="22" t="str">
        <f t="shared" si="2"/>
        <v/>
      </c>
      <c r="C27" s="14" t="str">
        <f>IF($A27&lt;&gt;"",MINIFS(Merchant!$A:$A,Merchant!$B:$B,$G$2),)</f>
        <v/>
      </c>
      <c r="D27" s="14" t="str">
        <f t="shared" si="3"/>
        <v/>
      </c>
      <c r="E27" s="14" t="str">
        <f t="shared" si="4"/>
        <v/>
      </c>
      <c r="F27" s="6" t="str">
        <f>IF($A27&lt;&gt;"",MAXIFS(Token!$C:$C,Token!$A:$A,$D27),)</f>
        <v/>
      </c>
    </row>
    <row r="28">
      <c r="A28" s="33" t="str">
        <f t="shared" si="1"/>
        <v/>
      </c>
      <c r="B28" s="22" t="str">
        <f t="shared" si="2"/>
        <v/>
      </c>
      <c r="C28" s="14" t="str">
        <f>IF($A28&lt;&gt;"",MINIFS(Merchant!$A:$A,Merchant!$B:$B,$G$2),)</f>
        <v/>
      </c>
      <c r="D28" s="14" t="str">
        <f t="shared" si="3"/>
        <v/>
      </c>
      <c r="E28" s="14" t="str">
        <f t="shared" si="4"/>
        <v/>
      </c>
      <c r="F28" s="6" t="str">
        <f>IF($A28&lt;&gt;"",MAXIFS(Token!$C:$C,Token!$A:$A,$D28),)</f>
        <v/>
      </c>
    </row>
    <row r="29">
      <c r="A29" s="33" t="str">
        <f t="shared" si="1"/>
        <v/>
      </c>
      <c r="B29" s="22" t="str">
        <f t="shared" si="2"/>
        <v/>
      </c>
      <c r="C29" s="14" t="str">
        <f>IF($A29&lt;&gt;"",MINIFS(Merchant!$A:$A,Merchant!$B:$B,$G$2),)</f>
        <v/>
      </c>
      <c r="D29" s="14" t="str">
        <f t="shared" si="3"/>
        <v/>
      </c>
      <c r="E29" s="14" t="str">
        <f t="shared" si="4"/>
        <v/>
      </c>
      <c r="F29" s="6" t="str">
        <f>IF($A29&lt;&gt;"",MAXIFS(Token!$C:$C,Token!$A:$A,$D29),)</f>
        <v/>
      </c>
    </row>
    <row r="30">
      <c r="A30" s="33" t="str">
        <f t="shared" si="1"/>
        <v/>
      </c>
      <c r="B30" s="22" t="str">
        <f t="shared" si="2"/>
        <v/>
      </c>
      <c r="C30" s="14" t="str">
        <f>IF($A30&lt;&gt;"",MINIFS(Merchant!$A:$A,Merchant!$B:$B,$G$2),)</f>
        <v/>
      </c>
      <c r="D30" s="14" t="str">
        <f t="shared" si="3"/>
        <v/>
      </c>
      <c r="E30" s="14" t="str">
        <f t="shared" si="4"/>
        <v/>
      </c>
      <c r="F30" s="6" t="str">
        <f>IF($A30&lt;&gt;"",MAXIFS(Token!$C:$C,Token!$A:$A,$D30),)</f>
        <v/>
      </c>
    </row>
    <row r="31">
      <c r="A31" s="33" t="str">
        <f t="shared" si="1"/>
        <v/>
      </c>
      <c r="B31" s="22" t="str">
        <f t="shared" si="2"/>
        <v/>
      </c>
      <c r="C31" s="14" t="str">
        <f>IF($A31&lt;&gt;"",MINIFS(Merchant!$A:$A,Merchant!$B:$B,$G$2),)</f>
        <v/>
      </c>
      <c r="D31" s="14" t="str">
        <f t="shared" si="3"/>
        <v/>
      </c>
      <c r="E31" s="14" t="str">
        <f t="shared" si="4"/>
        <v/>
      </c>
      <c r="F31" s="6" t="str">
        <f>IF($A31&lt;&gt;"",MAXIFS(Token!$C:$C,Token!$A:$A,$D31),)</f>
        <v/>
      </c>
    </row>
    <row r="32">
      <c r="A32" s="33" t="str">
        <f t="shared" si="1"/>
        <v/>
      </c>
      <c r="B32" s="22" t="str">
        <f t="shared" si="2"/>
        <v/>
      </c>
      <c r="C32" s="14" t="str">
        <f>IF($A32&lt;&gt;"",MINIFS(Merchant!$A:$A,Merchant!$B:$B,$G$2),)</f>
        <v/>
      </c>
      <c r="D32" s="14" t="str">
        <f t="shared" si="3"/>
        <v/>
      </c>
      <c r="E32" s="14" t="str">
        <f t="shared" si="4"/>
        <v/>
      </c>
      <c r="F32" s="6" t="str">
        <f>IF($A32&lt;&gt;"",MAXIFS(Token!$C:$C,Token!$A:$A,$D32),)</f>
        <v/>
      </c>
    </row>
    <row r="33">
      <c r="A33" s="33" t="str">
        <f t="shared" si="1"/>
        <v/>
      </c>
      <c r="B33" s="22" t="str">
        <f t="shared" si="2"/>
        <v/>
      </c>
      <c r="C33" s="14" t="str">
        <f>IF($A33&lt;&gt;"",MINIFS(Merchant!$A:$A,Merchant!$B:$B,$G$2),)</f>
        <v/>
      </c>
      <c r="D33" s="14" t="str">
        <f t="shared" si="3"/>
        <v/>
      </c>
      <c r="E33" s="14" t="str">
        <f t="shared" si="4"/>
        <v/>
      </c>
      <c r="F33" s="6" t="str">
        <f>IF($A33&lt;&gt;"",MAXIFS(Token!$C:$C,Token!$A:$A,$D33),)</f>
        <v/>
      </c>
    </row>
    <row r="34">
      <c r="A34" s="33" t="str">
        <f t="shared" si="1"/>
        <v/>
      </c>
      <c r="B34" s="22" t="str">
        <f t="shared" si="2"/>
        <v/>
      </c>
      <c r="C34" s="14" t="str">
        <f>IF($A34&lt;&gt;"",MINIFS(Merchant!$A:$A,Merchant!$B:$B,$G$2),)</f>
        <v/>
      </c>
      <c r="D34" s="14" t="str">
        <f t="shared" si="3"/>
        <v/>
      </c>
      <c r="E34" s="14" t="str">
        <f t="shared" si="4"/>
        <v/>
      </c>
      <c r="F34" s="6" t="str">
        <f>IF($A34&lt;&gt;"",MAXIFS(Token!$C:$C,Token!$A:$A,$D34),)</f>
        <v/>
      </c>
    </row>
    <row r="35">
      <c r="A35" s="33" t="str">
        <f t="shared" si="1"/>
        <v/>
      </c>
      <c r="B35" s="22" t="str">
        <f t="shared" si="2"/>
        <v/>
      </c>
      <c r="C35" s="14" t="str">
        <f>IF($A35&lt;&gt;"",MINIFS(Merchant!$A:$A,Merchant!$B:$B,$G$2),)</f>
        <v/>
      </c>
      <c r="D35" s="14" t="str">
        <f t="shared" si="3"/>
        <v/>
      </c>
      <c r="E35" s="14" t="str">
        <f t="shared" si="4"/>
        <v/>
      </c>
      <c r="F35" s="6" t="str">
        <f>IF($A35&lt;&gt;"",MAXIFS(Token!$C:$C,Token!$A:$A,$D35),)</f>
        <v/>
      </c>
    </row>
    <row r="36">
      <c r="A36" s="33" t="str">
        <f t="shared" si="1"/>
        <v/>
      </c>
      <c r="B36" s="22" t="str">
        <f t="shared" si="2"/>
        <v/>
      </c>
      <c r="C36" s="14" t="str">
        <f>IF($A36&lt;&gt;"",MINIFS(Merchant!$A:$A,Merchant!$B:$B,$G$2),)</f>
        <v/>
      </c>
      <c r="D36" s="14" t="str">
        <f t="shared" si="3"/>
        <v/>
      </c>
      <c r="E36" s="14" t="str">
        <f t="shared" si="4"/>
        <v/>
      </c>
      <c r="F36" s="6" t="str">
        <f>IF($A36&lt;&gt;"",MAXIFS(Token!$C:$C,Token!$A:$A,$D36),)</f>
        <v/>
      </c>
    </row>
    <row r="37">
      <c r="A37" s="33" t="str">
        <f t="shared" si="1"/>
        <v/>
      </c>
      <c r="B37" s="22" t="str">
        <f t="shared" si="2"/>
        <v/>
      </c>
      <c r="C37" s="14" t="str">
        <f>IF($A37&lt;&gt;"",MINIFS(Merchant!$A:$A,Merchant!$B:$B,$G$2),)</f>
        <v/>
      </c>
      <c r="D37" s="14" t="str">
        <f t="shared" si="3"/>
        <v/>
      </c>
      <c r="E37" s="14" t="str">
        <f t="shared" si="4"/>
        <v/>
      </c>
      <c r="F37" s="6" t="str">
        <f>IF($A37&lt;&gt;"",MAXIFS(Token!$C:$C,Token!$A:$A,$D37),)</f>
        <v/>
      </c>
    </row>
    <row r="38">
      <c r="A38" s="33" t="str">
        <f t="shared" si="1"/>
        <v/>
      </c>
      <c r="B38" s="22" t="str">
        <f t="shared" si="2"/>
        <v/>
      </c>
      <c r="C38" s="14" t="str">
        <f>IF($A38&lt;&gt;"",MINIFS(Merchant!$A:$A,Merchant!$B:$B,$G$2),)</f>
        <v/>
      </c>
      <c r="D38" s="14" t="str">
        <f t="shared" si="3"/>
        <v/>
      </c>
      <c r="E38" s="14" t="str">
        <f t="shared" si="4"/>
        <v/>
      </c>
      <c r="F38" s="6" t="str">
        <f>IF($A38&lt;&gt;"",MAXIFS(Token!$C:$C,Token!$A:$A,$D38),)</f>
        <v/>
      </c>
    </row>
    <row r="39">
      <c r="A39" s="33" t="str">
        <f t="shared" si="1"/>
        <v/>
      </c>
      <c r="B39" s="22" t="str">
        <f t="shared" si="2"/>
        <v/>
      </c>
      <c r="C39" s="14" t="str">
        <f>IF($A39&lt;&gt;"",MINIFS(Merchant!$A:$A,Merchant!$B:$B,$G$2),)</f>
        <v/>
      </c>
      <c r="D39" s="14" t="str">
        <f t="shared" si="3"/>
        <v/>
      </c>
      <c r="E39" s="14" t="str">
        <f t="shared" si="4"/>
        <v/>
      </c>
      <c r="F39" s="6" t="str">
        <f>IF($A39&lt;&gt;"",MAXIFS(Token!$C:$C,Token!$A:$A,$D39),)</f>
        <v/>
      </c>
    </row>
    <row r="40">
      <c r="A40" s="33" t="str">
        <f t="shared" si="1"/>
        <v/>
      </c>
      <c r="B40" s="22" t="str">
        <f t="shared" si="2"/>
        <v/>
      </c>
      <c r="C40" s="14" t="str">
        <f>IF($A40&lt;&gt;"",MINIFS(Merchant!$A:$A,Merchant!$B:$B,$G$2),)</f>
        <v/>
      </c>
      <c r="D40" s="14" t="str">
        <f t="shared" si="3"/>
        <v/>
      </c>
      <c r="E40" s="14" t="str">
        <f t="shared" si="4"/>
        <v/>
      </c>
      <c r="F40" s="6" t="str">
        <f>IF($A40&lt;&gt;"",MAXIFS(Token!$C:$C,Token!$A:$A,$D40),)</f>
        <v/>
      </c>
    </row>
    <row r="41">
      <c r="A41" s="33" t="str">
        <f t="shared" si="1"/>
        <v/>
      </c>
      <c r="B41" s="22" t="str">
        <f t="shared" si="2"/>
        <v/>
      </c>
      <c r="C41" s="14" t="str">
        <f>IF($A41&lt;&gt;"",MINIFS(Merchant!$A:$A,Merchant!$B:$B,$G$2),)</f>
        <v/>
      </c>
      <c r="D41" s="14" t="str">
        <f t="shared" si="3"/>
        <v/>
      </c>
      <c r="E41" s="14" t="str">
        <f t="shared" si="4"/>
        <v/>
      </c>
      <c r="F41" s="6" t="str">
        <f>IF($A41&lt;&gt;"",MAXIFS(Token!$C:$C,Token!$A:$A,$D41),)</f>
        <v/>
      </c>
    </row>
    <row r="42">
      <c r="A42" s="33" t="str">
        <f t="shared" si="1"/>
        <v/>
      </c>
      <c r="B42" s="22" t="str">
        <f t="shared" si="2"/>
        <v/>
      </c>
      <c r="C42" s="14" t="str">
        <f>IF($A42&lt;&gt;"",MINIFS(Merchant!$A:$A,Merchant!$B:$B,$G$2),)</f>
        <v/>
      </c>
      <c r="D42" s="14" t="str">
        <f t="shared" si="3"/>
        <v/>
      </c>
      <c r="E42" s="14" t="str">
        <f t="shared" si="4"/>
        <v/>
      </c>
      <c r="F42" s="6" t="str">
        <f>IF($A42&lt;&gt;"",MAXIFS(Token!$C:$C,Token!$A:$A,$D42),)</f>
        <v/>
      </c>
    </row>
    <row r="43">
      <c r="A43" s="33" t="str">
        <f t="shared" si="1"/>
        <v/>
      </c>
      <c r="B43" s="22" t="str">
        <f t="shared" si="2"/>
        <v/>
      </c>
      <c r="C43" s="14" t="str">
        <f>IF($A43&lt;&gt;"",MINIFS(Merchant!$A:$A,Merchant!$B:$B,$G$2),)</f>
        <v/>
      </c>
      <c r="D43" s="14" t="str">
        <f t="shared" si="3"/>
        <v/>
      </c>
      <c r="E43" s="14" t="str">
        <f t="shared" si="4"/>
        <v/>
      </c>
      <c r="F43" s="6" t="str">
        <f>IF($A43&lt;&gt;"",MAXIFS(Token!$C:$C,Token!$A:$A,$D43),)</f>
        <v/>
      </c>
    </row>
    <row r="44">
      <c r="A44" s="33" t="str">
        <f t="shared" si="1"/>
        <v/>
      </c>
      <c r="B44" s="22" t="str">
        <f t="shared" si="2"/>
        <v/>
      </c>
      <c r="C44" s="14" t="str">
        <f>IF($A44&lt;&gt;"",MINIFS(Merchant!$A:$A,Merchant!$B:$B,$G$2),)</f>
        <v/>
      </c>
      <c r="D44" s="14" t="str">
        <f t="shared" si="3"/>
        <v/>
      </c>
      <c r="E44" s="14" t="str">
        <f t="shared" si="4"/>
        <v/>
      </c>
      <c r="F44" s="6" t="str">
        <f>IF($A44&lt;&gt;"",MAXIFS(Token!$C:$C,Token!$A:$A,$D44),)</f>
        <v/>
      </c>
    </row>
    <row r="45">
      <c r="A45" s="33" t="str">
        <f t="shared" si="1"/>
        <v/>
      </c>
      <c r="B45" s="22" t="str">
        <f t="shared" si="2"/>
        <v/>
      </c>
      <c r="C45" s="14" t="str">
        <f>IF($A45&lt;&gt;"",MINIFS(Merchant!$A:$A,Merchant!$B:$B,$G$2),)</f>
        <v/>
      </c>
      <c r="D45" s="14" t="str">
        <f t="shared" si="3"/>
        <v/>
      </c>
      <c r="E45" s="14" t="str">
        <f t="shared" si="4"/>
        <v/>
      </c>
      <c r="F45" s="6" t="str">
        <f>IF($A45&lt;&gt;"",MAXIFS(Token!$C:$C,Token!$A:$A,$D45),)</f>
        <v/>
      </c>
    </row>
    <row r="46">
      <c r="A46" s="33" t="str">
        <f t="shared" si="1"/>
        <v/>
      </c>
      <c r="B46" s="22" t="str">
        <f t="shared" si="2"/>
        <v/>
      </c>
      <c r="C46" s="14" t="str">
        <f>IF($A46&lt;&gt;"",MINIFS(Merchant!$A:$A,Merchant!$B:$B,$G$2),)</f>
        <v/>
      </c>
      <c r="D46" s="14" t="str">
        <f t="shared" si="3"/>
        <v/>
      </c>
      <c r="E46" s="14" t="str">
        <f t="shared" si="4"/>
        <v/>
      </c>
      <c r="F46" s="6" t="str">
        <f>IF($A46&lt;&gt;"",MAXIFS(Token!$C:$C,Token!$A:$A,$D46),)</f>
        <v/>
      </c>
    </row>
    <row r="47">
      <c r="A47" s="33" t="str">
        <f t="shared" si="1"/>
        <v/>
      </c>
      <c r="B47" s="22" t="str">
        <f t="shared" si="2"/>
        <v/>
      </c>
      <c r="C47" s="14" t="str">
        <f>IF($A47&lt;&gt;"",MINIFS(Merchant!$A:$A,Merchant!$B:$B,$G$2),)</f>
        <v/>
      </c>
      <c r="D47" s="14" t="str">
        <f t="shared" si="3"/>
        <v/>
      </c>
      <c r="E47" s="14" t="str">
        <f t="shared" si="4"/>
        <v/>
      </c>
      <c r="F47" s="6" t="str">
        <f>IF($A47&lt;&gt;"",MAXIFS(Token!$C:$C,Token!$A:$A,$D47),)</f>
        <v/>
      </c>
    </row>
    <row r="48">
      <c r="A48" s="33" t="str">
        <f t="shared" si="1"/>
        <v/>
      </c>
      <c r="B48" s="22" t="str">
        <f t="shared" si="2"/>
        <v/>
      </c>
      <c r="C48" s="14" t="str">
        <f>IF($A48&lt;&gt;"",MINIFS(Merchant!$A:$A,Merchant!$B:$B,$G$2),)</f>
        <v/>
      </c>
      <c r="D48" s="14" t="str">
        <f t="shared" si="3"/>
        <v/>
      </c>
      <c r="E48" s="14" t="str">
        <f t="shared" si="4"/>
        <v/>
      </c>
      <c r="F48" s="6" t="str">
        <f>IF($A48&lt;&gt;"",MAXIFS(Token!$C:$C,Token!$A:$A,$D48),)</f>
        <v/>
      </c>
    </row>
    <row r="49">
      <c r="A49" s="33" t="str">
        <f t="shared" si="1"/>
        <v/>
      </c>
      <c r="B49" s="22" t="str">
        <f t="shared" si="2"/>
        <v/>
      </c>
      <c r="C49" s="14" t="str">
        <f>IF($A49&lt;&gt;"",MINIFS(Merchant!$A:$A,Merchant!$B:$B,$G$2),)</f>
        <v/>
      </c>
      <c r="D49" s="14" t="str">
        <f t="shared" si="3"/>
        <v/>
      </c>
      <c r="E49" s="14" t="str">
        <f t="shared" si="4"/>
        <v/>
      </c>
      <c r="F49" s="6" t="str">
        <f>IF($A49&lt;&gt;"",MAXIFS(Token!$C:$C,Token!$A:$A,$D49),)</f>
        <v/>
      </c>
    </row>
    <row r="50">
      <c r="A50" s="33" t="str">
        <f t="shared" si="1"/>
        <v/>
      </c>
      <c r="B50" s="22" t="str">
        <f t="shared" si="2"/>
        <v/>
      </c>
      <c r="C50" s="14" t="str">
        <f>IF($A50&lt;&gt;"",MINIFS(Merchant!$A:$A,Merchant!$B:$B,$G$2),)</f>
        <v/>
      </c>
      <c r="D50" s="14" t="str">
        <f t="shared" si="3"/>
        <v/>
      </c>
      <c r="E50" s="14" t="str">
        <f t="shared" si="4"/>
        <v/>
      </c>
      <c r="F50" s="6" t="str">
        <f>IF($A50&lt;&gt;"",MAXIFS(Token!$C:$C,Token!$A:$A,$D50),)</f>
        <v/>
      </c>
    </row>
    <row r="51">
      <c r="A51" s="33" t="str">
        <f t="shared" si="1"/>
        <v/>
      </c>
      <c r="B51" s="22" t="str">
        <f t="shared" si="2"/>
        <v/>
      </c>
      <c r="C51" s="14" t="str">
        <f>IF($A51&lt;&gt;"",MINIFS(Merchant!$A:$A,Merchant!$B:$B,$G$2),)</f>
        <v/>
      </c>
      <c r="D51" s="14" t="str">
        <f t="shared" si="3"/>
        <v/>
      </c>
      <c r="E51" s="14" t="str">
        <f t="shared" si="4"/>
        <v/>
      </c>
      <c r="F51" s="6" t="str">
        <f>IF($A51&lt;&gt;"",MAXIFS(Token!$C:$C,Token!$A:$A,$D51),)</f>
        <v/>
      </c>
    </row>
    <row r="52">
      <c r="A52" s="33" t="str">
        <f t="shared" si="1"/>
        <v/>
      </c>
      <c r="B52" s="22" t="str">
        <f t="shared" si="2"/>
        <v/>
      </c>
      <c r="C52" s="14" t="str">
        <f>IF($A52&lt;&gt;"",MINIFS(Merchant!$A:$A,Merchant!$B:$B,$G$2),)</f>
        <v/>
      </c>
      <c r="D52" s="14" t="str">
        <f t="shared" si="3"/>
        <v/>
      </c>
      <c r="E52" s="14" t="str">
        <f t="shared" si="4"/>
        <v/>
      </c>
      <c r="F52" s="6" t="str">
        <f>IF($A52&lt;&gt;"",MAXIFS(Token!$C:$C,Token!$A:$A,$D52),)</f>
        <v/>
      </c>
      <c r="H52" s="5" t="str">
        <f>IFERROR(__xludf.DUMMYFUNCTION("IF(AND($G$11,INDEX(L:L,ROW()-1)*1&gt;$G$3),ImportJSON(""https://public-api.solscan.io/account/splTransfers?account=""&amp;$G$2&amp;IF($G$5,""&amp;fromTime=""&amp;TO_TEXT($G$3)&amp;""&amp;toTime=""&amp;TO_TEXT($G$4),)&amp;""&amp;offset=""&amp;ROW()-2&amp;""&amp;limit=50""&amp;$G$7,TEXTJOIN("","",1,$H$1:$L$1),"&amp;"""noHeaders""),)"),"")</f>
        <v/>
      </c>
    </row>
    <row r="53">
      <c r="A53" s="33" t="str">
        <f t="shared" si="1"/>
        <v/>
      </c>
      <c r="B53" s="22" t="str">
        <f t="shared" si="2"/>
        <v/>
      </c>
      <c r="C53" s="14" t="str">
        <f>IF($A53&lt;&gt;"",MINIFS(Merchant!$A:$A,Merchant!$B:$B,$G$2),)</f>
        <v/>
      </c>
      <c r="D53" s="14" t="str">
        <f t="shared" si="3"/>
        <v/>
      </c>
      <c r="E53" s="14" t="str">
        <f t="shared" si="4"/>
        <v/>
      </c>
      <c r="F53" s="6" t="str">
        <f>IF($A53&lt;&gt;"",MAXIFS(Token!$C:$C,Token!$A:$A,$D53),)</f>
        <v/>
      </c>
    </row>
    <row r="54">
      <c r="A54" s="33" t="str">
        <f t="shared" si="1"/>
        <v/>
      </c>
      <c r="B54" s="22" t="str">
        <f t="shared" si="2"/>
        <v/>
      </c>
      <c r="C54" s="14" t="str">
        <f>IF($A54&lt;&gt;"",MINIFS(Merchant!$A:$A,Merchant!$B:$B,$G$2),)</f>
        <v/>
      </c>
      <c r="D54" s="14" t="str">
        <f t="shared" si="3"/>
        <v/>
      </c>
      <c r="E54" s="14" t="str">
        <f t="shared" si="4"/>
        <v/>
      </c>
      <c r="F54" s="6" t="str">
        <f>IF($A54&lt;&gt;"",MAXIFS(Token!$C:$C,Token!$A:$A,$D54),)</f>
        <v/>
      </c>
    </row>
    <row r="55">
      <c r="A55" s="33" t="str">
        <f t="shared" si="1"/>
        <v/>
      </c>
      <c r="B55" s="22" t="str">
        <f t="shared" si="2"/>
        <v/>
      </c>
      <c r="C55" s="14" t="str">
        <f>IF($A55&lt;&gt;"",MINIFS(Merchant!$A:$A,Merchant!$B:$B,$G$2),)</f>
        <v/>
      </c>
      <c r="D55" s="14" t="str">
        <f t="shared" si="3"/>
        <v/>
      </c>
      <c r="E55" s="14" t="str">
        <f t="shared" si="4"/>
        <v/>
      </c>
      <c r="F55" s="6" t="str">
        <f>IF($A55&lt;&gt;"",MAXIFS(Token!$C:$C,Token!$A:$A,$D55),)</f>
        <v/>
      </c>
    </row>
    <row r="56">
      <c r="A56" s="33" t="str">
        <f t="shared" si="1"/>
        <v/>
      </c>
      <c r="B56" s="22" t="str">
        <f t="shared" si="2"/>
        <v/>
      </c>
      <c r="C56" s="14" t="str">
        <f>IF($A56&lt;&gt;"",MINIFS(Merchant!$A:$A,Merchant!$B:$B,$G$2),)</f>
        <v/>
      </c>
      <c r="D56" s="14" t="str">
        <f t="shared" si="3"/>
        <v/>
      </c>
      <c r="E56" s="14" t="str">
        <f t="shared" si="4"/>
        <v/>
      </c>
      <c r="F56" s="6" t="str">
        <f>IF($A56&lt;&gt;"",MAXIFS(Token!$C:$C,Token!$A:$A,$D56),)</f>
        <v/>
      </c>
    </row>
    <row r="57">
      <c r="A57" s="33" t="str">
        <f t="shared" si="1"/>
        <v/>
      </c>
      <c r="B57" s="22" t="str">
        <f t="shared" si="2"/>
        <v/>
      </c>
      <c r="C57" s="14" t="str">
        <f>IF($A57&lt;&gt;"",MINIFS(Merchant!$A:$A,Merchant!$B:$B,$G$2),)</f>
        <v/>
      </c>
      <c r="D57" s="14" t="str">
        <f t="shared" si="3"/>
        <v/>
      </c>
      <c r="E57" s="14" t="str">
        <f t="shared" si="4"/>
        <v/>
      </c>
      <c r="F57" s="6" t="str">
        <f>IF($A57&lt;&gt;"",MAXIFS(Token!$C:$C,Token!$A:$A,$D57),)</f>
        <v/>
      </c>
    </row>
    <row r="58">
      <c r="A58" s="33" t="str">
        <f t="shared" si="1"/>
        <v/>
      </c>
      <c r="B58" s="22" t="str">
        <f t="shared" si="2"/>
        <v/>
      </c>
      <c r="C58" s="14" t="str">
        <f>IF($A58&lt;&gt;"",MINIFS(Merchant!$A:$A,Merchant!$B:$B,$G$2),)</f>
        <v/>
      </c>
      <c r="D58" s="14" t="str">
        <f t="shared" si="3"/>
        <v/>
      </c>
      <c r="E58" s="14" t="str">
        <f t="shared" si="4"/>
        <v/>
      </c>
      <c r="F58" s="6" t="str">
        <f>IF($A58&lt;&gt;"",MAXIFS(Token!$C:$C,Token!$A:$A,$D58),)</f>
        <v/>
      </c>
    </row>
    <row r="59">
      <c r="A59" s="33" t="str">
        <f t="shared" si="1"/>
        <v/>
      </c>
      <c r="B59" s="22" t="str">
        <f t="shared" si="2"/>
        <v/>
      </c>
      <c r="C59" s="14" t="str">
        <f>IF($A59&lt;&gt;"",MINIFS(Merchant!$A:$A,Merchant!$B:$B,$G$2),)</f>
        <v/>
      </c>
      <c r="D59" s="14" t="str">
        <f t="shared" si="3"/>
        <v/>
      </c>
      <c r="E59" s="14" t="str">
        <f t="shared" si="4"/>
        <v/>
      </c>
      <c r="F59" s="6" t="str">
        <f>IF($A59&lt;&gt;"",MAXIFS(Token!$C:$C,Token!$A:$A,$D59),)</f>
        <v/>
      </c>
    </row>
    <row r="60">
      <c r="A60" s="33" t="str">
        <f t="shared" si="1"/>
        <v/>
      </c>
      <c r="B60" s="22" t="str">
        <f t="shared" si="2"/>
        <v/>
      </c>
      <c r="C60" s="14" t="str">
        <f>IF($A60&lt;&gt;"",MINIFS(Merchant!$A:$A,Merchant!$B:$B,$G$2),)</f>
        <v/>
      </c>
      <c r="D60" s="14" t="str">
        <f t="shared" si="3"/>
        <v/>
      </c>
      <c r="E60" s="14" t="str">
        <f t="shared" si="4"/>
        <v/>
      </c>
      <c r="F60" s="6" t="str">
        <f>IF($A60&lt;&gt;"",MAXIFS(Token!$C:$C,Token!$A:$A,$D60),)</f>
        <v/>
      </c>
    </row>
    <row r="61">
      <c r="A61" s="33" t="str">
        <f t="shared" si="1"/>
        <v/>
      </c>
      <c r="B61" s="22" t="str">
        <f t="shared" si="2"/>
        <v/>
      </c>
      <c r="C61" s="14" t="str">
        <f>IF($A61&lt;&gt;"",MINIFS(Merchant!$A:$A,Merchant!$B:$B,$G$2),)</f>
        <v/>
      </c>
      <c r="D61" s="14" t="str">
        <f t="shared" si="3"/>
        <v/>
      </c>
      <c r="E61" s="14" t="str">
        <f t="shared" si="4"/>
        <v/>
      </c>
      <c r="F61" s="6" t="str">
        <f>IF($A61&lt;&gt;"",MAXIFS(Token!$C:$C,Token!$A:$A,$D61),)</f>
        <v/>
      </c>
    </row>
    <row r="62">
      <c r="A62" s="33" t="str">
        <f t="shared" si="1"/>
        <v/>
      </c>
      <c r="B62" s="22" t="str">
        <f t="shared" si="2"/>
        <v/>
      </c>
      <c r="C62" s="14" t="str">
        <f>IF($A62&lt;&gt;"",MINIFS(Merchant!$A:$A,Merchant!$B:$B,$G$2),)</f>
        <v/>
      </c>
      <c r="D62" s="14" t="str">
        <f t="shared" si="3"/>
        <v/>
      </c>
      <c r="E62" s="14" t="str">
        <f t="shared" si="4"/>
        <v/>
      </c>
      <c r="F62" s="6" t="str">
        <f>IF($A62&lt;&gt;"",MAXIFS(Token!$C:$C,Token!$A:$A,$D62),)</f>
        <v/>
      </c>
    </row>
    <row r="63">
      <c r="A63" s="33" t="str">
        <f t="shared" si="1"/>
        <v/>
      </c>
      <c r="B63" s="22" t="str">
        <f t="shared" si="2"/>
        <v/>
      </c>
      <c r="C63" s="14" t="str">
        <f>IF($A63&lt;&gt;"",MINIFS(Merchant!$A:$A,Merchant!$B:$B,$G$2),)</f>
        <v/>
      </c>
      <c r="D63" s="14" t="str">
        <f t="shared" si="3"/>
        <v/>
      </c>
      <c r="E63" s="14" t="str">
        <f t="shared" si="4"/>
        <v/>
      </c>
      <c r="F63" s="6" t="str">
        <f>IF($A63&lt;&gt;"",MAXIFS(Token!$C:$C,Token!$A:$A,$D63),)</f>
        <v/>
      </c>
    </row>
    <row r="64">
      <c r="A64" s="33" t="str">
        <f t="shared" si="1"/>
        <v/>
      </c>
      <c r="B64" s="22" t="str">
        <f t="shared" si="2"/>
        <v/>
      </c>
      <c r="C64" s="14" t="str">
        <f>IF($A64&lt;&gt;"",MINIFS(Merchant!$A:$A,Merchant!$B:$B,$G$2),)</f>
        <v/>
      </c>
      <c r="D64" s="14" t="str">
        <f t="shared" si="3"/>
        <v/>
      </c>
      <c r="E64" s="14" t="str">
        <f t="shared" si="4"/>
        <v/>
      </c>
      <c r="F64" s="6" t="str">
        <f>IF($A64&lt;&gt;"",MAXIFS(Token!$C:$C,Token!$A:$A,$D64),)</f>
        <v/>
      </c>
    </row>
    <row r="65">
      <c r="A65" s="33" t="str">
        <f t="shared" si="1"/>
        <v/>
      </c>
      <c r="B65" s="22" t="str">
        <f t="shared" si="2"/>
        <v/>
      </c>
      <c r="C65" s="14" t="str">
        <f>IF($A65&lt;&gt;"",MINIFS(Merchant!$A:$A,Merchant!$B:$B,$G$2),)</f>
        <v/>
      </c>
      <c r="D65" s="14" t="str">
        <f t="shared" si="3"/>
        <v/>
      </c>
      <c r="E65" s="14" t="str">
        <f t="shared" si="4"/>
        <v/>
      </c>
      <c r="F65" s="6" t="str">
        <f>IF($A65&lt;&gt;"",MAXIFS(Token!$C:$C,Token!$A:$A,$D65),)</f>
        <v/>
      </c>
    </row>
    <row r="66">
      <c r="A66" s="33" t="str">
        <f t="shared" si="1"/>
        <v/>
      </c>
      <c r="B66" s="22" t="str">
        <f t="shared" si="2"/>
        <v/>
      </c>
      <c r="C66" s="14" t="str">
        <f>IF($A66&lt;&gt;"",MINIFS(Merchant!$A:$A,Merchant!$B:$B,$G$2),)</f>
        <v/>
      </c>
      <c r="D66" s="14" t="str">
        <f t="shared" si="3"/>
        <v/>
      </c>
      <c r="E66" s="14" t="str">
        <f t="shared" si="4"/>
        <v/>
      </c>
      <c r="F66" s="6" t="str">
        <f>IF($A66&lt;&gt;"",MAXIFS(Token!$C:$C,Token!$A:$A,$D66),)</f>
        <v/>
      </c>
    </row>
    <row r="67">
      <c r="A67" s="33" t="str">
        <f t="shared" si="1"/>
        <v/>
      </c>
      <c r="B67" s="22" t="str">
        <f t="shared" si="2"/>
        <v/>
      </c>
      <c r="C67" s="14" t="str">
        <f>IF($A67&lt;&gt;"",MINIFS(Merchant!$A:$A,Merchant!$B:$B,$G$2),)</f>
        <v/>
      </c>
      <c r="D67" s="14" t="str">
        <f t="shared" si="3"/>
        <v/>
      </c>
      <c r="E67" s="14" t="str">
        <f t="shared" si="4"/>
        <v/>
      </c>
      <c r="F67" s="6" t="str">
        <f>IF($A67&lt;&gt;"",MAXIFS(Token!$C:$C,Token!$A:$A,$D67),)</f>
        <v/>
      </c>
    </row>
    <row r="68">
      <c r="A68" s="33" t="str">
        <f t="shared" si="1"/>
        <v/>
      </c>
      <c r="B68" s="22" t="str">
        <f t="shared" si="2"/>
        <v/>
      </c>
      <c r="C68" s="14" t="str">
        <f>IF($A68&lt;&gt;"",MINIFS(Merchant!$A:$A,Merchant!$B:$B,$G$2),)</f>
        <v/>
      </c>
      <c r="D68" s="14" t="str">
        <f t="shared" si="3"/>
        <v/>
      </c>
      <c r="E68" s="14" t="str">
        <f t="shared" si="4"/>
        <v/>
      </c>
      <c r="F68" s="6" t="str">
        <f>IF($A68&lt;&gt;"",MAXIFS(Token!$C:$C,Token!$A:$A,$D68),)</f>
        <v/>
      </c>
    </row>
    <row r="69">
      <c r="A69" s="33" t="str">
        <f t="shared" si="1"/>
        <v/>
      </c>
      <c r="B69" s="22" t="str">
        <f t="shared" si="2"/>
        <v/>
      </c>
      <c r="C69" s="14" t="str">
        <f>IF($A69&lt;&gt;"",MINIFS(Merchant!$A:$A,Merchant!$B:$B,$G$2),)</f>
        <v/>
      </c>
      <c r="D69" s="14" t="str">
        <f t="shared" si="3"/>
        <v/>
      </c>
      <c r="E69" s="14" t="str">
        <f t="shared" si="4"/>
        <v/>
      </c>
      <c r="F69" s="6" t="str">
        <f>IF($A69&lt;&gt;"",MAXIFS(Token!$C:$C,Token!$A:$A,$D69),)</f>
        <v/>
      </c>
    </row>
    <row r="70">
      <c r="A70" s="33" t="str">
        <f t="shared" si="1"/>
        <v/>
      </c>
      <c r="B70" s="22" t="str">
        <f t="shared" si="2"/>
        <v/>
      </c>
      <c r="C70" s="14" t="str">
        <f>IF($A70&lt;&gt;"",MINIFS(Merchant!$A:$A,Merchant!$B:$B,$G$2),)</f>
        <v/>
      </c>
      <c r="D70" s="14" t="str">
        <f t="shared" si="3"/>
        <v/>
      </c>
      <c r="E70" s="14" t="str">
        <f t="shared" si="4"/>
        <v/>
      </c>
      <c r="F70" s="6" t="str">
        <f>IF($A70&lt;&gt;"",MAXIFS(Token!$C:$C,Token!$A:$A,$D70),)</f>
        <v/>
      </c>
    </row>
    <row r="71">
      <c r="A71" s="33" t="str">
        <f t="shared" si="1"/>
        <v/>
      </c>
      <c r="B71" s="22" t="str">
        <f t="shared" si="2"/>
        <v/>
      </c>
      <c r="C71" s="14" t="str">
        <f>IF($A71&lt;&gt;"",MINIFS(Merchant!$A:$A,Merchant!$B:$B,$G$2),)</f>
        <v/>
      </c>
      <c r="D71" s="14" t="str">
        <f t="shared" si="3"/>
        <v/>
      </c>
      <c r="E71" s="14" t="str">
        <f t="shared" si="4"/>
        <v/>
      </c>
      <c r="F71" s="6" t="str">
        <f>IF($A71&lt;&gt;"",MAXIFS(Token!$C:$C,Token!$A:$A,$D71),)</f>
        <v/>
      </c>
    </row>
    <row r="72">
      <c r="A72" s="33" t="str">
        <f t="shared" si="1"/>
        <v/>
      </c>
      <c r="B72" s="22" t="str">
        <f t="shared" si="2"/>
        <v/>
      </c>
      <c r="C72" s="14" t="str">
        <f>IF($A72&lt;&gt;"",MINIFS(Merchant!$A:$A,Merchant!$B:$B,$G$2),)</f>
        <v/>
      </c>
      <c r="D72" s="14" t="str">
        <f t="shared" si="3"/>
        <v/>
      </c>
      <c r="E72" s="14" t="str">
        <f t="shared" si="4"/>
        <v/>
      </c>
      <c r="F72" s="6" t="str">
        <f>IF($A72&lt;&gt;"",MAXIFS(Token!$C:$C,Token!$A:$A,$D72),)</f>
        <v/>
      </c>
    </row>
    <row r="73">
      <c r="A73" s="33" t="str">
        <f t="shared" si="1"/>
        <v/>
      </c>
      <c r="B73" s="22" t="str">
        <f t="shared" si="2"/>
        <v/>
      </c>
      <c r="C73" s="14" t="str">
        <f>IF($A73&lt;&gt;"",MINIFS(Merchant!$A:$A,Merchant!$B:$B,$G$2),)</f>
        <v/>
      </c>
      <c r="D73" s="14" t="str">
        <f t="shared" si="3"/>
        <v/>
      </c>
      <c r="E73" s="14" t="str">
        <f t="shared" si="4"/>
        <v/>
      </c>
      <c r="F73" s="6" t="str">
        <f>IF($A73&lt;&gt;"",MAXIFS(Token!$C:$C,Token!$A:$A,$D73),)</f>
        <v/>
      </c>
    </row>
    <row r="74">
      <c r="A74" s="33" t="str">
        <f t="shared" si="1"/>
        <v/>
      </c>
      <c r="B74" s="22" t="str">
        <f t="shared" si="2"/>
        <v/>
      </c>
      <c r="C74" s="14" t="str">
        <f>IF($A74&lt;&gt;"",MINIFS(Merchant!$A:$A,Merchant!$B:$B,$G$2),)</f>
        <v/>
      </c>
      <c r="D74" s="14" t="str">
        <f t="shared" si="3"/>
        <v/>
      </c>
      <c r="E74" s="14" t="str">
        <f t="shared" si="4"/>
        <v/>
      </c>
      <c r="F74" s="6" t="str">
        <f>IF($A74&lt;&gt;"",MAXIFS(Token!$C:$C,Token!$A:$A,$D74),)</f>
        <v/>
      </c>
    </row>
    <row r="75">
      <c r="A75" s="33" t="str">
        <f t="shared" si="1"/>
        <v/>
      </c>
      <c r="B75" s="22" t="str">
        <f t="shared" si="2"/>
        <v/>
      </c>
      <c r="C75" s="14" t="str">
        <f>IF($A75&lt;&gt;"",MINIFS(Merchant!$A:$A,Merchant!$B:$B,$G$2),)</f>
        <v/>
      </c>
      <c r="D75" s="14" t="str">
        <f t="shared" si="3"/>
        <v/>
      </c>
      <c r="E75" s="14" t="str">
        <f t="shared" si="4"/>
        <v/>
      </c>
      <c r="F75" s="6" t="str">
        <f>IF($A75&lt;&gt;"",MAXIFS(Token!$C:$C,Token!$A:$A,$D75),)</f>
        <v/>
      </c>
    </row>
    <row r="76">
      <c r="A76" s="33" t="str">
        <f t="shared" si="1"/>
        <v/>
      </c>
      <c r="B76" s="22" t="str">
        <f t="shared" si="2"/>
        <v/>
      </c>
      <c r="C76" s="14" t="str">
        <f>IF($A76&lt;&gt;"",MINIFS(Merchant!$A:$A,Merchant!$B:$B,$G$2),)</f>
        <v/>
      </c>
      <c r="D76" s="14" t="str">
        <f t="shared" si="3"/>
        <v/>
      </c>
      <c r="E76" s="14" t="str">
        <f t="shared" si="4"/>
        <v/>
      </c>
      <c r="F76" s="6" t="str">
        <f>IF($A76&lt;&gt;"",MAXIFS(Token!$C:$C,Token!$A:$A,$D76),)</f>
        <v/>
      </c>
    </row>
    <row r="77">
      <c r="A77" s="33" t="str">
        <f t="shared" si="1"/>
        <v/>
      </c>
      <c r="B77" s="22" t="str">
        <f t="shared" si="2"/>
        <v/>
      </c>
      <c r="C77" s="14" t="str">
        <f>IF($A77&lt;&gt;"",MINIFS(Merchant!$A:$A,Merchant!$B:$B,$G$2),)</f>
        <v/>
      </c>
      <c r="D77" s="14" t="str">
        <f t="shared" si="3"/>
        <v/>
      </c>
      <c r="E77" s="14" t="str">
        <f t="shared" si="4"/>
        <v/>
      </c>
      <c r="F77" s="6" t="str">
        <f>IF($A77&lt;&gt;"",MAXIFS(Token!$C:$C,Token!$A:$A,$D77),)</f>
        <v/>
      </c>
    </row>
    <row r="78">
      <c r="A78" s="33" t="str">
        <f t="shared" si="1"/>
        <v/>
      </c>
      <c r="B78" s="22" t="str">
        <f t="shared" si="2"/>
        <v/>
      </c>
      <c r="C78" s="14" t="str">
        <f>IF($A78&lt;&gt;"",MINIFS(Merchant!$A:$A,Merchant!$B:$B,$G$2),)</f>
        <v/>
      </c>
      <c r="D78" s="14" t="str">
        <f t="shared" si="3"/>
        <v/>
      </c>
      <c r="E78" s="14" t="str">
        <f t="shared" si="4"/>
        <v/>
      </c>
      <c r="F78" s="6" t="str">
        <f>IF($A78&lt;&gt;"",MAXIFS(Token!$C:$C,Token!$A:$A,$D78),)</f>
        <v/>
      </c>
    </row>
    <row r="79">
      <c r="A79" s="33" t="str">
        <f t="shared" si="1"/>
        <v/>
      </c>
      <c r="B79" s="22" t="str">
        <f t="shared" si="2"/>
        <v/>
      </c>
      <c r="C79" s="14" t="str">
        <f>IF($A79&lt;&gt;"",MINIFS(Merchant!$A:$A,Merchant!$B:$B,$G$2),)</f>
        <v/>
      </c>
      <c r="D79" s="14" t="str">
        <f t="shared" si="3"/>
        <v/>
      </c>
      <c r="E79" s="14" t="str">
        <f t="shared" si="4"/>
        <v/>
      </c>
      <c r="F79" s="6" t="str">
        <f>IF($A79&lt;&gt;"",MAXIFS(Token!$C:$C,Token!$A:$A,$D79),)</f>
        <v/>
      </c>
    </row>
    <row r="80">
      <c r="A80" s="33" t="str">
        <f t="shared" si="1"/>
        <v/>
      </c>
      <c r="B80" s="22" t="str">
        <f t="shared" si="2"/>
        <v/>
      </c>
      <c r="C80" s="14" t="str">
        <f>IF($A80&lt;&gt;"",MINIFS(Merchant!$A:$A,Merchant!$B:$B,$G$2),)</f>
        <v/>
      </c>
      <c r="D80" s="14" t="str">
        <f t="shared" si="3"/>
        <v/>
      </c>
      <c r="E80" s="14" t="str">
        <f t="shared" si="4"/>
        <v/>
      </c>
      <c r="F80" s="6" t="str">
        <f>IF($A80&lt;&gt;"",MAXIFS(Token!$C:$C,Token!$A:$A,$D80),)</f>
        <v/>
      </c>
    </row>
    <row r="81">
      <c r="A81" s="33" t="str">
        <f t="shared" si="1"/>
        <v/>
      </c>
      <c r="B81" s="22" t="str">
        <f t="shared" si="2"/>
        <v/>
      </c>
      <c r="C81" s="14" t="str">
        <f>IF($A81&lt;&gt;"",MINIFS(Merchant!$A:$A,Merchant!$B:$B,$G$2),)</f>
        <v/>
      </c>
      <c r="D81" s="14" t="str">
        <f t="shared" si="3"/>
        <v/>
      </c>
      <c r="E81" s="14" t="str">
        <f t="shared" si="4"/>
        <v/>
      </c>
      <c r="F81" s="6" t="str">
        <f>IF($A81&lt;&gt;"",MAXIFS(Token!$C:$C,Token!$A:$A,$D81),)</f>
        <v/>
      </c>
    </row>
    <row r="82">
      <c r="A82" s="33" t="str">
        <f t="shared" si="1"/>
        <v/>
      </c>
      <c r="B82" s="22" t="str">
        <f t="shared" si="2"/>
        <v/>
      </c>
      <c r="C82" s="14" t="str">
        <f>IF($A82&lt;&gt;"",MINIFS(Merchant!$A:$A,Merchant!$B:$B,$G$2),)</f>
        <v/>
      </c>
      <c r="D82" s="14" t="str">
        <f t="shared" si="3"/>
        <v/>
      </c>
      <c r="E82" s="14" t="str">
        <f t="shared" si="4"/>
        <v/>
      </c>
      <c r="F82" s="6" t="str">
        <f>IF($A82&lt;&gt;"",MAXIFS(Token!$C:$C,Token!$A:$A,$D82),)</f>
        <v/>
      </c>
    </row>
    <row r="83">
      <c r="A83" s="33" t="str">
        <f t="shared" si="1"/>
        <v/>
      </c>
      <c r="B83" s="22" t="str">
        <f t="shared" si="2"/>
        <v/>
      </c>
      <c r="C83" s="14" t="str">
        <f>IF($A83&lt;&gt;"",MINIFS(Merchant!$A:$A,Merchant!$B:$B,$G$2),)</f>
        <v/>
      </c>
      <c r="D83" s="14" t="str">
        <f t="shared" si="3"/>
        <v/>
      </c>
      <c r="E83" s="14" t="str">
        <f t="shared" si="4"/>
        <v/>
      </c>
      <c r="F83" s="6" t="str">
        <f>IF($A83&lt;&gt;"",MAXIFS(Token!$C:$C,Token!$A:$A,$D83),)</f>
        <v/>
      </c>
    </row>
    <row r="84">
      <c r="A84" s="33" t="str">
        <f t="shared" si="1"/>
        <v/>
      </c>
      <c r="B84" s="22" t="str">
        <f t="shared" si="2"/>
        <v/>
      </c>
      <c r="C84" s="14" t="str">
        <f>IF($A84&lt;&gt;"",MINIFS(Merchant!$A:$A,Merchant!$B:$B,$G$2),)</f>
        <v/>
      </c>
      <c r="D84" s="14" t="str">
        <f t="shared" si="3"/>
        <v/>
      </c>
      <c r="E84" s="14" t="str">
        <f t="shared" si="4"/>
        <v/>
      </c>
      <c r="F84" s="6" t="str">
        <f>IF($A84&lt;&gt;"",MAXIFS(Token!$C:$C,Token!$A:$A,$D84),)</f>
        <v/>
      </c>
    </row>
    <row r="85">
      <c r="A85" s="33" t="str">
        <f t="shared" si="1"/>
        <v/>
      </c>
      <c r="B85" s="22" t="str">
        <f t="shared" si="2"/>
        <v/>
      </c>
      <c r="C85" s="14" t="str">
        <f>IF($A85&lt;&gt;"",MINIFS(Merchant!$A:$A,Merchant!$B:$B,$G$2),)</f>
        <v/>
      </c>
      <c r="D85" s="14" t="str">
        <f t="shared" si="3"/>
        <v/>
      </c>
      <c r="E85" s="14" t="str">
        <f t="shared" si="4"/>
        <v/>
      </c>
      <c r="F85" s="6" t="str">
        <f>IF($A85&lt;&gt;"",MAXIFS(Token!$C:$C,Token!$A:$A,$D85),)</f>
        <v/>
      </c>
    </row>
    <row r="86">
      <c r="A86" s="33" t="str">
        <f t="shared" si="1"/>
        <v/>
      </c>
      <c r="B86" s="22" t="str">
        <f t="shared" si="2"/>
        <v/>
      </c>
      <c r="C86" s="14" t="str">
        <f>IF($A86&lt;&gt;"",MINIFS(Merchant!$A:$A,Merchant!$B:$B,$G$2),)</f>
        <v/>
      </c>
      <c r="D86" s="14" t="str">
        <f t="shared" si="3"/>
        <v/>
      </c>
      <c r="E86" s="14" t="str">
        <f t="shared" si="4"/>
        <v/>
      </c>
      <c r="F86" s="6" t="str">
        <f>IF($A86&lt;&gt;"",MAXIFS(Token!$C:$C,Token!$A:$A,$D86),)</f>
        <v/>
      </c>
    </row>
    <row r="87">
      <c r="A87" s="33" t="str">
        <f t="shared" si="1"/>
        <v/>
      </c>
      <c r="B87" s="22" t="str">
        <f t="shared" si="2"/>
        <v/>
      </c>
      <c r="C87" s="14" t="str">
        <f>IF($A87&lt;&gt;"",MINIFS(Merchant!$A:$A,Merchant!$B:$B,$G$2),)</f>
        <v/>
      </c>
      <c r="D87" s="14" t="str">
        <f t="shared" si="3"/>
        <v/>
      </c>
      <c r="E87" s="14" t="str">
        <f t="shared" si="4"/>
        <v/>
      </c>
      <c r="F87" s="6" t="str">
        <f>IF($A87&lt;&gt;"",MAXIFS(Token!$C:$C,Token!$A:$A,$D87),)</f>
        <v/>
      </c>
    </row>
    <row r="88">
      <c r="A88" s="33" t="str">
        <f t="shared" si="1"/>
        <v/>
      </c>
      <c r="B88" s="22" t="str">
        <f t="shared" si="2"/>
        <v/>
      </c>
      <c r="C88" s="14" t="str">
        <f>IF($A88&lt;&gt;"",MINIFS(Merchant!$A:$A,Merchant!$B:$B,$G$2),)</f>
        <v/>
      </c>
      <c r="D88" s="14" t="str">
        <f t="shared" si="3"/>
        <v/>
      </c>
      <c r="E88" s="14" t="str">
        <f t="shared" si="4"/>
        <v/>
      </c>
      <c r="F88" s="6" t="str">
        <f>IF($A88&lt;&gt;"",MAXIFS(Token!$C:$C,Token!$A:$A,$D88),)</f>
        <v/>
      </c>
    </row>
    <row r="89">
      <c r="A89" s="33" t="str">
        <f t="shared" si="1"/>
        <v/>
      </c>
      <c r="B89" s="22" t="str">
        <f t="shared" si="2"/>
        <v/>
      </c>
      <c r="C89" s="14" t="str">
        <f>IF($A89&lt;&gt;"",MINIFS(Merchant!$A:$A,Merchant!$B:$B,$G$2),)</f>
        <v/>
      </c>
      <c r="D89" s="14" t="str">
        <f t="shared" si="3"/>
        <v/>
      </c>
      <c r="E89" s="14" t="str">
        <f t="shared" si="4"/>
        <v/>
      </c>
      <c r="F89" s="6" t="str">
        <f>IF($A89&lt;&gt;"",MAXIFS(Token!$C:$C,Token!$A:$A,$D89),)</f>
        <v/>
      </c>
    </row>
    <row r="90">
      <c r="A90" s="33" t="str">
        <f t="shared" si="1"/>
        <v/>
      </c>
      <c r="B90" s="22" t="str">
        <f t="shared" si="2"/>
        <v/>
      </c>
      <c r="C90" s="14" t="str">
        <f>IF($A90&lt;&gt;"",MINIFS(Merchant!$A:$A,Merchant!$B:$B,$G$2),)</f>
        <v/>
      </c>
      <c r="D90" s="14" t="str">
        <f t="shared" si="3"/>
        <v/>
      </c>
      <c r="E90" s="14" t="str">
        <f t="shared" si="4"/>
        <v/>
      </c>
      <c r="F90" s="6" t="str">
        <f>IF($A90&lt;&gt;"",MAXIFS(Token!$C:$C,Token!$A:$A,$D90),)</f>
        <v/>
      </c>
    </row>
    <row r="91">
      <c r="A91" s="33" t="str">
        <f t="shared" si="1"/>
        <v/>
      </c>
      <c r="B91" s="22" t="str">
        <f t="shared" si="2"/>
        <v/>
      </c>
      <c r="C91" s="14" t="str">
        <f>IF($A91&lt;&gt;"",MINIFS(Merchant!$A:$A,Merchant!$B:$B,$G$2),)</f>
        <v/>
      </c>
      <c r="D91" s="14" t="str">
        <f t="shared" si="3"/>
        <v/>
      </c>
      <c r="E91" s="14" t="str">
        <f t="shared" si="4"/>
        <v/>
      </c>
      <c r="F91" s="6" t="str">
        <f>IF($A91&lt;&gt;"",MAXIFS(Token!$C:$C,Token!$A:$A,$D91),)</f>
        <v/>
      </c>
    </row>
    <row r="92">
      <c r="A92" s="33" t="str">
        <f t="shared" si="1"/>
        <v/>
      </c>
      <c r="B92" s="22" t="str">
        <f t="shared" si="2"/>
        <v/>
      </c>
      <c r="C92" s="14" t="str">
        <f>IF($A92&lt;&gt;"",MINIFS(Merchant!$A:$A,Merchant!$B:$B,$G$2),)</f>
        <v/>
      </c>
      <c r="D92" s="14" t="str">
        <f t="shared" si="3"/>
        <v/>
      </c>
      <c r="E92" s="14" t="str">
        <f t="shared" si="4"/>
        <v/>
      </c>
      <c r="F92" s="6" t="str">
        <f>IF($A92&lt;&gt;"",MAXIFS(Token!$C:$C,Token!$A:$A,$D92),)</f>
        <v/>
      </c>
    </row>
    <row r="93">
      <c r="A93" s="33" t="str">
        <f t="shared" si="1"/>
        <v/>
      </c>
      <c r="B93" s="22" t="str">
        <f t="shared" si="2"/>
        <v/>
      </c>
      <c r="C93" s="14" t="str">
        <f>IF($A93&lt;&gt;"",MINIFS(Merchant!$A:$A,Merchant!$B:$B,$G$2),)</f>
        <v/>
      </c>
      <c r="D93" s="14" t="str">
        <f t="shared" si="3"/>
        <v/>
      </c>
      <c r="E93" s="14" t="str">
        <f t="shared" si="4"/>
        <v/>
      </c>
      <c r="F93" s="6" t="str">
        <f>IF($A93&lt;&gt;"",MAXIFS(Token!$C:$C,Token!$A:$A,$D93),)</f>
        <v/>
      </c>
    </row>
    <row r="94">
      <c r="A94" s="33" t="str">
        <f t="shared" si="1"/>
        <v/>
      </c>
      <c r="B94" s="22" t="str">
        <f t="shared" si="2"/>
        <v/>
      </c>
      <c r="C94" s="14" t="str">
        <f>IF($A94&lt;&gt;"",MINIFS(Merchant!$A:$A,Merchant!$B:$B,$G$2),)</f>
        <v/>
      </c>
      <c r="D94" s="14" t="str">
        <f t="shared" si="3"/>
        <v/>
      </c>
      <c r="E94" s="14" t="str">
        <f t="shared" si="4"/>
        <v/>
      </c>
      <c r="F94" s="6" t="str">
        <f>IF($A94&lt;&gt;"",MAXIFS(Token!$C:$C,Token!$A:$A,$D94),)</f>
        <v/>
      </c>
    </row>
    <row r="95">
      <c r="A95" s="33" t="str">
        <f t="shared" si="1"/>
        <v/>
      </c>
      <c r="B95" s="22" t="str">
        <f t="shared" si="2"/>
        <v/>
      </c>
      <c r="C95" s="14" t="str">
        <f>IF($A95&lt;&gt;"",MINIFS(Merchant!$A:$A,Merchant!$B:$B,$G$2),)</f>
        <v/>
      </c>
      <c r="D95" s="14" t="str">
        <f t="shared" si="3"/>
        <v/>
      </c>
      <c r="E95" s="14" t="str">
        <f t="shared" si="4"/>
        <v/>
      </c>
      <c r="F95" s="6" t="str">
        <f>IF($A95&lt;&gt;"",MAXIFS(Token!$C:$C,Token!$A:$A,$D95),)</f>
        <v/>
      </c>
    </row>
    <row r="96">
      <c r="A96" s="33" t="str">
        <f t="shared" si="1"/>
        <v/>
      </c>
      <c r="B96" s="22" t="str">
        <f t="shared" si="2"/>
        <v/>
      </c>
      <c r="C96" s="14" t="str">
        <f>IF($A96&lt;&gt;"",MINIFS(Merchant!$A:$A,Merchant!$B:$B,$G$2),)</f>
        <v/>
      </c>
      <c r="D96" s="14" t="str">
        <f t="shared" si="3"/>
        <v/>
      </c>
      <c r="E96" s="14" t="str">
        <f t="shared" si="4"/>
        <v/>
      </c>
      <c r="F96" s="6" t="str">
        <f>IF($A96&lt;&gt;"",MAXIFS(Token!$C:$C,Token!$A:$A,$D96),)</f>
        <v/>
      </c>
    </row>
    <row r="97">
      <c r="A97" s="33" t="str">
        <f t="shared" si="1"/>
        <v/>
      </c>
      <c r="B97" s="22" t="str">
        <f t="shared" si="2"/>
        <v/>
      </c>
      <c r="C97" s="14" t="str">
        <f>IF($A97&lt;&gt;"",MINIFS(Merchant!$A:$A,Merchant!$B:$B,$G$2),)</f>
        <v/>
      </c>
      <c r="D97" s="14" t="str">
        <f t="shared" si="3"/>
        <v/>
      </c>
      <c r="E97" s="14" t="str">
        <f t="shared" si="4"/>
        <v/>
      </c>
      <c r="F97" s="6" t="str">
        <f>IF($A97&lt;&gt;"",MAXIFS(Token!$C:$C,Token!$A:$A,$D97),)</f>
        <v/>
      </c>
    </row>
    <row r="98">
      <c r="A98" s="33" t="str">
        <f t="shared" si="1"/>
        <v/>
      </c>
      <c r="B98" s="22" t="str">
        <f t="shared" si="2"/>
        <v/>
      </c>
      <c r="C98" s="14" t="str">
        <f>IF($A98&lt;&gt;"",MINIFS(Merchant!$A:$A,Merchant!$B:$B,$G$2),)</f>
        <v/>
      </c>
      <c r="D98" s="14" t="str">
        <f t="shared" si="3"/>
        <v/>
      </c>
      <c r="E98" s="14" t="str">
        <f t="shared" si="4"/>
        <v/>
      </c>
      <c r="F98" s="6" t="str">
        <f>IF($A98&lt;&gt;"",MAXIFS(Token!$C:$C,Token!$A:$A,$D98),)</f>
        <v/>
      </c>
    </row>
    <row r="99">
      <c r="A99" s="33" t="str">
        <f t="shared" si="1"/>
        <v/>
      </c>
      <c r="B99" s="22" t="str">
        <f t="shared" si="2"/>
        <v/>
      </c>
      <c r="C99" s="14" t="str">
        <f>IF($A99&lt;&gt;"",MINIFS(Merchant!$A:$A,Merchant!$B:$B,$G$2),)</f>
        <v/>
      </c>
      <c r="D99" s="14" t="str">
        <f t="shared" si="3"/>
        <v/>
      </c>
      <c r="E99" s="14" t="str">
        <f t="shared" si="4"/>
        <v/>
      </c>
      <c r="F99" s="6" t="str">
        <f>IF($A99&lt;&gt;"",MAXIFS(Token!$C:$C,Token!$A:$A,$D99),)</f>
        <v/>
      </c>
    </row>
    <row r="100">
      <c r="A100" s="33" t="str">
        <f t="shared" si="1"/>
        <v/>
      </c>
      <c r="B100" s="22" t="str">
        <f t="shared" si="2"/>
        <v/>
      </c>
      <c r="C100" s="14" t="str">
        <f>IF($A100&lt;&gt;"",MINIFS(Merchant!$A:$A,Merchant!$B:$B,$G$2),)</f>
        <v/>
      </c>
      <c r="D100" s="14" t="str">
        <f t="shared" si="3"/>
        <v/>
      </c>
      <c r="E100" s="14" t="str">
        <f t="shared" si="4"/>
        <v/>
      </c>
      <c r="F100" s="6" t="str">
        <f>IF($A100&lt;&gt;"",MAXIFS(Token!$C:$C,Token!$A:$A,$D100),)</f>
        <v/>
      </c>
    </row>
    <row r="101">
      <c r="A101" s="33" t="str">
        <f t="shared" si="1"/>
        <v/>
      </c>
      <c r="B101" s="22" t="str">
        <f t="shared" si="2"/>
        <v/>
      </c>
      <c r="C101" s="14" t="str">
        <f>IF($A101&lt;&gt;"",MINIFS(Merchant!$A:$A,Merchant!$B:$B,$G$2),)</f>
        <v/>
      </c>
      <c r="D101" s="14" t="str">
        <f t="shared" si="3"/>
        <v/>
      </c>
      <c r="E101" s="14" t="str">
        <f t="shared" si="4"/>
        <v/>
      </c>
      <c r="F101" s="6" t="str">
        <f>IF($A101&lt;&gt;"",MAXIFS(Token!$C:$C,Token!$A:$A,$D101),)</f>
        <v/>
      </c>
    </row>
    <row r="102">
      <c r="A102" s="33" t="str">
        <f t="shared" si="1"/>
        <v/>
      </c>
      <c r="B102" s="22" t="str">
        <f t="shared" si="2"/>
        <v/>
      </c>
      <c r="C102" s="14" t="str">
        <f>IF($A102&lt;&gt;"",MINIFS(Merchant!$A:$A,Merchant!$B:$B,$G$2),)</f>
        <v/>
      </c>
      <c r="D102" s="14" t="str">
        <f t="shared" si="3"/>
        <v/>
      </c>
      <c r="E102" s="14" t="str">
        <f t="shared" si="4"/>
        <v/>
      </c>
      <c r="F102" s="6" t="str">
        <f>IF($A102&lt;&gt;"",MAXIFS(Token!$C:$C,Token!$A:$A,$D102),)</f>
        <v/>
      </c>
    </row>
    <row r="103">
      <c r="A103" s="33" t="str">
        <f t="shared" si="1"/>
        <v/>
      </c>
      <c r="B103" s="22" t="str">
        <f t="shared" si="2"/>
        <v/>
      </c>
      <c r="C103" s="14" t="str">
        <f>IF($A103&lt;&gt;"",MINIFS(Merchant!$A:$A,Merchant!$B:$B,$G$2),)</f>
        <v/>
      </c>
      <c r="D103" s="14" t="str">
        <f t="shared" si="3"/>
        <v/>
      </c>
      <c r="E103" s="14" t="str">
        <f t="shared" si="4"/>
        <v/>
      </c>
      <c r="F103" s="6" t="str">
        <f>IF($A103&lt;&gt;"",MAXIFS(Token!$C:$C,Token!$A:$A,$D103),)</f>
        <v/>
      </c>
    </row>
    <row r="104">
      <c r="A104" s="33" t="str">
        <f t="shared" si="1"/>
        <v/>
      </c>
      <c r="B104" s="22" t="str">
        <f t="shared" si="2"/>
        <v/>
      </c>
      <c r="C104" s="14" t="str">
        <f>IF($A104&lt;&gt;"",MINIFS(Merchant!$A:$A,Merchant!$B:$B,$G$2),)</f>
        <v/>
      </c>
      <c r="D104" s="14" t="str">
        <f t="shared" si="3"/>
        <v/>
      </c>
      <c r="E104" s="14" t="str">
        <f t="shared" si="4"/>
        <v/>
      </c>
      <c r="F104" s="6" t="str">
        <f>IF($A104&lt;&gt;"",MAXIFS(Token!$C:$C,Token!$A:$A,$D104),)</f>
        <v/>
      </c>
    </row>
    <row r="105">
      <c r="A105" s="33" t="str">
        <f t="shared" si="1"/>
        <v/>
      </c>
      <c r="B105" s="22" t="str">
        <f t="shared" si="2"/>
        <v/>
      </c>
      <c r="C105" s="14" t="str">
        <f>IF($A105&lt;&gt;"",MINIFS(Merchant!$A:$A,Merchant!$B:$B,$G$2),)</f>
        <v/>
      </c>
      <c r="D105" s="14" t="str">
        <f t="shared" si="3"/>
        <v/>
      </c>
      <c r="E105" s="14" t="str">
        <f t="shared" si="4"/>
        <v/>
      </c>
      <c r="F105" s="6" t="str">
        <f>IF($A105&lt;&gt;"",MAXIFS(Token!$C:$C,Token!$A:$A,$D105),)</f>
        <v/>
      </c>
    </row>
    <row r="106">
      <c r="A106" s="33" t="str">
        <f t="shared" si="1"/>
        <v/>
      </c>
      <c r="B106" s="22" t="str">
        <f t="shared" si="2"/>
        <v/>
      </c>
      <c r="C106" s="14" t="str">
        <f>IF($A106&lt;&gt;"",MINIFS(Merchant!$A:$A,Merchant!$B:$B,$G$2),)</f>
        <v/>
      </c>
      <c r="D106" s="14" t="str">
        <f t="shared" si="3"/>
        <v/>
      </c>
      <c r="E106" s="14" t="str">
        <f t="shared" si="4"/>
        <v/>
      </c>
      <c r="F106" s="6" t="str">
        <f>IF($A106&lt;&gt;"",MAXIFS(Token!$C:$C,Token!$A:$A,$D106),)</f>
        <v/>
      </c>
    </row>
    <row r="107">
      <c r="A107" s="33" t="str">
        <f t="shared" si="1"/>
        <v/>
      </c>
      <c r="B107" s="22" t="str">
        <f t="shared" si="2"/>
        <v/>
      </c>
      <c r="C107" s="14" t="str">
        <f>IF($A107&lt;&gt;"",MINIFS(Merchant!$A:$A,Merchant!$B:$B,$G$2),)</f>
        <v/>
      </c>
      <c r="D107" s="14" t="str">
        <f t="shared" si="3"/>
        <v/>
      </c>
      <c r="E107" s="14" t="str">
        <f t="shared" si="4"/>
        <v/>
      </c>
      <c r="F107" s="6" t="str">
        <f>IF($A107&lt;&gt;"",MAXIFS(Token!$C:$C,Token!$A:$A,$D107),)</f>
        <v/>
      </c>
    </row>
    <row r="108">
      <c r="A108" s="33" t="str">
        <f t="shared" si="1"/>
        <v/>
      </c>
      <c r="B108" s="22" t="str">
        <f t="shared" si="2"/>
        <v/>
      </c>
      <c r="C108" s="14" t="str">
        <f>IF($A108&lt;&gt;"",MINIFS(Merchant!$A:$A,Merchant!$B:$B,$G$2),)</f>
        <v/>
      </c>
      <c r="D108" s="14" t="str">
        <f t="shared" si="3"/>
        <v/>
      </c>
      <c r="E108" s="14" t="str">
        <f t="shared" si="4"/>
        <v/>
      </c>
      <c r="F108" s="6" t="str">
        <f>IF($A108&lt;&gt;"",MAXIFS(Token!$C:$C,Token!$A:$A,$D108),)</f>
        <v/>
      </c>
    </row>
    <row r="109">
      <c r="A109" s="33" t="str">
        <f t="shared" si="1"/>
        <v/>
      </c>
      <c r="B109" s="22" t="str">
        <f t="shared" si="2"/>
        <v/>
      </c>
      <c r="C109" s="14" t="str">
        <f>IF($A109&lt;&gt;"",MINIFS(Merchant!$A:$A,Merchant!$B:$B,$G$2),)</f>
        <v/>
      </c>
      <c r="D109" s="14" t="str">
        <f t="shared" si="3"/>
        <v/>
      </c>
      <c r="E109" s="14" t="str">
        <f t="shared" si="4"/>
        <v/>
      </c>
      <c r="F109" s="6" t="str">
        <f>IF($A109&lt;&gt;"",MAXIFS(Token!$C:$C,Token!$A:$A,$D109),)</f>
        <v/>
      </c>
    </row>
    <row r="110">
      <c r="A110" s="33" t="str">
        <f t="shared" si="1"/>
        <v/>
      </c>
      <c r="B110" s="22" t="str">
        <f t="shared" si="2"/>
        <v/>
      </c>
      <c r="C110" s="14" t="str">
        <f>IF($A110&lt;&gt;"",MINIFS(Merchant!$A:$A,Merchant!$B:$B,$G$2),)</f>
        <v/>
      </c>
      <c r="D110" s="14" t="str">
        <f t="shared" si="3"/>
        <v/>
      </c>
      <c r="E110" s="14" t="str">
        <f t="shared" si="4"/>
        <v/>
      </c>
      <c r="F110" s="6" t="str">
        <f>IF($A110&lt;&gt;"",MAXIFS(Token!$C:$C,Token!$A:$A,$D110),)</f>
        <v/>
      </c>
    </row>
    <row r="111">
      <c r="A111" s="33" t="str">
        <f t="shared" si="1"/>
        <v/>
      </c>
      <c r="B111" s="22" t="str">
        <f t="shared" si="2"/>
        <v/>
      </c>
      <c r="C111" s="14" t="str">
        <f>IF($A111&lt;&gt;"",MINIFS(Merchant!$A:$A,Merchant!$B:$B,$G$2),)</f>
        <v/>
      </c>
      <c r="D111" s="14" t="str">
        <f t="shared" si="3"/>
        <v/>
      </c>
      <c r="E111" s="14" t="str">
        <f t="shared" si="4"/>
        <v/>
      </c>
      <c r="F111" s="6" t="str">
        <f>IF($A111&lt;&gt;"",MAXIFS(Token!$C:$C,Token!$A:$A,$D111),)</f>
        <v/>
      </c>
    </row>
    <row r="112">
      <c r="A112" s="33" t="str">
        <f t="shared" si="1"/>
        <v/>
      </c>
      <c r="B112" s="22" t="str">
        <f t="shared" si="2"/>
        <v/>
      </c>
      <c r="C112" s="14" t="str">
        <f>IF($A112&lt;&gt;"",MINIFS(Merchant!$A:$A,Merchant!$B:$B,$G$2),)</f>
        <v/>
      </c>
      <c r="D112" s="14" t="str">
        <f t="shared" si="3"/>
        <v/>
      </c>
      <c r="E112" s="14" t="str">
        <f t="shared" si="4"/>
        <v/>
      </c>
      <c r="F112" s="6" t="str">
        <f>IF($A112&lt;&gt;"",MAXIFS(Token!$C:$C,Token!$A:$A,$D112),)</f>
        <v/>
      </c>
    </row>
    <row r="113">
      <c r="A113" s="33" t="str">
        <f t="shared" si="1"/>
        <v/>
      </c>
      <c r="B113" s="22" t="str">
        <f t="shared" si="2"/>
        <v/>
      </c>
      <c r="C113" s="14" t="str">
        <f>IF($A113&lt;&gt;"",MINIFS(Merchant!$A:$A,Merchant!$B:$B,$G$2),)</f>
        <v/>
      </c>
      <c r="D113" s="14" t="str">
        <f t="shared" si="3"/>
        <v/>
      </c>
      <c r="E113" s="14" t="str">
        <f t="shared" si="4"/>
        <v/>
      </c>
      <c r="F113" s="6" t="str">
        <f>IF($A113&lt;&gt;"",MAXIFS(Token!$C:$C,Token!$A:$A,$D113),)</f>
        <v/>
      </c>
    </row>
    <row r="114">
      <c r="A114" s="33" t="str">
        <f t="shared" si="1"/>
        <v/>
      </c>
      <c r="B114" s="22" t="str">
        <f t="shared" si="2"/>
        <v/>
      </c>
      <c r="C114" s="14" t="str">
        <f>IF($A114&lt;&gt;"",MINIFS(Merchant!$A:$A,Merchant!$B:$B,$G$2),)</f>
        <v/>
      </c>
      <c r="D114" s="14" t="str">
        <f t="shared" si="3"/>
        <v/>
      </c>
      <c r="E114" s="14" t="str">
        <f t="shared" si="4"/>
        <v/>
      </c>
      <c r="F114" s="6" t="str">
        <f>IF($A114&lt;&gt;"",MAXIFS(Token!$C:$C,Token!$A:$A,$D114),)</f>
        <v/>
      </c>
    </row>
    <row r="115">
      <c r="A115" s="33" t="str">
        <f t="shared" si="1"/>
        <v/>
      </c>
      <c r="B115" s="22" t="str">
        <f t="shared" si="2"/>
        <v/>
      </c>
      <c r="C115" s="14" t="str">
        <f>IF($A115&lt;&gt;"",MINIFS(Merchant!$A:$A,Merchant!$B:$B,$G$2),)</f>
        <v/>
      </c>
      <c r="D115" s="14" t="str">
        <f t="shared" si="3"/>
        <v/>
      </c>
      <c r="E115" s="14" t="str">
        <f t="shared" si="4"/>
        <v/>
      </c>
      <c r="F115" s="6" t="str">
        <f>IF($A115&lt;&gt;"",MAXIFS(Token!$C:$C,Token!$A:$A,$D115),)</f>
        <v/>
      </c>
    </row>
    <row r="116">
      <c r="A116" s="33" t="str">
        <f t="shared" si="1"/>
        <v/>
      </c>
      <c r="B116" s="22" t="str">
        <f t="shared" si="2"/>
        <v/>
      </c>
      <c r="C116" s="14" t="str">
        <f>IF($A116&lt;&gt;"",MINIFS(Merchant!$A:$A,Merchant!$B:$B,$G$2),)</f>
        <v/>
      </c>
      <c r="D116" s="14" t="str">
        <f t="shared" si="3"/>
        <v/>
      </c>
      <c r="E116" s="14" t="str">
        <f t="shared" si="4"/>
        <v/>
      </c>
      <c r="F116" s="6" t="str">
        <f>IF($A116&lt;&gt;"",MAXIFS(Token!$C:$C,Token!$A:$A,$D116),)</f>
        <v/>
      </c>
    </row>
    <row r="117">
      <c r="A117" s="33" t="str">
        <f t="shared" si="1"/>
        <v/>
      </c>
      <c r="B117" s="22" t="str">
        <f t="shared" si="2"/>
        <v/>
      </c>
      <c r="C117" s="14" t="str">
        <f>IF($A117&lt;&gt;"",MINIFS(Merchant!$A:$A,Merchant!$B:$B,$G$2),)</f>
        <v/>
      </c>
      <c r="D117" s="14" t="str">
        <f t="shared" si="3"/>
        <v/>
      </c>
      <c r="E117" s="14" t="str">
        <f t="shared" si="4"/>
        <v/>
      </c>
      <c r="F117" s="6" t="str">
        <f>IF($A117&lt;&gt;"",MAXIFS(Token!$C:$C,Token!$A:$A,$D117),)</f>
        <v/>
      </c>
    </row>
    <row r="118">
      <c r="A118" s="33" t="str">
        <f t="shared" si="1"/>
        <v/>
      </c>
      <c r="B118" s="22" t="str">
        <f t="shared" si="2"/>
        <v/>
      </c>
      <c r="C118" s="14" t="str">
        <f>IF($A118&lt;&gt;"",MINIFS(Merchant!$A:$A,Merchant!$B:$B,$G$2),)</f>
        <v/>
      </c>
      <c r="D118" s="14" t="str">
        <f t="shared" si="3"/>
        <v/>
      </c>
      <c r="E118" s="14" t="str">
        <f t="shared" si="4"/>
        <v/>
      </c>
      <c r="F118" s="6" t="str">
        <f>IF($A118&lt;&gt;"",MAXIFS(Token!$C:$C,Token!$A:$A,$D118),)</f>
        <v/>
      </c>
    </row>
    <row r="119">
      <c r="A119" s="33" t="str">
        <f t="shared" si="1"/>
        <v/>
      </c>
      <c r="B119" s="22" t="str">
        <f t="shared" si="2"/>
        <v/>
      </c>
      <c r="C119" s="14" t="str">
        <f>IF($A119&lt;&gt;"",MINIFS(Merchant!$A:$A,Merchant!$B:$B,$G$2),)</f>
        <v/>
      </c>
      <c r="D119" s="14" t="str">
        <f t="shared" si="3"/>
        <v/>
      </c>
      <c r="E119" s="14" t="str">
        <f t="shared" si="4"/>
        <v/>
      </c>
      <c r="F119" s="6" t="str">
        <f>IF($A119&lt;&gt;"",MAXIFS(Token!$C:$C,Token!$A:$A,$D119),)</f>
        <v/>
      </c>
    </row>
    <row r="120">
      <c r="A120" s="33" t="str">
        <f t="shared" si="1"/>
        <v/>
      </c>
      <c r="B120" s="22" t="str">
        <f t="shared" si="2"/>
        <v/>
      </c>
      <c r="C120" s="14" t="str">
        <f>IF($A120&lt;&gt;"",MINIFS(Merchant!$A:$A,Merchant!$B:$B,$G$2),)</f>
        <v/>
      </c>
      <c r="D120" s="14" t="str">
        <f t="shared" si="3"/>
        <v/>
      </c>
      <c r="E120" s="14" t="str">
        <f t="shared" si="4"/>
        <v/>
      </c>
      <c r="F120" s="6" t="str">
        <f>IF($A120&lt;&gt;"",MAXIFS(Token!$C:$C,Token!$A:$A,$D120),)</f>
        <v/>
      </c>
    </row>
    <row r="121">
      <c r="A121" s="33" t="str">
        <f t="shared" si="1"/>
        <v/>
      </c>
      <c r="B121" s="22" t="str">
        <f t="shared" si="2"/>
        <v/>
      </c>
      <c r="C121" s="14" t="str">
        <f>IF($A121&lt;&gt;"",MINIFS(Merchant!$A:$A,Merchant!$B:$B,$G$2),)</f>
        <v/>
      </c>
      <c r="D121" s="14" t="str">
        <f t="shared" si="3"/>
        <v/>
      </c>
      <c r="E121" s="14" t="str">
        <f t="shared" si="4"/>
        <v/>
      </c>
      <c r="F121" s="6" t="str">
        <f>IF($A121&lt;&gt;"",MAXIFS(Token!$C:$C,Token!$A:$A,$D121),)</f>
        <v/>
      </c>
    </row>
    <row r="122">
      <c r="A122" s="33" t="str">
        <f t="shared" si="1"/>
        <v/>
      </c>
      <c r="B122" s="22" t="str">
        <f t="shared" si="2"/>
        <v/>
      </c>
      <c r="C122" s="14" t="str">
        <f>IF($A122&lt;&gt;"",MINIFS(Merchant!$A:$A,Merchant!$B:$B,$G$2),)</f>
        <v/>
      </c>
      <c r="D122" s="14" t="str">
        <f t="shared" si="3"/>
        <v/>
      </c>
      <c r="E122" s="14" t="str">
        <f t="shared" si="4"/>
        <v/>
      </c>
      <c r="F122" s="6" t="str">
        <f>IF($A122&lt;&gt;"",MAXIFS(Token!$C:$C,Token!$A:$A,$D122),)</f>
        <v/>
      </c>
    </row>
    <row r="123">
      <c r="A123" s="33" t="str">
        <f t="shared" si="1"/>
        <v/>
      </c>
      <c r="B123" s="22" t="str">
        <f t="shared" si="2"/>
        <v/>
      </c>
      <c r="C123" s="14" t="str">
        <f>IF($A123&lt;&gt;"",MINIFS(Merchant!$A:$A,Merchant!$B:$B,$G$2),)</f>
        <v/>
      </c>
      <c r="D123" s="14" t="str">
        <f t="shared" si="3"/>
        <v/>
      </c>
      <c r="E123" s="14" t="str">
        <f t="shared" si="4"/>
        <v/>
      </c>
      <c r="F123" s="6" t="str">
        <f>IF($A123&lt;&gt;"",MAXIFS(Token!$C:$C,Token!$A:$A,$D123),)</f>
        <v/>
      </c>
    </row>
    <row r="124">
      <c r="A124" s="33" t="str">
        <f t="shared" si="1"/>
        <v/>
      </c>
      <c r="B124" s="22" t="str">
        <f t="shared" si="2"/>
        <v/>
      </c>
      <c r="C124" s="14" t="str">
        <f>IF($A124&lt;&gt;"",MINIFS(Merchant!$A:$A,Merchant!$B:$B,$G$2),)</f>
        <v/>
      </c>
      <c r="D124" s="14" t="str">
        <f t="shared" si="3"/>
        <v/>
      </c>
      <c r="E124" s="14" t="str">
        <f t="shared" si="4"/>
        <v/>
      </c>
      <c r="F124" s="6" t="str">
        <f>IF($A124&lt;&gt;"",MAXIFS(Token!$C:$C,Token!$A:$A,$D124),)</f>
        <v/>
      </c>
    </row>
    <row r="125">
      <c r="A125" s="33" t="str">
        <f t="shared" si="1"/>
        <v/>
      </c>
      <c r="B125" s="22" t="str">
        <f t="shared" si="2"/>
        <v/>
      </c>
      <c r="C125" s="14" t="str">
        <f>IF($A125&lt;&gt;"",MINIFS(Merchant!$A:$A,Merchant!$B:$B,$G$2),)</f>
        <v/>
      </c>
      <c r="D125" s="14" t="str">
        <f t="shared" si="3"/>
        <v/>
      </c>
      <c r="E125" s="14" t="str">
        <f t="shared" si="4"/>
        <v/>
      </c>
      <c r="F125" s="6" t="str">
        <f>IF($A125&lt;&gt;"",MAXIFS(Token!$C:$C,Token!$A:$A,$D125),)</f>
        <v/>
      </c>
    </row>
    <row r="126">
      <c r="A126" s="33" t="str">
        <f t="shared" si="1"/>
        <v/>
      </c>
      <c r="B126" s="22" t="str">
        <f t="shared" si="2"/>
        <v/>
      </c>
      <c r="C126" s="14" t="str">
        <f>IF($A126&lt;&gt;"",MINIFS(Merchant!$A:$A,Merchant!$B:$B,$G$2),)</f>
        <v/>
      </c>
      <c r="D126" s="14" t="str">
        <f t="shared" si="3"/>
        <v/>
      </c>
      <c r="E126" s="14" t="str">
        <f t="shared" si="4"/>
        <v/>
      </c>
      <c r="F126" s="6" t="str">
        <f>IF($A126&lt;&gt;"",MAXIFS(Token!$C:$C,Token!$A:$A,$D126),)</f>
        <v/>
      </c>
    </row>
    <row r="127">
      <c r="A127" s="33" t="str">
        <f t="shared" si="1"/>
        <v/>
      </c>
      <c r="B127" s="22" t="str">
        <f t="shared" si="2"/>
        <v/>
      </c>
      <c r="C127" s="14" t="str">
        <f>IF($A127&lt;&gt;"",MINIFS(Merchant!$A:$A,Merchant!$B:$B,$G$2),)</f>
        <v/>
      </c>
      <c r="D127" s="14" t="str">
        <f t="shared" si="3"/>
        <v/>
      </c>
      <c r="E127" s="14" t="str">
        <f t="shared" si="4"/>
        <v/>
      </c>
      <c r="F127" s="6" t="str">
        <f>IF($A127&lt;&gt;"",MAXIFS(Token!$C:$C,Token!$A:$A,$D127),)</f>
        <v/>
      </c>
    </row>
    <row r="128">
      <c r="A128" s="33" t="str">
        <f t="shared" si="1"/>
        <v/>
      </c>
      <c r="B128" s="22" t="str">
        <f t="shared" si="2"/>
        <v/>
      </c>
      <c r="C128" s="14" t="str">
        <f>IF($A128&lt;&gt;"",MINIFS(Merchant!$A:$A,Merchant!$B:$B,$G$2),)</f>
        <v/>
      </c>
      <c r="D128" s="14" t="str">
        <f t="shared" si="3"/>
        <v/>
      </c>
      <c r="E128" s="14" t="str">
        <f t="shared" si="4"/>
        <v/>
      </c>
      <c r="F128" s="6" t="str">
        <f>IF($A128&lt;&gt;"",MAXIFS(Token!$C:$C,Token!$A:$A,$D128),)</f>
        <v/>
      </c>
    </row>
    <row r="129">
      <c r="A129" s="33" t="str">
        <f t="shared" si="1"/>
        <v/>
      </c>
      <c r="B129" s="22" t="str">
        <f t="shared" si="2"/>
        <v/>
      </c>
      <c r="C129" s="14" t="str">
        <f>IF($A129&lt;&gt;"",MINIFS(Merchant!$A:$A,Merchant!$B:$B,$G$2),)</f>
        <v/>
      </c>
      <c r="D129" s="14" t="str">
        <f t="shared" si="3"/>
        <v/>
      </c>
      <c r="E129" s="14" t="str">
        <f t="shared" si="4"/>
        <v/>
      </c>
      <c r="F129" s="6" t="str">
        <f>IF($A129&lt;&gt;"",MAXIFS(Token!$C:$C,Token!$A:$A,$D129),)</f>
        <v/>
      </c>
    </row>
    <row r="130">
      <c r="A130" s="33" t="str">
        <f t="shared" si="1"/>
        <v/>
      </c>
      <c r="B130" s="22" t="str">
        <f t="shared" si="2"/>
        <v/>
      </c>
      <c r="C130" s="14" t="str">
        <f>IF($A130&lt;&gt;"",MINIFS(Merchant!$A:$A,Merchant!$B:$B,$G$2),)</f>
        <v/>
      </c>
      <c r="D130" s="14" t="str">
        <f t="shared" si="3"/>
        <v/>
      </c>
      <c r="E130" s="14" t="str">
        <f t="shared" si="4"/>
        <v/>
      </c>
      <c r="F130" s="6" t="str">
        <f>IF($A130&lt;&gt;"",MAXIFS(Token!$C:$C,Token!$A:$A,$D130),)</f>
        <v/>
      </c>
    </row>
    <row r="131">
      <c r="A131" s="33" t="str">
        <f t="shared" si="1"/>
        <v/>
      </c>
      <c r="B131" s="22" t="str">
        <f t="shared" si="2"/>
        <v/>
      </c>
      <c r="C131" s="14" t="str">
        <f>IF($A131&lt;&gt;"",MINIFS(Merchant!$A:$A,Merchant!$B:$B,$G$2),)</f>
        <v/>
      </c>
      <c r="D131" s="14" t="str">
        <f t="shared" si="3"/>
        <v/>
      </c>
      <c r="E131" s="14" t="str">
        <f t="shared" si="4"/>
        <v/>
      </c>
      <c r="F131" s="6" t="str">
        <f>IF($A131&lt;&gt;"",MAXIFS(Token!$C:$C,Token!$A:$A,$D131),)</f>
        <v/>
      </c>
    </row>
    <row r="132">
      <c r="A132" s="33" t="str">
        <f t="shared" si="1"/>
        <v/>
      </c>
      <c r="B132" s="22" t="str">
        <f t="shared" si="2"/>
        <v/>
      </c>
      <c r="C132" s="14" t="str">
        <f>IF($A132&lt;&gt;"",MINIFS(Merchant!$A:$A,Merchant!$B:$B,$G$2),)</f>
        <v/>
      </c>
      <c r="D132" s="14" t="str">
        <f t="shared" si="3"/>
        <v/>
      </c>
      <c r="E132" s="14" t="str">
        <f t="shared" si="4"/>
        <v/>
      </c>
      <c r="F132" s="6" t="str">
        <f>IF($A132&lt;&gt;"",MAXIFS(Token!$C:$C,Token!$A:$A,$D132),)</f>
        <v/>
      </c>
    </row>
    <row r="133">
      <c r="A133" s="33" t="str">
        <f t="shared" si="1"/>
        <v/>
      </c>
      <c r="B133" s="22" t="str">
        <f t="shared" si="2"/>
        <v/>
      </c>
      <c r="C133" s="14" t="str">
        <f>IF($A133&lt;&gt;"",MINIFS(Merchant!$A:$A,Merchant!$B:$B,$G$2),)</f>
        <v/>
      </c>
      <c r="D133" s="14" t="str">
        <f t="shared" si="3"/>
        <v/>
      </c>
      <c r="E133" s="14" t="str">
        <f t="shared" si="4"/>
        <v/>
      </c>
      <c r="F133" s="6" t="str">
        <f>IF($A133&lt;&gt;"",MAXIFS(Token!$C:$C,Token!$A:$A,$D133),)</f>
        <v/>
      </c>
    </row>
    <row r="134">
      <c r="A134" s="33" t="str">
        <f t="shared" si="1"/>
        <v/>
      </c>
      <c r="B134" s="22" t="str">
        <f t="shared" si="2"/>
        <v/>
      </c>
      <c r="C134" s="14" t="str">
        <f>IF($A134&lt;&gt;"",MINIFS(Merchant!$A:$A,Merchant!$B:$B,$G$2),)</f>
        <v/>
      </c>
      <c r="D134" s="14" t="str">
        <f t="shared" si="3"/>
        <v/>
      </c>
      <c r="E134" s="14" t="str">
        <f t="shared" si="4"/>
        <v/>
      </c>
      <c r="F134" s="6" t="str">
        <f>IF($A134&lt;&gt;"",MAXIFS(Token!$C:$C,Token!$A:$A,$D134),)</f>
        <v/>
      </c>
    </row>
    <row r="135">
      <c r="A135" s="33" t="str">
        <f t="shared" si="1"/>
        <v/>
      </c>
      <c r="B135" s="22" t="str">
        <f t="shared" si="2"/>
        <v/>
      </c>
      <c r="C135" s="14" t="str">
        <f>IF($A135&lt;&gt;"",MINIFS(Merchant!$A:$A,Merchant!$B:$B,$G$2),)</f>
        <v/>
      </c>
      <c r="D135" s="14" t="str">
        <f t="shared" si="3"/>
        <v/>
      </c>
      <c r="E135" s="14" t="str">
        <f t="shared" si="4"/>
        <v/>
      </c>
      <c r="F135" s="6" t="str">
        <f>IF($A135&lt;&gt;"",MAXIFS(Token!$C:$C,Token!$A:$A,$D135),)</f>
        <v/>
      </c>
    </row>
    <row r="136">
      <c r="A136" s="33" t="str">
        <f t="shared" si="1"/>
        <v/>
      </c>
      <c r="B136" s="22" t="str">
        <f t="shared" si="2"/>
        <v/>
      </c>
      <c r="C136" s="14" t="str">
        <f>IF($A136&lt;&gt;"",MINIFS(Merchant!$A:$A,Merchant!$B:$B,$G$2),)</f>
        <v/>
      </c>
      <c r="D136" s="14" t="str">
        <f t="shared" si="3"/>
        <v/>
      </c>
      <c r="E136" s="14" t="str">
        <f t="shared" si="4"/>
        <v/>
      </c>
      <c r="F136" s="6" t="str">
        <f>IF($A136&lt;&gt;"",MAXIFS(Token!$C:$C,Token!$A:$A,$D136),)</f>
        <v/>
      </c>
    </row>
    <row r="137">
      <c r="A137" s="33" t="str">
        <f t="shared" si="1"/>
        <v/>
      </c>
      <c r="B137" s="22" t="str">
        <f t="shared" si="2"/>
        <v/>
      </c>
      <c r="C137" s="14" t="str">
        <f>IF($A137&lt;&gt;"",MINIFS(Merchant!$A:$A,Merchant!$B:$B,$G$2),)</f>
        <v/>
      </c>
      <c r="D137" s="14" t="str">
        <f t="shared" si="3"/>
        <v/>
      </c>
      <c r="E137" s="14" t="str">
        <f t="shared" si="4"/>
        <v/>
      </c>
      <c r="F137" s="6" t="str">
        <f>IF($A137&lt;&gt;"",MAXIFS(Token!$C:$C,Token!$A:$A,$D137),)</f>
        <v/>
      </c>
    </row>
    <row r="138">
      <c r="A138" s="33" t="str">
        <f t="shared" si="1"/>
        <v/>
      </c>
      <c r="B138" s="22" t="str">
        <f t="shared" si="2"/>
        <v/>
      </c>
      <c r="C138" s="14" t="str">
        <f>IF($A138&lt;&gt;"",MINIFS(Merchant!$A:$A,Merchant!$B:$B,$G$2),)</f>
        <v/>
      </c>
      <c r="D138" s="14" t="str">
        <f t="shared" si="3"/>
        <v/>
      </c>
      <c r="E138" s="14" t="str">
        <f t="shared" si="4"/>
        <v/>
      </c>
      <c r="F138" s="6" t="str">
        <f>IF($A138&lt;&gt;"",MAXIFS(Token!$C:$C,Token!$A:$A,$D138),)</f>
        <v/>
      </c>
    </row>
    <row r="139">
      <c r="A139" s="33" t="str">
        <f t="shared" si="1"/>
        <v/>
      </c>
      <c r="B139" s="22" t="str">
        <f t="shared" si="2"/>
        <v/>
      </c>
      <c r="C139" s="14" t="str">
        <f>IF($A139&lt;&gt;"",MINIFS(Merchant!$A:$A,Merchant!$B:$B,$G$2),)</f>
        <v/>
      </c>
      <c r="D139" s="14" t="str">
        <f t="shared" si="3"/>
        <v/>
      </c>
      <c r="E139" s="14" t="str">
        <f t="shared" si="4"/>
        <v/>
      </c>
      <c r="F139" s="6" t="str">
        <f>IF($A139&lt;&gt;"",MAXIFS(Token!$C:$C,Token!$A:$A,$D139),)</f>
        <v/>
      </c>
    </row>
    <row r="140">
      <c r="A140" s="33" t="str">
        <f t="shared" si="1"/>
        <v/>
      </c>
      <c r="B140" s="22" t="str">
        <f t="shared" si="2"/>
        <v/>
      </c>
      <c r="C140" s="14" t="str">
        <f>IF($A140&lt;&gt;"",MINIFS(Merchant!$A:$A,Merchant!$B:$B,$G$2),)</f>
        <v/>
      </c>
      <c r="D140" s="14" t="str">
        <f t="shared" si="3"/>
        <v/>
      </c>
      <c r="E140" s="14" t="str">
        <f t="shared" si="4"/>
        <v/>
      </c>
      <c r="F140" s="6" t="str">
        <f>IF($A140&lt;&gt;"",MAXIFS(Token!$C:$C,Token!$A:$A,$D140),)</f>
        <v/>
      </c>
    </row>
    <row r="141">
      <c r="A141" s="33" t="str">
        <f t="shared" si="1"/>
        <v/>
      </c>
      <c r="B141" s="22" t="str">
        <f t="shared" si="2"/>
        <v/>
      </c>
      <c r="C141" s="14" t="str">
        <f>IF($A141&lt;&gt;"",MINIFS(Merchant!$A:$A,Merchant!$B:$B,$G$2),)</f>
        <v/>
      </c>
      <c r="D141" s="14" t="str">
        <f t="shared" si="3"/>
        <v/>
      </c>
      <c r="E141" s="14" t="str">
        <f t="shared" si="4"/>
        <v/>
      </c>
      <c r="F141" s="6" t="str">
        <f>IF($A141&lt;&gt;"",MAXIFS(Token!$C:$C,Token!$A:$A,$D141),)</f>
        <v/>
      </c>
    </row>
    <row r="142">
      <c r="A142" s="33" t="str">
        <f t="shared" si="1"/>
        <v/>
      </c>
      <c r="B142" s="22" t="str">
        <f t="shared" si="2"/>
        <v/>
      </c>
      <c r="C142" s="14" t="str">
        <f>IF($A142&lt;&gt;"",MINIFS(Merchant!$A:$A,Merchant!$B:$B,$G$2),)</f>
        <v/>
      </c>
      <c r="D142" s="14" t="str">
        <f t="shared" si="3"/>
        <v/>
      </c>
      <c r="E142" s="14" t="str">
        <f t="shared" si="4"/>
        <v/>
      </c>
      <c r="F142" s="6" t="str">
        <f>IF($A142&lt;&gt;"",MAXIFS(Token!$C:$C,Token!$A:$A,$D142),)</f>
        <v/>
      </c>
    </row>
    <row r="143">
      <c r="A143" s="33" t="str">
        <f t="shared" si="1"/>
        <v/>
      </c>
      <c r="B143" s="22" t="str">
        <f t="shared" si="2"/>
        <v/>
      </c>
      <c r="C143" s="14" t="str">
        <f>IF($A143&lt;&gt;"",MINIFS(Merchant!$A:$A,Merchant!$B:$B,$G$2),)</f>
        <v/>
      </c>
      <c r="D143" s="14" t="str">
        <f t="shared" si="3"/>
        <v/>
      </c>
      <c r="E143" s="14" t="str">
        <f t="shared" si="4"/>
        <v/>
      </c>
      <c r="F143" s="6" t="str">
        <f>IF($A143&lt;&gt;"",MAXIFS(Token!$C:$C,Token!$A:$A,$D143),)</f>
        <v/>
      </c>
    </row>
    <row r="144">
      <c r="A144" s="33" t="str">
        <f t="shared" si="1"/>
        <v/>
      </c>
      <c r="B144" s="22" t="str">
        <f t="shared" si="2"/>
        <v/>
      </c>
      <c r="C144" s="14" t="str">
        <f>IF($A144&lt;&gt;"",MINIFS(Merchant!$A:$A,Merchant!$B:$B,$G$2),)</f>
        <v/>
      </c>
      <c r="D144" s="14" t="str">
        <f t="shared" si="3"/>
        <v/>
      </c>
      <c r="E144" s="14" t="str">
        <f t="shared" si="4"/>
        <v/>
      </c>
      <c r="F144" s="6" t="str">
        <f>IF($A144&lt;&gt;"",MAXIFS(Token!$C:$C,Token!$A:$A,$D144),)</f>
        <v/>
      </c>
    </row>
    <row r="145">
      <c r="A145" s="33" t="str">
        <f t="shared" si="1"/>
        <v/>
      </c>
      <c r="B145" s="22" t="str">
        <f t="shared" si="2"/>
        <v/>
      </c>
      <c r="C145" s="14" t="str">
        <f>IF($A145&lt;&gt;"",MINIFS(Merchant!$A:$A,Merchant!$B:$B,$G$2),)</f>
        <v/>
      </c>
      <c r="D145" s="14" t="str">
        <f t="shared" si="3"/>
        <v/>
      </c>
      <c r="E145" s="14" t="str">
        <f t="shared" si="4"/>
        <v/>
      </c>
      <c r="F145" s="6" t="str">
        <f>IF($A145&lt;&gt;"",MAXIFS(Token!$C:$C,Token!$A:$A,$D145),)</f>
        <v/>
      </c>
    </row>
    <row r="146">
      <c r="A146" s="33" t="str">
        <f t="shared" si="1"/>
        <v/>
      </c>
      <c r="B146" s="22" t="str">
        <f t="shared" si="2"/>
        <v/>
      </c>
      <c r="C146" s="14" t="str">
        <f>IF($A146&lt;&gt;"",MINIFS(Merchant!$A:$A,Merchant!$B:$B,$G$2),)</f>
        <v/>
      </c>
      <c r="D146" s="14" t="str">
        <f t="shared" si="3"/>
        <v/>
      </c>
      <c r="E146" s="14" t="str">
        <f t="shared" si="4"/>
        <v/>
      </c>
      <c r="F146" s="6" t="str">
        <f>IF($A146&lt;&gt;"",MAXIFS(Token!$C:$C,Token!$A:$A,$D146),)</f>
        <v/>
      </c>
    </row>
    <row r="147">
      <c r="A147" s="33" t="str">
        <f t="shared" si="1"/>
        <v/>
      </c>
      <c r="B147" s="22" t="str">
        <f t="shared" si="2"/>
        <v/>
      </c>
      <c r="C147" s="14" t="str">
        <f>IF($A147&lt;&gt;"",MINIFS(Merchant!$A:$A,Merchant!$B:$B,$G$2),)</f>
        <v/>
      </c>
      <c r="D147" s="14" t="str">
        <f t="shared" si="3"/>
        <v/>
      </c>
      <c r="E147" s="14" t="str">
        <f t="shared" si="4"/>
        <v/>
      </c>
      <c r="F147" s="6" t="str">
        <f>IF($A147&lt;&gt;"",MAXIFS(Token!$C:$C,Token!$A:$A,$D147),)</f>
        <v/>
      </c>
    </row>
    <row r="148">
      <c r="A148" s="33" t="str">
        <f t="shared" si="1"/>
        <v/>
      </c>
      <c r="B148" s="22" t="str">
        <f t="shared" si="2"/>
        <v/>
      </c>
      <c r="C148" s="14" t="str">
        <f>IF($A148&lt;&gt;"",MINIFS(Merchant!$A:$A,Merchant!$B:$B,$G$2),)</f>
        <v/>
      </c>
      <c r="D148" s="14" t="str">
        <f t="shared" si="3"/>
        <v/>
      </c>
      <c r="E148" s="14" t="str">
        <f t="shared" si="4"/>
        <v/>
      </c>
      <c r="F148" s="6" t="str">
        <f>IF($A148&lt;&gt;"",MAXIFS(Token!$C:$C,Token!$A:$A,$D148),)</f>
        <v/>
      </c>
    </row>
    <row r="149">
      <c r="A149" s="33" t="str">
        <f t="shared" si="1"/>
        <v/>
      </c>
      <c r="B149" s="22" t="str">
        <f t="shared" si="2"/>
        <v/>
      </c>
      <c r="C149" s="14" t="str">
        <f>IF($A149&lt;&gt;"",MINIFS(Merchant!$A:$A,Merchant!$B:$B,$G$2),)</f>
        <v/>
      </c>
      <c r="D149" s="14" t="str">
        <f t="shared" si="3"/>
        <v/>
      </c>
      <c r="E149" s="14" t="str">
        <f t="shared" si="4"/>
        <v/>
      </c>
      <c r="F149" s="6" t="str">
        <f>IF($A149&lt;&gt;"",MAXIFS(Token!$C:$C,Token!$A:$A,$D149),)</f>
        <v/>
      </c>
    </row>
    <row r="150">
      <c r="A150" s="33" t="str">
        <f t="shared" si="1"/>
        <v/>
      </c>
      <c r="B150" s="22" t="str">
        <f t="shared" si="2"/>
        <v/>
      </c>
      <c r="C150" s="14" t="str">
        <f>IF($A150&lt;&gt;"",MINIFS(Merchant!$A:$A,Merchant!$B:$B,$G$2),)</f>
        <v/>
      </c>
      <c r="D150" s="14" t="str">
        <f t="shared" si="3"/>
        <v/>
      </c>
      <c r="E150" s="14" t="str">
        <f t="shared" si="4"/>
        <v/>
      </c>
      <c r="F150" s="6" t="str">
        <f>IF($A150&lt;&gt;"",MAXIFS(Token!$C:$C,Token!$A:$A,$D150),)</f>
        <v/>
      </c>
    </row>
    <row r="151">
      <c r="A151" s="33" t="str">
        <f t="shared" si="1"/>
        <v/>
      </c>
      <c r="B151" s="22" t="str">
        <f t="shared" si="2"/>
        <v/>
      </c>
      <c r="C151" s="14" t="str">
        <f>IF($A151&lt;&gt;"",MINIFS(Merchant!$A:$A,Merchant!$B:$B,$G$2),)</f>
        <v/>
      </c>
      <c r="D151" s="14" t="str">
        <f t="shared" si="3"/>
        <v/>
      </c>
      <c r="E151" s="14" t="str">
        <f t="shared" si="4"/>
        <v/>
      </c>
      <c r="F151" s="6" t="str">
        <f>IF($A151&lt;&gt;"",MAXIFS(Token!$C:$C,Token!$A:$A,$D151),)</f>
        <v/>
      </c>
    </row>
    <row r="152">
      <c r="A152" s="33" t="str">
        <f t="shared" si="1"/>
        <v/>
      </c>
      <c r="B152" s="22" t="str">
        <f t="shared" si="2"/>
        <v/>
      </c>
      <c r="C152" s="14" t="str">
        <f>IF($A152&lt;&gt;"",MINIFS(Merchant!$A:$A,Merchant!$B:$B,$G$2),)</f>
        <v/>
      </c>
      <c r="D152" s="14" t="str">
        <f t="shared" si="3"/>
        <v/>
      </c>
      <c r="E152" s="14" t="str">
        <f t="shared" si="4"/>
        <v/>
      </c>
      <c r="F152" s="6" t="str">
        <f>IF($A152&lt;&gt;"",MAXIFS(Token!$C:$C,Token!$A:$A,$D152),)</f>
        <v/>
      </c>
    </row>
    <row r="153">
      <c r="A153" s="33" t="str">
        <f t="shared" si="1"/>
        <v/>
      </c>
      <c r="B153" s="22" t="str">
        <f t="shared" si="2"/>
        <v/>
      </c>
      <c r="C153" s="14" t="str">
        <f>IF($A153&lt;&gt;"",MINIFS(Merchant!$A:$A,Merchant!$B:$B,$G$2),)</f>
        <v/>
      </c>
      <c r="D153" s="14" t="str">
        <f t="shared" si="3"/>
        <v/>
      </c>
      <c r="E153" s="14" t="str">
        <f t="shared" si="4"/>
        <v/>
      </c>
      <c r="F153" s="6" t="str">
        <f>IF($A153&lt;&gt;"",MAXIFS(Token!$C:$C,Token!$A:$A,$D153),)</f>
        <v/>
      </c>
    </row>
    <row r="154">
      <c r="A154" s="33" t="str">
        <f t="shared" si="1"/>
        <v/>
      </c>
      <c r="B154" s="22" t="str">
        <f t="shared" si="2"/>
        <v/>
      </c>
      <c r="C154" s="14" t="str">
        <f>IF($A154&lt;&gt;"",MINIFS(Merchant!$A:$A,Merchant!$B:$B,$G$2),)</f>
        <v/>
      </c>
      <c r="D154" s="14" t="str">
        <f t="shared" si="3"/>
        <v/>
      </c>
      <c r="E154" s="14" t="str">
        <f t="shared" si="4"/>
        <v/>
      </c>
      <c r="F154" s="6" t="str">
        <f>IF($A154&lt;&gt;"",MAXIFS(Token!$C:$C,Token!$A:$A,$D154),)</f>
        <v/>
      </c>
    </row>
    <row r="155">
      <c r="A155" s="33" t="str">
        <f t="shared" si="1"/>
        <v/>
      </c>
      <c r="B155" s="22" t="str">
        <f t="shared" si="2"/>
        <v/>
      </c>
      <c r="C155" s="14" t="str">
        <f>IF($A155&lt;&gt;"",MINIFS(Merchant!$A:$A,Merchant!$B:$B,$G$2),)</f>
        <v/>
      </c>
      <c r="D155" s="14" t="str">
        <f t="shared" si="3"/>
        <v/>
      </c>
      <c r="E155" s="14" t="str">
        <f t="shared" si="4"/>
        <v/>
      </c>
      <c r="F155" s="6" t="str">
        <f>IF($A155&lt;&gt;"",MAXIFS(Token!$C:$C,Token!$A:$A,$D155),)</f>
        <v/>
      </c>
    </row>
    <row r="156">
      <c r="A156" s="33" t="str">
        <f t="shared" si="1"/>
        <v/>
      </c>
      <c r="B156" s="22" t="str">
        <f t="shared" si="2"/>
        <v/>
      </c>
      <c r="C156" s="14" t="str">
        <f>IF($A156&lt;&gt;"",MINIFS(Merchant!$A:$A,Merchant!$B:$B,$G$2),)</f>
        <v/>
      </c>
      <c r="D156" s="14" t="str">
        <f t="shared" si="3"/>
        <v/>
      </c>
      <c r="E156" s="14" t="str">
        <f t="shared" si="4"/>
        <v/>
      </c>
      <c r="F156" s="6" t="str">
        <f>IF($A156&lt;&gt;"",MAXIFS(Token!$C:$C,Token!$A:$A,$D156),)</f>
        <v/>
      </c>
    </row>
    <row r="157">
      <c r="A157" s="33" t="str">
        <f t="shared" si="1"/>
        <v/>
      </c>
      <c r="B157" s="22" t="str">
        <f t="shared" si="2"/>
        <v/>
      </c>
      <c r="C157" s="14" t="str">
        <f>IF($A157&lt;&gt;"",MINIFS(Merchant!$A:$A,Merchant!$B:$B,$G$2),)</f>
        <v/>
      </c>
      <c r="D157" s="14" t="str">
        <f t="shared" si="3"/>
        <v/>
      </c>
      <c r="E157" s="14" t="str">
        <f t="shared" si="4"/>
        <v/>
      </c>
      <c r="F157" s="6" t="str">
        <f>IF($A157&lt;&gt;"",MAXIFS(Token!$C:$C,Token!$A:$A,$D157),)</f>
        <v/>
      </c>
    </row>
    <row r="158">
      <c r="A158" s="33" t="str">
        <f t="shared" si="1"/>
        <v/>
      </c>
      <c r="B158" s="22" t="str">
        <f t="shared" si="2"/>
        <v/>
      </c>
      <c r="C158" s="14" t="str">
        <f>IF($A158&lt;&gt;"",MINIFS(Merchant!$A:$A,Merchant!$B:$B,$G$2),)</f>
        <v/>
      </c>
      <c r="D158" s="14" t="str">
        <f t="shared" si="3"/>
        <v/>
      </c>
      <c r="E158" s="14" t="str">
        <f t="shared" si="4"/>
        <v/>
      </c>
      <c r="F158" s="6" t="str">
        <f>IF($A158&lt;&gt;"",MAXIFS(Token!$C:$C,Token!$A:$A,$D158),)</f>
        <v/>
      </c>
    </row>
    <row r="159">
      <c r="A159" s="33" t="str">
        <f t="shared" si="1"/>
        <v/>
      </c>
      <c r="B159" s="22" t="str">
        <f t="shared" si="2"/>
        <v/>
      </c>
      <c r="C159" s="14" t="str">
        <f>IF($A159&lt;&gt;"",MINIFS(Merchant!$A:$A,Merchant!$B:$B,$G$2),)</f>
        <v/>
      </c>
      <c r="D159" s="14" t="str">
        <f t="shared" si="3"/>
        <v/>
      </c>
      <c r="E159" s="14" t="str">
        <f t="shared" si="4"/>
        <v/>
      </c>
      <c r="F159" s="6" t="str">
        <f>IF($A159&lt;&gt;"",MAXIFS(Token!$C:$C,Token!$A:$A,$D159),)</f>
        <v/>
      </c>
    </row>
    <row r="160">
      <c r="A160" s="33" t="str">
        <f t="shared" si="1"/>
        <v/>
      </c>
      <c r="B160" s="22" t="str">
        <f t="shared" si="2"/>
        <v/>
      </c>
      <c r="C160" s="14" t="str">
        <f>IF($A160&lt;&gt;"",MINIFS(Merchant!$A:$A,Merchant!$B:$B,$G$2),)</f>
        <v/>
      </c>
      <c r="D160" s="14" t="str">
        <f t="shared" si="3"/>
        <v/>
      </c>
      <c r="E160" s="14" t="str">
        <f t="shared" si="4"/>
        <v/>
      </c>
      <c r="F160" s="6" t="str">
        <f>IF($A160&lt;&gt;"",MAXIFS(Token!$C:$C,Token!$A:$A,$D160),)</f>
        <v/>
      </c>
    </row>
    <row r="161">
      <c r="A161" s="33" t="str">
        <f t="shared" si="1"/>
        <v/>
      </c>
      <c r="B161" s="22" t="str">
        <f t="shared" si="2"/>
        <v/>
      </c>
      <c r="C161" s="14" t="str">
        <f>IF($A161&lt;&gt;"",MINIFS(Merchant!$A:$A,Merchant!$B:$B,$G$2),)</f>
        <v/>
      </c>
      <c r="D161" s="14" t="str">
        <f t="shared" si="3"/>
        <v/>
      </c>
      <c r="E161" s="14" t="str">
        <f t="shared" si="4"/>
        <v/>
      </c>
      <c r="F161" s="6" t="str">
        <f>IF($A161&lt;&gt;"",MAXIFS(Token!$C:$C,Token!$A:$A,$D161),)</f>
        <v/>
      </c>
    </row>
    <row r="162">
      <c r="A162" s="33" t="str">
        <f t="shared" si="1"/>
        <v/>
      </c>
      <c r="B162" s="22" t="str">
        <f t="shared" si="2"/>
        <v/>
      </c>
      <c r="C162" s="14" t="str">
        <f>IF($A162&lt;&gt;"",MINIFS(Merchant!$A:$A,Merchant!$B:$B,$G$2),)</f>
        <v/>
      </c>
      <c r="D162" s="14" t="str">
        <f t="shared" si="3"/>
        <v/>
      </c>
      <c r="E162" s="14" t="str">
        <f t="shared" si="4"/>
        <v/>
      </c>
      <c r="F162" s="6" t="str">
        <f>IF($A162&lt;&gt;"",MAXIFS(Token!$C:$C,Token!$A:$A,$D162),)</f>
        <v/>
      </c>
    </row>
    <row r="163">
      <c r="A163" s="33" t="str">
        <f t="shared" si="1"/>
        <v/>
      </c>
      <c r="B163" s="22" t="str">
        <f t="shared" si="2"/>
        <v/>
      </c>
      <c r="C163" s="14" t="str">
        <f>IF($A163&lt;&gt;"",MINIFS(Merchant!$A:$A,Merchant!$B:$B,$G$2),)</f>
        <v/>
      </c>
      <c r="D163" s="14" t="str">
        <f t="shared" si="3"/>
        <v/>
      </c>
      <c r="E163" s="14" t="str">
        <f t="shared" si="4"/>
        <v/>
      </c>
      <c r="F163" s="6" t="str">
        <f>IF($A163&lt;&gt;"",MAXIFS(Token!$C:$C,Token!$A:$A,$D163),)</f>
        <v/>
      </c>
    </row>
    <row r="164">
      <c r="A164" s="33" t="str">
        <f t="shared" si="1"/>
        <v/>
      </c>
      <c r="B164" s="22" t="str">
        <f t="shared" si="2"/>
        <v/>
      </c>
      <c r="C164" s="14" t="str">
        <f>IF($A164&lt;&gt;"",MINIFS(Merchant!$A:$A,Merchant!$B:$B,$G$2),)</f>
        <v/>
      </c>
      <c r="D164" s="14" t="str">
        <f t="shared" si="3"/>
        <v/>
      </c>
      <c r="E164" s="14" t="str">
        <f t="shared" si="4"/>
        <v/>
      </c>
      <c r="F164" s="6" t="str">
        <f>IF($A164&lt;&gt;"",MAXIFS(Token!$C:$C,Token!$A:$A,$D164),)</f>
        <v/>
      </c>
    </row>
    <row r="165">
      <c r="A165" s="33" t="str">
        <f t="shared" si="1"/>
        <v/>
      </c>
      <c r="B165" s="22" t="str">
        <f t="shared" si="2"/>
        <v/>
      </c>
      <c r="C165" s="14" t="str">
        <f>IF($A165&lt;&gt;"",MINIFS(Merchant!$A:$A,Merchant!$B:$B,$G$2),)</f>
        <v/>
      </c>
      <c r="D165" s="14" t="str">
        <f t="shared" si="3"/>
        <v/>
      </c>
      <c r="E165" s="14" t="str">
        <f t="shared" si="4"/>
        <v/>
      </c>
      <c r="F165" s="6" t="str">
        <f>IF($A165&lt;&gt;"",MAXIFS(Token!$C:$C,Token!$A:$A,$D165),)</f>
        <v/>
      </c>
    </row>
    <row r="166">
      <c r="A166" s="33" t="str">
        <f t="shared" si="1"/>
        <v/>
      </c>
      <c r="B166" s="22" t="str">
        <f t="shared" si="2"/>
        <v/>
      </c>
      <c r="C166" s="14" t="str">
        <f>IF($A166&lt;&gt;"",MINIFS(Merchant!$A:$A,Merchant!$B:$B,$G$2),)</f>
        <v/>
      </c>
      <c r="D166" s="14" t="str">
        <f t="shared" si="3"/>
        <v/>
      </c>
      <c r="E166" s="14" t="str">
        <f t="shared" si="4"/>
        <v/>
      </c>
      <c r="F166" s="6" t="str">
        <f>IF($A166&lt;&gt;"",MAXIFS(Token!$C:$C,Token!$A:$A,$D166),)</f>
        <v/>
      </c>
    </row>
    <row r="167">
      <c r="A167" s="33" t="str">
        <f t="shared" si="1"/>
        <v/>
      </c>
      <c r="B167" s="22" t="str">
        <f t="shared" si="2"/>
        <v/>
      </c>
      <c r="C167" s="14" t="str">
        <f>IF($A167&lt;&gt;"",MINIFS(Merchant!$A:$A,Merchant!$B:$B,$G$2),)</f>
        <v/>
      </c>
      <c r="D167" s="14" t="str">
        <f t="shared" si="3"/>
        <v/>
      </c>
      <c r="E167" s="14" t="str">
        <f t="shared" si="4"/>
        <v/>
      </c>
      <c r="F167" s="6" t="str">
        <f>IF($A167&lt;&gt;"",MAXIFS(Token!$C:$C,Token!$A:$A,$D167),)</f>
        <v/>
      </c>
    </row>
    <row r="168">
      <c r="A168" s="33" t="str">
        <f t="shared" si="1"/>
        <v/>
      </c>
      <c r="B168" s="22" t="str">
        <f t="shared" si="2"/>
        <v/>
      </c>
      <c r="C168" s="14" t="str">
        <f>IF($A168&lt;&gt;"",MINIFS(Merchant!$A:$A,Merchant!$B:$B,$G$2),)</f>
        <v/>
      </c>
      <c r="D168" s="14" t="str">
        <f t="shared" si="3"/>
        <v/>
      </c>
      <c r="E168" s="14" t="str">
        <f t="shared" si="4"/>
        <v/>
      </c>
      <c r="F168" s="6" t="str">
        <f>IF($A168&lt;&gt;"",MAXIFS(Token!$C:$C,Token!$A:$A,$D168),)</f>
        <v/>
      </c>
    </row>
    <row r="169">
      <c r="A169" s="33" t="str">
        <f t="shared" si="1"/>
        <v/>
      </c>
      <c r="B169" s="22" t="str">
        <f t="shared" si="2"/>
        <v/>
      </c>
      <c r="C169" s="14" t="str">
        <f>IF($A169&lt;&gt;"",MINIFS(Merchant!$A:$A,Merchant!$B:$B,$G$2),)</f>
        <v/>
      </c>
      <c r="D169" s="14" t="str">
        <f t="shared" si="3"/>
        <v/>
      </c>
      <c r="E169" s="14" t="str">
        <f t="shared" si="4"/>
        <v/>
      </c>
      <c r="F169" s="6" t="str">
        <f>IF($A169&lt;&gt;"",MAXIFS(Token!$C:$C,Token!$A:$A,$D169),)</f>
        <v/>
      </c>
    </row>
    <row r="170">
      <c r="A170" s="33" t="str">
        <f t="shared" si="1"/>
        <v/>
      </c>
      <c r="B170" s="22" t="str">
        <f t="shared" si="2"/>
        <v/>
      </c>
      <c r="C170" s="14" t="str">
        <f>IF($A170&lt;&gt;"",MINIFS(Merchant!$A:$A,Merchant!$B:$B,$G$2),)</f>
        <v/>
      </c>
      <c r="D170" s="14" t="str">
        <f t="shared" si="3"/>
        <v/>
      </c>
      <c r="E170" s="14" t="str">
        <f t="shared" si="4"/>
        <v/>
      </c>
      <c r="F170" s="6" t="str">
        <f>IF($A170&lt;&gt;"",MAXIFS(Token!$C:$C,Token!$A:$A,$D170),)</f>
        <v/>
      </c>
    </row>
    <row r="171">
      <c r="A171" s="33" t="str">
        <f t="shared" si="1"/>
        <v/>
      </c>
      <c r="B171" s="22" t="str">
        <f t="shared" si="2"/>
        <v/>
      </c>
      <c r="C171" s="14" t="str">
        <f>IF($A171&lt;&gt;"",MINIFS(Merchant!$A:$A,Merchant!$B:$B,$G$2),)</f>
        <v/>
      </c>
      <c r="D171" s="14" t="str">
        <f t="shared" si="3"/>
        <v/>
      </c>
      <c r="E171" s="14" t="str">
        <f t="shared" si="4"/>
        <v/>
      </c>
      <c r="F171" s="6" t="str">
        <f>IF($A171&lt;&gt;"",MAXIFS(Token!$C:$C,Token!$A:$A,$D171),)</f>
        <v/>
      </c>
    </row>
    <row r="172">
      <c r="A172" s="33" t="str">
        <f t="shared" si="1"/>
        <v/>
      </c>
      <c r="B172" s="22" t="str">
        <f t="shared" si="2"/>
        <v/>
      </c>
      <c r="C172" s="14" t="str">
        <f>IF($A172&lt;&gt;"",MINIFS(Merchant!$A:$A,Merchant!$B:$B,$G$2),)</f>
        <v/>
      </c>
      <c r="D172" s="14" t="str">
        <f t="shared" si="3"/>
        <v/>
      </c>
      <c r="E172" s="14" t="str">
        <f t="shared" si="4"/>
        <v/>
      </c>
      <c r="F172" s="6" t="str">
        <f>IF($A172&lt;&gt;"",MAXIFS(Token!$C:$C,Token!$A:$A,$D172),)</f>
        <v/>
      </c>
    </row>
    <row r="173">
      <c r="A173" s="33" t="str">
        <f t="shared" si="1"/>
        <v/>
      </c>
      <c r="B173" s="22" t="str">
        <f t="shared" si="2"/>
        <v/>
      </c>
      <c r="C173" s="14" t="str">
        <f>IF($A173&lt;&gt;"",MINIFS(Merchant!$A:$A,Merchant!$B:$B,$G$2),)</f>
        <v/>
      </c>
      <c r="D173" s="14" t="str">
        <f t="shared" si="3"/>
        <v/>
      </c>
      <c r="E173" s="14" t="str">
        <f t="shared" si="4"/>
        <v/>
      </c>
      <c r="F173" s="6" t="str">
        <f>IF($A173&lt;&gt;"",MAXIFS(Token!$C:$C,Token!$A:$A,$D173),)</f>
        <v/>
      </c>
    </row>
    <row r="174">
      <c r="A174" s="33" t="str">
        <f t="shared" si="1"/>
        <v/>
      </c>
      <c r="B174" s="22" t="str">
        <f t="shared" si="2"/>
        <v/>
      </c>
      <c r="C174" s="14" t="str">
        <f>IF($A174&lt;&gt;"",MINIFS(Merchant!$A:$A,Merchant!$B:$B,$G$2),)</f>
        <v/>
      </c>
      <c r="D174" s="14" t="str">
        <f t="shared" si="3"/>
        <v/>
      </c>
      <c r="E174" s="14" t="str">
        <f t="shared" si="4"/>
        <v/>
      </c>
      <c r="F174" s="6" t="str">
        <f>IF($A174&lt;&gt;"",MAXIFS(Token!$C:$C,Token!$A:$A,$D174),)</f>
        <v/>
      </c>
    </row>
    <row r="175">
      <c r="A175" s="33" t="str">
        <f t="shared" si="1"/>
        <v/>
      </c>
      <c r="B175" s="22" t="str">
        <f t="shared" si="2"/>
        <v/>
      </c>
      <c r="C175" s="14" t="str">
        <f>IF($A175&lt;&gt;"",MINIFS(Merchant!$A:$A,Merchant!$B:$B,$G$2),)</f>
        <v/>
      </c>
      <c r="D175" s="14" t="str">
        <f t="shared" si="3"/>
        <v/>
      </c>
      <c r="E175" s="14" t="str">
        <f t="shared" si="4"/>
        <v/>
      </c>
      <c r="F175" s="6" t="str">
        <f>IF($A175&lt;&gt;"",MAXIFS(Token!$C:$C,Token!$A:$A,$D175),)</f>
        <v/>
      </c>
    </row>
    <row r="176">
      <c r="A176" s="33" t="str">
        <f t="shared" si="1"/>
        <v/>
      </c>
      <c r="B176" s="22" t="str">
        <f t="shared" si="2"/>
        <v/>
      </c>
      <c r="C176" s="14" t="str">
        <f>IF($A176&lt;&gt;"",MINIFS(Merchant!$A:$A,Merchant!$B:$B,$G$2),)</f>
        <v/>
      </c>
      <c r="D176" s="14" t="str">
        <f t="shared" si="3"/>
        <v/>
      </c>
      <c r="E176" s="14" t="str">
        <f t="shared" si="4"/>
        <v/>
      </c>
      <c r="F176" s="6" t="str">
        <f>IF($A176&lt;&gt;"",MAXIFS(Token!$C:$C,Token!$A:$A,$D176),)</f>
        <v/>
      </c>
    </row>
    <row r="177">
      <c r="A177" s="33" t="str">
        <f t="shared" si="1"/>
        <v/>
      </c>
      <c r="B177" s="22" t="str">
        <f t="shared" si="2"/>
        <v/>
      </c>
      <c r="C177" s="14" t="str">
        <f>IF($A177&lt;&gt;"",MINIFS(Merchant!$A:$A,Merchant!$B:$B,$G$2),)</f>
        <v/>
      </c>
      <c r="D177" s="14" t="str">
        <f t="shared" si="3"/>
        <v/>
      </c>
      <c r="E177" s="14" t="str">
        <f t="shared" si="4"/>
        <v/>
      </c>
      <c r="F177" s="6" t="str">
        <f>IF($A177&lt;&gt;"",MAXIFS(Token!$C:$C,Token!$A:$A,$D177),)</f>
        <v/>
      </c>
    </row>
    <row r="178">
      <c r="A178" s="33" t="str">
        <f t="shared" si="1"/>
        <v/>
      </c>
      <c r="B178" s="22" t="str">
        <f t="shared" si="2"/>
        <v/>
      </c>
      <c r="C178" s="14" t="str">
        <f>IF($A178&lt;&gt;"",MINIFS(Merchant!$A:$A,Merchant!$B:$B,$G$2),)</f>
        <v/>
      </c>
      <c r="D178" s="14" t="str">
        <f t="shared" si="3"/>
        <v/>
      </c>
      <c r="E178" s="14" t="str">
        <f t="shared" si="4"/>
        <v/>
      </c>
      <c r="F178" s="6" t="str">
        <f>IF($A178&lt;&gt;"",MAXIFS(Token!$C:$C,Token!$A:$A,$D178),)</f>
        <v/>
      </c>
    </row>
    <row r="179">
      <c r="A179" s="33" t="str">
        <f t="shared" si="1"/>
        <v/>
      </c>
      <c r="B179" s="22" t="str">
        <f t="shared" si="2"/>
        <v/>
      </c>
      <c r="C179" s="14" t="str">
        <f>IF($A179&lt;&gt;"",MINIFS(Merchant!$A:$A,Merchant!$B:$B,$G$2),)</f>
        <v/>
      </c>
      <c r="D179" s="14" t="str">
        <f t="shared" si="3"/>
        <v/>
      </c>
      <c r="E179" s="14" t="str">
        <f t="shared" si="4"/>
        <v/>
      </c>
      <c r="F179" s="6" t="str">
        <f>IF($A179&lt;&gt;"",MAXIFS(Token!$C:$C,Token!$A:$A,$D179),)</f>
        <v/>
      </c>
    </row>
    <row r="180">
      <c r="A180" s="33" t="str">
        <f t="shared" si="1"/>
        <v/>
      </c>
      <c r="B180" s="22" t="str">
        <f t="shared" si="2"/>
        <v/>
      </c>
      <c r="C180" s="14" t="str">
        <f>IF($A180&lt;&gt;"",MINIFS(Merchant!$A:$A,Merchant!$B:$B,$G$2),)</f>
        <v/>
      </c>
      <c r="D180" s="14" t="str">
        <f t="shared" si="3"/>
        <v/>
      </c>
      <c r="E180" s="14" t="str">
        <f t="shared" si="4"/>
        <v/>
      </c>
      <c r="F180" s="6" t="str">
        <f>IF($A180&lt;&gt;"",MAXIFS(Token!$C:$C,Token!$A:$A,$D180),)</f>
        <v/>
      </c>
    </row>
    <row r="181">
      <c r="A181" s="33" t="str">
        <f t="shared" si="1"/>
        <v/>
      </c>
      <c r="B181" s="22" t="str">
        <f t="shared" si="2"/>
        <v/>
      </c>
      <c r="C181" s="14" t="str">
        <f>IF($A181&lt;&gt;"",MINIFS(Merchant!$A:$A,Merchant!$B:$B,$G$2),)</f>
        <v/>
      </c>
      <c r="D181" s="14" t="str">
        <f t="shared" si="3"/>
        <v/>
      </c>
      <c r="E181" s="14" t="str">
        <f t="shared" si="4"/>
        <v/>
      </c>
      <c r="F181" s="6" t="str">
        <f>IF($A181&lt;&gt;"",MAXIFS(Token!$C:$C,Token!$A:$A,$D181),)</f>
        <v/>
      </c>
    </row>
    <row r="182">
      <c r="A182" s="33" t="str">
        <f t="shared" si="1"/>
        <v/>
      </c>
      <c r="B182" s="22" t="str">
        <f t="shared" si="2"/>
        <v/>
      </c>
      <c r="C182" s="14" t="str">
        <f>IF($A182&lt;&gt;"",MINIFS(Merchant!$A:$A,Merchant!$B:$B,$G$2),)</f>
        <v/>
      </c>
      <c r="D182" s="14" t="str">
        <f t="shared" si="3"/>
        <v/>
      </c>
      <c r="E182" s="14" t="str">
        <f t="shared" si="4"/>
        <v/>
      </c>
      <c r="F182" s="6" t="str">
        <f>IF($A182&lt;&gt;"",MAXIFS(Token!$C:$C,Token!$A:$A,$D182),)</f>
        <v/>
      </c>
    </row>
    <row r="183">
      <c r="A183" s="33" t="str">
        <f t="shared" si="1"/>
        <v/>
      </c>
      <c r="B183" s="22" t="str">
        <f t="shared" si="2"/>
        <v/>
      </c>
      <c r="C183" s="14" t="str">
        <f>IF($A183&lt;&gt;"",MINIFS(Merchant!$A:$A,Merchant!$B:$B,$G$2),)</f>
        <v/>
      </c>
      <c r="D183" s="14" t="str">
        <f t="shared" si="3"/>
        <v/>
      </c>
      <c r="E183" s="14" t="str">
        <f t="shared" si="4"/>
        <v/>
      </c>
      <c r="F183" s="6" t="str">
        <f>IF($A183&lt;&gt;"",MAXIFS(Token!$C:$C,Token!$A:$A,$D183),)</f>
        <v/>
      </c>
    </row>
    <row r="184">
      <c r="A184" s="33" t="str">
        <f t="shared" si="1"/>
        <v/>
      </c>
      <c r="B184" s="22" t="str">
        <f t="shared" si="2"/>
        <v/>
      </c>
      <c r="C184" s="14" t="str">
        <f>IF($A184&lt;&gt;"",MINIFS(Merchant!$A:$A,Merchant!$B:$B,$G$2),)</f>
        <v/>
      </c>
      <c r="D184" s="14" t="str">
        <f t="shared" si="3"/>
        <v/>
      </c>
      <c r="E184" s="14" t="str">
        <f t="shared" si="4"/>
        <v/>
      </c>
      <c r="F184" s="6" t="str">
        <f>IF($A184&lt;&gt;"",MAXIFS(Token!$C:$C,Token!$A:$A,$D184),)</f>
        <v/>
      </c>
    </row>
    <row r="185">
      <c r="A185" s="33" t="str">
        <f t="shared" si="1"/>
        <v/>
      </c>
      <c r="B185" s="22" t="str">
        <f t="shared" si="2"/>
        <v/>
      </c>
      <c r="C185" s="14" t="str">
        <f>IF($A185&lt;&gt;"",MINIFS(Merchant!$A:$A,Merchant!$B:$B,$G$2),)</f>
        <v/>
      </c>
      <c r="D185" s="14" t="str">
        <f t="shared" si="3"/>
        <v/>
      </c>
      <c r="E185" s="14" t="str">
        <f t="shared" si="4"/>
        <v/>
      </c>
      <c r="F185" s="6" t="str">
        <f>IF($A185&lt;&gt;"",MAXIFS(Token!$C:$C,Token!$A:$A,$D185),)</f>
        <v/>
      </c>
    </row>
    <row r="186">
      <c r="A186" s="33" t="str">
        <f t="shared" si="1"/>
        <v/>
      </c>
      <c r="B186" s="22" t="str">
        <f t="shared" si="2"/>
        <v/>
      </c>
      <c r="C186" s="14" t="str">
        <f>IF($A186&lt;&gt;"",MINIFS(Merchant!$A:$A,Merchant!$B:$B,$G$2),)</f>
        <v/>
      </c>
      <c r="D186" s="14" t="str">
        <f t="shared" si="3"/>
        <v/>
      </c>
      <c r="E186" s="14" t="str">
        <f t="shared" si="4"/>
        <v/>
      </c>
      <c r="F186" s="6" t="str">
        <f>IF($A186&lt;&gt;"",MAXIFS(Token!$C:$C,Token!$A:$A,$D186),)</f>
        <v/>
      </c>
    </row>
    <row r="187">
      <c r="A187" s="33" t="str">
        <f t="shared" si="1"/>
        <v/>
      </c>
      <c r="B187" s="22" t="str">
        <f t="shared" si="2"/>
        <v/>
      </c>
      <c r="C187" s="14" t="str">
        <f>IF($A187&lt;&gt;"",MINIFS(Merchant!$A:$A,Merchant!$B:$B,$G$2),)</f>
        <v/>
      </c>
      <c r="D187" s="14" t="str">
        <f t="shared" si="3"/>
        <v/>
      </c>
      <c r="E187" s="14" t="str">
        <f t="shared" si="4"/>
        <v/>
      </c>
      <c r="F187" s="6" t="str">
        <f>IF($A187&lt;&gt;"",MAXIFS(Token!$C:$C,Token!$A:$A,$D187),)</f>
        <v/>
      </c>
    </row>
    <row r="188">
      <c r="A188" s="33" t="str">
        <f t="shared" si="1"/>
        <v/>
      </c>
      <c r="B188" s="22" t="str">
        <f t="shared" si="2"/>
        <v/>
      </c>
      <c r="C188" s="14" t="str">
        <f>IF($A188&lt;&gt;"",MINIFS(Merchant!$A:$A,Merchant!$B:$B,$G$2),)</f>
        <v/>
      </c>
      <c r="D188" s="14" t="str">
        <f t="shared" si="3"/>
        <v/>
      </c>
      <c r="E188" s="14" t="str">
        <f t="shared" si="4"/>
        <v/>
      </c>
      <c r="F188" s="6" t="str">
        <f>IF($A188&lt;&gt;"",MAXIFS(Token!$C:$C,Token!$A:$A,$D188),)</f>
        <v/>
      </c>
    </row>
    <row r="189">
      <c r="A189" s="33" t="str">
        <f t="shared" si="1"/>
        <v/>
      </c>
      <c r="B189" s="22" t="str">
        <f t="shared" si="2"/>
        <v/>
      </c>
      <c r="C189" s="14" t="str">
        <f>IF($A189&lt;&gt;"",MINIFS(Merchant!$A:$A,Merchant!$B:$B,$G$2),)</f>
        <v/>
      </c>
      <c r="D189" s="14" t="str">
        <f t="shared" si="3"/>
        <v/>
      </c>
      <c r="E189" s="14" t="str">
        <f t="shared" si="4"/>
        <v/>
      </c>
      <c r="F189" s="6" t="str">
        <f>IF($A189&lt;&gt;"",MAXIFS(Token!$C:$C,Token!$A:$A,$D189),)</f>
        <v/>
      </c>
    </row>
    <row r="190">
      <c r="A190" s="33" t="str">
        <f t="shared" si="1"/>
        <v/>
      </c>
      <c r="B190" s="22" t="str">
        <f t="shared" si="2"/>
        <v/>
      </c>
      <c r="C190" s="14" t="str">
        <f>IF($A190&lt;&gt;"",MINIFS(Merchant!$A:$A,Merchant!$B:$B,$G$2),)</f>
        <v/>
      </c>
      <c r="D190" s="14" t="str">
        <f t="shared" si="3"/>
        <v/>
      </c>
      <c r="E190" s="14" t="str">
        <f t="shared" si="4"/>
        <v/>
      </c>
      <c r="F190" s="6" t="str">
        <f>IF($A190&lt;&gt;"",MAXIFS(Token!$C:$C,Token!$A:$A,$D190),)</f>
        <v/>
      </c>
    </row>
    <row r="191">
      <c r="A191" s="33" t="str">
        <f t="shared" si="1"/>
        <v/>
      </c>
      <c r="B191" s="22" t="str">
        <f t="shared" si="2"/>
        <v/>
      </c>
      <c r="C191" s="14" t="str">
        <f>IF($A191&lt;&gt;"",MINIFS(Merchant!$A:$A,Merchant!$B:$B,$G$2),)</f>
        <v/>
      </c>
      <c r="D191" s="14" t="str">
        <f t="shared" si="3"/>
        <v/>
      </c>
      <c r="E191" s="14" t="str">
        <f t="shared" si="4"/>
        <v/>
      </c>
      <c r="F191" s="6" t="str">
        <f>IF($A191&lt;&gt;"",MAXIFS(Token!$C:$C,Token!$A:$A,$D191),)</f>
        <v/>
      </c>
    </row>
    <row r="192">
      <c r="A192" s="33" t="str">
        <f t="shared" si="1"/>
        <v/>
      </c>
      <c r="B192" s="22" t="str">
        <f t="shared" si="2"/>
        <v/>
      </c>
      <c r="C192" s="14" t="str">
        <f>IF($A192&lt;&gt;"",MINIFS(Merchant!$A:$A,Merchant!$B:$B,$G$2),)</f>
        <v/>
      </c>
      <c r="D192" s="14" t="str">
        <f t="shared" si="3"/>
        <v/>
      </c>
      <c r="E192" s="14" t="str">
        <f t="shared" si="4"/>
        <v/>
      </c>
      <c r="F192" s="6" t="str">
        <f>IF($A192&lt;&gt;"",MAXIFS(Token!$C:$C,Token!$A:$A,$D192),)</f>
        <v/>
      </c>
    </row>
    <row r="193">
      <c r="A193" s="33" t="str">
        <f t="shared" si="1"/>
        <v/>
      </c>
      <c r="B193" s="22" t="str">
        <f t="shared" si="2"/>
        <v/>
      </c>
      <c r="C193" s="14" t="str">
        <f>IF($A193&lt;&gt;"",MINIFS(Merchant!$A:$A,Merchant!$B:$B,$G$2),)</f>
        <v/>
      </c>
      <c r="D193" s="14" t="str">
        <f t="shared" si="3"/>
        <v/>
      </c>
      <c r="E193" s="14" t="str">
        <f t="shared" si="4"/>
        <v/>
      </c>
      <c r="F193" s="6" t="str">
        <f>IF($A193&lt;&gt;"",MAXIFS(Token!$C:$C,Token!$A:$A,$D193),)</f>
        <v/>
      </c>
    </row>
    <row r="194">
      <c r="A194" s="33" t="str">
        <f t="shared" si="1"/>
        <v/>
      </c>
      <c r="B194" s="22" t="str">
        <f t="shared" si="2"/>
        <v/>
      </c>
      <c r="C194" s="14" t="str">
        <f>IF($A194&lt;&gt;"",MINIFS(Merchant!$A:$A,Merchant!$B:$B,$G$2),)</f>
        <v/>
      </c>
      <c r="D194" s="14" t="str">
        <f t="shared" si="3"/>
        <v/>
      </c>
      <c r="E194" s="14" t="str">
        <f t="shared" si="4"/>
        <v/>
      </c>
      <c r="F194" s="6" t="str">
        <f>IF($A194&lt;&gt;"",MAXIFS(Token!$C:$C,Token!$A:$A,$D194),)</f>
        <v/>
      </c>
    </row>
    <row r="195">
      <c r="A195" s="33" t="str">
        <f t="shared" si="1"/>
        <v/>
      </c>
      <c r="B195" s="22" t="str">
        <f t="shared" si="2"/>
        <v/>
      </c>
      <c r="C195" s="14" t="str">
        <f>IF($A195&lt;&gt;"",MINIFS(Merchant!$A:$A,Merchant!$B:$B,$G$2),)</f>
        <v/>
      </c>
      <c r="D195" s="14" t="str">
        <f t="shared" si="3"/>
        <v/>
      </c>
      <c r="E195" s="14" t="str">
        <f t="shared" si="4"/>
        <v/>
      </c>
      <c r="F195" s="6" t="str">
        <f>IF($A195&lt;&gt;"",MAXIFS(Token!$C:$C,Token!$A:$A,$D195),)</f>
        <v/>
      </c>
    </row>
    <row r="196">
      <c r="A196" s="33" t="str">
        <f t="shared" si="1"/>
        <v/>
      </c>
      <c r="B196" s="22" t="str">
        <f t="shared" si="2"/>
        <v/>
      </c>
      <c r="C196" s="14" t="str">
        <f>IF($A196&lt;&gt;"",MINIFS(Merchant!$A:$A,Merchant!$B:$B,$G$2),)</f>
        <v/>
      </c>
      <c r="D196" s="14" t="str">
        <f t="shared" si="3"/>
        <v/>
      </c>
      <c r="E196" s="14" t="str">
        <f t="shared" si="4"/>
        <v/>
      </c>
      <c r="F196" s="6" t="str">
        <f>IF($A196&lt;&gt;"",MAXIFS(Token!$C:$C,Token!$A:$A,$D196),)</f>
        <v/>
      </c>
    </row>
    <row r="197">
      <c r="A197" s="33" t="str">
        <f t="shared" si="1"/>
        <v/>
      </c>
      <c r="B197" s="22" t="str">
        <f t="shared" si="2"/>
        <v/>
      </c>
      <c r="C197" s="14" t="str">
        <f>IF($A197&lt;&gt;"",MINIFS(Merchant!$A:$A,Merchant!$B:$B,$G$2),)</f>
        <v/>
      </c>
      <c r="D197" s="14" t="str">
        <f t="shared" si="3"/>
        <v/>
      </c>
      <c r="E197" s="14" t="str">
        <f t="shared" si="4"/>
        <v/>
      </c>
      <c r="F197" s="6" t="str">
        <f>IF($A197&lt;&gt;"",MAXIFS(Token!$C:$C,Token!$A:$A,$D197),)</f>
        <v/>
      </c>
    </row>
    <row r="198">
      <c r="A198" s="33" t="str">
        <f t="shared" si="1"/>
        <v/>
      </c>
      <c r="B198" s="22" t="str">
        <f t="shared" si="2"/>
        <v/>
      </c>
      <c r="C198" s="14" t="str">
        <f>IF($A198&lt;&gt;"",MINIFS(Merchant!$A:$A,Merchant!$B:$B,$G$2),)</f>
        <v/>
      </c>
      <c r="D198" s="14" t="str">
        <f t="shared" si="3"/>
        <v/>
      </c>
      <c r="E198" s="14" t="str">
        <f t="shared" si="4"/>
        <v/>
      </c>
      <c r="F198" s="6" t="str">
        <f>IF($A198&lt;&gt;"",MAXIFS(Token!$C:$C,Token!$A:$A,$D198),)</f>
        <v/>
      </c>
    </row>
    <row r="199">
      <c r="A199" s="33" t="str">
        <f t="shared" si="1"/>
        <v/>
      </c>
      <c r="B199" s="22" t="str">
        <f t="shared" si="2"/>
        <v/>
      </c>
      <c r="C199" s="14" t="str">
        <f>IF($A199&lt;&gt;"",MINIFS(Merchant!$A:$A,Merchant!$B:$B,$G$2),)</f>
        <v/>
      </c>
      <c r="D199" s="14" t="str">
        <f t="shared" si="3"/>
        <v/>
      </c>
      <c r="E199" s="14" t="str">
        <f t="shared" si="4"/>
        <v/>
      </c>
      <c r="F199" s="6" t="str">
        <f>IF($A199&lt;&gt;"",MAXIFS(Token!$C:$C,Token!$A:$A,$D199),)</f>
        <v/>
      </c>
    </row>
    <row r="200">
      <c r="A200" s="33" t="str">
        <f t="shared" si="1"/>
        <v/>
      </c>
      <c r="B200" s="22" t="str">
        <f t="shared" si="2"/>
        <v/>
      </c>
      <c r="C200" s="14" t="str">
        <f>IF($A200&lt;&gt;"",MINIFS(Merchant!$A:$A,Merchant!$B:$B,$G$2),)</f>
        <v/>
      </c>
      <c r="D200" s="14" t="str">
        <f t="shared" si="3"/>
        <v/>
      </c>
      <c r="E200" s="14" t="str">
        <f t="shared" si="4"/>
        <v/>
      </c>
      <c r="F200" s="6" t="str">
        <f>IF($A200&lt;&gt;"",MAXIFS(Token!$C:$C,Token!$A:$A,$D200),)</f>
        <v/>
      </c>
    </row>
    <row r="201">
      <c r="A201" s="33" t="str">
        <f t="shared" si="1"/>
        <v/>
      </c>
      <c r="B201" s="22" t="str">
        <f t="shared" si="2"/>
        <v/>
      </c>
      <c r="C201" s="14" t="str">
        <f>IF($A201&lt;&gt;"",MINIFS(Merchant!$A:$A,Merchant!$B:$B,$G$2),)</f>
        <v/>
      </c>
      <c r="D201" s="14" t="str">
        <f t="shared" si="3"/>
        <v/>
      </c>
      <c r="E201" s="14" t="str">
        <f t="shared" si="4"/>
        <v/>
      </c>
      <c r="F201" s="6" t="str">
        <f>IF($A201&lt;&gt;"",MAXIFS(Token!$C:$C,Token!$A:$A,$D201),)</f>
        <v/>
      </c>
    </row>
    <row r="202">
      <c r="A202" s="33" t="str">
        <f t="shared" si="1"/>
        <v/>
      </c>
      <c r="B202" s="22" t="str">
        <f t="shared" si="2"/>
        <v/>
      </c>
      <c r="C202" s="14" t="str">
        <f>IF($A202&lt;&gt;"",MINIFS(Merchant!$A:$A,Merchant!$B:$B,$G$2),)</f>
        <v/>
      </c>
      <c r="D202" s="14" t="str">
        <f t="shared" si="3"/>
        <v/>
      </c>
      <c r="E202" s="14" t="str">
        <f t="shared" si="4"/>
        <v/>
      </c>
      <c r="F202" s="6" t="str">
        <f>IF($A202&lt;&gt;"",MAXIFS(Token!$C:$C,Token!$A:$A,$D202),)</f>
        <v/>
      </c>
    </row>
    <row r="203">
      <c r="A203" s="33" t="str">
        <f t="shared" si="1"/>
        <v/>
      </c>
      <c r="B203" s="22" t="str">
        <f t="shared" si="2"/>
        <v/>
      </c>
      <c r="C203" s="14" t="str">
        <f>IF($A203&lt;&gt;"",MINIFS(Merchant!$A:$A,Merchant!$B:$B,$G$2),)</f>
        <v/>
      </c>
      <c r="D203" s="14" t="str">
        <f t="shared" si="3"/>
        <v/>
      </c>
      <c r="E203" s="14" t="str">
        <f t="shared" si="4"/>
        <v/>
      </c>
      <c r="F203" s="6" t="str">
        <f>IF($A203&lt;&gt;"",MAXIFS(Token!$C:$C,Token!$A:$A,$D203),)</f>
        <v/>
      </c>
    </row>
    <row r="204">
      <c r="A204" s="33" t="str">
        <f t="shared" si="1"/>
        <v/>
      </c>
      <c r="B204" s="22" t="str">
        <f t="shared" si="2"/>
        <v/>
      </c>
      <c r="C204" s="14" t="str">
        <f>IF($A204&lt;&gt;"",MINIFS(Merchant!$A:$A,Merchant!$B:$B,$G$2),)</f>
        <v/>
      </c>
      <c r="D204" s="14" t="str">
        <f t="shared" si="3"/>
        <v/>
      </c>
      <c r="E204" s="14" t="str">
        <f t="shared" si="4"/>
        <v/>
      </c>
      <c r="F204" s="6" t="str">
        <f>IF($A204&lt;&gt;"",MAXIFS(Token!$C:$C,Token!$A:$A,$D204),)</f>
        <v/>
      </c>
    </row>
    <row r="205">
      <c r="A205" s="33" t="str">
        <f t="shared" si="1"/>
        <v/>
      </c>
      <c r="B205" s="22" t="str">
        <f t="shared" si="2"/>
        <v/>
      </c>
      <c r="C205" s="14" t="str">
        <f>IF($A205&lt;&gt;"",MINIFS(Merchant!$A:$A,Merchant!$B:$B,$G$2),)</f>
        <v/>
      </c>
      <c r="D205" s="14" t="str">
        <f t="shared" si="3"/>
        <v/>
      </c>
      <c r="E205" s="14" t="str">
        <f t="shared" si="4"/>
        <v/>
      </c>
      <c r="F205" s="6" t="str">
        <f>IF($A205&lt;&gt;"",MAXIFS(Token!$C:$C,Token!$A:$A,$D205),)</f>
        <v/>
      </c>
    </row>
    <row r="206">
      <c r="A206" s="33" t="str">
        <f t="shared" si="1"/>
        <v/>
      </c>
      <c r="B206" s="22" t="str">
        <f t="shared" si="2"/>
        <v/>
      </c>
      <c r="C206" s="14" t="str">
        <f>IF($A206&lt;&gt;"",MINIFS(Merchant!$A:$A,Merchant!$B:$B,$G$2),)</f>
        <v/>
      </c>
      <c r="D206" s="14" t="str">
        <f t="shared" si="3"/>
        <v/>
      </c>
      <c r="E206" s="14" t="str">
        <f t="shared" si="4"/>
        <v/>
      </c>
      <c r="F206" s="6" t="str">
        <f>IF($A206&lt;&gt;"",MAXIFS(Token!$C:$C,Token!$A:$A,$D206),)</f>
        <v/>
      </c>
    </row>
    <row r="207">
      <c r="A207" s="33" t="str">
        <f t="shared" si="1"/>
        <v/>
      </c>
      <c r="B207" s="22" t="str">
        <f t="shared" si="2"/>
        <v/>
      </c>
      <c r="C207" s="14" t="str">
        <f>IF($A207&lt;&gt;"",MINIFS(Merchant!$A:$A,Merchant!$B:$B,$G$2),)</f>
        <v/>
      </c>
      <c r="D207" s="14" t="str">
        <f t="shared" si="3"/>
        <v/>
      </c>
      <c r="E207" s="14" t="str">
        <f t="shared" si="4"/>
        <v/>
      </c>
      <c r="F207" s="6" t="str">
        <f>IF($A207&lt;&gt;"",MAXIFS(Token!$C:$C,Token!$A:$A,$D207),)</f>
        <v/>
      </c>
    </row>
    <row r="208">
      <c r="A208" s="33" t="str">
        <f t="shared" si="1"/>
        <v/>
      </c>
      <c r="B208" s="22" t="str">
        <f t="shared" si="2"/>
        <v/>
      </c>
      <c r="C208" s="14" t="str">
        <f>IF($A208&lt;&gt;"",MINIFS(Merchant!$A:$A,Merchant!$B:$B,$G$2),)</f>
        <v/>
      </c>
      <c r="D208" s="14" t="str">
        <f t="shared" si="3"/>
        <v/>
      </c>
      <c r="E208" s="14" t="str">
        <f t="shared" si="4"/>
        <v/>
      </c>
      <c r="F208" s="6" t="str">
        <f>IF($A208&lt;&gt;"",MAXIFS(Token!$C:$C,Token!$A:$A,$D208),)</f>
        <v/>
      </c>
    </row>
    <row r="209">
      <c r="A209" s="33" t="str">
        <f t="shared" si="1"/>
        <v/>
      </c>
      <c r="B209" s="22" t="str">
        <f t="shared" si="2"/>
        <v/>
      </c>
      <c r="C209" s="14" t="str">
        <f>IF($A209&lt;&gt;"",MINIFS(Merchant!$A:$A,Merchant!$B:$B,$G$2),)</f>
        <v/>
      </c>
      <c r="D209" s="14" t="str">
        <f t="shared" si="3"/>
        <v/>
      </c>
      <c r="E209" s="14" t="str">
        <f t="shared" si="4"/>
        <v/>
      </c>
      <c r="F209" s="6" t="str">
        <f>IF($A209&lt;&gt;"",MAXIFS(Token!$C:$C,Token!$A:$A,$D209),)</f>
        <v/>
      </c>
    </row>
    <row r="210">
      <c r="A210" s="33" t="str">
        <f t="shared" si="1"/>
        <v/>
      </c>
      <c r="B210" s="22" t="str">
        <f t="shared" si="2"/>
        <v/>
      </c>
      <c r="C210" s="14" t="str">
        <f>IF($A210&lt;&gt;"",MINIFS(Merchant!$A:$A,Merchant!$B:$B,$G$2),)</f>
        <v/>
      </c>
      <c r="D210" s="14" t="str">
        <f t="shared" si="3"/>
        <v/>
      </c>
      <c r="E210" s="14" t="str">
        <f t="shared" si="4"/>
        <v/>
      </c>
      <c r="F210" s="6" t="str">
        <f>IF($A210&lt;&gt;"",MAXIFS(Token!$C:$C,Token!$A:$A,$D210),)</f>
        <v/>
      </c>
    </row>
    <row r="211">
      <c r="A211" s="33" t="str">
        <f t="shared" si="1"/>
        <v/>
      </c>
      <c r="B211" s="22" t="str">
        <f t="shared" si="2"/>
        <v/>
      </c>
      <c r="C211" s="14" t="str">
        <f>IF($A211&lt;&gt;"",MINIFS(Merchant!$A:$A,Merchant!$B:$B,$G$2),)</f>
        <v/>
      </c>
      <c r="D211" s="14" t="str">
        <f t="shared" si="3"/>
        <v/>
      </c>
      <c r="E211" s="14" t="str">
        <f t="shared" si="4"/>
        <v/>
      </c>
      <c r="F211" s="6" t="str">
        <f>IF($A211&lt;&gt;"",MAXIFS(Token!$C:$C,Token!$A:$A,$D211),)</f>
        <v/>
      </c>
    </row>
    <row r="212">
      <c r="A212" s="33" t="str">
        <f t="shared" si="1"/>
        <v/>
      </c>
      <c r="B212" s="22" t="str">
        <f t="shared" si="2"/>
        <v/>
      </c>
      <c r="C212" s="14" t="str">
        <f>IF($A212&lt;&gt;"",MINIFS(Merchant!$A:$A,Merchant!$B:$B,$G$2),)</f>
        <v/>
      </c>
      <c r="D212" s="14" t="str">
        <f t="shared" si="3"/>
        <v/>
      </c>
      <c r="E212" s="14" t="str">
        <f t="shared" si="4"/>
        <v/>
      </c>
      <c r="F212" s="6" t="str">
        <f>IF($A212&lt;&gt;"",MAXIFS(Token!$C:$C,Token!$A:$A,$D212),)</f>
        <v/>
      </c>
    </row>
    <row r="213">
      <c r="A213" s="33" t="str">
        <f t="shared" si="1"/>
        <v/>
      </c>
      <c r="B213" s="22" t="str">
        <f t="shared" si="2"/>
        <v/>
      </c>
      <c r="C213" s="14" t="str">
        <f>IF($A213&lt;&gt;"",MINIFS(Merchant!$A:$A,Merchant!$B:$B,$G$2),)</f>
        <v/>
      </c>
      <c r="D213" s="14" t="str">
        <f t="shared" si="3"/>
        <v/>
      </c>
      <c r="E213" s="14" t="str">
        <f t="shared" si="4"/>
        <v/>
      </c>
      <c r="F213" s="6" t="str">
        <f>IF($A213&lt;&gt;"",MAXIFS(Token!$C:$C,Token!$A:$A,$D213),)</f>
        <v/>
      </c>
    </row>
    <row r="214">
      <c r="A214" s="33" t="str">
        <f t="shared" si="1"/>
        <v/>
      </c>
      <c r="B214" s="22" t="str">
        <f t="shared" si="2"/>
        <v/>
      </c>
      <c r="C214" s="14" t="str">
        <f>IF($A214&lt;&gt;"",MINIFS(Merchant!$A:$A,Merchant!$B:$B,$G$2),)</f>
        <v/>
      </c>
      <c r="D214" s="14" t="str">
        <f t="shared" si="3"/>
        <v/>
      </c>
      <c r="E214" s="14" t="str">
        <f t="shared" si="4"/>
        <v/>
      </c>
      <c r="F214" s="6" t="str">
        <f>IF($A214&lt;&gt;"",MAXIFS(Token!$C:$C,Token!$A:$A,$D214),)</f>
        <v/>
      </c>
    </row>
    <row r="215">
      <c r="A215" s="33" t="str">
        <f t="shared" si="1"/>
        <v/>
      </c>
      <c r="B215" s="22" t="str">
        <f t="shared" si="2"/>
        <v/>
      </c>
      <c r="C215" s="14" t="str">
        <f>IF($A215&lt;&gt;"",MINIFS(Merchant!$A:$A,Merchant!$B:$B,$G$2),)</f>
        <v/>
      </c>
      <c r="D215" s="14" t="str">
        <f t="shared" si="3"/>
        <v/>
      </c>
      <c r="E215" s="14" t="str">
        <f t="shared" si="4"/>
        <v/>
      </c>
      <c r="F215" s="6" t="str">
        <f>IF($A215&lt;&gt;"",MAXIFS(Token!$C:$C,Token!$A:$A,$D215),)</f>
        <v/>
      </c>
    </row>
    <row r="216">
      <c r="A216" s="33" t="str">
        <f t="shared" si="1"/>
        <v/>
      </c>
      <c r="B216" s="22" t="str">
        <f t="shared" si="2"/>
        <v/>
      </c>
      <c r="C216" s="14" t="str">
        <f>IF($A216&lt;&gt;"",MINIFS(Merchant!$A:$A,Merchant!$B:$B,$G$2),)</f>
        <v/>
      </c>
      <c r="D216" s="14" t="str">
        <f t="shared" si="3"/>
        <v/>
      </c>
      <c r="E216" s="14" t="str">
        <f t="shared" si="4"/>
        <v/>
      </c>
      <c r="F216" s="6" t="str">
        <f>IF($A216&lt;&gt;"",MAXIFS(Token!$C:$C,Token!$A:$A,$D216),)</f>
        <v/>
      </c>
    </row>
    <row r="217">
      <c r="A217" s="33" t="str">
        <f t="shared" si="1"/>
        <v/>
      </c>
      <c r="B217" s="22" t="str">
        <f t="shared" si="2"/>
        <v/>
      </c>
      <c r="C217" s="14" t="str">
        <f>IF($A217&lt;&gt;"",MINIFS(Merchant!$A:$A,Merchant!$B:$B,$G$2),)</f>
        <v/>
      </c>
      <c r="D217" s="14" t="str">
        <f t="shared" si="3"/>
        <v/>
      </c>
      <c r="E217" s="14" t="str">
        <f t="shared" si="4"/>
        <v/>
      </c>
      <c r="F217" s="6" t="str">
        <f>IF($A217&lt;&gt;"",MAXIFS(Token!$C:$C,Token!$A:$A,$D217),)</f>
        <v/>
      </c>
    </row>
    <row r="218">
      <c r="A218" s="33" t="str">
        <f t="shared" si="1"/>
        <v/>
      </c>
      <c r="B218" s="22" t="str">
        <f t="shared" si="2"/>
        <v/>
      </c>
      <c r="C218" s="14" t="str">
        <f>IF($A218&lt;&gt;"",MINIFS(Merchant!$A:$A,Merchant!$B:$B,$G$2),)</f>
        <v/>
      </c>
      <c r="D218" s="14" t="str">
        <f t="shared" si="3"/>
        <v/>
      </c>
      <c r="E218" s="14" t="str">
        <f t="shared" si="4"/>
        <v/>
      </c>
      <c r="F218" s="6" t="str">
        <f>IF($A218&lt;&gt;"",MAXIFS(Token!$C:$C,Token!$A:$A,$D218),)</f>
        <v/>
      </c>
    </row>
    <row r="219">
      <c r="A219" s="33" t="str">
        <f t="shared" si="1"/>
        <v/>
      </c>
      <c r="B219" s="22" t="str">
        <f t="shared" si="2"/>
        <v/>
      </c>
      <c r="C219" s="14" t="str">
        <f>IF($A219&lt;&gt;"",MINIFS(Merchant!$A:$A,Merchant!$B:$B,$G$2),)</f>
        <v/>
      </c>
      <c r="D219" s="14" t="str">
        <f t="shared" si="3"/>
        <v/>
      </c>
      <c r="E219" s="14" t="str">
        <f t="shared" si="4"/>
        <v/>
      </c>
      <c r="F219" s="6" t="str">
        <f>IF($A219&lt;&gt;"",MAXIFS(Token!$C:$C,Token!$A:$A,$D219),)</f>
        <v/>
      </c>
    </row>
    <row r="220">
      <c r="A220" s="33" t="str">
        <f t="shared" si="1"/>
        <v/>
      </c>
      <c r="B220" s="22" t="str">
        <f t="shared" si="2"/>
        <v/>
      </c>
      <c r="C220" s="14" t="str">
        <f>IF($A220&lt;&gt;"",MINIFS(Merchant!$A:$A,Merchant!$B:$B,$G$2),)</f>
        <v/>
      </c>
      <c r="D220" s="14" t="str">
        <f t="shared" si="3"/>
        <v/>
      </c>
      <c r="E220" s="14" t="str">
        <f t="shared" si="4"/>
        <v/>
      </c>
      <c r="F220" s="6" t="str">
        <f>IF($A220&lt;&gt;"",MAXIFS(Token!$C:$C,Token!$A:$A,$D220),)</f>
        <v/>
      </c>
    </row>
    <row r="221">
      <c r="A221" s="33" t="str">
        <f t="shared" si="1"/>
        <v/>
      </c>
      <c r="B221" s="22" t="str">
        <f t="shared" si="2"/>
        <v/>
      </c>
      <c r="C221" s="14" t="str">
        <f>IF($A221&lt;&gt;"",MINIFS(Merchant!$A:$A,Merchant!$B:$B,$G$2),)</f>
        <v/>
      </c>
      <c r="D221" s="14" t="str">
        <f t="shared" si="3"/>
        <v/>
      </c>
      <c r="E221" s="14" t="str">
        <f t="shared" si="4"/>
        <v/>
      </c>
      <c r="F221" s="6" t="str">
        <f>IF($A221&lt;&gt;"",MAXIFS(Token!$C:$C,Token!$A:$A,$D221),)</f>
        <v/>
      </c>
    </row>
    <row r="222">
      <c r="A222" s="33" t="str">
        <f t="shared" si="1"/>
        <v/>
      </c>
      <c r="B222" s="22" t="str">
        <f t="shared" si="2"/>
        <v/>
      </c>
      <c r="C222" s="14" t="str">
        <f>IF($A222&lt;&gt;"",MINIFS(Merchant!$A:$A,Merchant!$B:$B,$G$2),)</f>
        <v/>
      </c>
      <c r="D222" s="14" t="str">
        <f t="shared" si="3"/>
        <v/>
      </c>
      <c r="E222" s="14" t="str">
        <f t="shared" si="4"/>
        <v/>
      </c>
      <c r="F222" s="6" t="str">
        <f>IF($A222&lt;&gt;"",MAXIFS(Token!$C:$C,Token!$A:$A,$D222),)</f>
        <v/>
      </c>
    </row>
    <row r="223">
      <c r="A223" s="33" t="str">
        <f t="shared" si="1"/>
        <v/>
      </c>
      <c r="B223" s="22" t="str">
        <f t="shared" si="2"/>
        <v/>
      </c>
      <c r="C223" s="14" t="str">
        <f>IF($A223&lt;&gt;"",MINIFS(Merchant!$A:$A,Merchant!$B:$B,$G$2),)</f>
        <v/>
      </c>
      <c r="D223" s="14" t="str">
        <f t="shared" si="3"/>
        <v/>
      </c>
      <c r="E223" s="14" t="str">
        <f t="shared" si="4"/>
        <v/>
      </c>
      <c r="F223" s="6" t="str">
        <f>IF($A223&lt;&gt;"",MAXIFS(Token!$C:$C,Token!$A:$A,$D223),)</f>
        <v/>
      </c>
    </row>
    <row r="224">
      <c r="A224" s="33" t="str">
        <f t="shared" si="1"/>
        <v/>
      </c>
      <c r="B224" s="22" t="str">
        <f t="shared" si="2"/>
        <v/>
      </c>
      <c r="C224" s="14" t="str">
        <f>IF($A224&lt;&gt;"",MINIFS(Merchant!$A:$A,Merchant!$B:$B,$G$2),)</f>
        <v/>
      </c>
      <c r="D224" s="14" t="str">
        <f t="shared" si="3"/>
        <v/>
      </c>
      <c r="E224" s="14" t="str">
        <f t="shared" si="4"/>
        <v/>
      </c>
      <c r="F224" s="6" t="str">
        <f>IF($A224&lt;&gt;"",MAXIFS(Token!$C:$C,Token!$A:$A,$D224),)</f>
        <v/>
      </c>
    </row>
    <row r="225">
      <c r="A225" s="33" t="str">
        <f t="shared" si="1"/>
        <v/>
      </c>
      <c r="B225" s="22" t="str">
        <f t="shared" si="2"/>
        <v/>
      </c>
      <c r="C225" s="14" t="str">
        <f>IF($A225&lt;&gt;"",MINIFS(Merchant!$A:$A,Merchant!$B:$B,$G$2),)</f>
        <v/>
      </c>
      <c r="D225" s="14" t="str">
        <f t="shared" si="3"/>
        <v/>
      </c>
      <c r="E225" s="14" t="str">
        <f t="shared" si="4"/>
        <v/>
      </c>
      <c r="F225" s="6" t="str">
        <f>IF($A225&lt;&gt;"",MAXIFS(Token!$C:$C,Token!$A:$A,$D225),)</f>
        <v/>
      </c>
    </row>
    <row r="226">
      <c r="A226" s="33" t="str">
        <f t="shared" si="1"/>
        <v/>
      </c>
      <c r="B226" s="22" t="str">
        <f t="shared" si="2"/>
        <v/>
      </c>
      <c r="C226" s="14" t="str">
        <f>IF($A226&lt;&gt;"",MINIFS(Merchant!$A:$A,Merchant!$B:$B,$G$2),)</f>
        <v/>
      </c>
      <c r="D226" s="14" t="str">
        <f t="shared" si="3"/>
        <v/>
      </c>
      <c r="E226" s="14" t="str">
        <f t="shared" si="4"/>
        <v/>
      </c>
      <c r="F226" s="6" t="str">
        <f>IF($A226&lt;&gt;"",MAXIFS(Token!$C:$C,Token!$A:$A,$D226),)</f>
        <v/>
      </c>
    </row>
    <row r="227">
      <c r="A227" s="33" t="str">
        <f t="shared" si="1"/>
        <v/>
      </c>
      <c r="B227" s="22" t="str">
        <f t="shared" si="2"/>
        <v/>
      </c>
      <c r="C227" s="14" t="str">
        <f>IF($A227&lt;&gt;"",MINIFS(Merchant!$A:$A,Merchant!$B:$B,$G$2),)</f>
        <v/>
      </c>
      <c r="D227" s="14" t="str">
        <f t="shared" si="3"/>
        <v/>
      </c>
      <c r="E227" s="14" t="str">
        <f t="shared" si="4"/>
        <v/>
      </c>
      <c r="F227" s="6" t="str">
        <f>IF($A227&lt;&gt;"",MAXIFS(Token!$C:$C,Token!$A:$A,$D227),)</f>
        <v/>
      </c>
    </row>
    <row r="228">
      <c r="A228" s="33" t="str">
        <f t="shared" si="1"/>
        <v/>
      </c>
      <c r="B228" s="22" t="str">
        <f t="shared" si="2"/>
        <v/>
      </c>
      <c r="C228" s="14" t="str">
        <f>IF($A228&lt;&gt;"",MINIFS(Merchant!$A:$A,Merchant!$B:$B,$G$2),)</f>
        <v/>
      </c>
      <c r="D228" s="14" t="str">
        <f t="shared" si="3"/>
        <v/>
      </c>
      <c r="E228" s="14" t="str">
        <f t="shared" si="4"/>
        <v/>
      </c>
      <c r="F228" s="6" t="str">
        <f>IF($A228&lt;&gt;"",MAXIFS(Token!$C:$C,Token!$A:$A,$D228),)</f>
        <v/>
      </c>
    </row>
    <row r="229">
      <c r="A229" s="33" t="str">
        <f t="shared" si="1"/>
        <v/>
      </c>
      <c r="B229" s="22" t="str">
        <f t="shared" si="2"/>
        <v/>
      </c>
      <c r="C229" s="14" t="str">
        <f>IF($A229&lt;&gt;"",MINIFS(Merchant!$A:$A,Merchant!$B:$B,$G$2),)</f>
        <v/>
      </c>
      <c r="D229" s="14" t="str">
        <f t="shared" si="3"/>
        <v/>
      </c>
      <c r="E229" s="14" t="str">
        <f t="shared" si="4"/>
        <v/>
      </c>
      <c r="F229" s="6" t="str">
        <f>IF($A229&lt;&gt;"",MAXIFS(Token!$C:$C,Token!$A:$A,$D229),)</f>
        <v/>
      </c>
    </row>
    <row r="230">
      <c r="A230" s="33" t="str">
        <f t="shared" si="1"/>
        <v/>
      </c>
      <c r="B230" s="22" t="str">
        <f t="shared" si="2"/>
        <v/>
      </c>
      <c r="C230" s="14" t="str">
        <f>IF($A230&lt;&gt;"",MINIFS(Merchant!$A:$A,Merchant!$B:$B,$G$2),)</f>
        <v/>
      </c>
      <c r="D230" s="14" t="str">
        <f t="shared" si="3"/>
        <v/>
      </c>
      <c r="E230" s="14" t="str">
        <f t="shared" si="4"/>
        <v/>
      </c>
      <c r="F230" s="6" t="str">
        <f>IF($A230&lt;&gt;"",MAXIFS(Token!$C:$C,Token!$A:$A,$D230),)</f>
        <v/>
      </c>
    </row>
    <row r="231">
      <c r="A231" s="33" t="str">
        <f t="shared" si="1"/>
        <v/>
      </c>
      <c r="B231" s="22" t="str">
        <f t="shared" si="2"/>
        <v/>
      </c>
      <c r="C231" s="14" t="str">
        <f>IF($A231&lt;&gt;"",MINIFS(Merchant!$A:$A,Merchant!$B:$B,$G$2),)</f>
        <v/>
      </c>
      <c r="D231" s="14" t="str">
        <f t="shared" si="3"/>
        <v/>
      </c>
      <c r="E231" s="14" t="str">
        <f t="shared" si="4"/>
        <v/>
      </c>
      <c r="F231" s="6" t="str">
        <f>IF($A231&lt;&gt;"",MAXIFS(Token!$C:$C,Token!$A:$A,$D231),)</f>
        <v/>
      </c>
    </row>
    <row r="232">
      <c r="A232" s="33" t="str">
        <f t="shared" si="1"/>
        <v/>
      </c>
      <c r="B232" s="22" t="str">
        <f t="shared" si="2"/>
        <v/>
      </c>
      <c r="C232" s="14" t="str">
        <f>IF($A232&lt;&gt;"",MINIFS(Merchant!$A:$A,Merchant!$B:$B,$G$2),)</f>
        <v/>
      </c>
      <c r="D232" s="14" t="str">
        <f t="shared" si="3"/>
        <v/>
      </c>
      <c r="E232" s="14" t="str">
        <f t="shared" si="4"/>
        <v/>
      </c>
      <c r="F232" s="6" t="str">
        <f>IF($A232&lt;&gt;"",MAXIFS(Token!$C:$C,Token!$A:$A,$D232),)</f>
        <v/>
      </c>
    </row>
    <row r="233">
      <c r="A233" s="33" t="str">
        <f t="shared" si="1"/>
        <v/>
      </c>
      <c r="B233" s="22" t="str">
        <f t="shared" si="2"/>
        <v/>
      </c>
      <c r="C233" s="14" t="str">
        <f>IF($A233&lt;&gt;"",MINIFS(Merchant!$A:$A,Merchant!$B:$B,$G$2),)</f>
        <v/>
      </c>
      <c r="D233" s="14" t="str">
        <f t="shared" si="3"/>
        <v/>
      </c>
      <c r="E233" s="14" t="str">
        <f t="shared" si="4"/>
        <v/>
      </c>
      <c r="F233" s="6" t="str">
        <f>IF($A233&lt;&gt;"",MAXIFS(Token!$C:$C,Token!$A:$A,$D233),)</f>
        <v/>
      </c>
    </row>
    <row r="234">
      <c r="A234" s="33" t="str">
        <f t="shared" si="1"/>
        <v/>
      </c>
      <c r="B234" s="22" t="str">
        <f t="shared" si="2"/>
        <v/>
      </c>
      <c r="C234" s="14" t="str">
        <f>IF($A234&lt;&gt;"",MINIFS(Merchant!$A:$A,Merchant!$B:$B,$G$2),)</f>
        <v/>
      </c>
      <c r="D234" s="14" t="str">
        <f t="shared" si="3"/>
        <v/>
      </c>
      <c r="E234" s="14" t="str">
        <f t="shared" si="4"/>
        <v/>
      </c>
      <c r="F234" s="6" t="str">
        <f>IF($A234&lt;&gt;"",MAXIFS(Token!$C:$C,Token!$A:$A,$D234),)</f>
        <v/>
      </c>
    </row>
    <row r="235">
      <c r="A235" s="33" t="str">
        <f t="shared" si="1"/>
        <v/>
      </c>
      <c r="B235" s="22" t="str">
        <f t="shared" si="2"/>
        <v/>
      </c>
      <c r="C235" s="14" t="str">
        <f>IF($A235&lt;&gt;"",MINIFS(Merchant!$A:$A,Merchant!$B:$B,$G$2),)</f>
        <v/>
      </c>
      <c r="D235" s="14" t="str">
        <f t="shared" si="3"/>
        <v/>
      </c>
      <c r="E235" s="14" t="str">
        <f t="shared" si="4"/>
        <v/>
      </c>
      <c r="F235" s="6" t="str">
        <f>IF($A235&lt;&gt;"",MAXIFS(Token!$C:$C,Token!$A:$A,$D235),)</f>
        <v/>
      </c>
    </row>
    <row r="236">
      <c r="A236" s="33" t="str">
        <f t="shared" si="1"/>
        <v/>
      </c>
      <c r="B236" s="22" t="str">
        <f t="shared" si="2"/>
        <v/>
      </c>
      <c r="C236" s="14" t="str">
        <f>IF($A236&lt;&gt;"",MINIFS(Merchant!$A:$A,Merchant!$B:$B,$G$2),)</f>
        <v/>
      </c>
      <c r="D236" s="14" t="str">
        <f t="shared" si="3"/>
        <v/>
      </c>
      <c r="E236" s="14" t="str">
        <f t="shared" si="4"/>
        <v/>
      </c>
      <c r="F236" s="6" t="str">
        <f>IF($A236&lt;&gt;"",MAXIFS(Token!$C:$C,Token!$A:$A,$D236),)</f>
        <v/>
      </c>
    </row>
    <row r="237">
      <c r="A237" s="33" t="str">
        <f t="shared" si="1"/>
        <v/>
      </c>
      <c r="B237" s="22" t="str">
        <f t="shared" si="2"/>
        <v/>
      </c>
      <c r="C237" s="14" t="str">
        <f>IF($A237&lt;&gt;"",MINIFS(Merchant!$A:$A,Merchant!$B:$B,$G$2),)</f>
        <v/>
      </c>
      <c r="D237" s="14" t="str">
        <f t="shared" si="3"/>
        <v/>
      </c>
      <c r="E237" s="14" t="str">
        <f t="shared" si="4"/>
        <v/>
      </c>
      <c r="F237" s="6" t="str">
        <f>IF($A237&lt;&gt;"",MAXIFS(Token!$C:$C,Token!$A:$A,$D237),)</f>
        <v/>
      </c>
    </row>
    <row r="238">
      <c r="A238" s="33" t="str">
        <f t="shared" si="1"/>
        <v/>
      </c>
      <c r="B238" s="22" t="str">
        <f t="shared" si="2"/>
        <v/>
      </c>
      <c r="C238" s="14" t="str">
        <f>IF($A238&lt;&gt;"",MINIFS(Merchant!$A:$A,Merchant!$B:$B,$G$2),)</f>
        <v/>
      </c>
      <c r="D238" s="14" t="str">
        <f t="shared" si="3"/>
        <v/>
      </c>
      <c r="E238" s="14" t="str">
        <f t="shared" si="4"/>
        <v/>
      </c>
      <c r="F238" s="6" t="str">
        <f>IF($A238&lt;&gt;"",MAXIFS(Token!$C:$C,Token!$A:$A,$D238),)</f>
        <v/>
      </c>
    </row>
    <row r="239">
      <c r="A239" s="33" t="str">
        <f t="shared" si="1"/>
        <v/>
      </c>
      <c r="B239" s="22" t="str">
        <f t="shared" si="2"/>
        <v/>
      </c>
      <c r="C239" s="14" t="str">
        <f>IF($A239&lt;&gt;"",MINIFS(Merchant!$A:$A,Merchant!$B:$B,$G$2),)</f>
        <v/>
      </c>
      <c r="D239" s="14" t="str">
        <f t="shared" si="3"/>
        <v/>
      </c>
      <c r="E239" s="14" t="str">
        <f t="shared" si="4"/>
        <v/>
      </c>
      <c r="F239" s="6" t="str">
        <f>IF($A239&lt;&gt;"",MAXIFS(Token!$C:$C,Token!$A:$A,$D239),)</f>
        <v/>
      </c>
    </row>
    <row r="240">
      <c r="A240" s="33" t="str">
        <f t="shared" si="1"/>
        <v/>
      </c>
      <c r="B240" s="22" t="str">
        <f t="shared" si="2"/>
        <v/>
      </c>
      <c r="C240" s="14" t="str">
        <f>IF($A240&lt;&gt;"",MINIFS(Merchant!$A:$A,Merchant!$B:$B,$G$2),)</f>
        <v/>
      </c>
      <c r="D240" s="14" t="str">
        <f t="shared" si="3"/>
        <v/>
      </c>
      <c r="E240" s="14" t="str">
        <f t="shared" si="4"/>
        <v/>
      </c>
      <c r="F240" s="6" t="str">
        <f>IF($A240&lt;&gt;"",MAXIFS(Token!$C:$C,Token!$A:$A,$D240),)</f>
        <v/>
      </c>
    </row>
    <row r="241">
      <c r="A241" s="33" t="str">
        <f t="shared" si="1"/>
        <v/>
      </c>
      <c r="B241" s="22" t="str">
        <f t="shared" si="2"/>
        <v/>
      </c>
      <c r="C241" s="14" t="str">
        <f>IF($A241&lt;&gt;"",MINIFS(Merchant!$A:$A,Merchant!$B:$B,$G$2),)</f>
        <v/>
      </c>
      <c r="D241" s="14" t="str">
        <f t="shared" si="3"/>
        <v/>
      </c>
      <c r="E241" s="14" t="str">
        <f t="shared" si="4"/>
        <v/>
      </c>
      <c r="F241" s="6" t="str">
        <f>IF($A241&lt;&gt;"",MAXIFS(Token!$C:$C,Token!$A:$A,$D241),)</f>
        <v/>
      </c>
    </row>
    <row r="242">
      <c r="A242" s="33" t="str">
        <f t="shared" si="1"/>
        <v/>
      </c>
      <c r="B242" s="22" t="str">
        <f t="shared" si="2"/>
        <v/>
      </c>
      <c r="C242" s="14" t="str">
        <f>IF($A242&lt;&gt;"",MINIFS(Merchant!$A:$A,Merchant!$B:$B,$G$2),)</f>
        <v/>
      </c>
      <c r="D242" s="14" t="str">
        <f t="shared" si="3"/>
        <v/>
      </c>
      <c r="E242" s="14" t="str">
        <f t="shared" si="4"/>
        <v/>
      </c>
      <c r="F242" s="6" t="str">
        <f>IF($A242&lt;&gt;"",MAXIFS(Token!$C:$C,Token!$A:$A,$D242),)</f>
        <v/>
      </c>
    </row>
    <row r="243">
      <c r="A243" s="33" t="str">
        <f t="shared" si="1"/>
        <v/>
      </c>
      <c r="B243" s="22" t="str">
        <f t="shared" si="2"/>
        <v/>
      </c>
      <c r="C243" s="14" t="str">
        <f>IF($A243&lt;&gt;"",MINIFS(Merchant!$A:$A,Merchant!$B:$B,$G$2),)</f>
        <v/>
      </c>
      <c r="D243" s="14" t="str">
        <f t="shared" si="3"/>
        <v/>
      </c>
      <c r="E243" s="14" t="str">
        <f t="shared" si="4"/>
        <v/>
      </c>
      <c r="F243" s="6" t="str">
        <f>IF($A243&lt;&gt;"",MAXIFS(Token!$C:$C,Token!$A:$A,$D243),)</f>
        <v/>
      </c>
    </row>
    <row r="244">
      <c r="A244" s="33" t="str">
        <f t="shared" si="1"/>
        <v/>
      </c>
      <c r="B244" s="22" t="str">
        <f t="shared" si="2"/>
        <v/>
      </c>
      <c r="C244" s="14" t="str">
        <f>IF($A244&lt;&gt;"",MINIFS(Merchant!$A:$A,Merchant!$B:$B,$G$2),)</f>
        <v/>
      </c>
      <c r="D244" s="14" t="str">
        <f t="shared" si="3"/>
        <v/>
      </c>
      <c r="E244" s="14" t="str">
        <f t="shared" si="4"/>
        <v/>
      </c>
      <c r="F244" s="6" t="str">
        <f>IF($A244&lt;&gt;"",MAXIFS(Token!$C:$C,Token!$A:$A,$D244),)</f>
        <v/>
      </c>
    </row>
    <row r="245">
      <c r="A245" s="33" t="str">
        <f t="shared" si="1"/>
        <v/>
      </c>
      <c r="B245" s="22" t="str">
        <f t="shared" si="2"/>
        <v/>
      </c>
      <c r="C245" s="14" t="str">
        <f>IF($A245&lt;&gt;"",MINIFS(Merchant!$A:$A,Merchant!$B:$B,$G$2),)</f>
        <v/>
      </c>
      <c r="D245" s="14" t="str">
        <f t="shared" si="3"/>
        <v/>
      </c>
      <c r="E245" s="14" t="str">
        <f t="shared" si="4"/>
        <v/>
      </c>
      <c r="F245" s="6" t="str">
        <f>IF($A245&lt;&gt;"",MAXIFS(Token!$C:$C,Token!$A:$A,$D245),)</f>
        <v/>
      </c>
    </row>
    <row r="246">
      <c r="A246" s="33" t="str">
        <f t="shared" si="1"/>
        <v/>
      </c>
      <c r="B246" s="22" t="str">
        <f t="shared" si="2"/>
        <v/>
      </c>
      <c r="C246" s="14" t="str">
        <f>IF($A246&lt;&gt;"",MINIFS(Merchant!$A:$A,Merchant!$B:$B,$G$2),)</f>
        <v/>
      </c>
      <c r="D246" s="14" t="str">
        <f t="shared" si="3"/>
        <v/>
      </c>
      <c r="E246" s="14" t="str">
        <f t="shared" si="4"/>
        <v/>
      </c>
      <c r="F246" s="6" t="str">
        <f>IF($A246&lt;&gt;"",MAXIFS(Token!$C:$C,Token!$A:$A,$D246),)</f>
        <v/>
      </c>
    </row>
    <row r="247">
      <c r="A247" s="33" t="str">
        <f t="shared" si="1"/>
        <v/>
      </c>
      <c r="B247" s="22" t="str">
        <f t="shared" si="2"/>
        <v/>
      </c>
      <c r="C247" s="14" t="str">
        <f>IF($A247&lt;&gt;"",MINIFS(Merchant!$A:$A,Merchant!$B:$B,$G$2),)</f>
        <v/>
      </c>
      <c r="D247" s="14" t="str">
        <f t="shared" si="3"/>
        <v/>
      </c>
      <c r="E247" s="14" t="str">
        <f t="shared" si="4"/>
        <v/>
      </c>
      <c r="F247" s="6" t="str">
        <f>IF($A247&lt;&gt;"",MAXIFS(Token!$C:$C,Token!$A:$A,$D247),)</f>
        <v/>
      </c>
    </row>
    <row r="248">
      <c r="A248" s="33" t="str">
        <f t="shared" si="1"/>
        <v/>
      </c>
      <c r="B248" s="22" t="str">
        <f t="shared" si="2"/>
        <v/>
      </c>
      <c r="C248" s="14" t="str">
        <f>IF($A248&lt;&gt;"",MINIFS(Merchant!$A:$A,Merchant!$B:$B,$G$2),)</f>
        <v/>
      </c>
      <c r="D248" s="14" t="str">
        <f t="shared" si="3"/>
        <v/>
      </c>
      <c r="E248" s="14" t="str">
        <f t="shared" si="4"/>
        <v/>
      </c>
      <c r="F248" s="6" t="str">
        <f>IF($A248&lt;&gt;"",MAXIFS(Token!$C:$C,Token!$A:$A,$D248),)</f>
        <v/>
      </c>
    </row>
    <row r="249">
      <c r="A249" s="33" t="str">
        <f t="shared" si="1"/>
        <v/>
      </c>
      <c r="B249" s="22" t="str">
        <f t="shared" si="2"/>
        <v/>
      </c>
      <c r="C249" s="14" t="str">
        <f>IF($A249&lt;&gt;"",MINIFS(Merchant!$A:$A,Merchant!$B:$B,$G$2),)</f>
        <v/>
      </c>
      <c r="D249" s="14" t="str">
        <f t="shared" si="3"/>
        <v/>
      </c>
      <c r="E249" s="14" t="str">
        <f t="shared" si="4"/>
        <v/>
      </c>
      <c r="F249" s="6" t="str">
        <f>IF($A249&lt;&gt;"",MAXIFS(Token!$C:$C,Token!$A:$A,$D249),)</f>
        <v/>
      </c>
    </row>
    <row r="250">
      <c r="A250" s="33" t="str">
        <f t="shared" si="1"/>
        <v/>
      </c>
      <c r="B250" s="22" t="str">
        <f t="shared" si="2"/>
        <v/>
      </c>
      <c r="C250" s="14" t="str">
        <f>IF($A250&lt;&gt;"",MINIFS(Merchant!$A:$A,Merchant!$B:$B,$G$2),)</f>
        <v/>
      </c>
      <c r="D250" s="14" t="str">
        <f t="shared" si="3"/>
        <v/>
      </c>
      <c r="E250" s="14" t="str">
        <f t="shared" si="4"/>
        <v/>
      </c>
      <c r="F250" s="6" t="str">
        <f>IF($A250&lt;&gt;"",MAXIFS(Token!$C:$C,Token!$A:$A,$D250),)</f>
        <v/>
      </c>
    </row>
    <row r="251">
      <c r="A251" s="33" t="str">
        <f t="shared" si="1"/>
        <v/>
      </c>
      <c r="B251" s="22" t="str">
        <f t="shared" si="2"/>
        <v/>
      </c>
      <c r="C251" s="14" t="str">
        <f>IF($A251&lt;&gt;"",MINIFS(Merchant!$A:$A,Merchant!$B:$B,$G$2),)</f>
        <v/>
      </c>
      <c r="D251" s="14" t="str">
        <f t="shared" si="3"/>
        <v/>
      </c>
      <c r="E251" s="14" t="str">
        <f t="shared" si="4"/>
        <v/>
      </c>
      <c r="F251" s="6" t="str">
        <f>IF($A251&lt;&gt;"",MAXIFS(Token!$C:$C,Token!$A:$A,$D251),)</f>
        <v/>
      </c>
    </row>
    <row r="252">
      <c r="A252" s="33" t="str">
        <f t="shared" si="1"/>
        <v/>
      </c>
      <c r="B252" s="22" t="str">
        <f t="shared" si="2"/>
        <v/>
      </c>
      <c r="C252" s="14" t="str">
        <f>IF($A252&lt;&gt;"",MINIFS(Merchant!$A:$A,Merchant!$B:$B,$G$2),)</f>
        <v/>
      </c>
      <c r="D252" s="14" t="str">
        <f t="shared" si="3"/>
        <v/>
      </c>
      <c r="E252" s="14" t="str">
        <f t="shared" si="4"/>
        <v/>
      </c>
      <c r="F252" s="6" t="str">
        <f>IF($A252&lt;&gt;"",MAXIFS(Token!$C:$C,Token!$A:$A,$D252),)</f>
        <v/>
      </c>
    </row>
    <row r="253">
      <c r="A253" s="33" t="str">
        <f t="shared" si="1"/>
        <v/>
      </c>
      <c r="B253" s="22" t="str">
        <f t="shared" si="2"/>
        <v/>
      </c>
      <c r="C253" s="14" t="str">
        <f>IF($A253&lt;&gt;"",MINIFS(Merchant!$A:$A,Merchant!$B:$B,$G$2),)</f>
        <v/>
      </c>
      <c r="D253" s="14" t="str">
        <f t="shared" si="3"/>
        <v/>
      </c>
      <c r="E253" s="14" t="str">
        <f t="shared" si="4"/>
        <v/>
      </c>
      <c r="F253" s="6" t="str">
        <f>IF($A253&lt;&gt;"",MAXIFS(Token!$C:$C,Token!$A:$A,$D253),)</f>
        <v/>
      </c>
    </row>
    <row r="254">
      <c r="A254" s="33" t="str">
        <f t="shared" si="1"/>
        <v/>
      </c>
      <c r="B254" s="22" t="str">
        <f t="shared" si="2"/>
        <v/>
      </c>
      <c r="C254" s="14" t="str">
        <f>IF($A254&lt;&gt;"",MINIFS(Merchant!$A:$A,Merchant!$B:$B,$G$2),)</f>
        <v/>
      </c>
      <c r="D254" s="14" t="str">
        <f t="shared" si="3"/>
        <v/>
      </c>
      <c r="E254" s="14" t="str">
        <f t="shared" si="4"/>
        <v/>
      </c>
      <c r="F254" s="6" t="str">
        <f>IF($A254&lt;&gt;"",MAXIFS(Token!$C:$C,Token!$A:$A,$D254),)</f>
        <v/>
      </c>
    </row>
    <row r="255">
      <c r="A255" s="33" t="str">
        <f t="shared" si="1"/>
        <v/>
      </c>
      <c r="B255" s="22" t="str">
        <f t="shared" si="2"/>
        <v/>
      </c>
      <c r="C255" s="14" t="str">
        <f>IF($A255&lt;&gt;"",MINIFS(Merchant!$A:$A,Merchant!$B:$B,$G$2),)</f>
        <v/>
      </c>
      <c r="D255" s="14" t="str">
        <f t="shared" si="3"/>
        <v/>
      </c>
      <c r="E255" s="14" t="str">
        <f t="shared" si="4"/>
        <v/>
      </c>
      <c r="F255" s="6" t="str">
        <f>IF($A255&lt;&gt;"",MAXIFS(Token!$C:$C,Token!$A:$A,$D255),)</f>
        <v/>
      </c>
    </row>
    <row r="256">
      <c r="A256" s="33" t="str">
        <f t="shared" si="1"/>
        <v/>
      </c>
      <c r="B256" s="22" t="str">
        <f t="shared" si="2"/>
        <v/>
      </c>
      <c r="C256" s="14" t="str">
        <f>IF($A256&lt;&gt;"",MINIFS(Merchant!$A:$A,Merchant!$B:$B,$G$2),)</f>
        <v/>
      </c>
      <c r="D256" s="14" t="str">
        <f t="shared" si="3"/>
        <v/>
      </c>
      <c r="E256" s="14" t="str">
        <f t="shared" si="4"/>
        <v/>
      </c>
      <c r="F256" s="6" t="str">
        <f>IF($A256&lt;&gt;"",MAXIFS(Token!$C:$C,Token!$A:$A,$D256),)</f>
        <v/>
      </c>
    </row>
    <row r="257">
      <c r="A257" s="33" t="str">
        <f t="shared" si="1"/>
        <v/>
      </c>
      <c r="B257" s="22" t="str">
        <f t="shared" si="2"/>
        <v/>
      </c>
      <c r="C257" s="14" t="str">
        <f>IF($A257&lt;&gt;"",MINIFS(Merchant!$A:$A,Merchant!$B:$B,$G$2),)</f>
        <v/>
      </c>
      <c r="D257" s="14" t="str">
        <f t="shared" si="3"/>
        <v/>
      </c>
      <c r="E257" s="14" t="str">
        <f t="shared" si="4"/>
        <v/>
      </c>
      <c r="F257" s="6" t="str">
        <f>IF($A257&lt;&gt;"",MAXIFS(Token!$C:$C,Token!$A:$A,$D257),)</f>
        <v/>
      </c>
    </row>
    <row r="258">
      <c r="A258" s="33" t="str">
        <f t="shared" si="1"/>
        <v/>
      </c>
      <c r="B258" s="22" t="str">
        <f t="shared" si="2"/>
        <v/>
      </c>
      <c r="C258" s="14" t="str">
        <f>IF($A258&lt;&gt;"",MINIFS(Merchant!$A:$A,Merchant!$B:$B,$G$2),)</f>
        <v/>
      </c>
      <c r="D258" s="14" t="str">
        <f t="shared" si="3"/>
        <v/>
      </c>
      <c r="E258" s="14" t="str">
        <f t="shared" si="4"/>
        <v/>
      </c>
      <c r="F258" s="6" t="str">
        <f>IF($A258&lt;&gt;"",MAXIFS(Token!$C:$C,Token!$A:$A,$D258),)</f>
        <v/>
      </c>
    </row>
    <row r="259">
      <c r="A259" s="33" t="str">
        <f t="shared" si="1"/>
        <v/>
      </c>
      <c r="B259" s="22" t="str">
        <f t="shared" si="2"/>
        <v/>
      </c>
      <c r="C259" s="14" t="str">
        <f>IF($A259&lt;&gt;"",MINIFS(Merchant!$A:$A,Merchant!$B:$B,$G$2),)</f>
        <v/>
      </c>
      <c r="D259" s="14" t="str">
        <f t="shared" si="3"/>
        <v/>
      </c>
      <c r="E259" s="14" t="str">
        <f t="shared" si="4"/>
        <v/>
      </c>
      <c r="F259" s="6" t="str">
        <f>IF($A259&lt;&gt;"",MAXIFS(Token!$C:$C,Token!$A:$A,$D259),)</f>
        <v/>
      </c>
    </row>
    <row r="260">
      <c r="A260" s="33" t="str">
        <f t="shared" si="1"/>
        <v/>
      </c>
      <c r="B260" s="22" t="str">
        <f t="shared" si="2"/>
        <v/>
      </c>
      <c r="C260" s="14" t="str">
        <f>IF($A260&lt;&gt;"",MINIFS(Merchant!$A:$A,Merchant!$B:$B,$G$2),)</f>
        <v/>
      </c>
      <c r="D260" s="14" t="str">
        <f t="shared" si="3"/>
        <v/>
      </c>
      <c r="E260" s="14" t="str">
        <f t="shared" si="4"/>
        <v/>
      </c>
      <c r="F260" s="6" t="str">
        <f>IF($A260&lt;&gt;"",MAXIFS(Token!$C:$C,Token!$A:$A,$D260),)</f>
        <v/>
      </c>
    </row>
    <row r="261">
      <c r="A261" s="33" t="str">
        <f t="shared" si="1"/>
        <v/>
      </c>
      <c r="B261" s="22" t="str">
        <f t="shared" si="2"/>
        <v/>
      </c>
      <c r="C261" s="14" t="str">
        <f>IF($A261&lt;&gt;"",MINIFS(Merchant!$A:$A,Merchant!$B:$B,$G$2),)</f>
        <v/>
      </c>
      <c r="D261" s="14" t="str">
        <f t="shared" si="3"/>
        <v/>
      </c>
      <c r="E261" s="14" t="str">
        <f t="shared" si="4"/>
        <v/>
      </c>
      <c r="F261" s="6" t="str">
        <f>IF($A261&lt;&gt;"",MAXIFS(Token!$C:$C,Token!$A:$A,$D261),)</f>
        <v/>
      </c>
    </row>
    <row r="262">
      <c r="A262" s="33" t="str">
        <f t="shared" si="1"/>
        <v/>
      </c>
      <c r="B262" s="22" t="str">
        <f t="shared" si="2"/>
        <v/>
      </c>
      <c r="C262" s="14" t="str">
        <f>IF($A262&lt;&gt;"",MINIFS(Merchant!$A:$A,Merchant!$B:$B,$G$2),)</f>
        <v/>
      </c>
      <c r="D262" s="14" t="str">
        <f t="shared" si="3"/>
        <v/>
      </c>
      <c r="E262" s="14" t="str">
        <f t="shared" si="4"/>
        <v/>
      </c>
      <c r="F262" s="6" t="str">
        <f>IF($A262&lt;&gt;"",MAXIFS(Token!$C:$C,Token!$A:$A,$D262),)</f>
        <v/>
      </c>
    </row>
    <row r="263">
      <c r="A263" s="33" t="str">
        <f t="shared" si="1"/>
        <v/>
      </c>
      <c r="B263" s="22" t="str">
        <f t="shared" si="2"/>
        <v/>
      </c>
      <c r="C263" s="14" t="str">
        <f>IF($A263&lt;&gt;"",MINIFS(Merchant!$A:$A,Merchant!$B:$B,$G$2),)</f>
        <v/>
      </c>
      <c r="D263" s="14" t="str">
        <f t="shared" si="3"/>
        <v/>
      </c>
      <c r="E263" s="14" t="str">
        <f t="shared" si="4"/>
        <v/>
      </c>
      <c r="F263" s="6" t="str">
        <f>IF($A263&lt;&gt;"",MAXIFS(Token!$C:$C,Token!$A:$A,$D263),)</f>
        <v/>
      </c>
    </row>
    <row r="264">
      <c r="A264" s="33" t="str">
        <f t="shared" si="1"/>
        <v/>
      </c>
      <c r="B264" s="22" t="str">
        <f t="shared" si="2"/>
        <v/>
      </c>
      <c r="C264" s="14" t="str">
        <f>IF($A264&lt;&gt;"",MINIFS(Merchant!$A:$A,Merchant!$B:$B,$G$2),)</f>
        <v/>
      </c>
      <c r="D264" s="14" t="str">
        <f t="shared" si="3"/>
        <v/>
      </c>
      <c r="E264" s="14" t="str">
        <f t="shared" si="4"/>
        <v/>
      </c>
      <c r="F264" s="6" t="str">
        <f>IF($A264&lt;&gt;"",MAXIFS(Token!$C:$C,Token!$A:$A,$D264),)</f>
        <v/>
      </c>
    </row>
    <row r="265">
      <c r="A265" s="33" t="str">
        <f t="shared" si="1"/>
        <v/>
      </c>
      <c r="B265" s="22" t="str">
        <f t="shared" si="2"/>
        <v/>
      </c>
      <c r="C265" s="14" t="str">
        <f>IF($A265&lt;&gt;"",MINIFS(Merchant!$A:$A,Merchant!$B:$B,$G$2),)</f>
        <v/>
      </c>
      <c r="D265" s="14" t="str">
        <f t="shared" si="3"/>
        <v/>
      </c>
      <c r="E265" s="14" t="str">
        <f t="shared" si="4"/>
        <v/>
      </c>
      <c r="F265" s="6" t="str">
        <f>IF($A265&lt;&gt;"",MAXIFS(Token!$C:$C,Token!$A:$A,$D265),)</f>
        <v/>
      </c>
    </row>
    <row r="266">
      <c r="A266" s="33" t="str">
        <f t="shared" si="1"/>
        <v/>
      </c>
      <c r="B266" s="22" t="str">
        <f t="shared" si="2"/>
        <v/>
      </c>
      <c r="C266" s="14" t="str">
        <f>IF($A266&lt;&gt;"",MINIFS(Merchant!$A:$A,Merchant!$B:$B,$G$2),)</f>
        <v/>
      </c>
      <c r="D266" s="14" t="str">
        <f t="shared" si="3"/>
        <v/>
      </c>
      <c r="E266" s="14" t="str">
        <f t="shared" si="4"/>
        <v/>
      </c>
      <c r="F266" s="6" t="str">
        <f>IF($A266&lt;&gt;"",MAXIFS(Token!$C:$C,Token!$A:$A,$D266),)</f>
        <v/>
      </c>
    </row>
    <row r="267">
      <c r="A267" s="33" t="str">
        <f t="shared" si="1"/>
        <v/>
      </c>
      <c r="B267" s="22" t="str">
        <f t="shared" si="2"/>
        <v/>
      </c>
      <c r="C267" s="14" t="str">
        <f>IF($A267&lt;&gt;"",MINIFS(Merchant!$A:$A,Merchant!$B:$B,$G$2),)</f>
        <v/>
      </c>
      <c r="D267" s="14" t="str">
        <f t="shared" si="3"/>
        <v/>
      </c>
      <c r="E267" s="14" t="str">
        <f t="shared" si="4"/>
        <v/>
      </c>
      <c r="F267" s="6" t="str">
        <f>IF($A267&lt;&gt;"",MAXIFS(Token!$C:$C,Token!$A:$A,$D267),)</f>
        <v/>
      </c>
    </row>
    <row r="268">
      <c r="A268" s="33" t="str">
        <f t="shared" si="1"/>
        <v/>
      </c>
      <c r="B268" s="22" t="str">
        <f t="shared" si="2"/>
        <v/>
      </c>
      <c r="C268" s="14" t="str">
        <f>IF($A268&lt;&gt;"",MINIFS(Merchant!$A:$A,Merchant!$B:$B,$G$2),)</f>
        <v/>
      </c>
      <c r="D268" s="14" t="str">
        <f t="shared" si="3"/>
        <v/>
      </c>
      <c r="E268" s="14" t="str">
        <f t="shared" si="4"/>
        <v/>
      </c>
      <c r="F268" s="6" t="str">
        <f>IF($A268&lt;&gt;"",MAXIFS(Token!$C:$C,Token!$A:$A,$D268),)</f>
        <v/>
      </c>
    </row>
    <row r="269">
      <c r="A269" s="33" t="str">
        <f t="shared" si="1"/>
        <v/>
      </c>
      <c r="B269" s="22" t="str">
        <f t="shared" si="2"/>
        <v/>
      </c>
      <c r="C269" s="14" t="str">
        <f>IF($A269&lt;&gt;"",MINIFS(Merchant!$A:$A,Merchant!$B:$B,$G$2),)</f>
        <v/>
      </c>
      <c r="D269" s="14" t="str">
        <f t="shared" si="3"/>
        <v/>
      </c>
      <c r="E269" s="14" t="str">
        <f t="shared" si="4"/>
        <v/>
      </c>
      <c r="F269" s="6" t="str">
        <f>IF($A269&lt;&gt;"",MAXIFS(Token!$C:$C,Token!$A:$A,$D269),)</f>
        <v/>
      </c>
    </row>
    <row r="270">
      <c r="A270" s="33" t="str">
        <f t="shared" si="1"/>
        <v/>
      </c>
      <c r="B270" s="22" t="str">
        <f t="shared" si="2"/>
        <v/>
      </c>
      <c r="C270" s="14" t="str">
        <f>IF($A270&lt;&gt;"",MINIFS(Merchant!$A:$A,Merchant!$B:$B,$G$2),)</f>
        <v/>
      </c>
      <c r="D270" s="14" t="str">
        <f t="shared" si="3"/>
        <v/>
      </c>
      <c r="E270" s="14" t="str">
        <f t="shared" si="4"/>
        <v/>
      </c>
      <c r="F270" s="6" t="str">
        <f>IF($A270&lt;&gt;"",MAXIFS(Token!$C:$C,Token!$A:$A,$D270),)</f>
        <v/>
      </c>
    </row>
    <row r="271">
      <c r="A271" s="33" t="str">
        <f t="shared" si="1"/>
        <v/>
      </c>
      <c r="B271" s="22" t="str">
        <f t="shared" si="2"/>
        <v/>
      </c>
      <c r="C271" s="14" t="str">
        <f>IF($A271&lt;&gt;"",MINIFS(Merchant!$A:$A,Merchant!$B:$B,$G$2),)</f>
        <v/>
      </c>
      <c r="D271" s="14" t="str">
        <f t="shared" si="3"/>
        <v/>
      </c>
      <c r="E271" s="14" t="str">
        <f t="shared" si="4"/>
        <v/>
      </c>
      <c r="F271" s="6" t="str">
        <f>IF($A271&lt;&gt;"",MAXIFS(Token!$C:$C,Token!$A:$A,$D271),)</f>
        <v/>
      </c>
    </row>
    <row r="272">
      <c r="A272" s="33" t="str">
        <f t="shared" si="1"/>
        <v/>
      </c>
      <c r="B272" s="22" t="str">
        <f t="shared" si="2"/>
        <v/>
      </c>
      <c r="C272" s="14" t="str">
        <f>IF($A272&lt;&gt;"",MINIFS(Merchant!$A:$A,Merchant!$B:$B,$G$2),)</f>
        <v/>
      </c>
      <c r="D272" s="14" t="str">
        <f t="shared" si="3"/>
        <v/>
      </c>
      <c r="E272" s="14" t="str">
        <f t="shared" si="4"/>
        <v/>
      </c>
      <c r="F272" s="6" t="str">
        <f>IF($A272&lt;&gt;"",MAXIFS(Token!$C:$C,Token!$A:$A,$D272),)</f>
        <v/>
      </c>
    </row>
    <row r="273">
      <c r="A273" s="33" t="str">
        <f t="shared" si="1"/>
        <v/>
      </c>
      <c r="B273" s="22" t="str">
        <f t="shared" si="2"/>
        <v/>
      </c>
      <c r="C273" s="14" t="str">
        <f>IF($A273&lt;&gt;"",MINIFS(Merchant!$A:$A,Merchant!$B:$B,$G$2),)</f>
        <v/>
      </c>
      <c r="D273" s="14" t="str">
        <f t="shared" si="3"/>
        <v/>
      </c>
      <c r="E273" s="14" t="str">
        <f t="shared" si="4"/>
        <v/>
      </c>
      <c r="F273" s="6" t="str">
        <f>IF($A273&lt;&gt;"",MAXIFS(Token!$C:$C,Token!$A:$A,$D273),)</f>
        <v/>
      </c>
    </row>
    <row r="274">
      <c r="A274" s="33" t="str">
        <f t="shared" si="1"/>
        <v/>
      </c>
      <c r="B274" s="22" t="str">
        <f t="shared" si="2"/>
        <v/>
      </c>
      <c r="C274" s="14" t="str">
        <f>IF($A274&lt;&gt;"",MINIFS(Merchant!$A:$A,Merchant!$B:$B,$G$2),)</f>
        <v/>
      </c>
      <c r="D274" s="14" t="str">
        <f t="shared" si="3"/>
        <v/>
      </c>
      <c r="E274" s="14" t="str">
        <f t="shared" si="4"/>
        <v/>
      </c>
      <c r="F274" s="6" t="str">
        <f>IF($A274&lt;&gt;"",MAXIFS(Token!$C:$C,Token!$A:$A,$D274),)</f>
        <v/>
      </c>
    </row>
    <row r="275">
      <c r="A275" s="33" t="str">
        <f t="shared" si="1"/>
        <v/>
      </c>
      <c r="B275" s="22" t="str">
        <f t="shared" si="2"/>
        <v/>
      </c>
      <c r="C275" s="14" t="str">
        <f>IF($A275&lt;&gt;"",MINIFS(Merchant!$A:$A,Merchant!$B:$B,$G$2),)</f>
        <v/>
      </c>
      <c r="D275" s="14" t="str">
        <f t="shared" si="3"/>
        <v/>
      </c>
      <c r="E275" s="14" t="str">
        <f t="shared" si="4"/>
        <v/>
      </c>
      <c r="F275" s="6" t="str">
        <f>IF($A275&lt;&gt;"",MAXIFS(Token!$C:$C,Token!$A:$A,$D275),)</f>
        <v/>
      </c>
    </row>
    <row r="276">
      <c r="A276" s="33" t="str">
        <f t="shared" si="1"/>
        <v/>
      </c>
      <c r="B276" s="22" t="str">
        <f t="shared" si="2"/>
        <v/>
      </c>
      <c r="C276" s="14" t="str">
        <f>IF($A276&lt;&gt;"",MINIFS(Merchant!$A:$A,Merchant!$B:$B,$G$2),)</f>
        <v/>
      </c>
      <c r="D276" s="14" t="str">
        <f t="shared" si="3"/>
        <v/>
      </c>
      <c r="E276" s="14" t="str">
        <f t="shared" si="4"/>
        <v/>
      </c>
      <c r="F276" s="6" t="str">
        <f>IF($A276&lt;&gt;"",MAXIFS(Token!$C:$C,Token!$A:$A,$D276),)</f>
        <v/>
      </c>
    </row>
    <row r="277">
      <c r="A277" s="33" t="str">
        <f t="shared" si="1"/>
        <v/>
      </c>
      <c r="B277" s="22" t="str">
        <f t="shared" si="2"/>
        <v/>
      </c>
      <c r="C277" s="14" t="str">
        <f>IF($A277&lt;&gt;"",MINIFS(Merchant!$A:$A,Merchant!$B:$B,$G$2),)</f>
        <v/>
      </c>
      <c r="D277" s="14" t="str">
        <f t="shared" si="3"/>
        <v/>
      </c>
      <c r="E277" s="14" t="str">
        <f t="shared" si="4"/>
        <v/>
      </c>
      <c r="F277" s="6" t="str">
        <f>IF($A277&lt;&gt;"",MAXIFS(Token!$C:$C,Token!$A:$A,$D277),)</f>
        <v/>
      </c>
    </row>
    <row r="278">
      <c r="A278" s="33" t="str">
        <f t="shared" si="1"/>
        <v/>
      </c>
      <c r="B278" s="22" t="str">
        <f t="shared" si="2"/>
        <v/>
      </c>
      <c r="C278" s="14" t="str">
        <f>IF($A278&lt;&gt;"",MINIFS(Merchant!$A:$A,Merchant!$B:$B,$G$2),)</f>
        <v/>
      </c>
      <c r="D278" s="14" t="str">
        <f t="shared" si="3"/>
        <v/>
      </c>
      <c r="E278" s="14" t="str">
        <f t="shared" si="4"/>
        <v/>
      </c>
      <c r="F278" s="6" t="str">
        <f>IF($A278&lt;&gt;"",MAXIFS(Token!$C:$C,Token!$A:$A,$D278),)</f>
        <v/>
      </c>
    </row>
    <row r="279">
      <c r="A279" s="33" t="str">
        <f t="shared" si="1"/>
        <v/>
      </c>
      <c r="B279" s="22" t="str">
        <f t="shared" si="2"/>
        <v/>
      </c>
      <c r="C279" s="14" t="str">
        <f>IF($A279&lt;&gt;"",MINIFS(Merchant!$A:$A,Merchant!$B:$B,$G$2),)</f>
        <v/>
      </c>
      <c r="D279" s="14" t="str">
        <f t="shared" si="3"/>
        <v/>
      </c>
      <c r="E279" s="14" t="str">
        <f t="shared" si="4"/>
        <v/>
      </c>
      <c r="F279" s="6" t="str">
        <f>IF($A279&lt;&gt;"",MAXIFS(Token!$C:$C,Token!$A:$A,$D279),)</f>
        <v/>
      </c>
    </row>
    <row r="280">
      <c r="A280" s="33" t="str">
        <f t="shared" si="1"/>
        <v/>
      </c>
      <c r="B280" s="22" t="str">
        <f t="shared" si="2"/>
        <v/>
      </c>
      <c r="C280" s="14" t="str">
        <f>IF($A280&lt;&gt;"",MINIFS(Merchant!$A:$A,Merchant!$B:$B,$G$2),)</f>
        <v/>
      </c>
      <c r="D280" s="14" t="str">
        <f t="shared" si="3"/>
        <v/>
      </c>
      <c r="E280" s="14" t="str">
        <f t="shared" si="4"/>
        <v/>
      </c>
      <c r="F280" s="6" t="str">
        <f>IF($A280&lt;&gt;"",MAXIFS(Token!$C:$C,Token!$A:$A,$D280),)</f>
        <v/>
      </c>
    </row>
    <row r="281">
      <c r="A281" s="33" t="str">
        <f t="shared" si="1"/>
        <v/>
      </c>
      <c r="B281" s="22" t="str">
        <f t="shared" si="2"/>
        <v/>
      </c>
      <c r="C281" s="14" t="str">
        <f>IF($A281&lt;&gt;"",MINIFS(Merchant!$A:$A,Merchant!$B:$B,$G$2),)</f>
        <v/>
      </c>
      <c r="D281" s="14" t="str">
        <f t="shared" si="3"/>
        <v/>
      </c>
      <c r="E281" s="14" t="str">
        <f t="shared" si="4"/>
        <v/>
      </c>
      <c r="F281" s="6" t="str">
        <f>IF($A281&lt;&gt;"",MAXIFS(Token!$C:$C,Token!$A:$A,$D281),)</f>
        <v/>
      </c>
    </row>
    <row r="282">
      <c r="A282" s="33" t="str">
        <f t="shared" si="1"/>
        <v/>
      </c>
      <c r="B282" s="22" t="str">
        <f t="shared" si="2"/>
        <v/>
      </c>
      <c r="C282" s="14" t="str">
        <f>IF($A282&lt;&gt;"",MINIFS(Merchant!$A:$A,Merchant!$B:$B,$G$2),)</f>
        <v/>
      </c>
      <c r="D282" s="14" t="str">
        <f t="shared" si="3"/>
        <v/>
      </c>
      <c r="E282" s="14" t="str">
        <f t="shared" si="4"/>
        <v/>
      </c>
      <c r="F282" s="6" t="str">
        <f>IF($A282&lt;&gt;"",MAXIFS(Token!$C:$C,Token!$A:$A,$D282),)</f>
        <v/>
      </c>
    </row>
    <row r="283">
      <c r="A283" s="33" t="str">
        <f t="shared" si="1"/>
        <v/>
      </c>
      <c r="B283" s="22" t="str">
        <f t="shared" si="2"/>
        <v/>
      </c>
      <c r="C283" s="14" t="str">
        <f>IF($A283&lt;&gt;"",MINIFS(Merchant!$A:$A,Merchant!$B:$B,$G$2),)</f>
        <v/>
      </c>
      <c r="D283" s="14" t="str">
        <f t="shared" si="3"/>
        <v/>
      </c>
      <c r="E283" s="14" t="str">
        <f t="shared" si="4"/>
        <v/>
      </c>
      <c r="F283" s="6" t="str">
        <f>IF($A283&lt;&gt;"",MAXIFS(Token!$C:$C,Token!$A:$A,$D283),)</f>
        <v/>
      </c>
    </row>
    <row r="284">
      <c r="A284" s="33" t="str">
        <f t="shared" si="1"/>
        <v/>
      </c>
      <c r="B284" s="22" t="str">
        <f t="shared" si="2"/>
        <v/>
      </c>
      <c r="C284" s="14" t="str">
        <f>IF($A284&lt;&gt;"",MINIFS(Merchant!$A:$A,Merchant!$B:$B,$G$2),)</f>
        <v/>
      </c>
      <c r="D284" s="14" t="str">
        <f t="shared" si="3"/>
        <v/>
      </c>
      <c r="E284" s="14" t="str">
        <f t="shared" si="4"/>
        <v/>
      </c>
      <c r="F284" s="6" t="str">
        <f>IF($A284&lt;&gt;"",MAXIFS(Token!$C:$C,Token!$A:$A,$D284),)</f>
        <v/>
      </c>
    </row>
    <row r="285">
      <c r="A285" s="33" t="str">
        <f t="shared" si="1"/>
        <v/>
      </c>
      <c r="B285" s="22" t="str">
        <f t="shared" si="2"/>
        <v/>
      </c>
      <c r="C285" s="14" t="str">
        <f>IF($A285&lt;&gt;"",MINIFS(Merchant!$A:$A,Merchant!$B:$B,$G$2),)</f>
        <v/>
      </c>
      <c r="D285" s="14" t="str">
        <f t="shared" si="3"/>
        <v/>
      </c>
      <c r="E285" s="14" t="str">
        <f t="shared" si="4"/>
        <v/>
      </c>
      <c r="F285" s="6" t="str">
        <f>IF($A285&lt;&gt;"",MAXIFS(Token!$C:$C,Token!$A:$A,$D285),)</f>
        <v/>
      </c>
    </row>
    <row r="286">
      <c r="A286" s="33" t="str">
        <f t="shared" si="1"/>
        <v/>
      </c>
      <c r="B286" s="22" t="str">
        <f t="shared" si="2"/>
        <v/>
      </c>
      <c r="C286" s="14" t="str">
        <f>IF($A286&lt;&gt;"",MINIFS(Merchant!$A:$A,Merchant!$B:$B,$G$2),)</f>
        <v/>
      </c>
      <c r="D286" s="14" t="str">
        <f t="shared" si="3"/>
        <v/>
      </c>
      <c r="E286" s="14" t="str">
        <f t="shared" si="4"/>
        <v/>
      </c>
      <c r="F286" s="6" t="str">
        <f>IF($A286&lt;&gt;"",MAXIFS(Token!$C:$C,Token!$A:$A,$D286),)</f>
        <v/>
      </c>
    </row>
    <row r="287">
      <c r="A287" s="33" t="str">
        <f t="shared" si="1"/>
        <v/>
      </c>
      <c r="B287" s="22" t="str">
        <f t="shared" si="2"/>
        <v/>
      </c>
      <c r="C287" s="14" t="str">
        <f>IF($A287&lt;&gt;"",MINIFS(Merchant!$A:$A,Merchant!$B:$B,$G$2),)</f>
        <v/>
      </c>
      <c r="D287" s="14" t="str">
        <f t="shared" si="3"/>
        <v/>
      </c>
      <c r="E287" s="14" t="str">
        <f t="shared" si="4"/>
        <v/>
      </c>
      <c r="F287" s="6" t="str">
        <f>IF($A287&lt;&gt;"",MAXIFS(Token!$C:$C,Token!$A:$A,$D287),)</f>
        <v/>
      </c>
    </row>
    <row r="288">
      <c r="A288" s="33" t="str">
        <f t="shared" si="1"/>
        <v/>
      </c>
      <c r="B288" s="22" t="str">
        <f t="shared" si="2"/>
        <v/>
      </c>
      <c r="C288" s="14" t="str">
        <f>IF($A288&lt;&gt;"",MINIFS(Merchant!$A:$A,Merchant!$B:$B,$G$2),)</f>
        <v/>
      </c>
      <c r="D288" s="14" t="str">
        <f t="shared" si="3"/>
        <v/>
      </c>
      <c r="E288" s="14" t="str">
        <f t="shared" si="4"/>
        <v/>
      </c>
      <c r="F288" s="6" t="str">
        <f>IF($A288&lt;&gt;"",MAXIFS(Token!$C:$C,Token!$A:$A,$D288),)</f>
        <v/>
      </c>
    </row>
    <row r="289">
      <c r="A289" s="33" t="str">
        <f t="shared" si="1"/>
        <v/>
      </c>
      <c r="B289" s="22" t="str">
        <f t="shared" si="2"/>
        <v/>
      </c>
      <c r="C289" s="14" t="str">
        <f>IF($A289&lt;&gt;"",MINIFS(Merchant!$A:$A,Merchant!$B:$B,$G$2),)</f>
        <v/>
      </c>
      <c r="D289" s="14" t="str">
        <f t="shared" si="3"/>
        <v/>
      </c>
      <c r="E289" s="14" t="str">
        <f t="shared" si="4"/>
        <v/>
      </c>
      <c r="F289" s="6" t="str">
        <f>IF($A289&lt;&gt;"",MAXIFS(Token!$C:$C,Token!$A:$A,$D289),)</f>
        <v/>
      </c>
    </row>
    <row r="290">
      <c r="A290" s="33" t="str">
        <f t="shared" si="1"/>
        <v/>
      </c>
      <c r="B290" s="22" t="str">
        <f t="shared" si="2"/>
        <v/>
      </c>
      <c r="C290" s="14" t="str">
        <f>IF($A290&lt;&gt;"",MINIFS(Merchant!$A:$A,Merchant!$B:$B,$G$2),)</f>
        <v/>
      </c>
      <c r="D290" s="14" t="str">
        <f t="shared" si="3"/>
        <v/>
      </c>
      <c r="E290" s="14" t="str">
        <f t="shared" si="4"/>
        <v/>
      </c>
      <c r="F290" s="6" t="str">
        <f>IF($A290&lt;&gt;"",MAXIFS(Token!$C:$C,Token!$A:$A,$D290),)</f>
        <v/>
      </c>
    </row>
    <row r="291">
      <c r="A291" s="33" t="str">
        <f t="shared" si="1"/>
        <v/>
      </c>
      <c r="B291" s="22" t="str">
        <f t="shared" si="2"/>
        <v/>
      </c>
      <c r="C291" s="14" t="str">
        <f>IF($A291&lt;&gt;"",MINIFS(Merchant!$A:$A,Merchant!$B:$B,$G$2),)</f>
        <v/>
      </c>
      <c r="D291" s="14" t="str">
        <f t="shared" si="3"/>
        <v/>
      </c>
      <c r="E291" s="14" t="str">
        <f t="shared" si="4"/>
        <v/>
      </c>
      <c r="F291" s="6" t="str">
        <f>IF($A291&lt;&gt;"",MAXIFS(Token!$C:$C,Token!$A:$A,$D291),)</f>
        <v/>
      </c>
    </row>
    <row r="292">
      <c r="A292" s="33" t="str">
        <f t="shared" si="1"/>
        <v/>
      </c>
      <c r="B292" s="22" t="str">
        <f t="shared" si="2"/>
        <v/>
      </c>
      <c r="C292" s="14" t="str">
        <f>IF($A292&lt;&gt;"",MINIFS(Merchant!$A:$A,Merchant!$B:$B,$G$2),)</f>
        <v/>
      </c>
      <c r="D292" s="14" t="str">
        <f t="shared" si="3"/>
        <v/>
      </c>
      <c r="E292" s="14" t="str">
        <f t="shared" si="4"/>
        <v/>
      </c>
      <c r="F292" s="6" t="str">
        <f>IF($A292&lt;&gt;"",MAXIFS(Token!$C:$C,Token!$A:$A,$D292),)</f>
        <v/>
      </c>
    </row>
    <row r="293">
      <c r="A293" s="33" t="str">
        <f t="shared" si="1"/>
        <v/>
      </c>
      <c r="B293" s="22" t="str">
        <f t="shared" si="2"/>
        <v/>
      </c>
      <c r="C293" s="14" t="str">
        <f>IF($A293&lt;&gt;"",MINIFS(Merchant!$A:$A,Merchant!$B:$B,$G$2),)</f>
        <v/>
      </c>
      <c r="D293" s="14" t="str">
        <f t="shared" si="3"/>
        <v/>
      </c>
      <c r="E293" s="14" t="str">
        <f t="shared" si="4"/>
        <v/>
      </c>
      <c r="F293" s="6" t="str">
        <f>IF($A293&lt;&gt;"",MAXIFS(Token!$C:$C,Token!$A:$A,$D293),)</f>
        <v/>
      </c>
    </row>
    <row r="294">
      <c r="A294" s="33" t="str">
        <f t="shared" si="1"/>
        <v/>
      </c>
      <c r="B294" s="22" t="str">
        <f t="shared" si="2"/>
        <v/>
      </c>
      <c r="C294" s="14" t="str">
        <f>IF($A294&lt;&gt;"",MINIFS(Merchant!$A:$A,Merchant!$B:$B,$G$2),)</f>
        <v/>
      </c>
      <c r="D294" s="14" t="str">
        <f t="shared" si="3"/>
        <v/>
      </c>
      <c r="E294" s="14" t="str">
        <f t="shared" si="4"/>
        <v/>
      </c>
      <c r="F294" s="6" t="str">
        <f>IF($A294&lt;&gt;"",MAXIFS(Token!$C:$C,Token!$A:$A,$D294),)</f>
        <v/>
      </c>
    </row>
    <row r="295">
      <c r="A295" s="33" t="str">
        <f t="shared" si="1"/>
        <v/>
      </c>
      <c r="B295" s="22" t="str">
        <f t="shared" si="2"/>
        <v/>
      </c>
      <c r="C295" s="14" t="str">
        <f>IF($A295&lt;&gt;"",MINIFS(Merchant!$A:$A,Merchant!$B:$B,$G$2),)</f>
        <v/>
      </c>
      <c r="D295" s="14" t="str">
        <f t="shared" si="3"/>
        <v/>
      </c>
      <c r="E295" s="14" t="str">
        <f t="shared" si="4"/>
        <v/>
      </c>
      <c r="F295" s="6" t="str">
        <f>IF($A295&lt;&gt;"",MAXIFS(Token!$C:$C,Token!$A:$A,$D295),)</f>
        <v/>
      </c>
    </row>
    <row r="296">
      <c r="A296" s="33" t="str">
        <f t="shared" si="1"/>
        <v/>
      </c>
      <c r="B296" s="22" t="str">
        <f t="shared" si="2"/>
        <v/>
      </c>
      <c r="C296" s="14" t="str">
        <f>IF($A296&lt;&gt;"",MINIFS(Merchant!$A:$A,Merchant!$B:$B,$G$2),)</f>
        <v/>
      </c>
      <c r="D296" s="14" t="str">
        <f t="shared" si="3"/>
        <v/>
      </c>
      <c r="E296" s="14" t="str">
        <f t="shared" si="4"/>
        <v/>
      </c>
      <c r="F296" s="6" t="str">
        <f>IF($A296&lt;&gt;"",MAXIFS(Token!$C:$C,Token!$A:$A,$D296),)</f>
        <v/>
      </c>
    </row>
    <row r="297">
      <c r="A297" s="33" t="str">
        <f t="shared" si="1"/>
        <v/>
      </c>
      <c r="B297" s="22" t="str">
        <f t="shared" si="2"/>
        <v/>
      </c>
      <c r="C297" s="14" t="str">
        <f>IF($A297&lt;&gt;"",MINIFS(Merchant!$A:$A,Merchant!$B:$B,$G$2),)</f>
        <v/>
      </c>
      <c r="D297" s="14" t="str">
        <f t="shared" si="3"/>
        <v/>
      </c>
      <c r="E297" s="14" t="str">
        <f t="shared" si="4"/>
        <v/>
      </c>
      <c r="F297" s="6" t="str">
        <f>IF($A297&lt;&gt;"",MAXIFS(Token!$C:$C,Token!$A:$A,$D297),)</f>
        <v/>
      </c>
    </row>
    <row r="298">
      <c r="A298" s="33" t="str">
        <f t="shared" si="1"/>
        <v/>
      </c>
      <c r="B298" s="22" t="str">
        <f t="shared" si="2"/>
        <v/>
      </c>
      <c r="C298" s="14" t="str">
        <f>IF($A298&lt;&gt;"",MINIFS(Merchant!$A:$A,Merchant!$B:$B,$G$2),)</f>
        <v/>
      </c>
      <c r="D298" s="14" t="str">
        <f t="shared" si="3"/>
        <v/>
      </c>
      <c r="E298" s="14" t="str">
        <f t="shared" si="4"/>
        <v/>
      </c>
      <c r="F298" s="6" t="str">
        <f>IF($A298&lt;&gt;"",MAXIFS(Token!$C:$C,Token!$A:$A,$D298),)</f>
        <v/>
      </c>
    </row>
    <row r="299">
      <c r="A299" s="33" t="str">
        <f t="shared" si="1"/>
        <v/>
      </c>
      <c r="B299" s="22" t="str">
        <f t="shared" si="2"/>
        <v/>
      </c>
      <c r="C299" s="14" t="str">
        <f>IF($A299&lt;&gt;"",MINIFS(Merchant!$A:$A,Merchant!$B:$B,$G$2),)</f>
        <v/>
      </c>
      <c r="D299" s="14" t="str">
        <f t="shared" si="3"/>
        <v/>
      </c>
      <c r="E299" s="14" t="str">
        <f t="shared" si="4"/>
        <v/>
      </c>
      <c r="F299" s="6" t="str">
        <f>IF($A299&lt;&gt;"",MAXIFS(Token!$C:$C,Token!$A:$A,$D299),)</f>
        <v/>
      </c>
    </row>
    <row r="300">
      <c r="A300" s="33" t="str">
        <f t="shared" si="1"/>
        <v/>
      </c>
      <c r="B300" s="22" t="str">
        <f t="shared" si="2"/>
        <v/>
      </c>
      <c r="C300" s="14" t="str">
        <f>IF($A300&lt;&gt;"",MINIFS(Merchant!$A:$A,Merchant!$B:$B,$G$2),)</f>
        <v/>
      </c>
      <c r="D300" s="14" t="str">
        <f t="shared" si="3"/>
        <v/>
      </c>
      <c r="E300" s="14" t="str">
        <f t="shared" si="4"/>
        <v/>
      </c>
      <c r="F300" s="6" t="str">
        <f>IF($A300&lt;&gt;"",MAXIFS(Token!$C:$C,Token!$A:$A,$D300),)</f>
        <v/>
      </c>
    </row>
    <row r="301">
      <c r="A301" s="33" t="str">
        <f t="shared" si="1"/>
        <v/>
      </c>
      <c r="B301" s="22" t="str">
        <f t="shared" si="2"/>
        <v/>
      </c>
      <c r="C301" s="14" t="str">
        <f>IF($A301&lt;&gt;"",MINIFS(Merchant!$A:$A,Merchant!$B:$B,$G$2),)</f>
        <v/>
      </c>
      <c r="D301" s="14" t="str">
        <f t="shared" si="3"/>
        <v/>
      </c>
      <c r="E301" s="14" t="str">
        <f t="shared" si="4"/>
        <v/>
      </c>
      <c r="F301" s="6" t="str">
        <f>IF($A301&lt;&gt;"",MAXIFS(Token!$C:$C,Token!$A:$A,$D301),)</f>
        <v/>
      </c>
    </row>
    <row r="302">
      <c r="A302" s="33" t="str">
        <f t="shared" si="1"/>
        <v/>
      </c>
      <c r="B302" s="22" t="str">
        <f t="shared" si="2"/>
        <v/>
      </c>
      <c r="C302" s="14" t="str">
        <f>IF($A302&lt;&gt;"",MINIFS(Merchant!$A:$A,Merchant!$B:$B,$G$2),)</f>
        <v/>
      </c>
      <c r="D302" s="14" t="str">
        <f t="shared" si="3"/>
        <v/>
      </c>
      <c r="E302" s="14" t="str">
        <f t="shared" si="4"/>
        <v/>
      </c>
      <c r="F302" s="6" t="str">
        <f>IF($A302&lt;&gt;"",MAXIFS(Token!$C:$C,Token!$A:$A,$D302),)</f>
        <v/>
      </c>
    </row>
    <row r="303">
      <c r="A303" s="33" t="str">
        <f t="shared" si="1"/>
        <v/>
      </c>
      <c r="B303" s="22" t="str">
        <f t="shared" si="2"/>
        <v/>
      </c>
      <c r="C303" s="14" t="str">
        <f>IF($A303&lt;&gt;"",MINIFS(Merchant!$A:$A,Merchant!$B:$B,$G$2),)</f>
        <v/>
      </c>
      <c r="D303" s="14" t="str">
        <f t="shared" si="3"/>
        <v/>
      </c>
      <c r="E303" s="14" t="str">
        <f t="shared" si="4"/>
        <v/>
      </c>
      <c r="F303" s="6" t="str">
        <f>IF($A303&lt;&gt;"",MAXIFS(Token!$C:$C,Token!$A:$A,$D303),)</f>
        <v/>
      </c>
    </row>
    <row r="304">
      <c r="A304" s="33" t="str">
        <f t="shared" si="1"/>
        <v/>
      </c>
      <c r="B304" s="22" t="str">
        <f t="shared" si="2"/>
        <v/>
      </c>
      <c r="C304" s="14" t="str">
        <f>IF($A304&lt;&gt;"",MINIFS(Merchant!$A:$A,Merchant!$B:$B,$G$2),)</f>
        <v/>
      </c>
      <c r="D304" s="14" t="str">
        <f t="shared" si="3"/>
        <v/>
      </c>
      <c r="E304" s="14" t="str">
        <f t="shared" si="4"/>
        <v/>
      </c>
      <c r="F304" s="6" t="str">
        <f>IF($A304&lt;&gt;"",MAXIFS(Token!$C:$C,Token!$A:$A,$D304),)</f>
        <v/>
      </c>
    </row>
    <row r="305">
      <c r="A305" s="33" t="str">
        <f t="shared" si="1"/>
        <v/>
      </c>
      <c r="B305" s="22" t="str">
        <f t="shared" si="2"/>
        <v/>
      </c>
      <c r="C305" s="14" t="str">
        <f>IF($A305&lt;&gt;"",MINIFS(Merchant!$A:$A,Merchant!$B:$B,$G$2),)</f>
        <v/>
      </c>
      <c r="D305" s="14" t="str">
        <f t="shared" si="3"/>
        <v/>
      </c>
      <c r="E305" s="14" t="str">
        <f t="shared" si="4"/>
        <v/>
      </c>
      <c r="F305" s="6" t="str">
        <f>IF($A305&lt;&gt;"",MAXIFS(Token!$C:$C,Token!$A:$A,$D305),)</f>
        <v/>
      </c>
    </row>
    <row r="306">
      <c r="A306" s="33" t="str">
        <f t="shared" si="1"/>
        <v/>
      </c>
      <c r="B306" s="22" t="str">
        <f t="shared" si="2"/>
        <v/>
      </c>
      <c r="C306" s="14" t="str">
        <f>IF($A306&lt;&gt;"",MINIFS(Merchant!$A:$A,Merchant!$B:$B,$G$2),)</f>
        <v/>
      </c>
      <c r="D306" s="14" t="str">
        <f t="shared" si="3"/>
        <v/>
      </c>
      <c r="E306" s="14" t="str">
        <f t="shared" si="4"/>
        <v/>
      </c>
      <c r="F306" s="6" t="str">
        <f>IF($A306&lt;&gt;"",MAXIFS(Token!$C:$C,Token!$A:$A,$D306),)</f>
        <v/>
      </c>
    </row>
    <row r="307">
      <c r="A307" s="33" t="str">
        <f t="shared" si="1"/>
        <v/>
      </c>
      <c r="B307" s="22" t="str">
        <f t="shared" si="2"/>
        <v/>
      </c>
      <c r="C307" s="14" t="str">
        <f>IF($A307&lt;&gt;"",MINIFS(Merchant!$A:$A,Merchant!$B:$B,$G$2),)</f>
        <v/>
      </c>
      <c r="D307" s="14" t="str">
        <f t="shared" si="3"/>
        <v/>
      </c>
      <c r="E307" s="14" t="str">
        <f t="shared" si="4"/>
        <v/>
      </c>
      <c r="F307" s="6" t="str">
        <f>IF($A307&lt;&gt;"",MAXIFS(Token!$C:$C,Token!$A:$A,$D307),)</f>
        <v/>
      </c>
    </row>
    <row r="308">
      <c r="A308" s="33" t="str">
        <f t="shared" si="1"/>
        <v/>
      </c>
      <c r="B308" s="22" t="str">
        <f t="shared" si="2"/>
        <v/>
      </c>
      <c r="C308" s="14" t="str">
        <f>IF($A308&lt;&gt;"",MINIFS(Merchant!$A:$A,Merchant!$B:$B,$G$2),)</f>
        <v/>
      </c>
      <c r="D308" s="14" t="str">
        <f t="shared" si="3"/>
        <v/>
      </c>
      <c r="E308" s="14" t="str">
        <f t="shared" si="4"/>
        <v/>
      </c>
      <c r="F308" s="6" t="str">
        <f>IF($A308&lt;&gt;"",MAXIFS(Token!$C:$C,Token!$A:$A,$D308),)</f>
        <v/>
      </c>
    </row>
    <row r="309">
      <c r="A309" s="33" t="str">
        <f t="shared" si="1"/>
        <v/>
      </c>
      <c r="B309" s="22" t="str">
        <f t="shared" si="2"/>
        <v/>
      </c>
      <c r="C309" s="14" t="str">
        <f>IF($A309&lt;&gt;"",MINIFS(Merchant!$A:$A,Merchant!$B:$B,$G$2),)</f>
        <v/>
      </c>
      <c r="D309" s="14" t="str">
        <f t="shared" si="3"/>
        <v/>
      </c>
      <c r="E309" s="14" t="str">
        <f t="shared" si="4"/>
        <v/>
      </c>
      <c r="F309" s="6" t="str">
        <f>IF($A309&lt;&gt;"",MAXIFS(Token!$C:$C,Token!$A:$A,$D309),)</f>
        <v/>
      </c>
    </row>
    <row r="310">
      <c r="A310" s="33" t="str">
        <f t="shared" si="1"/>
        <v/>
      </c>
      <c r="B310" s="22" t="str">
        <f t="shared" si="2"/>
        <v/>
      </c>
      <c r="C310" s="14" t="str">
        <f>IF($A310&lt;&gt;"",MINIFS(Merchant!$A:$A,Merchant!$B:$B,$G$2),)</f>
        <v/>
      </c>
      <c r="D310" s="14" t="str">
        <f t="shared" si="3"/>
        <v/>
      </c>
      <c r="E310" s="14" t="str">
        <f t="shared" si="4"/>
        <v/>
      </c>
      <c r="F310" s="6" t="str">
        <f>IF($A310&lt;&gt;"",MAXIFS(Token!$C:$C,Token!$A:$A,$D310),)</f>
        <v/>
      </c>
    </row>
    <row r="311">
      <c r="A311" s="33" t="str">
        <f t="shared" si="1"/>
        <v/>
      </c>
      <c r="B311" s="22" t="str">
        <f t="shared" si="2"/>
        <v/>
      </c>
      <c r="C311" s="14" t="str">
        <f>IF($A311&lt;&gt;"",MINIFS(Merchant!$A:$A,Merchant!$B:$B,$G$2),)</f>
        <v/>
      </c>
      <c r="D311" s="14" t="str">
        <f t="shared" si="3"/>
        <v/>
      </c>
      <c r="E311" s="14" t="str">
        <f t="shared" si="4"/>
        <v/>
      </c>
      <c r="F311" s="6" t="str">
        <f>IF($A311&lt;&gt;"",MAXIFS(Token!$C:$C,Token!$A:$A,$D311),)</f>
        <v/>
      </c>
    </row>
    <row r="312">
      <c r="A312" s="33" t="str">
        <f t="shared" si="1"/>
        <v/>
      </c>
      <c r="B312" s="22" t="str">
        <f t="shared" si="2"/>
        <v/>
      </c>
      <c r="C312" s="14" t="str">
        <f>IF($A312&lt;&gt;"",MINIFS(Merchant!$A:$A,Merchant!$B:$B,$G$2),)</f>
        <v/>
      </c>
      <c r="D312" s="14" t="str">
        <f t="shared" si="3"/>
        <v/>
      </c>
      <c r="E312" s="14" t="str">
        <f t="shared" si="4"/>
        <v/>
      </c>
      <c r="F312" s="6" t="str">
        <f>IF($A312&lt;&gt;"",MAXIFS(Token!$C:$C,Token!$A:$A,$D312),)</f>
        <v/>
      </c>
    </row>
    <row r="313">
      <c r="A313" s="33" t="str">
        <f t="shared" si="1"/>
        <v/>
      </c>
      <c r="B313" s="22" t="str">
        <f t="shared" si="2"/>
        <v/>
      </c>
      <c r="C313" s="14" t="str">
        <f>IF($A313&lt;&gt;"",MINIFS(Merchant!$A:$A,Merchant!$B:$B,$G$2),)</f>
        <v/>
      </c>
      <c r="D313" s="14" t="str">
        <f t="shared" si="3"/>
        <v/>
      </c>
      <c r="E313" s="14" t="str">
        <f t="shared" si="4"/>
        <v/>
      </c>
      <c r="F313" s="6" t="str">
        <f>IF($A313&lt;&gt;"",MAXIFS(Token!$C:$C,Token!$A:$A,$D313),)</f>
        <v/>
      </c>
    </row>
    <row r="314">
      <c r="A314" s="33" t="str">
        <f t="shared" si="1"/>
        <v/>
      </c>
      <c r="B314" s="22" t="str">
        <f t="shared" si="2"/>
        <v/>
      </c>
      <c r="C314" s="14" t="str">
        <f>IF($A314&lt;&gt;"",MINIFS(Merchant!$A:$A,Merchant!$B:$B,$G$2),)</f>
        <v/>
      </c>
      <c r="D314" s="14" t="str">
        <f t="shared" si="3"/>
        <v/>
      </c>
      <c r="E314" s="14" t="str">
        <f t="shared" si="4"/>
        <v/>
      </c>
      <c r="F314" s="6" t="str">
        <f>IF($A314&lt;&gt;"",MAXIFS(Token!$C:$C,Token!$A:$A,$D314),)</f>
        <v/>
      </c>
    </row>
    <row r="315">
      <c r="A315" s="33" t="str">
        <f t="shared" si="1"/>
        <v/>
      </c>
      <c r="B315" s="22" t="str">
        <f t="shared" si="2"/>
        <v/>
      </c>
      <c r="C315" s="14" t="str">
        <f>IF($A315&lt;&gt;"",MINIFS(Merchant!$A:$A,Merchant!$B:$B,$G$2),)</f>
        <v/>
      </c>
      <c r="D315" s="14" t="str">
        <f t="shared" si="3"/>
        <v/>
      </c>
      <c r="E315" s="14" t="str">
        <f t="shared" si="4"/>
        <v/>
      </c>
      <c r="F315" s="6" t="str">
        <f>IF($A315&lt;&gt;"",MAXIFS(Token!$C:$C,Token!$A:$A,$D315),)</f>
        <v/>
      </c>
    </row>
    <row r="316">
      <c r="A316" s="33" t="str">
        <f t="shared" si="1"/>
        <v/>
      </c>
      <c r="B316" s="22" t="str">
        <f t="shared" si="2"/>
        <v/>
      </c>
      <c r="C316" s="14" t="str">
        <f>IF($A316&lt;&gt;"",MINIFS(Merchant!$A:$A,Merchant!$B:$B,$G$2),)</f>
        <v/>
      </c>
      <c r="D316" s="14" t="str">
        <f t="shared" si="3"/>
        <v/>
      </c>
      <c r="E316" s="14" t="str">
        <f t="shared" si="4"/>
        <v/>
      </c>
      <c r="F316" s="6" t="str">
        <f>IF($A316&lt;&gt;"",MAXIFS(Token!$C:$C,Token!$A:$A,$D316),)</f>
        <v/>
      </c>
    </row>
    <row r="317">
      <c r="A317" s="33" t="str">
        <f t="shared" si="1"/>
        <v/>
      </c>
      <c r="B317" s="22" t="str">
        <f t="shared" si="2"/>
        <v/>
      </c>
      <c r="C317" s="14" t="str">
        <f>IF($A317&lt;&gt;"",MINIFS(Merchant!$A:$A,Merchant!$B:$B,$G$2),)</f>
        <v/>
      </c>
      <c r="D317" s="14" t="str">
        <f t="shared" si="3"/>
        <v/>
      </c>
      <c r="E317" s="14" t="str">
        <f t="shared" si="4"/>
        <v/>
      </c>
      <c r="F317" s="6" t="str">
        <f>IF($A317&lt;&gt;"",MAXIFS(Token!$C:$C,Token!$A:$A,$D317),)</f>
        <v/>
      </c>
    </row>
    <row r="318">
      <c r="A318" s="33" t="str">
        <f t="shared" si="1"/>
        <v/>
      </c>
      <c r="B318" s="22" t="str">
        <f t="shared" si="2"/>
        <v/>
      </c>
      <c r="C318" s="14" t="str">
        <f>IF($A318&lt;&gt;"",MINIFS(Merchant!$A:$A,Merchant!$B:$B,$G$2),)</f>
        <v/>
      </c>
      <c r="D318" s="14" t="str">
        <f t="shared" si="3"/>
        <v/>
      </c>
      <c r="E318" s="14" t="str">
        <f t="shared" si="4"/>
        <v/>
      </c>
      <c r="F318" s="6" t="str">
        <f>IF($A318&lt;&gt;"",MAXIFS(Token!$C:$C,Token!$A:$A,$D318),)</f>
        <v/>
      </c>
    </row>
    <row r="319">
      <c r="A319" s="33" t="str">
        <f t="shared" si="1"/>
        <v/>
      </c>
      <c r="B319" s="22" t="str">
        <f t="shared" si="2"/>
        <v/>
      </c>
      <c r="C319" s="14" t="str">
        <f>IF($A319&lt;&gt;"",MINIFS(Merchant!$A:$A,Merchant!$B:$B,$G$2),)</f>
        <v/>
      </c>
      <c r="D319" s="14" t="str">
        <f t="shared" si="3"/>
        <v/>
      </c>
      <c r="E319" s="14" t="str">
        <f t="shared" si="4"/>
        <v/>
      </c>
      <c r="F319" s="6" t="str">
        <f>IF($A319&lt;&gt;"",MAXIFS(Token!$C:$C,Token!$A:$A,$D319),)</f>
        <v/>
      </c>
    </row>
    <row r="320">
      <c r="A320" s="33" t="str">
        <f t="shared" si="1"/>
        <v/>
      </c>
      <c r="B320" s="22" t="str">
        <f t="shared" si="2"/>
        <v/>
      </c>
      <c r="C320" s="14" t="str">
        <f>IF($A320&lt;&gt;"",MINIFS(Merchant!$A:$A,Merchant!$B:$B,$G$2),)</f>
        <v/>
      </c>
      <c r="D320" s="14" t="str">
        <f t="shared" si="3"/>
        <v/>
      </c>
      <c r="E320" s="14" t="str">
        <f t="shared" si="4"/>
        <v/>
      </c>
      <c r="F320" s="6" t="str">
        <f>IF($A320&lt;&gt;"",MAXIFS(Token!$C:$C,Token!$A:$A,$D320),)</f>
        <v/>
      </c>
    </row>
    <row r="321">
      <c r="A321" s="33" t="str">
        <f t="shared" si="1"/>
        <v/>
      </c>
      <c r="B321" s="22" t="str">
        <f t="shared" si="2"/>
        <v/>
      </c>
      <c r="C321" s="14" t="str">
        <f>IF($A321&lt;&gt;"",MINIFS(Merchant!$A:$A,Merchant!$B:$B,$G$2),)</f>
        <v/>
      </c>
      <c r="D321" s="14" t="str">
        <f t="shared" si="3"/>
        <v/>
      </c>
      <c r="E321" s="14" t="str">
        <f t="shared" si="4"/>
        <v/>
      </c>
      <c r="F321" s="6" t="str">
        <f>IF($A321&lt;&gt;"",MAXIFS(Token!$C:$C,Token!$A:$A,$D321),)</f>
        <v/>
      </c>
    </row>
    <row r="322">
      <c r="A322" s="33" t="str">
        <f t="shared" si="1"/>
        <v/>
      </c>
      <c r="B322" s="22" t="str">
        <f t="shared" si="2"/>
        <v/>
      </c>
      <c r="C322" s="14" t="str">
        <f>IF($A322&lt;&gt;"",MINIFS(Merchant!$A:$A,Merchant!$B:$B,$G$2),)</f>
        <v/>
      </c>
      <c r="D322" s="14" t="str">
        <f t="shared" si="3"/>
        <v/>
      </c>
      <c r="E322" s="14" t="str">
        <f t="shared" si="4"/>
        <v/>
      </c>
      <c r="F322" s="6" t="str">
        <f>IF($A322&lt;&gt;"",MAXIFS(Token!$C:$C,Token!$A:$A,$D322),)</f>
        <v/>
      </c>
    </row>
    <row r="323">
      <c r="A323" s="33" t="str">
        <f t="shared" si="1"/>
        <v/>
      </c>
      <c r="B323" s="22" t="str">
        <f t="shared" si="2"/>
        <v/>
      </c>
      <c r="C323" s="14" t="str">
        <f>IF($A323&lt;&gt;"",MINIFS(Merchant!$A:$A,Merchant!$B:$B,$G$2),)</f>
        <v/>
      </c>
      <c r="D323" s="14" t="str">
        <f t="shared" si="3"/>
        <v/>
      </c>
      <c r="E323" s="14" t="str">
        <f t="shared" si="4"/>
        <v/>
      </c>
      <c r="F323" s="6" t="str">
        <f>IF($A323&lt;&gt;"",MAXIFS(Token!$C:$C,Token!$A:$A,$D323),)</f>
        <v/>
      </c>
    </row>
    <row r="324">
      <c r="A324" s="33" t="str">
        <f t="shared" si="1"/>
        <v/>
      </c>
      <c r="B324" s="22" t="str">
        <f t="shared" si="2"/>
        <v/>
      </c>
      <c r="C324" s="14" t="str">
        <f>IF($A324&lt;&gt;"",MINIFS(Merchant!$A:$A,Merchant!$B:$B,$G$2),)</f>
        <v/>
      </c>
      <c r="D324" s="14" t="str">
        <f t="shared" si="3"/>
        <v/>
      </c>
      <c r="E324" s="14" t="str">
        <f t="shared" si="4"/>
        <v/>
      </c>
      <c r="F324" s="6" t="str">
        <f>IF($A324&lt;&gt;"",MAXIFS(Token!$C:$C,Token!$A:$A,$D324),)</f>
        <v/>
      </c>
    </row>
    <row r="325">
      <c r="A325" s="33" t="str">
        <f t="shared" si="1"/>
        <v/>
      </c>
      <c r="B325" s="22" t="str">
        <f t="shared" si="2"/>
        <v/>
      </c>
      <c r="C325" s="14" t="str">
        <f>IF($A325&lt;&gt;"",MINIFS(Merchant!$A:$A,Merchant!$B:$B,$G$2),)</f>
        <v/>
      </c>
      <c r="D325" s="14" t="str">
        <f t="shared" si="3"/>
        <v/>
      </c>
      <c r="E325" s="14" t="str">
        <f t="shared" si="4"/>
        <v/>
      </c>
      <c r="F325" s="6" t="str">
        <f>IF($A325&lt;&gt;"",MAXIFS(Token!$C:$C,Token!$A:$A,$D325),)</f>
        <v/>
      </c>
    </row>
    <row r="326">
      <c r="A326" s="33" t="str">
        <f t="shared" si="1"/>
        <v/>
      </c>
      <c r="B326" s="22" t="str">
        <f t="shared" si="2"/>
        <v/>
      </c>
      <c r="C326" s="14" t="str">
        <f>IF($A326&lt;&gt;"",MINIFS(Merchant!$A:$A,Merchant!$B:$B,$G$2),)</f>
        <v/>
      </c>
      <c r="D326" s="14" t="str">
        <f t="shared" si="3"/>
        <v/>
      </c>
      <c r="E326" s="14" t="str">
        <f t="shared" si="4"/>
        <v/>
      </c>
      <c r="F326" s="6" t="str">
        <f>IF($A326&lt;&gt;"",MAXIFS(Token!$C:$C,Token!$A:$A,$D326),)</f>
        <v/>
      </c>
    </row>
    <row r="327">
      <c r="A327" s="33" t="str">
        <f t="shared" si="1"/>
        <v/>
      </c>
      <c r="B327" s="22" t="str">
        <f t="shared" si="2"/>
        <v/>
      </c>
      <c r="C327" s="14" t="str">
        <f>IF($A327&lt;&gt;"",MINIFS(Merchant!$A:$A,Merchant!$B:$B,$G$2),)</f>
        <v/>
      </c>
      <c r="D327" s="14" t="str">
        <f t="shared" si="3"/>
        <v/>
      </c>
      <c r="E327" s="14" t="str">
        <f t="shared" si="4"/>
        <v/>
      </c>
      <c r="F327" s="6" t="str">
        <f>IF($A327&lt;&gt;"",MAXIFS(Token!$C:$C,Token!$A:$A,$D327),)</f>
        <v/>
      </c>
    </row>
    <row r="328">
      <c r="A328" s="33" t="str">
        <f t="shared" si="1"/>
        <v/>
      </c>
      <c r="B328" s="22" t="str">
        <f t="shared" si="2"/>
        <v/>
      </c>
      <c r="C328" s="14" t="str">
        <f>IF($A328&lt;&gt;"",MINIFS(Merchant!$A:$A,Merchant!$B:$B,$G$2),)</f>
        <v/>
      </c>
      <c r="D328" s="14" t="str">
        <f t="shared" si="3"/>
        <v/>
      </c>
      <c r="E328" s="14" t="str">
        <f t="shared" si="4"/>
        <v/>
      </c>
      <c r="F328" s="6" t="str">
        <f>IF($A328&lt;&gt;"",MAXIFS(Token!$C:$C,Token!$A:$A,$D328),)</f>
        <v/>
      </c>
    </row>
    <row r="329">
      <c r="A329" s="33" t="str">
        <f t="shared" si="1"/>
        <v/>
      </c>
      <c r="B329" s="22" t="str">
        <f t="shared" si="2"/>
        <v/>
      </c>
      <c r="C329" s="14" t="str">
        <f>IF($A329&lt;&gt;"",MINIFS(Merchant!$A:$A,Merchant!$B:$B,$G$2),)</f>
        <v/>
      </c>
      <c r="D329" s="14" t="str">
        <f t="shared" si="3"/>
        <v/>
      </c>
      <c r="E329" s="14" t="str">
        <f t="shared" si="4"/>
        <v/>
      </c>
      <c r="F329" s="6" t="str">
        <f>IF($A329&lt;&gt;"",MAXIFS(Token!$C:$C,Token!$A:$A,$D329),)</f>
        <v/>
      </c>
    </row>
    <row r="330">
      <c r="A330" s="33" t="str">
        <f t="shared" si="1"/>
        <v/>
      </c>
      <c r="B330" s="22" t="str">
        <f t="shared" si="2"/>
        <v/>
      </c>
      <c r="C330" s="14" t="str">
        <f>IF($A330&lt;&gt;"",MINIFS(Merchant!$A:$A,Merchant!$B:$B,$G$2),)</f>
        <v/>
      </c>
      <c r="D330" s="14" t="str">
        <f t="shared" si="3"/>
        <v/>
      </c>
      <c r="E330" s="14" t="str">
        <f t="shared" si="4"/>
        <v/>
      </c>
      <c r="F330" s="6" t="str">
        <f>IF($A330&lt;&gt;"",MAXIFS(Token!$C:$C,Token!$A:$A,$D330),)</f>
        <v/>
      </c>
    </row>
    <row r="331">
      <c r="A331" s="33" t="str">
        <f t="shared" si="1"/>
        <v/>
      </c>
      <c r="B331" s="22" t="str">
        <f t="shared" si="2"/>
        <v/>
      </c>
      <c r="C331" s="14" t="str">
        <f>IF($A331&lt;&gt;"",MINIFS(Merchant!$A:$A,Merchant!$B:$B,$G$2),)</f>
        <v/>
      </c>
      <c r="D331" s="14" t="str">
        <f t="shared" si="3"/>
        <v/>
      </c>
      <c r="E331" s="14" t="str">
        <f t="shared" si="4"/>
        <v/>
      </c>
      <c r="F331" s="6" t="str">
        <f>IF($A331&lt;&gt;"",MAXIFS(Token!$C:$C,Token!$A:$A,$D331),)</f>
        <v/>
      </c>
    </row>
    <row r="332">
      <c r="A332" s="33" t="str">
        <f t="shared" si="1"/>
        <v/>
      </c>
      <c r="B332" s="22" t="str">
        <f t="shared" si="2"/>
        <v/>
      </c>
      <c r="C332" s="14" t="str">
        <f>IF($A332&lt;&gt;"",MINIFS(Merchant!$A:$A,Merchant!$B:$B,$G$2),)</f>
        <v/>
      </c>
      <c r="D332" s="14" t="str">
        <f t="shared" si="3"/>
        <v/>
      </c>
      <c r="E332" s="14" t="str">
        <f t="shared" si="4"/>
        <v/>
      </c>
      <c r="F332" s="6" t="str">
        <f>IF($A332&lt;&gt;"",MAXIFS(Token!$C:$C,Token!$A:$A,$D332),)</f>
        <v/>
      </c>
    </row>
    <row r="333">
      <c r="A333" s="33" t="str">
        <f t="shared" si="1"/>
        <v/>
      </c>
      <c r="B333" s="22" t="str">
        <f t="shared" si="2"/>
        <v/>
      </c>
      <c r="C333" s="14" t="str">
        <f>IF($A333&lt;&gt;"",MINIFS(Merchant!$A:$A,Merchant!$B:$B,$G$2),)</f>
        <v/>
      </c>
      <c r="D333" s="14" t="str">
        <f t="shared" si="3"/>
        <v/>
      </c>
      <c r="E333" s="14" t="str">
        <f t="shared" si="4"/>
        <v/>
      </c>
      <c r="F333" s="6" t="str">
        <f>IF($A333&lt;&gt;"",MAXIFS(Token!$C:$C,Token!$A:$A,$D333),)</f>
        <v/>
      </c>
    </row>
    <row r="334">
      <c r="A334" s="33" t="str">
        <f t="shared" si="1"/>
        <v/>
      </c>
      <c r="B334" s="22" t="str">
        <f t="shared" si="2"/>
        <v/>
      </c>
      <c r="C334" s="14" t="str">
        <f>IF($A334&lt;&gt;"",MINIFS(Merchant!$A:$A,Merchant!$B:$B,$G$2),)</f>
        <v/>
      </c>
      <c r="D334" s="14" t="str">
        <f t="shared" si="3"/>
        <v/>
      </c>
      <c r="E334" s="14" t="str">
        <f t="shared" si="4"/>
        <v/>
      </c>
      <c r="F334" s="6" t="str">
        <f>IF($A334&lt;&gt;"",MAXIFS(Token!$C:$C,Token!$A:$A,$D334),)</f>
        <v/>
      </c>
    </row>
    <row r="335">
      <c r="A335" s="33" t="str">
        <f t="shared" si="1"/>
        <v/>
      </c>
      <c r="B335" s="22" t="str">
        <f t="shared" si="2"/>
        <v/>
      </c>
      <c r="C335" s="14" t="str">
        <f>IF($A335&lt;&gt;"",MINIFS(Merchant!$A:$A,Merchant!$B:$B,$G$2),)</f>
        <v/>
      </c>
      <c r="D335" s="14" t="str">
        <f t="shared" si="3"/>
        <v/>
      </c>
      <c r="E335" s="14" t="str">
        <f t="shared" si="4"/>
        <v/>
      </c>
      <c r="F335" s="6" t="str">
        <f>IF($A335&lt;&gt;"",MAXIFS(Token!$C:$C,Token!$A:$A,$D335),)</f>
        <v/>
      </c>
    </row>
    <row r="336">
      <c r="A336" s="33" t="str">
        <f t="shared" si="1"/>
        <v/>
      </c>
      <c r="B336" s="22" t="str">
        <f t="shared" si="2"/>
        <v/>
      </c>
      <c r="C336" s="14" t="str">
        <f>IF($A336&lt;&gt;"",MINIFS(Merchant!$A:$A,Merchant!$B:$B,$G$2),)</f>
        <v/>
      </c>
      <c r="D336" s="14" t="str">
        <f t="shared" si="3"/>
        <v/>
      </c>
      <c r="E336" s="14" t="str">
        <f t="shared" si="4"/>
        <v/>
      </c>
      <c r="F336" s="6" t="str">
        <f>IF($A336&lt;&gt;"",MAXIFS(Token!$C:$C,Token!$A:$A,$D336),)</f>
        <v/>
      </c>
    </row>
    <row r="337">
      <c r="A337" s="33" t="str">
        <f t="shared" si="1"/>
        <v/>
      </c>
      <c r="B337" s="22" t="str">
        <f t="shared" si="2"/>
        <v/>
      </c>
      <c r="C337" s="14" t="str">
        <f>IF($A337&lt;&gt;"",MINIFS(Merchant!$A:$A,Merchant!$B:$B,$G$2),)</f>
        <v/>
      </c>
      <c r="D337" s="14" t="str">
        <f t="shared" si="3"/>
        <v/>
      </c>
      <c r="E337" s="14" t="str">
        <f t="shared" si="4"/>
        <v/>
      </c>
      <c r="F337" s="6" t="str">
        <f>IF($A337&lt;&gt;"",MAXIFS(Token!$C:$C,Token!$A:$A,$D337),)</f>
        <v/>
      </c>
    </row>
    <row r="338">
      <c r="A338" s="33" t="str">
        <f t="shared" si="1"/>
        <v/>
      </c>
      <c r="B338" s="22" t="str">
        <f t="shared" si="2"/>
        <v/>
      </c>
      <c r="C338" s="14" t="str">
        <f>IF($A338&lt;&gt;"",MINIFS(Merchant!$A:$A,Merchant!$B:$B,$G$2),)</f>
        <v/>
      </c>
      <c r="D338" s="14" t="str">
        <f t="shared" si="3"/>
        <v/>
      </c>
      <c r="E338" s="14" t="str">
        <f t="shared" si="4"/>
        <v/>
      </c>
      <c r="F338" s="6" t="str">
        <f>IF($A338&lt;&gt;"",MAXIFS(Token!$C:$C,Token!$A:$A,$D338),)</f>
        <v/>
      </c>
    </row>
    <row r="339">
      <c r="A339" s="33" t="str">
        <f t="shared" si="1"/>
        <v/>
      </c>
      <c r="B339" s="22" t="str">
        <f t="shared" si="2"/>
        <v/>
      </c>
      <c r="C339" s="14" t="str">
        <f>IF($A339&lt;&gt;"",MINIFS(Merchant!$A:$A,Merchant!$B:$B,$G$2),)</f>
        <v/>
      </c>
      <c r="D339" s="14" t="str">
        <f t="shared" si="3"/>
        <v/>
      </c>
      <c r="E339" s="14" t="str">
        <f t="shared" si="4"/>
        <v/>
      </c>
      <c r="F339" s="6" t="str">
        <f>IF($A339&lt;&gt;"",MAXIFS(Token!$C:$C,Token!$A:$A,$D339),)</f>
        <v/>
      </c>
    </row>
    <row r="340">
      <c r="A340" s="33" t="str">
        <f t="shared" si="1"/>
        <v/>
      </c>
      <c r="B340" s="22" t="str">
        <f t="shared" si="2"/>
        <v/>
      </c>
      <c r="C340" s="14" t="str">
        <f>IF($A340&lt;&gt;"",MINIFS(Merchant!$A:$A,Merchant!$B:$B,$G$2),)</f>
        <v/>
      </c>
      <c r="D340" s="14" t="str">
        <f t="shared" si="3"/>
        <v/>
      </c>
      <c r="E340" s="14" t="str">
        <f t="shared" si="4"/>
        <v/>
      </c>
      <c r="F340" s="6" t="str">
        <f>IF($A340&lt;&gt;"",MAXIFS(Token!$C:$C,Token!$A:$A,$D340),)</f>
        <v/>
      </c>
    </row>
    <row r="341">
      <c r="A341" s="33" t="str">
        <f t="shared" si="1"/>
        <v/>
      </c>
      <c r="B341" s="22" t="str">
        <f t="shared" si="2"/>
        <v/>
      </c>
      <c r="C341" s="14" t="str">
        <f>IF($A341&lt;&gt;"",MINIFS(Merchant!$A:$A,Merchant!$B:$B,$G$2),)</f>
        <v/>
      </c>
      <c r="D341" s="14" t="str">
        <f t="shared" si="3"/>
        <v/>
      </c>
      <c r="E341" s="14" t="str">
        <f t="shared" si="4"/>
        <v/>
      </c>
      <c r="F341" s="6" t="str">
        <f>IF($A341&lt;&gt;"",MAXIFS(Token!$C:$C,Token!$A:$A,$D341),)</f>
        <v/>
      </c>
    </row>
    <row r="342">
      <c r="A342" s="33" t="str">
        <f t="shared" si="1"/>
        <v/>
      </c>
      <c r="B342" s="22" t="str">
        <f t="shared" si="2"/>
        <v/>
      </c>
      <c r="C342" s="14" t="str">
        <f>IF($A342&lt;&gt;"",MINIFS(Merchant!$A:$A,Merchant!$B:$B,$G$2),)</f>
        <v/>
      </c>
      <c r="D342" s="14" t="str">
        <f t="shared" si="3"/>
        <v/>
      </c>
      <c r="E342" s="14" t="str">
        <f t="shared" si="4"/>
        <v/>
      </c>
      <c r="F342" s="6" t="str">
        <f>IF($A342&lt;&gt;"",MAXIFS(Token!$C:$C,Token!$A:$A,$D342),)</f>
        <v/>
      </c>
    </row>
    <row r="343">
      <c r="A343" s="33" t="str">
        <f t="shared" si="1"/>
        <v/>
      </c>
      <c r="B343" s="22" t="str">
        <f t="shared" si="2"/>
        <v/>
      </c>
      <c r="C343" s="14" t="str">
        <f>IF($A343&lt;&gt;"",MINIFS(Merchant!$A:$A,Merchant!$B:$B,$G$2),)</f>
        <v/>
      </c>
      <c r="D343" s="14" t="str">
        <f t="shared" si="3"/>
        <v/>
      </c>
      <c r="E343" s="14" t="str">
        <f t="shared" si="4"/>
        <v/>
      </c>
      <c r="F343" s="6" t="str">
        <f>IF($A343&lt;&gt;"",MAXIFS(Token!$C:$C,Token!$A:$A,$D343),)</f>
        <v/>
      </c>
    </row>
    <row r="344">
      <c r="A344" s="33" t="str">
        <f t="shared" si="1"/>
        <v/>
      </c>
      <c r="B344" s="22" t="str">
        <f t="shared" si="2"/>
        <v/>
      </c>
      <c r="C344" s="14" t="str">
        <f>IF($A344&lt;&gt;"",MINIFS(Merchant!$A:$A,Merchant!$B:$B,$G$2),)</f>
        <v/>
      </c>
      <c r="D344" s="14" t="str">
        <f t="shared" si="3"/>
        <v/>
      </c>
      <c r="E344" s="14" t="str">
        <f t="shared" si="4"/>
        <v/>
      </c>
      <c r="F344" s="6" t="str">
        <f>IF($A344&lt;&gt;"",MAXIFS(Token!$C:$C,Token!$A:$A,$D344),)</f>
        <v/>
      </c>
    </row>
    <row r="345">
      <c r="A345" s="33" t="str">
        <f t="shared" si="1"/>
        <v/>
      </c>
      <c r="B345" s="22" t="str">
        <f t="shared" si="2"/>
        <v/>
      </c>
      <c r="C345" s="14" t="str">
        <f>IF($A345&lt;&gt;"",MINIFS(Merchant!$A:$A,Merchant!$B:$B,$G$2),)</f>
        <v/>
      </c>
      <c r="D345" s="14" t="str">
        <f t="shared" si="3"/>
        <v/>
      </c>
      <c r="E345" s="14" t="str">
        <f t="shared" si="4"/>
        <v/>
      </c>
      <c r="F345" s="6" t="str">
        <f>IF($A345&lt;&gt;"",MAXIFS(Token!$C:$C,Token!$A:$A,$D345),)</f>
        <v/>
      </c>
    </row>
    <row r="346">
      <c r="A346" s="33" t="str">
        <f t="shared" si="1"/>
        <v/>
      </c>
      <c r="B346" s="22" t="str">
        <f t="shared" si="2"/>
        <v/>
      </c>
      <c r="C346" s="14" t="str">
        <f>IF($A346&lt;&gt;"",MINIFS(Merchant!$A:$A,Merchant!$B:$B,$G$2),)</f>
        <v/>
      </c>
      <c r="D346" s="14" t="str">
        <f t="shared" si="3"/>
        <v/>
      </c>
      <c r="E346" s="14" t="str">
        <f t="shared" si="4"/>
        <v/>
      </c>
      <c r="F346" s="6" t="str">
        <f>IF($A346&lt;&gt;"",MAXIFS(Token!$C:$C,Token!$A:$A,$D346),)</f>
        <v/>
      </c>
    </row>
    <row r="347">
      <c r="A347" s="33" t="str">
        <f t="shared" si="1"/>
        <v/>
      </c>
      <c r="B347" s="22" t="str">
        <f t="shared" si="2"/>
        <v/>
      </c>
      <c r="C347" s="14" t="str">
        <f>IF($A347&lt;&gt;"",MINIFS(Merchant!$A:$A,Merchant!$B:$B,$G$2),)</f>
        <v/>
      </c>
      <c r="D347" s="14" t="str">
        <f t="shared" si="3"/>
        <v/>
      </c>
      <c r="E347" s="14" t="str">
        <f t="shared" si="4"/>
        <v/>
      </c>
      <c r="F347" s="6" t="str">
        <f>IF($A347&lt;&gt;"",MAXIFS(Token!$C:$C,Token!$A:$A,$D347),)</f>
        <v/>
      </c>
    </row>
    <row r="348">
      <c r="A348" s="33" t="str">
        <f t="shared" si="1"/>
        <v/>
      </c>
      <c r="B348" s="22" t="str">
        <f t="shared" si="2"/>
        <v/>
      </c>
      <c r="C348" s="14" t="str">
        <f>IF($A348&lt;&gt;"",MINIFS(Merchant!$A:$A,Merchant!$B:$B,$G$2),)</f>
        <v/>
      </c>
      <c r="D348" s="14" t="str">
        <f t="shared" si="3"/>
        <v/>
      </c>
      <c r="E348" s="14" t="str">
        <f t="shared" si="4"/>
        <v/>
      </c>
      <c r="F348" s="6" t="str">
        <f>IF($A348&lt;&gt;"",MAXIFS(Token!$C:$C,Token!$A:$A,$D348),)</f>
        <v/>
      </c>
    </row>
    <row r="349">
      <c r="A349" s="33" t="str">
        <f t="shared" si="1"/>
        <v/>
      </c>
      <c r="B349" s="22" t="str">
        <f t="shared" si="2"/>
        <v/>
      </c>
      <c r="C349" s="14" t="str">
        <f>IF($A349&lt;&gt;"",MINIFS(Merchant!$A:$A,Merchant!$B:$B,$G$2),)</f>
        <v/>
      </c>
      <c r="D349" s="14" t="str">
        <f t="shared" si="3"/>
        <v/>
      </c>
      <c r="E349" s="14" t="str">
        <f t="shared" si="4"/>
        <v/>
      </c>
      <c r="F349" s="6" t="str">
        <f>IF($A349&lt;&gt;"",MAXIFS(Token!$C:$C,Token!$A:$A,$D349),)</f>
        <v/>
      </c>
    </row>
    <row r="350">
      <c r="A350" s="33" t="str">
        <f t="shared" si="1"/>
        <v/>
      </c>
      <c r="B350" s="22" t="str">
        <f t="shared" si="2"/>
        <v/>
      </c>
      <c r="C350" s="14" t="str">
        <f>IF($A350&lt;&gt;"",MINIFS(Merchant!$A:$A,Merchant!$B:$B,$G$2),)</f>
        <v/>
      </c>
      <c r="D350" s="14" t="str">
        <f t="shared" si="3"/>
        <v/>
      </c>
      <c r="E350" s="14" t="str">
        <f t="shared" si="4"/>
        <v/>
      </c>
      <c r="F350" s="6" t="str">
        <f>IF($A350&lt;&gt;"",MAXIFS(Token!$C:$C,Token!$A:$A,$D350),)</f>
        <v/>
      </c>
    </row>
    <row r="351">
      <c r="A351" s="33" t="str">
        <f t="shared" si="1"/>
        <v/>
      </c>
      <c r="B351" s="22" t="str">
        <f t="shared" si="2"/>
        <v/>
      </c>
      <c r="C351" s="14" t="str">
        <f>IF($A351&lt;&gt;"",MINIFS(Merchant!$A:$A,Merchant!$B:$B,$G$2),)</f>
        <v/>
      </c>
      <c r="D351" s="14" t="str">
        <f t="shared" si="3"/>
        <v/>
      </c>
      <c r="E351" s="14" t="str">
        <f t="shared" si="4"/>
        <v/>
      </c>
      <c r="F351" s="6" t="str">
        <f>IF($A351&lt;&gt;"",MAXIFS(Token!$C:$C,Token!$A:$A,$D351),)</f>
        <v/>
      </c>
    </row>
    <row r="352">
      <c r="A352" s="33" t="str">
        <f t="shared" si="1"/>
        <v/>
      </c>
      <c r="B352" s="22" t="str">
        <f t="shared" si="2"/>
        <v/>
      </c>
      <c r="C352" s="14" t="str">
        <f>IF($A352&lt;&gt;"",MINIFS(Merchant!$A:$A,Merchant!$B:$B,$G$2),)</f>
        <v/>
      </c>
      <c r="D352" s="14" t="str">
        <f t="shared" si="3"/>
        <v/>
      </c>
      <c r="E352" s="14" t="str">
        <f t="shared" si="4"/>
        <v/>
      </c>
      <c r="F352" s="6" t="str">
        <f>IF($A352&lt;&gt;"",MAXIFS(Token!$C:$C,Token!$A:$A,$D352),)</f>
        <v/>
      </c>
    </row>
    <row r="353">
      <c r="A353" s="33" t="str">
        <f t="shared" si="1"/>
        <v/>
      </c>
      <c r="B353" s="22" t="str">
        <f t="shared" si="2"/>
        <v/>
      </c>
      <c r="C353" s="14" t="str">
        <f>IF($A353&lt;&gt;"",MINIFS(Merchant!$A:$A,Merchant!$B:$B,$G$2),)</f>
        <v/>
      </c>
      <c r="D353" s="14" t="str">
        <f t="shared" si="3"/>
        <v/>
      </c>
      <c r="E353" s="14" t="str">
        <f t="shared" si="4"/>
        <v/>
      </c>
      <c r="F353" s="6" t="str">
        <f>IF($A353&lt;&gt;"",MAXIFS(Token!$C:$C,Token!$A:$A,$D353),)</f>
        <v/>
      </c>
    </row>
    <row r="354">
      <c r="A354" s="33" t="str">
        <f t="shared" si="1"/>
        <v/>
      </c>
      <c r="B354" s="22" t="str">
        <f t="shared" si="2"/>
        <v/>
      </c>
      <c r="C354" s="14" t="str">
        <f>IF($A354&lt;&gt;"",MINIFS(Merchant!$A:$A,Merchant!$B:$B,$G$2),)</f>
        <v/>
      </c>
      <c r="D354" s="14" t="str">
        <f t="shared" si="3"/>
        <v/>
      </c>
      <c r="E354" s="14" t="str">
        <f t="shared" si="4"/>
        <v/>
      </c>
      <c r="F354" s="6" t="str">
        <f>IF($A354&lt;&gt;"",MAXIFS(Token!$C:$C,Token!$A:$A,$D354),)</f>
        <v/>
      </c>
    </row>
    <row r="355">
      <c r="A355" s="33" t="str">
        <f t="shared" si="1"/>
        <v/>
      </c>
      <c r="B355" s="22" t="str">
        <f t="shared" si="2"/>
        <v/>
      </c>
      <c r="C355" s="14" t="str">
        <f>IF($A355&lt;&gt;"",MINIFS(Merchant!$A:$A,Merchant!$B:$B,$G$2),)</f>
        <v/>
      </c>
      <c r="D355" s="14" t="str">
        <f t="shared" si="3"/>
        <v/>
      </c>
      <c r="E355" s="14" t="str">
        <f t="shared" si="4"/>
        <v/>
      </c>
      <c r="F355" s="6" t="str">
        <f>IF($A355&lt;&gt;"",MAXIFS(Token!$C:$C,Token!$A:$A,$D355),)</f>
        <v/>
      </c>
    </row>
    <row r="356">
      <c r="A356" s="33" t="str">
        <f t="shared" si="1"/>
        <v/>
      </c>
      <c r="B356" s="22" t="str">
        <f t="shared" si="2"/>
        <v/>
      </c>
      <c r="C356" s="14" t="str">
        <f>IF($A356&lt;&gt;"",MINIFS(Merchant!$A:$A,Merchant!$B:$B,$G$2),)</f>
        <v/>
      </c>
      <c r="D356" s="14" t="str">
        <f t="shared" si="3"/>
        <v/>
      </c>
      <c r="E356" s="14" t="str">
        <f t="shared" si="4"/>
        <v/>
      </c>
      <c r="F356" s="6" t="str">
        <f>IF($A356&lt;&gt;"",MAXIFS(Token!$C:$C,Token!$A:$A,$D356),)</f>
        <v/>
      </c>
    </row>
    <row r="357">
      <c r="A357" s="33" t="str">
        <f t="shared" si="1"/>
        <v/>
      </c>
      <c r="B357" s="22" t="str">
        <f t="shared" si="2"/>
        <v/>
      </c>
      <c r="C357" s="14" t="str">
        <f>IF($A357&lt;&gt;"",MINIFS(Merchant!$A:$A,Merchant!$B:$B,$G$2),)</f>
        <v/>
      </c>
      <c r="D357" s="14" t="str">
        <f t="shared" si="3"/>
        <v/>
      </c>
      <c r="E357" s="14" t="str">
        <f t="shared" si="4"/>
        <v/>
      </c>
      <c r="F357" s="6" t="str">
        <f>IF($A357&lt;&gt;"",MAXIFS(Token!$C:$C,Token!$A:$A,$D357),)</f>
        <v/>
      </c>
    </row>
    <row r="358">
      <c r="A358" s="33" t="str">
        <f t="shared" si="1"/>
        <v/>
      </c>
      <c r="B358" s="22" t="str">
        <f t="shared" si="2"/>
        <v/>
      </c>
      <c r="C358" s="14" t="str">
        <f>IF($A358&lt;&gt;"",MINIFS(Merchant!$A:$A,Merchant!$B:$B,$G$2),)</f>
        <v/>
      </c>
      <c r="D358" s="14" t="str">
        <f t="shared" si="3"/>
        <v/>
      </c>
      <c r="E358" s="14" t="str">
        <f t="shared" si="4"/>
        <v/>
      </c>
      <c r="F358" s="6" t="str">
        <f>IF($A358&lt;&gt;"",MAXIFS(Token!$C:$C,Token!$A:$A,$D358),)</f>
        <v/>
      </c>
    </row>
    <row r="359">
      <c r="A359" s="33" t="str">
        <f t="shared" si="1"/>
        <v/>
      </c>
      <c r="B359" s="22" t="str">
        <f t="shared" si="2"/>
        <v/>
      </c>
      <c r="C359" s="14" t="str">
        <f>IF($A359&lt;&gt;"",MINIFS(Merchant!$A:$A,Merchant!$B:$B,$G$2),)</f>
        <v/>
      </c>
      <c r="D359" s="14" t="str">
        <f t="shared" si="3"/>
        <v/>
      </c>
      <c r="E359" s="14" t="str">
        <f t="shared" si="4"/>
        <v/>
      </c>
      <c r="F359" s="6" t="str">
        <f>IF($A359&lt;&gt;"",MAXIFS(Token!$C:$C,Token!$A:$A,$D359),)</f>
        <v/>
      </c>
    </row>
    <row r="360">
      <c r="A360" s="33" t="str">
        <f t="shared" si="1"/>
        <v/>
      </c>
      <c r="B360" s="22" t="str">
        <f t="shared" si="2"/>
        <v/>
      </c>
      <c r="C360" s="14" t="str">
        <f>IF($A360&lt;&gt;"",MINIFS(Merchant!$A:$A,Merchant!$B:$B,$G$2),)</f>
        <v/>
      </c>
      <c r="D360" s="14" t="str">
        <f t="shared" si="3"/>
        <v/>
      </c>
      <c r="E360" s="14" t="str">
        <f t="shared" si="4"/>
        <v/>
      </c>
      <c r="F360" s="6" t="str">
        <f>IF($A360&lt;&gt;"",MAXIFS(Token!$C:$C,Token!$A:$A,$D360),)</f>
        <v/>
      </c>
    </row>
    <row r="361">
      <c r="A361" s="33" t="str">
        <f t="shared" si="1"/>
        <v/>
      </c>
      <c r="B361" s="22" t="str">
        <f t="shared" si="2"/>
        <v/>
      </c>
      <c r="C361" s="14" t="str">
        <f>IF($A361&lt;&gt;"",MINIFS(Merchant!$A:$A,Merchant!$B:$B,$G$2),)</f>
        <v/>
      </c>
      <c r="D361" s="14" t="str">
        <f t="shared" si="3"/>
        <v/>
      </c>
      <c r="E361" s="14" t="str">
        <f t="shared" si="4"/>
        <v/>
      </c>
      <c r="F361" s="6" t="str">
        <f>IF($A361&lt;&gt;"",MAXIFS(Token!$C:$C,Token!$A:$A,$D361),)</f>
        <v/>
      </c>
    </row>
    <row r="362">
      <c r="A362" s="33" t="str">
        <f t="shared" si="1"/>
        <v/>
      </c>
      <c r="B362" s="22" t="str">
        <f t="shared" si="2"/>
        <v/>
      </c>
      <c r="C362" s="14" t="str">
        <f>IF($A362&lt;&gt;"",MINIFS(Merchant!$A:$A,Merchant!$B:$B,$G$2),)</f>
        <v/>
      </c>
      <c r="D362" s="14" t="str">
        <f t="shared" si="3"/>
        <v/>
      </c>
      <c r="E362" s="14" t="str">
        <f t="shared" si="4"/>
        <v/>
      </c>
      <c r="F362" s="6" t="str">
        <f>IF($A362&lt;&gt;"",MAXIFS(Token!$C:$C,Token!$A:$A,$D362),)</f>
        <v/>
      </c>
    </row>
    <row r="363">
      <c r="A363" s="33" t="str">
        <f t="shared" si="1"/>
        <v/>
      </c>
      <c r="B363" s="22" t="str">
        <f t="shared" si="2"/>
        <v/>
      </c>
      <c r="C363" s="14" t="str">
        <f>IF($A363&lt;&gt;"",MINIFS(Merchant!$A:$A,Merchant!$B:$B,$G$2),)</f>
        <v/>
      </c>
      <c r="D363" s="14" t="str">
        <f t="shared" si="3"/>
        <v/>
      </c>
      <c r="E363" s="14" t="str">
        <f t="shared" si="4"/>
        <v/>
      </c>
      <c r="F363" s="6" t="str">
        <f>IF($A363&lt;&gt;"",MAXIFS(Token!$C:$C,Token!$A:$A,$D363),)</f>
        <v/>
      </c>
    </row>
    <row r="364">
      <c r="A364" s="33" t="str">
        <f t="shared" si="1"/>
        <v/>
      </c>
      <c r="B364" s="22" t="str">
        <f t="shared" si="2"/>
        <v/>
      </c>
      <c r="C364" s="14" t="str">
        <f>IF($A364&lt;&gt;"",MINIFS(Merchant!$A:$A,Merchant!$B:$B,$G$2),)</f>
        <v/>
      </c>
      <c r="D364" s="14" t="str">
        <f t="shared" si="3"/>
        <v/>
      </c>
      <c r="E364" s="14" t="str">
        <f t="shared" si="4"/>
        <v/>
      </c>
      <c r="F364" s="6" t="str">
        <f>IF($A364&lt;&gt;"",MAXIFS(Token!$C:$C,Token!$A:$A,$D364),)</f>
        <v/>
      </c>
    </row>
    <row r="365">
      <c r="A365" s="33" t="str">
        <f t="shared" si="1"/>
        <v/>
      </c>
      <c r="B365" s="22" t="str">
        <f t="shared" si="2"/>
        <v/>
      </c>
      <c r="C365" s="14" t="str">
        <f>IF($A365&lt;&gt;"",MINIFS(Merchant!$A:$A,Merchant!$B:$B,$G$2),)</f>
        <v/>
      </c>
      <c r="D365" s="14" t="str">
        <f t="shared" si="3"/>
        <v/>
      </c>
      <c r="E365" s="14" t="str">
        <f t="shared" si="4"/>
        <v/>
      </c>
      <c r="F365" s="6" t="str">
        <f>IF($A365&lt;&gt;"",MAXIFS(Token!$C:$C,Token!$A:$A,$D365),)</f>
        <v/>
      </c>
    </row>
    <row r="366">
      <c r="A366" s="33" t="str">
        <f t="shared" si="1"/>
        <v/>
      </c>
      <c r="B366" s="22" t="str">
        <f t="shared" si="2"/>
        <v/>
      </c>
      <c r="C366" s="14" t="str">
        <f>IF($A366&lt;&gt;"",MINIFS(Merchant!$A:$A,Merchant!$B:$B,$G$2),)</f>
        <v/>
      </c>
      <c r="D366" s="14" t="str">
        <f t="shared" si="3"/>
        <v/>
      </c>
      <c r="E366" s="14" t="str">
        <f t="shared" si="4"/>
        <v/>
      </c>
      <c r="F366" s="6" t="str">
        <f>IF($A366&lt;&gt;"",MAXIFS(Token!$C:$C,Token!$A:$A,$D366),)</f>
        <v/>
      </c>
    </row>
    <row r="367">
      <c r="A367" s="33" t="str">
        <f t="shared" si="1"/>
        <v/>
      </c>
      <c r="B367" s="22" t="str">
        <f t="shared" si="2"/>
        <v/>
      </c>
      <c r="C367" s="14" t="str">
        <f>IF($A367&lt;&gt;"",MINIFS(Merchant!$A:$A,Merchant!$B:$B,$G$2),)</f>
        <v/>
      </c>
      <c r="D367" s="14" t="str">
        <f t="shared" si="3"/>
        <v/>
      </c>
      <c r="E367" s="14" t="str">
        <f t="shared" si="4"/>
        <v/>
      </c>
      <c r="F367" s="6" t="str">
        <f>IF($A367&lt;&gt;"",MAXIFS(Token!$C:$C,Token!$A:$A,$D367),)</f>
        <v/>
      </c>
    </row>
    <row r="368">
      <c r="A368" s="33" t="str">
        <f t="shared" si="1"/>
        <v/>
      </c>
      <c r="B368" s="22" t="str">
        <f t="shared" si="2"/>
        <v/>
      </c>
      <c r="C368" s="14" t="str">
        <f>IF($A368&lt;&gt;"",MINIFS(Merchant!$A:$A,Merchant!$B:$B,$G$2),)</f>
        <v/>
      </c>
      <c r="D368" s="14" t="str">
        <f t="shared" si="3"/>
        <v/>
      </c>
      <c r="E368" s="14" t="str">
        <f t="shared" si="4"/>
        <v/>
      </c>
      <c r="F368" s="6" t="str">
        <f>IF($A368&lt;&gt;"",MAXIFS(Token!$C:$C,Token!$A:$A,$D368),)</f>
        <v/>
      </c>
    </row>
    <row r="369">
      <c r="A369" s="33" t="str">
        <f t="shared" si="1"/>
        <v/>
      </c>
      <c r="B369" s="22" t="str">
        <f t="shared" si="2"/>
        <v/>
      </c>
      <c r="C369" s="14" t="str">
        <f>IF($A369&lt;&gt;"",MINIFS(Merchant!$A:$A,Merchant!$B:$B,$G$2),)</f>
        <v/>
      </c>
      <c r="D369" s="14" t="str">
        <f t="shared" si="3"/>
        <v/>
      </c>
      <c r="E369" s="14" t="str">
        <f t="shared" si="4"/>
        <v/>
      </c>
      <c r="F369" s="6" t="str">
        <f>IF($A369&lt;&gt;"",MAXIFS(Token!$C:$C,Token!$A:$A,$D369),)</f>
        <v/>
      </c>
    </row>
    <row r="370">
      <c r="A370" s="33" t="str">
        <f t="shared" si="1"/>
        <v/>
      </c>
      <c r="B370" s="22" t="str">
        <f t="shared" si="2"/>
        <v/>
      </c>
      <c r="C370" s="14" t="str">
        <f>IF($A370&lt;&gt;"",MINIFS(Merchant!$A:$A,Merchant!$B:$B,$G$2),)</f>
        <v/>
      </c>
      <c r="D370" s="14" t="str">
        <f t="shared" si="3"/>
        <v/>
      </c>
      <c r="E370" s="14" t="str">
        <f t="shared" si="4"/>
        <v/>
      </c>
      <c r="F370" s="6" t="str">
        <f>IF($A370&lt;&gt;"",MAXIFS(Token!$C:$C,Token!$A:$A,$D370),)</f>
        <v/>
      </c>
    </row>
    <row r="371">
      <c r="A371" s="33" t="str">
        <f t="shared" si="1"/>
        <v/>
      </c>
      <c r="B371" s="22" t="str">
        <f t="shared" si="2"/>
        <v/>
      </c>
      <c r="C371" s="14" t="str">
        <f>IF($A371&lt;&gt;"",MINIFS(Merchant!$A:$A,Merchant!$B:$B,$G$2),)</f>
        <v/>
      </c>
      <c r="D371" s="14" t="str">
        <f t="shared" si="3"/>
        <v/>
      </c>
      <c r="E371" s="14" t="str">
        <f t="shared" si="4"/>
        <v/>
      </c>
      <c r="F371" s="6" t="str">
        <f>IF($A371&lt;&gt;"",MAXIFS(Token!$C:$C,Token!$A:$A,$D371),)</f>
        <v/>
      </c>
    </row>
    <row r="372">
      <c r="A372" s="33" t="str">
        <f t="shared" si="1"/>
        <v/>
      </c>
      <c r="B372" s="22" t="str">
        <f t="shared" si="2"/>
        <v/>
      </c>
      <c r="C372" s="14" t="str">
        <f>IF($A372&lt;&gt;"",MINIFS(Merchant!$A:$A,Merchant!$B:$B,$G$2),)</f>
        <v/>
      </c>
      <c r="D372" s="14" t="str">
        <f t="shared" si="3"/>
        <v/>
      </c>
      <c r="E372" s="14" t="str">
        <f t="shared" si="4"/>
        <v/>
      </c>
      <c r="F372" s="6" t="str">
        <f>IF($A372&lt;&gt;"",MAXIFS(Token!$C:$C,Token!$A:$A,$D372),)</f>
        <v/>
      </c>
    </row>
    <row r="373">
      <c r="A373" s="33" t="str">
        <f t="shared" si="1"/>
        <v/>
      </c>
      <c r="B373" s="22" t="str">
        <f t="shared" si="2"/>
        <v/>
      </c>
      <c r="C373" s="14" t="str">
        <f>IF($A373&lt;&gt;"",MINIFS(Merchant!$A:$A,Merchant!$B:$B,$G$2),)</f>
        <v/>
      </c>
      <c r="D373" s="14" t="str">
        <f t="shared" si="3"/>
        <v/>
      </c>
      <c r="E373" s="14" t="str">
        <f t="shared" si="4"/>
        <v/>
      </c>
      <c r="F373" s="6" t="str">
        <f>IF($A373&lt;&gt;"",MAXIFS(Token!$C:$C,Token!$A:$A,$D373),)</f>
        <v/>
      </c>
    </row>
    <row r="374">
      <c r="A374" s="33" t="str">
        <f t="shared" si="1"/>
        <v/>
      </c>
      <c r="B374" s="22" t="str">
        <f t="shared" si="2"/>
        <v/>
      </c>
      <c r="C374" s="14" t="str">
        <f>IF($A374&lt;&gt;"",MINIFS(Merchant!$A:$A,Merchant!$B:$B,$G$2),)</f>
        <v/>
      </c>
      <c r="D374" s="14" t="str">
        <f t="shared" si="3"/>
        <v/>
      </c>
      <c r="E374" s="14" t="str">
        <f t="shared" si="4"/>
        <v/>
      </c>
      <c r="F374" s="6" t="str">
        <f>IF($A374&lt;&gt;"",MAXIFS(Token!$C:$C,Token!$A:$A,$D374),)</f>
        <v/>
      </c>
    </row>
    <row r="375">
      <c r="A375" s="33" t="str">
        <f t="shared" si="1"/>
        <v/>
      </c>
      <c r="B375" s="22" t="str">
        <f t="shared" si="2"/>
        <v/>
      </c>
      <c r="C375" s="14" t="str">
        <f>IF($A375&lt;&gt;"",MINIFS(Merchant!$A:$A,Merchant!$B:$B,$G$2),)</f>
        <v/>
      </c>
      <c r="D375" s="14" t="str">
        <f t="shared" si="3"/>
        <v/>
      </c>
      <c r="E375" s="14" t="str">
        <f t="shared" si="4"/>
        <v/>
      </c>
      <c r="F375" s="6" t="str">
        <f>IF($A375&lt;&gt;"",MAXIFS(Token!$C:$C,Token!$A:$A,$D375),)</f>
        <v/>
      </c>
    </row>
    <row r="376">
      <c r="A376" s="33" t="str">
        <f t="shared" si="1"/>
        <v/>
      </c>
      <c r="B376" s="22" t="str">
        <f t="shared" si="2"/>
        <v/>
      </c>
      <c r="C376" s="14" t="str">
        <f>IF($A376&lt;&gt;"",MINIFS(Merchant!$A:$A,Merchant!$B:$B,$G$2),)</f>
        <v/>
      </c>
      <c r="D376" s="14" t="str">
        <f t="shared" si="3"/>
        <v/>
      </c>
      <c r="E376" s="14" t="str">
        <f t="shared" si="4"/>
        <v/>
      </c>
      <c r="F376" s="6" t="str">
        <f>IF($A376&lt;&gt;"",MAXIFS(Token!$C:$C,Token!$A:$A,$D376),)</f>
        <v/>
      </c>
    </row>
    <row r="377">
      <c r="A377" s="33" t="str">
        <f t="shared" si="1"/>
        <v/>
      </c>
      <c r="B377" s="22" t="str">
        <f t="shared" si="2"/>
        <v/>
      </c>
      <c r="C377" s="14" t="str">
        <f>IF($A377&lt;&gt;"",MINIFS(Merchant!$A:$A,Merchant!$B:$B,$G$2),)</f>
        <v/>
      </c>
      <c r="D377" s="14" t="str">
        <f t="shared" si="3"/>
        <v/>
      </c>
      <c r="E377" s="14" t="str">
        <f t="shared" si="4"/>
        <v/>
      </c>
      <c r="F377" s="6" t="str">
        <f>IF($A377&lt;&gt;"",MAXIFS(Token!$C:$C,Token!$A:$A,$D377),)</f>
        <v/>
      </c>
    </row>
    <row r="378">
      <c r="A378" s="33" t="str">
        <f t="shared" si="1"/>
        <v/>
      </c>
      <c r="B378" s="22" t="str">
        <f t="shared" si="2"/>
        <v/>
      </c>
      <c r="C378" s="14" t="str">
        <f>IF($A378&lt;&gt;"",MINIFS(Merchant!$A:$A,Merchant!$B:$B,$G$2),)</f>
        <v/>
      </c>
      <c r="D378" s="14" t="str">
        <f t="shared" si="3"/>
        <v/>
      </c>
      <c r="E378" s="14" t="str">
        <f t="shared" si="4"/>
        <v/>
      </c>
      <c r="F378" s="6" t="str">
        <f>IF($A378&lt;&gt;"",MAXIFS(Token!$C:$C,Token!$A:$A,$D378),)</f>
        <v/>
      </c>
    </row>
    <row r="379">
      <c r="A379" s="33" t="str">
        <f t="shared" si="1"/>
        <v/>
      </c>
      <c r="B379" s="22" t="str">
        <f t="shared" si="2"/>
        <v/>
      </c>
      <c r="C379" s="14" t="str">
        <f>IF($A379&lt;&gt;"",MINIFS(Merchant!$A:$A,Merchant!$B:$B,$G$2),)</f>
        <v/>
      </c>
      <c r="D379" s="14" t="str">
        <f t="shared" si="3"/>
        <v/>
      </c>
      <c r="E379" s="14" t="str">
        <f t="shared" si="4"/>
        <v/>
      </c>
      <c r="F379" s="6" t="str">
        <f>IF($A379&lt;&gt;"",MAXIFS(Token!$C:$C,Token!$A:$A,$D379),)</f>
        <v/>
      </c>
    </row>
    <row r="380">
      <c r="A380" s="33" t="str">
        <f t="shared" si="1"/>
        <v/>
      </c>
      <c r="B380" s="22" t="str">
        <f t="shared" si="2"/>
        <v/>
      </c>
      <c r="C380" s="14" t="str">
        <f>IF($A380&lt;&gt;"",MINIFS(Merchant!$A:$A,Merchant!$B:$B,$G$2),)</f>
        <v/>
      </c>
      <c r="D380" s="14" t="str">
        <f t="shared" si="3"/>
        <v/>
      </c>
      <c r="E380" s="14" t="str">
        <f t="shared" si="4"/>
        <v/>
      </c>
      <c r="F380" s="6" t="str">
        <f>IF($A380&lt;&gt;"",MAXIFS(Token!$C:$C,Token!$A:$A,$D380),)</f>
        <v/>
      </c>
    </row>
    <row r="381">
      <c r="A381" s="33" t="str">
        <f t="shared" si="1"/>
        <v/>
      </c>
      <c r="B381" s="22" t="str">
        <f t="shared" si="2"/>
        <v/>
      </c>
      <c r="C381" s="14" t="str">
        <f>IF($A381&lt;&gt;"",MINIFS(Merchant!$A:$A,Merchant!$B:$B,$G$2),)</f>
        <v/>
      </c>
      <c r="D381" s="14" t="str">
        <f t="shared" si="3"/>
        <v/>
      </c>
      <c r="E381" s="14" t="str">
        <f t="shared" si="4"/>
        <v/>
      </c>
      <c r="F381" s="6" t="str">
        <f>IF($A381&lt;&gt;"",MAXIFS(Token!$C:$C,Token!$A:$A,$D381),)</f>
        <v/>
      </c>
    </row>
    <row r="382">
      <c r="A382" s="33" t="str">
        <f t="shared" si="1"/>
        <v/>
      </c>
      <c r="B382" s="22" t="str">
        <f t="shared" si="2"/>
        <v/>
      </c>
      <c r="C382" s="14" t="str">
        <f>IF($A382&lt;&gt;"",MINIFS(Merchant!$A:$A,Merchant!$B:$B,$G$2),)</f>
        <v/>
      </c>
      <c r="D382" s="14" t="str">
        <f t="shared" si="3"/>
        <v/>
      </c>
      <c r="E382" s="14" t="str">
        <f t="shared" si="4"/>
        <v/>
      </c>
      <c r="F382" s="6" t="str">
        <f>IF($A382&lt;&gt;"",MAXIFS(Token!$C:$C,Token!$A:$A,$D382),)</f>
        <v/>
      </c>
    </row>
    <row r="383">
      <c r="A383" s="33" t="str">
        <f t="shared" si="1"/>
        <v/>
      </c>
      <c r="B383" s="22" t="str">
        <f t="shared" si="2"/>
        <v/>
      </c>
      <c r="C383" s="14" t="str">
        <f>IF($A383&lt;&gt;"",MINIFS(Merchant!$A:$A,Merchant!$B:$B,$G$2),)</f>
        <v/>
      </c>
      <c r="D383" s="14" t="str">
        <f t="shared" si="3"/>
        <v/>
      </c>
      <c r="E383" s="14" t="str">
        <f t="shared" si="4"/>
        <v/>
      </c>
      <c r="F383" s="6" t="str">
        <f>IF($A383&lt;&gt;"",MAXIFS(Token!$C:$C,Token!$A:$A,$D383),)</f>
        <v/>
      </c>
    </row>
    <row r="384">
      <c r="A384" s="33" t="str">
        <f t="shared" si="1"/>
        <v/>
      </c>
      <c r="B384" s="22" t="str">
        <f t="shared" si="2"/>
        <v/>
      </c>
      <c r="C384" s="14" t="str">
        <f>IF($A384&lt;&gt;"",MINIFS(Merchant!$A:$A,Merchant!$B:$B,$G$2),)</f>
        <v/>
      </c>
      <c r="D384" s="14" t="str">
        <f t="shared" si="3"/>
        <v/>
      </c>
      <c r="E384" s="14" t="str">
        <f t="shared" si="4"/>
        <v/>
      </c>
      <c r="F384" s="6" t="str">
        <f>IF($A384&lt;&gt;"",MAXIFS(Token!$C:$C,Token!$A:$A,$D384),)</f>
        <v/>
      </c>
    </row>
    <row r="385">
      <c r="A385" s="33" t="str">
        <f t="shared" si="1"/>
        <v/>
      </c>
      <c r="B385" s="22" t="str">
        <f t="shared" si="2"/>
        <v/>
      </c>
      <c r="C385" s="14" t="str">
        <f>IF($A385&lt;&gt;"",MINIFS(Merchant!$A:$A,Merchant!$B:$B,$G$2),)</f>
        <v/>
      </c>
      <c r="D385" s="14" t="str">
        <f t="shared" si="3"/>
        <v/>
      </c>
      <c r="E385" s="14" t="str">
        <f t="shared" si="4"/>
        <v/>
      </c>
      <c r="F385" s="6" t="str">
        <f>IF($A385&lt;&gt;"",MAXIFS(Token!$C:$C,Token!$A:$A,$D385),)</f>
        <v/>
      </c>
    </row>
    <row r="386">
      <c r="A386" s="33" t="str">
        <f t="shared" si="1"/>
        <v/>
      </c>
      <c r="B386" s="22" t="str">
        <f t="shared" si="2"/>
        <v/>
      </c>
      <c r="C386" s="14" t="str">
        <f>IF($A386&lt;&gt;"",MINIFS(Merchant!$A:$A,Merchant!$B:$B,$G$2),)</f>
        <v/>
      </c>
      <c r="D386" s="14" t="str">
        <f t="shared" si="3"/>
        <v/>
      </c>
      <c r="E386" s="14" t="str">
        <f t="shared" si="4"/>
        <v/>
      </c>
      <c r="F386" s="6" t="str">
        <f>IF($A386&lt;&gt;"",MAXIFS(Token!$C:$C,Token!$A:$A,$D386),)</f>
        <v/>
      </c>
    </row>
    <row r="387">
      <c r="A387" s="33" t="str">
        <f t="shared" si="1"/>
        <v/>
      </c>
      <c r="B387" s="22" t="str">
        <f t="shared" si="2"/>
        <v/>
      </c>
      <c r="C387" s="14" t="str">
        <f>IF($A387&lt;&gt;"",MINIFS(Merchant!$A:$A,Merchant!$B:$B,$G$2),)</f>
        <v/>
      </c>
      <c r="D387" s="14" t="str">
        <f t="shared" si="3"/>
        <v/>
      </c>
      <c r="E387" s="14" t="str">
        <f t="shared" si="4"/>
        <v/>
      </c>
      <c r="F387" s="6" t="str">
        <f>IF($A387&lt;&gt;"",MAXIFS(Token!$C:$C,Token!$A:$A,$D387),)</f>
        <v/>
      </c>
    </row>
    <row r="388">
      <c r="A388" s="33" t="str">
        <f t="shared" si="1"/>
        <v/>
      </c>
      <c r="B388" s="22" t="str">
        <f t="shared" si="2"/>
        <v/>
      </c>
      <c r="C388" s="14" t="str">
        <f>IF($A388&lt;&gt;"",MINIFS(Merchant!$A:$A,Merchant!$B:$B,$G$2),)</f>
        <v/>
      </c>
      <c r="D388" s="14" t="str">
        <f t="shared" si="3"/>
        <v/>
      </c>
      <c r="E388" s="14" t="str">
        <f t="shared" si="4"/>
        <v/>
      </c>
      <c r="F388" s="6" t="str">
        <f>IF($A388&lt;&gt;"",MAXIFS(Token!$C:$C,Token!$A:$A,$D388),)</f>
        <v/>
      </c>
    </row>
    <row r="389">
      <c r="A389" s="33" t="str">
        <f t="shared" si="1"/>
        <v/>
      </c>
      <c r="B389" s="22" t="str">
        <f t="shared" si="2"/>
        <v/>
      </c>
      <c r="C389" s="14" t="str">
        <f>IF($A389&lt;&gt;"",MINIFS(Merchant!$A:$A,Merchant!$B:$B,$G$2),)</f>
        <v/>
      </c>
      <c r="D389" s="14" t="str">
        <f t="shared" si="3"/>
        <v/>
      </c>
      <c r="E389" s="14" t="str">
        <f t="shared" si="4"/>
        <v/>
      </c>
      <c r="F389" s="6" t="str">
        <f>IF($A389&lt;&gt;"",MAXIFS(Token!$C:$C,Token!$A:$A,$D389),)</f>
        <v/>
      </c>
    </row>
    <row r="390">
      <c r="A390" s="33" t="str">
        <f t="shared" si="1"/>
        <v/>
      </c>
      <c r="B390" s="22" t="str">
        <f t="shared" si="2"/>
        <v/>
      </c>
      <c r="C390" s="14" t="str">
        <f>IF($A390&lt;&gt;"",MINIFS(Merchant!$A:$A,Merchant!$B:$B,$G$2),)</f>
        <v/>
      </c>
      <c r="D390" s="14" t="str">
        <f t="shared" si="3"/>
        <v/>
      </c>
      <c r="E390" s="14" t="str">
        <f t="shared" si="4"/>
        <v/>
      </c>
      <c r="F390" s="6" t="str">
        <f>IF($A390&lt;&gt;"",MAXIFS(Token!$C:$C,Token!$A:$A,$D390),)</f>
        <v/>
      </c>
    </row>
    <row r="391">
      <c r="A391" s="33" t="str">
        <f t="shared" si="1"/>
        <v/>
      </c>
      <c r="B391" s="22" t="str">
        <f t="shared" si="2"/>
        <v/>
      </c>
      <c r="C391" s="14" t="str">
        <f>IF($A391&lt;&gt;"",MINIFS(Merchant!$A:$A,Merchant!$B:$B,$G$2),)</f>
        <v/>
      </c>
      <c r="D391" s="14" t="str">
        <f t="shared" si="3"/>
        <v/>
      </c>
      <c r="E391" s="14" t="str">
        <f t="shared" si="4"/>
        <v/>
      </c>
      <c r="F391" s="6" t="str">
        <f>IF($A391&lt;&gt;"",MAXIFS(Token!$C:$C,Token!$A:$A,$D391),)</f>
        <v/>
      </c>
    </row>
    <row r="392">
      <c r="A392" s="33" t="str">
        <f t="shared" si="1"/>
        <v/>
      </c>
      <c r="B392" s="22" t="str">
        <f t="shared" si="2"/>
        <v/>
      </c>
      <c r="C392" s="14" t="str">
        <f>IF($A392&lt;&gt;"",MINIFS(Merchant!$A:$A,Merchant!$B:$B,$G$2),)</f>
        <v/>
      </c>
      <c r="D392" s="14" t="str">
        <f t="shared" si="3"/>
        <v/>
      </c>
      <c r="E392" s="14" t="str">
        <f t="shared" si="4"/>
        <v/>
      </c>
      <c r="F392" s="6" t="str">
        <f>IF($A392&lt;&gt;"",MAXIFS(Token!$C:$C,Token!$A:$A,$D392),)</f>
        <v/>
      </c>
    </row>
    <row r="393">
      <c r="A393" s="33" t="str">
        <f t="shared" si="1"/>
        <v/>
      </c>
      <c r="B393" s="22" t="str">
        <f t="shared" si="2"/>
        <v/>
      </c>
      <c r="C393" s="14" t="str">
        <f>IF($A393&lt;&gt;"",MINIFS(Merchant!$A:$A,Merchant!$B:$B,$G$2),)</f>
        <v/>
      </c>
      <c r="D393" s="14" t="str">
        <f t="shared" si="3"/>
        <v/>
      </c>
      <c r="E393" s="14" t="str">
        <f t="shared" si="4"/>
        <v/>
      </c>
      <c r="F393" s="6" t="str">
        <f>IF($A393&lt;&gt;"",MAXIFS(Token!$C:$C,Token!$A:$A,$D393),)</f>
        <v/>
      </c>
    </row>
    <row r="394">
      <c r="A394" s="33" t="str">
        <f t="shared" si="1"/>
        <v/>
      </c>
      <c r="B394" s="22" t="str">
        <f t="shared" si="2"/>
        <v/>
      </c>
      <c r="C394" s="14" t="str">
        <f>IF($A394&lt;&gt;"",MINIFS(Merchant!$A:$A,Merchant!$B:$B,$G$2),)</f>
        <v/>
      </c>
      <c r="D394" s="14" t="str">
        <f t="shared" si="3"/>
        <v/>
      </c>
      <c r="E394" s="14" t="str">
        <f t="shared" si="4"/>
        <v/>
      </c>
      <c r="F394" s="6" t="str">
        <f>IF($A394&lt;&gt;"",MAXIFS(Token!$C:$C,Token!$A:$A,$D394),)</f>
        <v/>
      </c>
    </row>
    <row r="395">
      <c r="A395" s="33" t="str">
        <f t="shared" si="1"/>
        <v/>
      </c>
      <c r="B395" s="22" t="str">
        <f t="shared" si="2"/>
        <v/>
      </c>
      <c r="C395" s="14" t="str">
        <f>IF($A395&lt;&gt;"",MINIFS(Merchant!$A:$A,Merchant!$B:$B,$G$2),)</f>
        <v/>
      </c>
      <c r="D395" s="14" t="str">
        <f t="shared" si="3"/>
        <v/>
      </c>
      <c r="E395" s="14" t="str">
        <f t="shared" si="4"/>
        <v/>
      </c>
      <c r="F395" s="6" t="str">
        <f>IF($A395&lt;&gt;"",MAXIFS(Token!$C:$C,Token!$A:$A,$D395),)</f>
        <v/>
      </c>
    </row>
    <row r="396">
      <c r="A396" s="33" t="str">
        <f t="shared" si="1"/>
        <v/>
      </c>
      <c r="B396" s="22" t="str">
        <f t="shared" si="2"/>
        <v/>
      </c>
      <c r="C396" s="14" t="str">
        <f>IF($A396&lt;&gt;"",MINIFS(Merchant!$A:$A,Merchant!$B:$B,$G$2),)</f>
        <v/>
      </c>
      <c r="D396" s="14" t="str">
        <f t="shared" si="3"/>
        <v/>
      </c>
      <c r="E396" s="14" t="str">
        <f t="shared" si="4"/>
        <v/>
      </c>
      <c r="F396" s="6" t="str">
        <f>IF($A396&lt;&gt;"",MAXIFS(Token!$C:$C,Token!$A:$A,$D396),)</f>
        <v/>
      </c>
    </row>
    <row r="397">
      <c r="A397" s="33" t="str">
        <f t="shared" si="1"/>
        <v/>
      </c>
      <c r="B397" s="22" t="str">
        <f t="shared" si="2"/>
        <v/>
      </c>
      <c r="C397" s="14" t="str">
        <f>IF($A397&lt;&gt;"",MINIFS(Merchant!$A:$A,Merchant!$B:$B,$G$2),)</f>
        <v/>
      </c>
      <c r="D397" s="14" t="str">
        <f t="shared" si="3"/>
        <v/>
      </c>
      <c r="E397" s="14" t="str">
        <f t="shared" si="4"/>
        <v/>
      </c>
      <c r="F397" s="6" t="str">
        <f>IF($A397&lt;&gt;"",MAXIFS(Token!$C:$C,Token!$A:$A,$D397),)</f>
        <v/>
      </c>
    </row>
    <row r="398">
      <c r="A398" s="33" t="str">
        <f t="shared" si="1"/>
        <v/>
      </c>
      <c r="B398" s="22" t="str">
        <f t="shared" si="2"/>
        <v/>
      </c>
      <c r="C398" s="14" t="str">
        <f>IF($A398&lt;&gt;"",MINIFS(Merchant!$A:$A,Merchant!$B:$B,$G$2),)</f>
        <v/>
      </c>
      <c r="D398" s="14" t="str">
        <f t="shared" si="3"/>
        <v/>
      </c>
      <c r="E398" s="14" t="str">
        <f t="shared" si="4"/>
        <v/>
      </c>
      <c r="F398" s="6" t="str">
        <f>IF($A398&lt;&gt;"",MAXIFS(Token!$C:$C,Token!$A:$A,$D398),)</f>
        <v/>
      </c>
    </row>
    <row r="399">
      <c r="A399" s="33" t="str">
        <f t="shared" si="1"/>
        <v/>
      </c>
      <c r="B399" s="22" t="str">
        <f t="shared" si="2"/>
        <v/>
      </c>
      <c r="C399" s="14" t="str">
        <f>IF($A399&lt;&gt;"",MINIFS(Merchant!$A:$A,Merchant!$B:$B,$G$2),)</f>
        <v/>
      </c>
      <c r="D399" s="14" t="str">
        <f t="shared" si="3"/>
        <v/>
      </c>
      <c r="E399" s="14" t="str">
        <f t="shared" si="4"/>
        <v/>
      </c>
      <c r="F399" s="6" t="str">
        <f>IF($A399&lt;&gt;"",MAXIFS(Token!$C:$C,Token!$A:$A,$D399),)</f>
        <v/>
      </c>
    </row>
    <row r="400">
      <c r="A400" s="33" t="str">
        <f t="shared" si="1"/>
        <v/>
      </c>
      <c r="B400" s="22" t="str">
        <f t="shared" si="2"/>
        <v/>
      </c>
      <c r="C400" s="14" t="str">
        <f>IF($A400&lt;&gt;"",MINIFS(Merchant!$A:$A,Merchant!$B:$B,$G$2),)</f>
        <v/>
      </c>
      <c r="D400" s="14" t="str">
        <f t="shared" si="3"/>
        <v/>
      </c>
      <c r="E400" s="14" t="str">
        <f t="shared" si="4"/>
        <v/>
      </c>
      <c r="F400" s="6" t="str">
        <f>IF($A400&lt;&gt;"",MAXIFS(Token!$C:$C,Token!$A:$A,$D400),)</f>
        <v/>
      </c>
    </row>
    <row r="401">
      <c r="A401" s="33" t="str">
        <f t="shared" si="1"/>
        <v/>
      </c>
      <c r="B401" s="22" t="str">
        <f t="shared" si="2"/>
        <v/>
      </c>
      <c r="C401" s="14" t="str">
        <f>IF($A401&lt;&gt;"",MINIFS(Merchant!$A:$A,Merchant!$B:$B,$G$2),)</f>
        <v/>
      </c>
      <c r="D401" s="14" t="str">
        <f t="shared" si="3"/>
        <v/>
      </c>
      <c r="E401" s="14" t="str">
        <f t="shared" si="4"/>
        <v/>
      </c>
      <c r="F401" s="6" t="str">
        <f>IF($A401&lt;&gt;"",MAXIFS(Token!$C:$C,Token!$A:$A,$D401),)</f>
        <v/>
      </c>
    </row>
    <row r="402">
      <c r="A402" s="33" t="str">
        <f t="shared" si="1"/>
        <v/>
      </c>
      <c r="B402" s="22" t="str">
        <f t="shared" si="2"/>
        <v/>
      </c>
      <c r="C402" s="14" t="str">
        <f>IF($A402&lt;&gt;"",MINIFS(Merchant!$A:$A,Merchant!$B:$B,$G$2),)</f>
        <v/>
      </c>
      <c r="D402" s="14" t="str">
        <f t="shared" si="3"/>
        <v/>
      </c>
      <c r="E402" s="14" t="str">
        <f t="shared" si="4"/>
        <v/>
      </c>
      <c r="F402" s="6" t="str">
        <f>IF($A402&lt;&gt;"",MAXIFS(Token!$C:$C,Token!$A:$A,$D402),)</f>
        <v/>
      </c>
    </row>
    <row r="403">
      <c r="A403" s="33" t="str">
        <f t="shared" si="1"/>
        <v/>
      </c>
      <c r="B403" s="22" t="str">
        <f t="shared" si="2"/>
        <v/>
      </c>
      <c r="C403" s="14" t="str">
        <f>IF($A403&lt;&gt;"",MINIFS(Merchant!$A:$A,Merchant!$B:$B,$G$2),)</f>
        <v/>
      </c>
      <c r="D403" s="14" t="str">
        <f t="shared" si="3"/>
        <v/>
      </c>
      <c r="E403" s="14" t="str">
        <f t="shared" si="4"/>
        <v/>
      </c>
      <c r="F403" s="6" t="str">
        <f>IF($A403&lt;&gt;"",MAXIFS(Token!$C:$C,Token!$A:$A,$D403),)</f>
        <v/>
      </c>
    </row>
    <row r="404">
      <c r="A404" s="33" t="str">
        <f t="shared" si="1"/>
        <v/>
      </c>
      <c r="B404" s="22" t="str">
        <f t="shared" si="2"/>
        <v/>
      </c>
      <c r="C404" s="14" t="str">
        <f>IF($A404&lt;&gt;"",MINIFS(Merchant!$A:$A,Merchant!$B:$B,$G$2),)</f>
        <v/>
      </c>
      <c r="D404" s="14" t="str">
        <f t="shared" si="3"/>
        <v/>
      </c>
      <c r="E404" s="14" t="str">
        <f t="shared" si="4"/>
        <v/>
      </c>
      <c r="F404" s="6" t="str">
        <f>IF($A404&lt;&gt;"",MAXIFS(Token!$C:$C,Token!$A:$A,$D404),)</f>
        <v/>
      </c>
    </row>
    <row r="405">
      <c r="A405" s="33" t="str">
        <f t="shared" si="1"/>
        <v/>
      </c>
      <c r="B405" s="22" t="str">
        <f t="shared" si="2"/>
        <v/>
      </c>
      <c r="C405" s="14" t="str">
        <f>IF($A405&lt;&gt;"",MINIFS(Merchant!$A:$A,Merchant!$B:$B,$G$2),)</f>
        <v/>
      </c>
      <c r="D405" s="14" t="str">
        <f t="shared" si="3"/>
        <v/>
      </c>
      <c r="E405" s="14" t="str">
        <f t="shared" si="4"/>
        <v/>
      </c>
      <c r="F405" s="6" t="str">
        <f>IF($A405&lt;&gt;"",MAXIFS(Token!$C:$C,Token!$A:$A,$D405),)</f>
        <v/>
      </c>
    </row>
    <row r="406">
      <c r="A406" s="33" t="str">
        <f t="shared" si="1"/>
        <v/>
      </c>
      <c r="B406" s="22" t="str">
        <f t="shared" si="2"/>
        <v/>
      </c>
      <c r="C406" s="14" t="str">
        <f>IF($A406&lt;&gt;"",MINIFS(Merchant!$A:$A,Merchant!$B:$B,$G$2),)</f>
        <v/>
      </c>
      <c r="D406" s="14" t="str">
        <f t="shared" si="3"/>
        <v/>
      </c>
      <c r="E406" s="14" t="str">
        <f t="shared" si="4"/>
        <v/>
      </c>
      <c r="F406" s="6" t="str">
        <f>IF($A406&lt;&gt;"",MAXIFS(Token!$C:$C,Token!$A:$A,$D406),)</f>
        <v/>
      </c>
    </row>
    <row r="407">
      <c r="A407" s="33" t="str">
        <f t="shared" si="1"/>
        <v/>
      </c>
      <c r="B407" s="22" t="str">
        <f t="shared" si="2"/>
        <v/>
      </c>
      <c r="C407" s="14" t="str">
        <f>IF($A407&lt;&gt;"",MINIFS(Merchant!$A:$A,Merchant!$B:$B,$G$2),)</f>
        <v/>
      </c>
      <c r="D407" s="14" t="str">
        <f t="shared" si="3"/>
        <v/>
      </c>
      <c r="E407" s="14" t="str">
        <f t="shared" si="4"/>
        <v/>
      </c>
      <c r="F407" s="6" t="str">
        <f>IF($A407&lt;&gt;"",MAXIFS(Token!$C:$C,Token!$A:$A,$D407),)</f>
        <v/>
      </c>
    </row>
    <row r="408">
      <c r="A408" s="33" t="str">
        <f t="shared" si="1"/>
        <v/>
      </c>
      <c r="B408" s="22" t="str">
        <f t="shared" si="2"/>
        <v/>
      </c>
      <c r="C408" s="14" t="str">
        <f>IF($A408&lt;&gt;"",MINIFS(Merchant!$A:$A,Merchant!$B:$B,$G$2),)</f>
        <v/>
      </c>
      <c r="D408" s="14" t="str">
        <f t="shared" si="3"/>
        <v/>
      </c>
      <c r="E408" s="14" t="str">
        <f t="shared" si="4"/>
        <v/>
      </c>
      <c r="F408" s="6" t="str">
        <f>IF($A408&lt;&gt;"",MAXIFS(Token!$C:$C,Token!$A:$A,$D408),)</f>
        <v/>
      </c>
    </row>
    <row r="409">
      <c r="A409" s="33" t="str">
        <f t="shared" si="1"/>
        <v/>
      </c>
      <c r="B409" s="22" t="str">
        <f t="shared" si="2"/>
        <v/>
      </c>
      <c r="C409" s="14" t="str">
        <f>IF($A409&lt;&gt;"",MINIFS(Merchant!$A:$A,Merchant!$B:$B,$G$2),)</f>
        <v/>
      </c>
      <c r="D409" s="14" t="str">
        <f t="shared" si="3"/>
        <v/>
      </c>
      <c r="E409" s="14" t="str">
        <f t="shared" si="4"/>
        <v/>
      </c>
      <c r="F409" s="6" t="str">
        <f>IF($A409&lt;&gt;"",MAXIFS(Token!$C:$C,Token!$A:$A,$D409),)</f>
        <v/>
      </c>
    </row>
    <row r="410">
      <c r="A410" s="33" t="str">
        <f t="shared" si="1"/>
        <v/>
      </c>
      <c r="B410" s="22" t="str">
        <f t="shared" si="2"/>
        <v/>
      </c>
      <c r="C410" s="14" t="str">
        <f>IF($A410&lt;&gt;"",MINIFS(Merchant!$A:$A,Merchant!$B:$B,$G$2),)</f>
        <v/>
      </c>
      <c r="D410" s="14" t="str">
        <f t="shared" si="3"/>
        <v/>
      </c>
      <c r="E410" s="14" t="str">
        <f t="shared" si="4"/>
        <v/>
      </c>
      <c r="F410" s="6" t="str">
        <f>IF($A410&lt;&gt;"",MAXIFS(Token!$C:$C,Token!$A:$A,$D410),)</f>
        <v/>
      </c>
    </row>
    <row r="411">
      <c r="A411" s="33" t="str">
        <f t="shared" si="1"/>
        <v/>
      </c>
      <c r="B411" s="22" t="str">
        <f t="shared" si="2"/>
        <v/>
      </c>
      <c r="C411" s="14" t="str">
        <f>IF($A411&lt;&gt;"",MINIFS(Merchant!$A:$A,Merchant!$B:$B,$G$2),)</f>
        <v/>
      </c>
      <c r="D411" s="14" t="str">
        <f t="shared" si="3"/>
        <v/>
      </c>
      <c r="E411" s="14" t="str">
        <f t="shared" si="4"/>
        <v/>
      </c>
      <c r="F411" s="6" t="str">
        <f>IF($A411&lt;&gt;"",MAXIFS(Token!$C:$C,Token!$A:$A,$D411),)</f>
        <v/>
      </c>
    </row>
    <row r="412">
      <c r="A412" s="33" t="str">
        <f t="shared" si="1"/>
        <v/>
      </c>
      <c r="B412" s="22" t="str">
        <f t="shared" si="2"/>
        <v/>
      </c>
      <c r="C412" s="14" t="str">
        <f>IF($A412&lt;&gt;"",MINIFS(Merchant!$A:$A,Merchant!$B:$B,$G$2),)</f>
        <v/>
      </c>
      <c r="D412" s="14" t="str">
        <f t="shared" si="3"/>
        <v/>
      </c>
      <c r="E412" s="14" t="str">
        <f t="shared" si="4"/>
        <v/>
      </c>
      <c r="F412" s="6" t="str">
        <f>IF($A412&lt;&gt;"",MAXIFS(Token!$C:$C,Token!$A:$A,$D412),)</f>
        <v/>
      </c>
    </row>
    <row r="413">
      <c r="A413" s="33" t="str">
        <f t="shared" si="1"/>
        <v/>
      </c>
      <c r="B413" s="22" t="str">
        <f t="shared" si="2"/>
        <v/>
      </c>
      <c r="C413" s="14" t="str">
        <f>IF($A413&lt;&gt;"",MINIFS(Merchant!$A:$A,Merchant!$B:$B,$G$2),)</f>
        <v/>
      </c>
      <c r="D413" s="14" t="str">
        <f t="shared" si="3"/>
        <v/>
      </c>
      <c r="E413" s="14" t="str">
        <f t="shared" si="4"/>
        <v/>
      </c>
      <c r="F413" s="6" t="str">
        <f>IF($A413&lt;&gt;"",MAXIFS(Token!$C:$C,Token!$A:$A,$D413),)</f>
        <v/>
      </c>
    </row>
    <row r="414">
      <c r="A414" s="33" t="str">
        <f t="shared" si="1"/>
        <v/>
      </c>
      <c r="B414" s="22" t="str">
        <f t="shared" si="2"/>
        <v/>
      </c>
      <c r="C414" s="14" t="str">
        <f>IF($A414&lt;&gt;"",MINIFS(Merchant!$A:$A,Merchant!$B:$B,$G$2),)</f>
        <v/>
      </c>
      <c r="D414" s="14" t="str">
        <f t="shared" si="3"/>
        <v/>
      </c>
      <c r="E414" s="14" t="str">
        <f t="shared" si="4"/>
        <v/>
      </c>
      <c r="F414" s="6" t="str">
        <f>IF($A414&lt;&gt;"",MAXIFS(Token!$C:$C,Token!$A:$A,$D414),)</f>
        <v/>
      </c>
    </row>
    <row r="415">
      <c r="A415" s="33" t="str">
        <f t="shared" si="1"/>
        <v/>
      </c>
      <c r="B415" s="22" t="str">
        <f t="shared" si="2"/>
        <v/>
      </c>
      <c r="C415" s="14" t="str">
        <f>IF($A415&lt;&gt;"",MINIFS(Merchant!$A:$A,Merchant!$B:$B,$G$2),)</f>
        <v/>
      </c>
      <c r="D415" s="14" t="str">
        <f t="shared" si="3"/>
        <v/>
      </c>
      <c r="E415" s="14" t="str">
        <f t="shared" si="4"/>
        <v/>
      </c>
      <c r="F415" s="6" t="str">
        <f>IF($A415&lt;&gt;"",MAXIFS(Token!$C:$C,Token!$A:$A,$D415),)</f>
        <v/>
      </c>
    </row>
    <row r="416">
      <c r="A416" s="33" t="str">
        <f t="shared" si="1"/>
        <v/>
      </c>
      <c r="B416" s="22" t="str">
        <f t="shared" si="2"/>
        <v/>
      </c>
      <c r="C416" s="14" t="str">
        <f>IF($A416&lt;&gt;"",MINIFS(Merchant!$A:$A,Merchant!$B:$B,$G$2),)</f>
        <v/>
      </c>
      <c r="D416" s="14" t="str">
        <f t="shared" si="3"/>
        <v/>
      </c>
      <c r="E416" s="14" t="str">
        <f t="shared" si="4"/>
        <v/>
      </c>
      <c r="F416" s="6" t="str">
        <f>IF($A416&lt;&gt;"",MAXIFS(Token!$C:$C,Token!$A:$A,$D416),)</f>
        <v/>
      </c>
    </row>
    <row r="417">
      <c r="A417" s="33" t="str">
        <f t="shared" si="1"/>
        <v/>
      </c>
      <c r="B417" s="22" t="str">
        <f t="shared" si="2"/>
        <v/>
      </c>
      <c r="C417" s="14" t="str">
        <f>IF($A417&lt;&gt;"",MINIFS(Merchant!$A:$A,Merchant!$B:$B,$G$2),)</f>
        <v/>
      </c>
      <c r="D417" s="14" t="str">
        <f t="shared" si="3"/>
        <v/>
      </c>
      <c r="E417" s="14" t="str">
        <f t="shared" si="4"/>
        <v/>
      </c>
      <c r="F417" s="6" t="str">
        <f>IF($A417&lt;&gt;"",MAXIFS(Token!$C:$C,Token!$A:$A,$D417),)</f>
        <v/>
      </c>
    </row>
    <row r="418">
      <c r="A418" s="33" t="str">
        <f t="shared" si="1"/>
        <v/>
      </c>
      <c r="B418" s="22" t="str">
        <f t="shared" si="2"/>
        <v/>
      </c>
      <c r="C418" s="14" t="str">
        <f>IF($A418&lt;&gt;"",MINIFS(Merchant!$A:$A,Merchant!$B:$B,$G$2),)</f>
        <v/>
      </c>
      <c r="D418" s="14" t="str">
        <f t="shared" si="3"/>
        <v/>
      </c>
      <c r="E418" s="14" t="str">
        <f t="shared" si="4"/>
        <v/>
      </c>
      <c r="F418" s="6" t="str">
        <f>IF($A418&lt;&gt;"",MAXIFS(Token!$C:$C,Token!$A:$A,$D418),)</f>
        <v/>
      </c>
    </row>
    <row r="419">
      <c r="A419" s="33" t="str">
        <f t="shared" si="1"/>
        <v/>
      </c>
      <c r="B419" s="22" t="str">
        <f t="shared" si="2"/>
        <v/>
      </c>
      <c r="C419" s="14" t="str">
        <f>IF($A419&lt;&gt;"",MINIFS(Merchant!$A:$A,Merchant!$B:$B,$G$2),)</f>
        <v/>
      </c>
      <c r="D419" s="14" t="str">
        <f t="shared" si="3"/>
        <v/>
      </c>
      <c r="E419" s="14" t="str">
        <f t="shared" si="4"/>
        <v/>
      </c>
      <c r="F419" s="6" t="str">
        <f>IF($A419&lt;&gt;"",MAXIFS(Token!$C:$C,Token!$A:$A,$D419),)</f>
        <v/>
      </c>
    </row>
    <row r="420">
      <c r="A420" s="33" t="str">
        <f t="shared" si="1"/>
        <v/>
      </c>
      <c r="B420" s="22" t="str">
        <f t="shared" si="2"/>
        <v/>
      </c>
      <c r="C420" s="14" t="str">
        <f>IF($A420&lt;&gt;"",MINIFS(Merchant!$A:$A,Merchant!$B:$B,$G$2),)</f>
        <v/>
      </c>
      <c r="D420" s="14" t="str">
        <f t="shared" si="3"/>
        <v/>
      </c>
      <c r="E420" s="14" t="str">
        <f t="shared" si="4"/>
        <v/>
      </c>
      <c r="F420" s="6" t="str">
        <f>IF($A420&lt;&gt;"",MAXIFS(Token!$C:$C,Token!$A:$A,$D420),)</f>
        <v/>
      </c>
    </row>
    <row r="421">
      <c r="A421" s="33" t="str">
        <f t="shared" si="1"/>
        <v/>
      </c>
      <c r="B421" s="22" t="str">
        <f t="shared" si="2"/>
        <v/>
      </c>
      <c r="C421" s="14" t="str">
        <f>IF($A421&lt;&gt;"",MINIFS(Merchant!$A:$A,Merchant!$B:$B,$G$2),)</f>
        <v/>
      </c>
      <c r="D421" s="14" t="str">
        <f t="shared" si="3"/>
        <v/>
      </c>
      <c r="E421" s="14" t="str">
        <f t="shared" si="4"/>
        <v/>
      </c>
      <c r="F421" s="6" t="str">
        <f>IF($A421&lt;&gt;"",MAXIFS(Token!$C:$C,Token!$A:$A,$D421),)</f>
        <v/>
      </c>
    </row>
    <row r="422">
      <c r="A422" s="33" t="str">
        <f t="shared" si="1"/>
        <v/>
      </c>
      <c r="B422" s="22" t="str">
        <f t="shared" si="2"/>
        <v/>
      </c>
      <c r="C422" s="14" t="str">
        <f>IF($A422&lt;&gt;"",MINIFS(Merchant!$A:$A,Merchant!$B:$B,$G$2),)</f>
        <v/>
      </c>
      <c r="D422" s="14" t="str">
        <f t="shared" si="3"/>
        <v/>
      </c>
      <c r="E422" s="14" t="str">
        <f t="shared" si="4"/>
        <v/>
      </c>
      <c r="F422" s="6" t="str">
        <f>IF($A422&lt;&gt;"",MAXIFS(Token!$C:$C,Token!$A:$A,$D422),)</f>
        <v/>
      </c>
    </row>
    <row r="423">
      <c r="A423" s="33" t="str">
        <f t="shared" si="1"/>
        <v/>
      </c>
      <c r="B423" s="22" t="str">
        <f t="shared" si="2"/>
        <v/>
      </c>
      <c r="C423" s="14" t="str">
        <f>IF($A423&lt;&gt;"",MINIFS(Merchant!$A:$A,Merchant!$B:$B,$G$2),)</f>
        <v/>
      </c>
      <c r="D423" s="14" t="str">
        <f t="shared" si="3"/>
        <v/>
      </c>
      <c r="E423" s="14" t="str">
        <f t="shared" si="4"/>
        <v/>
      </c>
      <c r="F423" s="6" t="str">
        <f>IF($A423&lt;&gt;"",MAXIFS(Token!$C:$C,Token!$A:$A,$D423),)</f>
        <v/>
      </c>
    </row>
    <row r="424">
      <c r="A424" s="33" t="str">
        <f t="shared" si="1"/>
        <v/>
      </c>
      <c r="B424" s="22" t="str">
        <f t="shared" si="2"/>
        <v/>
      </c>
      <c r="C424" s="14" t="str">
        <f>IF($A424&lt;&gt;"",MINIFS(Merchant!$A:$A,Merchant!$B:$B,$G$2),)</f>
        <v/>
      </c>
      <c r="D424" s="14" t="str">
        <f t="shared" si="3"/>
        <v/>
      </c>
      <c r="E424" s="14" t="str">
        <f t="shared" si="4"/>
        <v/>
      </c>
      <c r="F424" s="6" t="str">
        <f>IF($A424&lt;&gt;"",MAXIFS(Token!$C:$C,Token!$A:$A,$D424),)</f>
        <v/>
      </c>
    </row>
    <row r="425">
      <c r="A425" s="33" t="str">
        <f t="shared" si="1"/>
        <v/>
      </c>
      <c r="B425" s="22" t="str">
        <f t="shared" si="2"/>
        <v/>
      </c>
      <c r="C425" s="14" t="str">
        <f>IF($A425&lt;&gt;"",MINIFS(Merchant!$A:$A,Merchant!$B:$B,$G$2),)</f>
        <v/>
      </c>
      <c r="D425" s="14" t="str">
        <f t="shared" si="3"/>
        <v/>
      </c>
      <c r="E425" s="14" t="str">
        <f t="shared" si="4"/>
        <v/>
      </c>
      <c r="F425" s="6" t="str">
        <f>IF($A425&lt;&gt;"",MAXIFS(Token!$C:$C,Token!$A:$A,$D425),)</f>
        <v/>
      </c>
    </row>
    <row r="426">
      <c r="A426" s="33" t="str">
        <f t="shared" si="1"/>
        <v/>
      </c>
      <c r="B426" s="22" t="str">
        <f t="shared" si="2"/>
        <v/>
      </c>
      <c r="C426" s="14" t="str">
        <f>IF($A426&lt;&gt;"",MINIFS(Merchant!$A:$A,Merchant!$B:$B,$G$2),)</f>
        <v/>
      </c>
      <c r="D426" s="14" t="str">
        <f t="shared" si="3"/>
        <v/>
      </c>
      <c r="E426" s="14" t="str">
        <f t="shared" si="4"/>
        <v/>
      </c>
      <c r="F426" s="6" t="str">
        <f>IF($A426&lt;&gt;"",MAXIFS(Token!$C:$C,Token!$A:$A,$D426),)</f>
        <v/>
      </c>
    </row>
    <row r="427">
      <c r="A427" s="33" t="str">
        <f t="shared" si="1"/>
        <v/>
      </c>
      <c r="B427" s="22" t="str">
        <f t="shared" si="2"/>
        <v/>
      </c>
      <c r="C427" s="14" t="str">
        <f>IF($A427&lt;&gt;"",MINIFS(Merchant!$A:$A,Merchant!$B:$B,$G$2),)</f>
        <v/>
      </c>
      <c r="D427" s="14" t="str">
        <f t="shared" si="3"/>
        <v/>
      </c>
      <c r="E427" s="14" t="str">
        <f t="shared" si="4"/>
        <v/>
      </c>
      <c r="F427" s="6" t="str">
        <f>IF($A427&lt;&gt;"",MAXIFS(Token!$C:$C,Token!$A:$A,$D427),)</f>
        <v/>
      </c>
    </row>
    <row r="428">
      <c r="A428" s="33" t="str">
        <f t="shared" si="1"/>
        <v/>
      </c>
      <c r="B428" s="22" t="str">
        <f t="shared" si="2"/>
        <v/>
      </c>
      <c r="C428" s="14" t="str">
        <f>IF($A428&lt;&gt;"",MINIFS(Merchant!$A:$A,Merchant!$B:$B,$G$2),)</f>
        <v/>
      </c>
      <c r="D428" s="14" t="str">
        <f t="shared" si="3"/>
        <v/>
      </c>
      <c r="E428" s="14" t="str">
        <f t="shared" si="4"/>
        <v/>
      </c>
      <c r="F428" s="6" t="str">
        <f>IF($A428&lt;&gt;"",MAXIFS(Token!$C:$C,Token!$A:$A,$D428),)</f>
        <v/>
      </c>
    </row>
    <row r="429">
      <c r="A429" s="33" t="str">
        <f t="shared" si="1"/>
        <v/>
      </c>
      <c r="B429" s="22" t="str">
        <f t="shared" si="2"/>
        <v/>
      </c>
      <c r="C429" s="14" t="str">
        <f>IF($A429&lt;&gt;"",MINIFS(Merchant!$A:$A,Merchant!$B:$B,$G$2),)</f>
        <v/>
      </c>
      <c r="D429" s="14" t="str">
        <f t="shared" si="3"/>
        <v/>
      </c>
      <c r="E429" s="14" t="str">
        <f t="shared" si="4"/>
        <v/>
      </c>
      <c r="F429" s="6" t="str">
        <f>IF($A429&lt;&gt;"",MAXIFS(Token!$C:$C,Token!$A:$A,$D429),)</f>
        <v/>
      </c>
    </row>
    <row r="430">
      <c r="A430" s="33" t="str">
        <f t="shared" si="1"/>
        <v/>
      </c>
      <c r="B430" s="22" t="str">
        <f t="shared" si="2"/>
        <v/>
      </c>
      <c r="C430" s="14" t="str">
        <f>IF($A430&lt;&gt;"",MINIFS(Merchant!$A:$A,Merchant!$B:$B,$G$2),)</f>
        <v/>
      </c>
      <c r="D430" s="14" t="str">
        <f t="shared" si="3"/>
        <v/>
      </c>
      <c r="E430" s="14" t="str">
        <f t="shared" si="4"/>
        <v/>
      </c>
      <c r="F430" s="6" t="str">
        <f>IF($A430&lt;&gt;"",MAXIFS(Token!$C:$C,Token!$A:$A,$D430),)</f>
        <v/>
      </c>
    </row>
    <row r="431">
      <c r="A431" s="33" t="str">
        <f t="shared" si="1"/>
        <v/>
      </c>
      <c r="B431" s="22" t="str">
        <f t="shared" si="2"/>
        <v/>
      </c>
      <c r="C431" s="14" t="str">
        <f>IF($A431&lt;&gt;"",MINIFS(Merchant!$A:$A,Merchant!$B:$B,$G$2),)</f>
        <v/>
      </c>
      <c r="D431" s="14" t="str">
        <f t="shared" si="3"/>
        <v/>
      </c>
      <c r="E431" s="14" t="str">
        <f t="shared" si="4"/>
        <v/>
      </c>
      <c r="F431" s="6" t="str">
        <f>IF($A431&lt;&gt;"",MAXIFS(Token!$C:$C,Token!$A:$A,$D431),)</f>
        <v/>
      </c>
    </row>
    <row r="432">
      <c r="A432" s="33" t="str">
        <f t="shared" si="1"/>
        <v/>
      </c>
      <c r="B432" s="22" t="str">
        <f t="shared" si="2"/>
        <v/>
      </c>
      <c r="C432" s="14" t="str">
        <f>IF($A432&lt;&gt;"",MINIFS(Merchant!$A:$A,Merchant!$B:$B,$G$2),)</f>
        <v/>
      </c>
      <c r="D432" s="14" t="str">
        <f t="shared" si="3"/>
        <v/>
      </c>
      <c r="E432" s="14" t="str">
        <f t="shared" si="4"/>
        <v/>
      </c>
      <c r="F432" s="6" t="str">
        <f>IF($A432&lt;&gt;"",MAXIFS(Token!$C:$C,Token!$A:$A,$D432),)</f>
        <v/>
      </c>
    </row>
    <row r="433">
      <c r="A433" s="33" t="str">
        <f t="shared" si="1"/>
        <v/>
      </c>
      <c r="B433" s="22" t="str">
        <f t="shared" si="2"/>
        <v/>
      </c>
      <c r="C433" s="14" t="str">
        <f>IF($A433&lt;&gt;"",MINIFS(Merchant!$A:$A,Merchant!$B:$B,$G$2),)</f>
        <v/>
      </c>
      <c r="D433" s="14" t="str">
        <f t="shared" si="3"/>
        <v/>
      </c>
      <c r="E433" s="14" t="str">
        <f t="shared" si="4"/>
        <v/>
      </c>
      <c r="F433" s="6" t="str">
        <f>IF($A433&lt;&gt;"",MAXIFS(Token!$C:$C,Token!$A:$A,$D433),)</f>
        <v/>
      </c>
    </row>
    <row r="434">
      <c r="A434" s="33" t="str">
        <f t="shared" si="1"/>
        <v/>
      </c>
      <c r="B434" s="22" t="str">
        <f t="shared" si="2"/>
        <v/>
      </c>
      <c r="C434" s="14" t="str">
        <f>IF($A434&lt;&gt;"",MINIFS(Merchant!$A:$A,Merchant!$B:$B,$G$2),)</f>
        <v/>
      </c>
      <c r="D434" s="14" t="str">
        <f t="shared" si="3"/>
        <v/>
      </c>
      <c r="E434" s="14" t="str">
        <f t="shared" si="4"/>
        <v/>
      </c>
      <c r="F434" s="6" t="str">
        <f>IF($A434&lt;&gt;"",MAXIFS(Token!$C:$C,Token!$A:$A,$D434),)</f>
        <v/>
      </c>
    </row>
    <row r="435">
      <c r="A435" s="33" t="str">
        <f t="shared" si="1"/>
        <v/>
      </c>
      <c r="B435" s="22" t="str">
        <f t="shared" si="2"/>
        <v/>
      </c>
      <c r="C435" s="14" t="str">
        <f>IF($A435&lt;&gt;"",MINIFS(Merchant!$A:$A,Merchant!$B:$B,$G$2),)</f>
        <v/>
      </c>
      <c r="D435" s="14" t="str">
        <f t="shared" si="3"/>
        <v/>
      </c>
      <c r="E435" s="14" t="str">
        <f t="shared" si="4"/>
        <v/>
      </c>
      <c r="F435" s="6" t="str">
        <f>IF($A435&lt;&gt;"",MAXIFS(Token!$C:$C,Token!$A:$A,$D435),)</f>
        <v/>
      </c>
    </row>
    <row r="436">
      <c r="A436" s="33" t="str">
        <f t="shared" si="1"/>
        <v/>
      </c>
      <c r="B436" s="22" t="str">
        <f t="shared" si="2"/>
        <v/>
      </c>
      <c r="C436" s="14" t="str">
        <f>IF($A436&lt;&gt;"",MINIFS(Merchant!$A:$A,Merchant!$B:$B,$G$2),)</f>
        <v/>
      </c>
      <c r="D436" s="14" t="str">
        <f t="shared" si="3"/>
        <v/>
      </c>
      <c r="E436" s="14" t="str">
        <f t="shared" si="4"/>
        <v/>
      </c>
      <c r="F436" s="6" t="str">
        <f>IF($A436&lt;&gt;"",MAXIFS(Token!$C:$C,Token!$A:$A,$D436),)</f>
        <v/>
      </c>
    </row>
    <row r="437">
      <c r="A437" s="33" t="str">
        <f t="shared" si="1"/>
        <v/>
      </c>
      <c r="B437" s="22" t="str">
        <f t="shared" si="2"/>
        <v/>
      </c>
      <c r="C437" s="14" t="str">
        <f>IF($A437&lt;&gt;"",MINIFS(Merchant!$A:$A,Merchant!$B:$B,$G$2),)</f>
        <v/>
      </c>
      <c r="D437" s="14" t="str">
        <f t="shared" si="3"/>
        <v/>
      </c>
      <c r="E437" s="14" t="str">
        <f t="shared" si="4"/>
        <v/>
      </c>
      <c r="F437" s="6" t="str">
        <f>IF($A437&lt;&gt;"",MAXIFS(Token!$C:$C,Token!$A:$A,$D437),)</f>
        <v/>
      </c>
    </row>
    <row r="438">
      <c r="A438" s="33" t="str">
        <f t="shared" si="1"/>
        <v/>
      </c>
      <c r="B438" s="22" t="str">
        <f t="shared" si="2"/>
        <v/>
      </c>
      <c r="C438" s="14" t="str">
        <f>IF($A438&lt;&gt;"",MINIFS(Merchant!$A:$A,Merchant!$B:$B,$G$2),)</f>
        <v/>
      </c>
      <c r="D438" s="14" t="str">
        <f t="shared" si="3"/>
        <v/>
      </c>
      <c r="E438" s="14" t="str">
        <f t="shared" si="4"/>
        <v/>
      </c>
      <c r="F438" s="6" t="str">
        <f>IF($A438&lt;&gt;"",MAXIFS(Token!$C:$C,Token!$A:$A,$D438),)</f>
        <v/>
      </c>
    </row>
    <row r="439">
      <c r="A439" s="33" t="str">
        <f t="shared" si="1"/>
        <v/>
      </c>
      <c r="B439" s="22" t="str">
        <f t="shared" si="2"/>
        <v/>
      </c>
      <c r="C439" s="14" t="str">
        <f>IF($A439&lt;&gt;"",MINIFS(Merchant!$A:$A,Merchant!$B:$B,$G$2),)</f>
        <v/>
      </c>
      <c r="D439" s="14" t="str">
        <f t="shared" si="3"/>
        <v/>
      </c>
      <c r="E439" s="14" t="str">
        <f t="shared" si="4"/>
        <v/>
      </c>
      <c r="F439" s="6" t="str">
        <f>IF($A439&lt;&gt;"",MAXIFS(Token!$C:$C,Token!$A:$A,$D439),)</f>
        <v/>
      </c>
    </row>
    <row r="440">
      <c r="A440" s="33" t="str">
        <f t="shared" si="1"/>
        <v/>
      </c>
      <c r="B440" s="22" t="str">
        <f t="shared" si="2"/>
        <v/>
      </c>
      <c r="C440" s="14" t="str">
        <f>IF($A440&lt;&gt;"",MINIFS(Merchant!$A:$A,Merchant!$B:$B,$G$2),)</f>
        <v/>
      </c>
      <c r="D440" s="14" t="str">
        <f t="shared" si="3"/>
        <v/>
      </c>
      <c r="E440" s="14" t="str">
        <f t="shared" si="4"/>
        <v/>
      </c>
      <c r="F440" s="6" t="str">
        <f>IF($A440&lt;&gt;"",MAXIFS(Token!$C:$C,Token!$A:$A,$D440),)</f>
        <v/>
      </c>
    </row>
    <row r="441">
      <c r="A441" s="33" t="str">
        <f t="shared" si="1"/>
        <v/>
      </c>
      <c r="B441" s="22" t="str">
        <f t="shared" si="2"/>
        <v/>
      </c>
      <c r="C441" s="14" t="str">
        <f>IF($A441&lt;&gt;"",MINIFS(Merchant!$A:$A,Merchant!$B:$B,$G$2),)</f>
        <v/>
      </c>
      <c r="D441" s="14" t="str">
        <f t="shared" si="3"/>
        <v/>
      </c>
      <c r="E441" s="14" t="str">
        <f t="shared" si="4"/>
        <v/>
      </c>
      <c r="F441" s="6" t="str">
        <f>IF($A441&lt;&gt;"",MAXIFS(Token!$C:$C,Token!$A:$A,$D441),)</f>
        <v/>
      </c>
    </row>
    <row r="442">
      <c r="A442" s="33" t="str">
        <f t="shared" si="1"/>
        <v/>
      </c>
      <c r="B442" s="22" t="str">
        <f t="shared" si="2"/>
        <v/>
      </c>
      <c r="C442" s="14" t="str">
        <f>IF($A442&lt;&gt;"",MINIFS(Merchant!$A:$A,Merchant!$B:$B,$G$2),)</f>
        <v/>
      </c>
      <c r="D442" s="14" t="str">
        <f t="shared" si="3"/>
        <v/>
      </c>
      <c r="E442" s="14" t="str">
        <f t="shared" si="4"/>
        <v/>
      </c>
      <c r="F442" s="6" t="str">
        <f>IF($A442&lt;&gt;"",MAXIFS(Token!$C:$C,Token!$A:$A,$D442),)</f>
        <v/>
      </c>
    </row>
    <row r="443">
      <c r="A443" s="33" t="str">
        <f t="shared" si="1"/>
        <v/>
      </c>
      <c r="B443" s="22" t="str">
        <f t="shared" si="2"/>
        <v/>
      </c>
      <c r="C443" s="14" t="str">
        <f>IF($A443&lt;&gt;"",MINIFS(Merchant!$A:$A,Merchant!$B:$B,$G$2),)</f>
        <v/>
      </c>
      <c r="D443" s="14" t="str">
        <f t="shared" si="3"/>
        <v/>
      </c>
      <c r="E443" s="14" t="str">
        <f t="shared" si="4"/>
        <v/>
      </c>
      <c r="F443" s="6" t="str">
        <f>IF($A443&lt;&gt;"",MAXIFS(Token!$C:$C,Token!$A:$A,$D443),)</f>
        <v/>
      </c>
    </row>
    <row r="444">
      <c r="A444" s="33" t="str">
        <f t="shared" si="1"/>
        <v/>
      </c>
      <c r="B444" s="22" t="str">
        <f t="shared" si="2"/>
        <v/>
      </c>
      <c r="C444" s="14" t="str">
        <f>IF($A444&lt;&gt;"",MINIFS(Merchant!$A:$A,Merchant!$B:$B,$G$2),)</f>
        <v/>
      </c>
      <c r="D444" s="14" t="str">
        <f t="shared" si="3"/>
        <v/>
      </c>
      <c r="E444" s="14" t="str">
        <f t="shared" si="4"/>
        <v/>
      </c>
      <c r="F444" s="6" t="str">
        <f>IF($A444&lt;&gt;"",MAXIFS(Token!$C:$C,Token!$A:$A,$D444),)</f>
        <v/>
      </c>
    </row>
    <row r="445">
      <c r="A445" s="33" t="str">
        <f t="shared" si="1"/>
        <v/>
      </c>
      <c r="B445" s="22" t="str">
        <f t="shared" si="2"/>
        <v/>
      </c>
      <c r="C445" s="14" t="str">
        <f>IF($A445&lt;&gt;"",MINIFS(Merchant!$A:$A,Merchant!$B:$B,$G$2),)</f>
        <v/>
      </c>
      <c r="D445" s="14" t="str">
        <f t="shared" si="3"/>
        <v/>
      </c>
      <c r="E445" s="14" t="str">
        <f t="shared" si="4"/>
        <v/>
      </c>
      <c r="F445" s="6" t="str">
        <f>IF($A445&lt;&gt;"",MAXIFS(Token!$C:$C,Token!$A:$A,$D445),)</f>
        <v/>
      </c>
    </row>
    <row r="446">
      <c r="A446" s="33" t="str">
        <f t="shared" si="1"/>
        <v/>
      </c>
      <c r="B446" s="22" t="str">
        <f t="shared" si="2"/>
        <v/>
      </c>
      <c r="C446" s="14" t="str">
        <f>IF($A446&lt;&gt;"",MINIFS(Merchant!$A:$A,Merchant!$B:$B,$G$2),)</f>
        <v/>
      </c>
      <c r="D446" s="14" t="str">
        <f t="shared" si="3"/>
        <v/>
      </c>
      <c r="E446" s="14" t="str">
        <f t="shared" si="4"/>
        <v/>
      </c>
      <c r="F446" s="6" t="str">
        <f>IF($A446&lt;&gt;"",MAXIFS(Token!$C:$C,Token!$A:$A,$D446),)</f>
        <v/>
      </c>
    </row>
    <row r="447">
      <c r="A447" s="33" t="str">
        <f t="shared" si="1"/>
        <v/>
      </c>
      <c r="B447" s="22" t="str">
        <f t="shared" si="2"/>
        <v/>
      </c>
      <c r="C447" s="14" t="str">
        <f>IF($A447&lt;&gt;"",MINIFS(Merchant!$A:$A,Merchant!$B:$B,$G$2),)</f>
        <v/>
      </c>
      <c r="D447" s="14" t="str">
        <f t="shared" si="3"/>
        <v/>
      </c>
      <c r="E447" s="14" t="str">
        <f t="shared" si="4"/>
        <v/>
      </c>
      <c r="F447" s="6" t="str">
        <f>IF($A447&lt;&gt;"",MAXIFS(Token!$C:$C,Token!$A:$A,$D447),)</f>
        <v/>
      </c>
    </row>
    <row r="448">
      <c r="A448" s="33" t="str">
        <f t="shared" si="1"/>
        <v/>
      </c>
      <c r="B448" s="22" t="str">
        <f t="shared" si="2"/>
        <v/>
      </c>
      <c r="C448" s="14" t="str">
        <f>IF($A448&lt;&gt;"",MINIFS(Merchant!$A:$A,Merchant!$B:$B,$G$2),)</f>
        <v/>
      </c>
      <c r="D448" s="14" t="str">
        <f t="shared" si="3"/>
        <v/>
      </c>
      <c r="E448" s="14" t="str">
        <f t="shared" si="4"/>
        <v/>
      </c>
      <c r="F448" s="6" t="str">
        <f>IF($A448&lt;&gt;"",MAXIFS(Token!$C:$C,Token!$A:$A,$D448),)</f>
        <v/>
      </c>
    </row>
    <row r="449">
      <c r="A449" s="33" t="str">
        <f t="shared" si="1"/>
        <v/>
      </c>
      <c r="B449" s="22" t="str">
        <f t="shared" si="2"/>
        <v/>
      </c>
      <c r="C449" s="14" t="str">
        <f>IF($A449&lt;&gt;"",MINIFS(Merchant!$A:$A,Merchant!$B:$B,$G$2),)</f>
        <v/>
      </c>
      <c r="D449" s="14" t="str">
        <f t="shared" si="3"/>
        <v/>
      </c>
      <c r="E449" s="14" t="str">
        <f t="shared" si="4"/>
        <v/>
      </c>
      <c r="F449" s="6" t="str">
        <f>IF($A449&lt;&gt;"",MAXIFS(Token!$C:$C,Token!$A:$A,$D449),)</f>
        <v/>
      </c>
    </row>
    <row r="450">
      <c r="A450" s="33" t="str">
        <f t="shared" si="1"/>
        <v/>
      </c>
      <c r="B450" s="22" t="str">
        <f t="shared" si="2"/>
        <v/>
      </c>
      <c r="C450" s="14" t="str">
        <f>IF($A450&lt;&gt;"",MINIFS(Merchant!$A:$A,Merchant!$B:$B,$G$2),)</f>
        <v/>
      </c>
      <c r="D450" s="14" t="str">
        <f t="shared" si="3"/>
        <v/>
      </c>
      <c r="E450" s="14" t="str">
        <f t="shared" si="4"/>
        <v/>
      </c>
      <c r="F450" s="6" t="str">
        <f>IF($A450&lt;&gt;"",MAXIFS(Token!$C:$C,Token!$A:$A,$D450),)</f>
        <v/>
      </c>
    </row>
    <row r="451">
      <c r="A451" s="33" t="str">
        <f t="shared" si="1"/>
        <v/>
      </c>
      <c r="B451" s="22" t="str">
        <f t="shared" si="2"/>
        <v/>
      </c>
      <c r="C451" s="14" t="str">
        <f>IF($A451&lt;&gt;"",MINIFS(Merchant!$A:$A,Merchant!$B:$B,$G$2),)</f>
        <v/>
      </c>
      <c r="D451" s="14" t="str">
        <f t="shared" si="3"/>
        <v/>
      </c>
      <c r="E451" s="14" t="str">
        <f t="shared" si="4"/>
        <v/>
      </c>
      <c r="F451" s="6" t="str">
        <f>IF($A451&lt;&gt;"",MAXIFS(Token!$C:$C,Token!$A:$A,$D451),)</f>
        <v/>
      </c>
    </row>
    <row r="452">
      <c r="A452" s="33" t="str">
        <f t="shared" si="1"/>
        <v/>
      </c>
      <c r="B452" s="22" t="str">
        <f t="shared" si="2"/>
        <v/>
      </c>
      <c r="C452" s="14" t="str">
        <f>IF($A452&lt;&gt;"",MINIFS(Merchant!$A:$A,Merchant!$B:$B,$G$2),)</f>
        <v/>
      </c>
      <c r="D452" s="14" t="str">
        <f t="shared" si="3"/>
        <v/>
      </c>
      <c r="E452" s="14" t="str">
        <f t="shared" si="4"/>
        <v/>
      </c>
      <c r="F452" s="6" t="str">
        <f>IF($A452&lt;&gt;"",MAXIFS(Token!$C:$C,Token!$A:$A,$D452),)</f>
        <v/>
      </c>
    </row>
    <row r="453">
      <c r="A453" s="33" t="str">
        <f t="shared" si="1"/>
        <v/>
      </c>
      <c r="B453" s="22" t="str">
        <f t="shared" si="2"/>
        <v/>
      </c>
      <c r="C453" s="14" t="str">
        <f>IF($A453&lt;&gt;"",MINIFS(Merchant!$A:$A,Merchant!$B:$B,$G$2),)</f>
        <v/>
      </c>
      <c r="D453" s="14" t="str">
        <f t="shared" si="3"/>
        <v/>
      </c>
      <c r="E453" s="14" t="str">
        <f t="shared" si="4"/>
        <v/>
      </c>
      <c r="F453" s="6" t="str">
        <f>IF($A453&lt;&gt;"",MAXIFS(Token!$C:$C,Token!$A:$A,$D453),)</f>
        <v/>
      </c>
    </row>
    <row r="454">
      <c r="A454" s="33" t="str">
        <f t="shared" si="1"/>
        <v/>
      </c>
      <c r="B454" s="22" t="str">
        <f t="shared" si="2"/>
        <v/>
      </c>
      <c r="C454" s="14" t="str">
        <f>IF($A454&lt;&gt;"",MINIFS(Merchant!$A:$A,Merchant!$B:$B,$G$2),)</f>
        <v/>
      </c>
      <c r="D454" s="14" t="str">
        <f t="shared" si="3"/>
        <v/>
      </c>
      <c r="E454" s="14" t="str">
        <f t="shared" si="4"/>
        <v/>
      </c>
      <c r="F454" s="6" t="str">
        <f>IF($A454&lt;&gt;"",MAXIFS(Token!$C:$C,Token!$A:$A,$D454),)</f>
        <v/>
      </c>
    </row>
    <row r="455">
      <c r="A455" s="33" t="str">
        <f t="shared" si="1"/>
        <v/>
      </c>
      <c r="B455" s="22" t="str">
        <f t="shared" si="2"/>
        <v/>
      </c>
      <c r="C455" s="14" t="str">
        <f>IF($A455&lt;&gt;"",MINIFS(Merchant!$A:$A,Merchant!$B:$B,$G$2),)</f>
        <v/>
      </c>
      <c r="D455" s="14" t="str">
        <f t="shared" si="3"/>
        <v/>
      </c>
      <c r="E455" s="14" t="str">
        <f t="shared" si="4"/>
        <v/>
      </c>
      <c r="F455" s="6" t="str">
        <f>IF($A455&lt;&gt;"",MAXIFS(Token!$C:$C,Token!$A:$A,$D455),)</f>
        <v/>
      </c>
    </row>
    <row r="456">
      <c r="A456" s="33" t="str">
        <f t="shared" si="1"/>
        <v/>
      </c>
      <c r="B456" s="22" t="str">
        <f t="shared" si="2"/>
        <v/>
      </c>
      <c r="C456" s="14" t="str">
        <f>IF($A456&lt;&gt;"",MINIFS(Merchant!$A:$A,Merchant!$B:$B,$G$2),)</f>
        <v/>
      </c>
      <c r="D456" s="14" t="str">
        <f t="shared" si="3"/>
        <v/>
      </c>
      <c r="E456" s="14" t="str">
        <f t="shared" si="4"/>
        <v/>
      </c>
      <c r="F456" s="6" t="str">
        <f>IF($A456&lt;&gt;"",MAXIFS(Token!$C:$C,Token!$A:$A,$D456),)</f>
        <v/>
      </c>
    </row>
    <row r="457">
      <c r="A457" s="33" t="str">
        <f t="shared" si="1"/>
        <v/>
      </c>
      <c r="B457" s="22" t="str">
        <f t="shared" si="2"/>
        <v/>
      </c>
      <c r="C457" s="14" t="str">
        <f>IF($A457&lt;&gt;"",MINIFS(Merchant!$A:$A,Merchant!$B:$B,$G$2),)</f>
        <v/>
      </c>
      <c r="D457" s="14" t="str">
        <f t="shared" si="3"/>
        <v/>
      </c>
      <c r="E457" s="14" t="str">
        <f t="shared" si="4"/>
        <v/>
      </c>
      <c r="F457" s="6" t="str">
        <f>IF($A457&lt;&gt;"",MAXIFS(Token!$C:$C,Token!$A:$A,$D457),)</f>
        <v/>
      </c>
    </row>
    <row r="458">
      <c r="A458" s="33" t="str">
        <f t="shared" si="1"/>
        <v/>
      </c>
      <c r="B458" s="22" t="str">
        <f t="shared" si="2"/>
        <v/>
      </c>
      <c r="C458" s="14" t="str">
        <f>IF($A458&lt;&gt;"",MINIFS(Merchant!$A:$A,Merchant!$B:$B,$G$2),)</f>
        <v/>
      </c>
      <c r="D458" s="14" t="str">
        <f t="shared" si="3"/>
        <v/>
      </c>
      <c r="E458" s="14" t="str">
        <f t="shared" si="4"/>
        <v/>
      </c>
      <c r="F458" s="6" t="str">
        <f>IF($A458&lt;&gt;"",MAXIFS(Token!$C:$C,Token!$A:$A,$D458),)</f>
        <v/>
      </c>
    </row>
    <row r="459">
      <c r="A459" s="33" t="str">
        <f t="shared" si="1"/>
        <v/>
      </c>
      <c r="B459" s="22" t="str">
        <f t="shared" si="2"/>
        <v/>
      </c>
      <c r="C459" s="14" t="str">
        <f>IF($A459&lt;&gt;"",MINIFS(Merchant!$A:$A,Merchant!$B:$B,$G$2),)</f>
        <v/>
      </c>
      <c r="D459" s="14" t="str">
        <f t="shared" si="3"/>
        <v/>
      </c>
      <c r="E459" s="14" t="str">
        <f t="shared" si="4"/>
        <v/>
      </c>
      <c r="F459" s="6" t="str">
        <f>IF($A459&lt;&gt;"",MAXIFS(Token!$C:$C,Token!$A:$A,$D459),)</f>
        <v/>
      </c>
    </row>
    <row r="460">
      <c r="A460" s="33" t="str">
        <f t="shared" si="1"/>
        <v/>
      </c>
      <c r="B460" s="22" t="str">
        <f t="shared" si="2"/>
        <v/>
      </c>
      <c r="C460" s="14" t="str">
        <f>IF($A460&lt;&gt;"",MINIFS(Merchant!$A:$A,Merchant!$B:$B,$G$2),)</f>
        <v/>
      </c>
      <c r="D460" s="14" t="str">
        <f t="shared" si="3"/>
        <v/>
      </c>
      <c r="E460" s="14" t="str">
        <f t="shared" si="4"/>
        <v/>
      </c>
      <c r="F460" s="6" t="str">
        <f>IF($A460&lt;&gt;"",MAXIFS(Token!$C:$C,Token!$A:$A,$D460),)</f>
        <v/>
      </c>
    </row>
    <row r="461">
      <c r="A461" s="33" t="str">
        <f t="shared" si="1"/>
        <v/>
      </c>
      <c r="B461" s="22" t="str">
        <f t="shared" si="2"/>
        <v/>
      </c>
      <c r="C461" s="14" t="str">
        <f>IF($A461&lt;&gt;"",MINIFS(Merchant!$A:$A,Merchant!$B:$B,$G$2),)</f>
        <v/>
      </c>
      <c r="D461" s="14" t="str">
        <f t="shared" si="3"/>
        <v/>
      </c>
      <c r="E461" s="14" t="str">
        <f t="shared" si="4"/>
        <v/>
      </c>
      <c r="F461" s="6" t="str">
        <f>IF($A461&lt;&gt;"",MAXIFS(Token!$C:$C,Token!$A:$A,$D461),)</f>
        <v/>
      </c>
    </row>
    <row r="462">
      <c r="A462" s="33" t="str">
        <f t="shared" si="1"/>
        <v/>
      </c>
      <c r="B462" s="22" t="str">
        <f t="shared" si="2"/>
        <v/>
      </c>
      <c r="C462" s="14" t="str">
        <f>IF($A462&lt;&gt;"",MINIFS(Merchant!$A:$A,Merchant!$B:$B,$G$2),)</f>
        <v/>
      </c>
      <c r="D462" s="14" t="str">
        <f t="shared" si="3"/>
        <v/>
      </c>
      <c r="E462" s="14" t="str">
        <f t="shared" si="4"/>
        <v/>
      </c>
      <c r="F462" s="6" t="str">
        <f>IF($A462&lt;&gt;"",MAXIFS(Token!$C:$C,Token!$A:$A,$D462),)</f>
        <v/>
      </c>
    </row>
    <row r="463">
      <c r="A463" s="33" t="str">
        <f t="shared" si="1"/>
        <v/>
      </c>
      <c r="B463" s="22" t="str">
        <f t="shared" si="2"/>
        <v/>
      </c>
      <c r="C463" s="14" t="str">
        <f>IF($A463&lt;&gt;"",MINIFS(Merchant!$A:$A,Merchant!$B:$B,$G$2),)</f>
        <v/>
      </c>
      <c r="D463" s="14" t="str">
        <f t="shared" si="3"/>
        <v/>
      </c>
      <c r="E463" s="14" t="str">
        <f t="shared" si="4"/>
        <v/>
      </c>
      <c r="F463" s="6" t="str">
        <f>IF($A463&lt;&gt;"",MAXIFS(Token!$C:$C,Token!$A:$A,$D463),)</f>
        <v/>
      </c>
    </row>
    <row r="464">
      <c r="A464" s="33" t="str">
        <f t="shared" si="1"/>
        <v/>
      </c>
      <c r="B464" s="22" t="str">
        <f t="shared" si="2"/>
        <v/>
      </c>
      <c r="C464" s="14" t="str">
        <f>IF($A464&lt;&gt;"",MINIFS(Merchant!$A:$A,Merchant!$B:$B,$G$2),)</f>
        <v/>
      </c>
      <c r="D464" s="14" t="str">
        <f t="shared" si="3"/>
        <v/>
      </c>
      <c r="E464" s="14" t="str">
        <f t="shared" si="4"/>
        <v/>
      </c>
      <c r="F464" s="6" t="str">
        <f>IF($A464&lt;&gt;"",MAXIFS(Token!$C:$C,Token!$A:$A,$D464),)</f>
        <v/>
      </c>
    </row>
    <row r="465">
      <c r="A465" s="33" t="str">
        <f t="shared" si="1"/>
        <v/>
      </c>
      <c r="B465" s="22" t="str">
        <f t="shared" si="2"/>
        <v/>
      </c>
      <c r="C465" s="14" t="str">
        <f>IF($A465&lt;&gt;"",MINIFS(Merchant!$A:$A,Merchant!$B:$B,$G$2),)</f>
        <v/>
      </c>
      <c r="D465" s="14" t="str">
        <f t="shared" si="3"/>
        <v/>
      </c>
      <c r="E465" s="14" t="str">
        <f t="shared" si="4"/>
        <v/>
      </c>
      <c r="F465" s="6" t="str">
        <f>IF($A465&lt;&gt;"",MAXIFS(Token!$C:$C,Token!$A:$A,$D465),)</f>
        <v/>
      </c>
    </row>
    <row r="466">
      <c r="A466" s="33" t="str">
        <f t="shared" si="1"/>
        <v/>
      </c>
      <c r="B466" s="22" t="str">
        <f t="shared" si="2"/>
        <v/>
      </c>
      <c r="C466" s="14" t="str">
        <f>IF($A466&lt;&gt;"",MINIFS(Merchant!$A:$A,Merchant!$B:$B,$G$2),)</f>
        <v/>
      </c>
      <c r="D466" s="14" t="str">
        <f t="shared" si="3"/>
        <v/>
      </c>
      <c r="E466" s="14" t="str">
        <f t="shared" si="4"/>
        <v/>
      </c>
      <c r="F466" s="6" t="str">
        <f>IF($A466&lt;&gt;"",MAXIFS(Token!$C:$C,Token!$A:$A,$D466),)</f>
        <v/>
      </c>
    </row>
    <row r="467">
      <c r="A467" s="33" t="str">
        <f t="shared" si="1"/>
        <v/>
      </c>
      <c r="B467" s="22" t="str">
        <f t="shared" si="2"/>
        <v/>
      </c>
      <c r="C467" s="14" t="str">
        <f>IF($A467&lt;&gt;"",MINIFS(Merchant!$A:$A,Merchant!$B:$B,$G$2),)</f>
        <v/>
      </c>
      <c r="D467" s="14" t="str">
        <f t="shared" si="3"/>
        <v/>
      </c>
      <c r="E467" s="14" t="str">
        <f t="shared" si="4"/>
        <v/>
      </c>
      <c r="F467" s="6" t="str">
        <f>IF($A467&lt;&gt;"",MAXIFS(Token!$C:$C,Token!$A:$A,$D467),)</f>
        <v/>
      </c>
    </row>
    <row r="468">
      <c r="A468" s="33" t="str">
        <f t="shared" si="1"/>
        <v/>
      </c>
      <c r="B468" s="22" t="str">
        <f t="shared" si="2"/>
        <v/>
      </c>
      <c r="C468" s="14" t="str">
        <f>IF($A468&lt;&gt;"",MINIFS(Merchant!$A:$A,Merchant!$B:$B,$G$2),)</f>
        <v/>
      </c>
      <c r="D468" s="14" t="str">
        <f t="shared" si="3"/>
        <v/>
      </c>
      <c r="E468" s="14" t="str">
        <f t="shared" si="4"/>
        <v/>
      </c>
      <c r="F468" s="6" t="str">
        <f>IF($A468&lt;&gt;"",MAXIFS(Token!$C:$C,Token!$A:$A,$D468),)</f>
        <v/>
      </c>
    </row>
    <row r="469">
      <c r="A469" s="33" t="str">
        <f t="shared" si="1"/>
        <v/>
      </c>
      <c r="B469" s="22" t="str">
        <f t="shared" si="2"/>
        <v/>
      </c>
      <c r="C469" s="14" t="str">
        <f>IF($A469&lt;&gt;"",MINIFS(Merchant!$A:$A,Merchant!$B:$B,$G$2),)</f>
        <v/>
      </c>
      <c r="D469" s="14" t="str">
        <f t="shared" si="3"/>
        <v/>
      </c>
      <c r="E469" s="14" t="str">
        <f t="shared" si="4"/>
        <v/>
      </c>
      <c r="F469" s="6" t="str">
        <f>IF($A469&lt;&gt;"",MAXIFS(Token!$C:$C,Token!$A:$A,$D469),)</f>
        <v/>
      </c>
    </row>
    <row r="470">
      <c r="A470" s="33" t="str">
        <f t="shared" si="1"/>
        <v/>
      </c>
      <c r="B470" s="22" t="str">
        <f t="shared" si="2"/>
        <v/>
      </c>
      <c r="C470" s="14" t="str">
        <f>IF($A470&lt;&gt;"",MINIFS(Merchant!$A:$A,Merchant!$B:$B,$G$2),)</f>
        <v/>
      </c>
      <c r="D470" s="14" t="str">
        <f t="shared" si="3"/>
        <v/>
      </c>
      <c r="E470" s="14" t="str">
        <f t="shared" si="4"/>
        <v/>
      </c>
      <c r="F470" s="6" t="str">
        <f>IF($A470&lt;&gt;"",MAXIFS(Token!$C:$C,Token!$A:$A,$D470),)</f>
        <v/>
      </c>
    </row>
    <row r="471">
      <c r="A471" s="33" t="str">
        <f t="shared" si="1"/>
        <v/>
      </c>
      <c r="B471" s="22" t="str">
        <f t="shared" si="2"/>
        <v/>
      </c>
      <c r="C471" s="14" t="str">
        <f>IF($A471&lt;&gt;"",MINIFS(Merchant!$A:$A,Merchant!$B:$B,$G$2),)</f>
        <v/>
      </c>
      <c r="D471" s="14" t="str">
        <f t="shared" si="3"/>
        <v/>
      </c>
      <c r="E471" s="14" t="str">
        <f t="shared" si="4"/>
        <v/>
      </c>
      <c r="F471" s="6" t="str">
        <f>IF($A471&lt;&gt;"",MAXIFS(Token!$C:$C,Token!$A:$A,$D471),)</f>
        <v/>
      </c>
    </row>
    <row r="472">
      <c r="A472" s="33" t="str">
        <f t="shared" si="1"/>
        <v/>
      </c>
      <c r="B472" s="22" t="str">
        <f t="shared" si="2"/>
        <v/>
      </c>
      <c r="C472" s="14" t="str">
        <f>IF($A472&lt;&gt;"",MINIFS(Merchant!$A:$A,Merchant!$B:$B,$G$2),)</f>
        <v/>
      </c>
      <c r="D472" s="14" t="str">
        <f t="shared" si="3"/>
        <v/>
      </c>
      <c r="E472" s="14" t="str">
        <f t="shared" si="4"/>
        <v/>
      </c>
      <c r="F472" s="6" t="str">
        <f>IF($A472&lt;&gt;"",MAXIFS(Token!$C:$C,Token!$A:$A,$D472),)</f>
        <v/>
      </c>
    </row>
    <row r="473">
      <c r="A473" s="33" t="str">
        <f t="shared" si="1"/>
        <v/>
      </c>
      <c r="B473" s="22" t="str">
        <f t="shared" si="2"/>
        <v/>
      </c>
      <c r="C473" s="14" t="str">
        <f>IF($A473&lt;&gt;"",MINIFS(Merchant!$A:$A,Merchant!$B:$B,$G$2),)</f>
        <v/>
      </c>
      <c r="D473" s="14" t="str">
        <f t="shared" si="3"/>
        <v/>
      </c>
      <c r="E473" s="14" t="str">
        <f t="shared" si="4"/>
        <v/>
      </c>
      <c r="F473" s="6" t="str">
        <f>IF($A473&lt;&gt;"",MAXIFS(Token!$C:$C,Token!$A:$A,$D473),)</f>
        <v/>
      </c>
    </row>
    <row r="474">
      <c r="A474" s="33" t="str">
        <f t="shared" si="1"/>
        <v/>
      </c>
      <c r="B474" s="22" t="str">
        <f t="shared" si="2"/>
        <v/>
      </c>
      <c r="C474" s="14" t="str">
        <f>IF($A474&lt;&gt;"",MINIFS(Merchant!$A:$A,Merchant!$B:$B,$G$2),)</f>
        <v/>
      </c>
      <c r="D474" s="14" t="str">
        <f t="shared" si="3"/>
        <v/>
      </c>
      <c r="E474" s="14" t="str">
        <f t="shared" si="4"/>
        <v/>
      </c>
      <c r="F474" s="6" t="str">
        <f>IF($A474&lt;&gt;"",MAXIFS(Token!$C:$C,Token!$A:$A,$D474),)</f>
        <v/>
      </c>
    </row>
    <row r="475">
      <c r="A475" s="33" t="str">
        <f t="shared" si="1"/>
        <v/>
      </c>
      <c r="B475" s="22" t="str">
        <f t="shared" si="2"/>
        <v/>
      </c>
      <c r="C475" s="14" t="str">
        <f>IF($A475&lt;&gt;"",MINIFS(Merchant!$A:$A,Merchant!$B:$B,$G$2),)</f>
        <v/>
      </c>
      <c r="D475" s="14" t="str">
        <f t="shared" si="3"/>
        <v/>
      </c>
      <c r="E475" s="14" t="str">
        <f t="shared" si="4"/>
        <v/>
      </c>
      <c r="F475" s="6" t="str">
        <f>IF($A475&lt;&gt;"",MAXIFS(Token!$C:$C,Token!$A:$A,$D475),)</f>
        <v/>
      </c>
    </row>
    <row r="476">
      <c r="A476" s="33" t="str">
        <f t="shared" si="1"/>
        <v/>
      </c>
      <c r="B476" s="22" t="str">
        <f t="shared" si="2"/>
        <v/>
      </c>
      <c r="C476" s="14" t="str">
        <f>IF($A476&lt;&gt;"",MINIFS(Merchant!$A:$A,Merchant!$B:$B,$G$2),)</f>
        <v/>
      </c>
      <c r="D476" s="14" t="str">
        <f t="shared" si="3"/>
        <v/>
      </c>
      <c r="E476" s="14" t="str">
        <f t="shared" si="4"/>
        <v/>
      </c>
      <c r="F476" s="6" t="str">
        <f>IF($A476&lt;&gt;"",MAXIFS(Token!$C:$C,Token!$A:$A,$D476),)</f>
        <v/>
      </c>
    </row>
    <row r="477">
      <c r="A477" s="33" t="str">
        <f t="shared" si="1"/>
        <v/>
      </c>
      <c r="B477" s="22" t="str">
        <f t="shared" si="2"/>
        <v/>
      </c>
      <c r="C477" s="14" t="str">
        <f>IF($A477&lt;&gt;"",MINIFS(Merchant!$A:$A,Merchant!$B:$B,$G$2),)</f>
        <v/>
      </c>
      <c r="D477" s="14" t="str">
        <f t="shared" si="3"/>
        <v/>
      </c>
      <c r="E477" s="14" t="str">
        <f t="shared" si="4"/>
        <v/>
      </c>
      <c r="F477" s="6" t="str">
        <f>IF($A477&lt;&gt;"",MAXIFS(Token!$C:$C,Token!$A:$A,$D477),)</f>
        <v/>
      </c>
    </row>
    <row r="478">
      <c r="A478" s="33" t="str">
        <f t="shared" si="1"/>
        <v/>
      </c>
      <c r="B478" s="22" t="str">
        <f t="shared" si="2"/>
        <v/>
      </c>
      <c r="C478" s="14" t="str">
        <f>IF($A478&lt;&gt;"",MINIFS(Merchant!$A:$A,Merchant!$B:$B,$G$2),)</f>
        <v/>
      </c>
      <c r="D478" s="14" t="str">
        <f t="shared" si="3"/>
        <v/>
      </c>
      <c r="E478" s="14" t="str">
        <f t="shared" si="4"/>
        <v/>
      </c>
      <c r="F478" s="6" t="str">
        <f>IF($A478&lt;&gt;"",MAXIFS(Token!$C:$C,Token!$A:$A,$D478),)</f>
        <v/>
      </c>
    </row>
    <row r="479">
      <c r="A479" s="33" t="str">
        <f t="shared" si="1"/>
        <v/>
      </c>
      <c r="B479" s="22" t="str">
        <f t="shared" si="2"/>
        <v/>
      </c>
      <c r="C479" s="14" t="str">
        <f>IF($A479&lt;&gt;"",MINIFS(Merchant!$A:$A,Merchant!$B:$B,$G$2),)</f>
        <v/>
      </c>
      <c r="D479" s="14" t="str">
        <f t="shared" si="3"/>
        <v/>
      </c>
      <c r="E479" s="14" t="str">
        <f t="shared" si="4"/>
        <v/>
      </c>
      <c r="F479" s="6" t="str">
        <f>IF($A479&lt;&gt;"",MAXIFS(Token!$C:$C,Token!$A:$A,$D479),)</f>
        <v/>
      </c>
    </row>
    <row r="480">
      <c r="A480" s="33" t="str">
        <f t="shared" si="1"/>
        <v/>
      </c>
      <c r="B480" s="22" t="str">
        <f t="shared" si="2"/>
        <v/>
      </c>
      <c r="C480" s="14" t="str">
        <f>IF($A480&lt;&gt;"",MINIFS(Merchant!$A:$A,Merchant!$B:$B,$G$2),)</f>
        <v/>
      </c>
      <c r="D480" s="14" t="str">
        <f t="shared" si="3"/>
        <v/>
      </c>
      <c r="E480" s="14" t="str">
        <f t="shared" si="4"/>
        <v/>
      </c>
      <c r="F480" s="6" t="str">
        <f>IF($A480&lt;&gt;"",MAXIFS(Token!$C:$C,Token!$A:$A,$D480),)</f>
        <v/>
      </c>
    </row>
    <row r="481">
      <c r="A481" s="33" t="str">
        <f t="shared" si="1"/>
        <v/>
      </c>
      <c r="B481" s="22" t="str">
        <f t="shared" si="2"/>
        <v/>
      </c>
      <c r="C481" s="14" t="str">
        <f>IF($A481&lt;&gt;"",MINIFS(Merchant!$A:$A,Merchant!$B:$B,$G$2),)</f>
        <v/>
      </c>
      <c r="D481" s="14" t="str">
        <f t="shared" si="3"/>
        <v/>
      </c>
      <c r="E481" s="14" t="str">
        <f t="shared" si="4"/>
        <v/>
      </c>
      <c r="F481" s="6" t="str">
        <f>IF($A481&lt;&gt;"",MAXIFS(Token!$C:$C,Token!$A:$A,$D481),)</f>
        <v/>
      </c>
    </row>
    <row r="482">
      <c r="A482" s="33" t="str">
        <f t="shared" si="1"/>
        <v/>
      </c>
      <c r="B482" s="22" t="str">
        <f t="shared" si="2"/>
        <v/>
      </c>
      <c r="C482" s="14" t="str">
        <f>IF($A482&lt;&gt;"",MINIFS(Merchant!$A:$A,Merchant!$B:$B,$G$2),)</f>
        <v/>
      </c>
      <c r="D482" s="14" t="str">
        <f t="shared" si="3"/>
        <v/>
      </c>
      <c r="E482" s="14" t="str">
        <f t="shared" si="4"/>
        <v/>
      </c>
      <c r="F482" s="6" t="str">
        <f>IF($A482&lt;&gt;"",MAXIFS(Token!$C:$C,Token!$A:$A,$D482),)</f>
        <v/>
      </c>
    </row>
    <row r="483">
      <c r="A483" s="33" t="str">
        <f t="shared" si="1"/>
        <v/>
      </c>
      <c r="B483" s="22" t="str">
        <f t="shared" si="2"/>
        <v/>
      </c>
      <c r="C483" s="14" t="str">
        <f>IF($A483&lt;&gt;"",MINIFS(Merchant!$A:$A,Merchant!$B:$B,$G$2),)</f>
        <v/>
      </c>
      <c r="D483" s="14" t="str">
        <f t="shared" si="3"/>
        <v/>
      </c>
      <c r="E483" s="14" t="str">
        <f t="shared" si="4"/>
        <v/>
      </c>
      <c r="F483" s="6" t="str">
        <f>IF($A483&lt;&gt;"",MAXIFS(Token!$C:$C,Token!$A:$A,$D483),)</f>
        <v/>
      </c>
    </row>
    <row r="484">
      <c r="A484" s="33" t="str">
        <f t="shared" si="1"/>
        <v/>
      </c>
      <c r="B484" s="22" t="str">
        <f t="shared" si="2"/>
        <v/>
      </c>
      <c r="C484" s="14" t="str">
        <f>IF($A484&lt;&gt;"",MINIFS(Merchant!$A:$A,Merchant!$B:$B,$G$2),)</f>
        <v/>
      </c>
      <c r="D484" s="14" t="str">
        <f t="shared" si="3"/>
        <v/>
      </c>
      <c r="E484" s="14" t="str">
        <f t="shared" si="4"/>
        <v/>
      </c>
      <c r="F484" s="6" t="str">
        <f>IF($A484&lt;&gt;"",MAXIFS(Token!$C:$C,Token!$A:$A,$D484),)</f>
        <v/>
      </c>
    </row>
    <row r="485">
      <c r="A485" s="33" t="str">
        <f t="shared" si="1"/>
        <v/>
      </c>
      <c r="B485" s="22" t="str">
        <f t="shared" si="2"/>
        <v/>
      </c>
      <c r="C485" s="14" t="str">
        <f>IF($A485&lt;&gt;"",MINIFS(Merchant!$A:$A,Merchant!$B:$B,$G$2),)</f>
        <v/>
      </c>
      <c r="D485" s="14" t="str">
        <f t="shared" si="3"/>
        <v/>
      </c>
      <c r="E485" s="14" t="str">
        <f t="shared" si="4"/>
        <v/>
      </c>
      <c r="F485" s="6" t="str">
        <f>IF($A485&lt;&gt;"",MAXIFS(Token!$C:$C,Token!$A:$A,$D485),)</f>
        <v/>
      </c>
    </row>
    <row r="486">
      <c r="A486" s="33" t="str">
        <f t="shared" si="1"/>
        <v/>
      </c>
      <c r="B486" s="22" t="str">
        <f t="shared" si="2"/>
        <v/>
      </c>
      <c r="C486" s="14" t="str">
        <f>IF($A486&lt;&gt;"",MINIFS(Merchant!$A:$A,Merchant!$B:$B,$G$2),)</f>
        <v/>
      </c>
      <c r="D486" s="14" t="str">
        <f t="shared" si="3"/>
        <v/>
      </c>
      <c r="E486" s="14" t="str">
        <f t="shared" si="4"/>
        <v/>
      </c>
      <c r="F486" s="6" t="str">
        <f>IF($A486&lt;&gt;"",MAXIFS(Token!$C:$C,Token!$A:$A,$D486),)</f>
        <v/>
      </c>
    </row>
    <row r="487">
      <c r="A487" s="33" t="str">
        <f t="shared" si="1"/>
        <v/>
      </c>
      <c r="B487" s="22" t="str">
        <f t="shared" si="2"/>
        <v/>
      </c>
      <c r="C487" s="14" t="str">
        <f>IF($A487&lt;&gt;"",MINIFS(Merchant!$A:$A,Merchant!$B:$B,$G$2),)</f>
        <v/>
      </c>
      <c r="D487" s="14" t="str">
        <f t="shared" si="3"/>
        <v/>
      </c>
      <c r="E487" s="14" t="str">
        <f t="shared" si="4"/>
        <v/>
      </c>
      <c r="F487" s="6" t="str">
        <f>IF($A487&lt;&gt;"",MAXIFS(Token!$C:$C,Token!$A:$A,$D487),)</f>
        <v/>
      </c>
    </row>
    <row r="488">
      <c r="A488" s="33" t="str">
        <f t="shared" si="1"/>
        <v/>
      </c>
      <c r="B488" s="22" t="str">
        <f t="shared" si="2"/>
        <v/>
      </c>
      <c r="C488" s="14" t="str">
        <f>IF($A488&lt;&gt;"",MINIFS(Merchant!$A:$A,Merchant!$B:$B,$G$2),)</f>
        <v/>
      </c>
      <c r="D488" s="14" t="str">
        <f t="shared" si="3"/>
        <v/>
      </c>
      <c r="E488" s="14" t="str">
        <f t="shared" si="4"/>
        <v/>
      </c>
      <c r="F488" s="6" t="str">
        <f>IF($A488&lt;&gt;"",MAXIFS(Token!$C:$C,Token!$A:$A,$D488),)</f>
        <v/>
      </c>
    </row>
    <row r="489">
      <c r="A489" s="33" t="str">
        <f t="shared" si="1"/>
        <v/>
      </c>
      <c r="B489" s="22" t="str">
        <f t="shared" si="2"/>
        <v/>
      </c>
      <c r="C489" s="14" t="str">
        <f>IF($A489&lt;&gt;"",MINIFS(Merchant!$A:$A,Merchant!$B:$B,$G$2),)</f>
        <v/>
      </c>
      <c r="D489" s="14" t="str">
        <f t="shared" si="3"/>
        <v/>
      </c>
      <c r="E489" s="14" t="str">
        <f t="shared" si="4"/>
        <v/>
      </c>
      <c r="F489" s="6" t="str">
        <f>IF($A489&lt;&gt;"",MAXIFS(Token!$C:$C,Token!$A:$A,$D489),)</f>
        <v/>
      </c>
    </row>
    <row r="490">
      <c r="A490" s="33" t="str">
        <f t="shared" si="1"/>
        <v/>
      </c>
      <c r="B490" s="22" t="str">
        <f t="shared" si="2"/>
        <v/>
      </c>
      <c r="C490" s="14" t="str">
        <f>IF($A490&lt;&gt;"",MINIFS(Merchant!$A:$A,Merchant!$B:$B,$G$2),)</f>
        <v/>
      </c>
      <c r="D490" s="14" t="str">
        <f t="shared" si="3"/>
        <v/>
      </c>
      <c r="E490" s="14" t="str">
        <f t="shared" si="4"/>
        <v/>
      </c>
      <c r="F490" s="6" t="str">
        <f>IF($A490&lt;&gt;"",MAXIFS(Token!$C:$C,Token!$A:$A,$D490),)</f>
        <v/>
      </c>
    </row>
    <row r="491">
      <c r="A491" s="33" t="str">
        <f t="shared" si="1"/>
        <v/>
      </c>
      <c r="B491" s="22" t="str">
        <f t="shared" si="2"/>
        <v/>
      </c>
      <c r="C491" s="14" t="str">
        <f>IF($A491&lt;&gt;"",MINIFS(Merchant!$A:$A,Merchant!$B:$B,$G$2),)</f>
        <v/>
      </c>
      <c r="D491" s="14" t="str">
        <f t="shared" si="3"/>
        <v/>
      </c>
      <c r="E491" s="14" t="str">
        <f t="shared" si="4"/>
        <v/>
      </c>
      <c r="F491" s="6" t="str">
        <f>IF($A491&lt;&gt;"",MAXIFS(Token!$C:$C,Token!$A:$A,$D491),)</f>
        <v/>
      </c>
    </row>
    <row r="492">
      <c r="A492" s="33" t="str">
        <f t="shared" si="1"/>
        <v/>
      </c>
      <c r="B492" s="22" t="str">
        <f t="shared" si="2"/>
        <v/>
      </c>
      <c r="C492" s="14" t="str">
        <f>IF($A492&lt;&gt;"",MINIFS(Merchant!$A:$A,Merchant!$B:$B,$G$2),)</f>
        <v/>
      </c>
      <c r="D492" s="14" t="str">
        <f t="shared" si="3"/>
        <v/>
      </c>
      <c r="E492" s="14" t="str">
        <f t="shared" si="4"/>
        <v/>
      </c>
      <c r="F492" s="6" t="str">
        <f>IF($A492&lt;&gt;"",MAXIFS(Token!$C:$C,Token!$A:$A,$D492),)</f>
        <v/>
      </c>
    </row>
    <row r="493">
      <c r="A493" s="33" t="str">
        <f t="shared" si="1"/>
        <v/>
      </c>
      <c r="B493" s="22" t="str">
        <f t="shared" si="2"/>
        <v/>
      </c>
      <c r="C493" s="14" t="str">
        <f>IF($A493&lt;&gt;"",MINIFS(Merchant!$A:$A,Merchant!$B:$B,$G$2),)</f>
        <v/>
      </c>
      <c r="D493" s="14" t="str">
        <f t="shared" si="3"/>
        <v/>
      </c>
      <c r="E493" s="14" t="str">
        <f t="shared" si="4"/>
        <v/>
      </c>
      <c r="F493" s="6" t="str">
        <f>IF($A493&lt;&gt;"",MAXIFS(Token!$C:$C,Token!$A:$A,$D493),)</f>
        <v/>
      </c>
    </row>
    <row r="494">
      <c r="A494" s="33" t="str">
        <f t="shared" si="1"/>
        <v/>
      </c>
      <c r="B494" s="22" t="str">
        <f t="shared" si="2"/>
        <v/>
      </c>
      <c r="C494" s="14" t="str">
        <f>IF($A494&lt;&gt;"",MINIFS(Merchant!$A:$A,Merchant!$B:$B,$G$2),)</f>
        <v/>
      </c>
      <c r="D494" s="14" t="str">
        <f t="shared" si="3"/>
        <v/>
      </c>
      <c r="E494" s="14" t="str">
        <f t="shared" si="4"/>
        <v/>
      </c>
      <c r="F494" s="6" t="str">
        <f>IF($A494&lt;&gt;"",MAXIFS(Token!$C:$C,Token!$A:$A,$D494),)</f>
        <v/>
      </c>
    </row>
    <row r="495">
      <c r="A495" s="33" t="str">
        <f t="shared" si="1"/>
        <v/>
      </c>
      <c r="B495" s="22" t="str">
        <f t="shared" si="2"/>
        <v/>
      </c>
      <c r="C495" s="14" t="str">
        <f>IF($A495&lt;&gt;"",MINIFS(Merchant!$A:$A,Merchant!$B:$B,$G$2),)</f>
        <v/>
      </c>
      <c r="D495" s="14" t="str">
        <f t="shared" si="3"/>
        <v/>
      </c>
      <c r="E495" s="14" t="str">
        <f t="shared" si="4"/>
        <v/>
      </c>
      <c r="F495" s="6" t="str">
        <f>IF($A495&lt;&gt;"",MAXIFS(Token!$C:$C,Token!$A:$A,$D495),)</f>
        <v/>
      </c>
    </row>
    <row r="496">
      <c r="A496" s="33" t="str">
        <f t="shared" si="1"/>
        <v/>
      </c>
      <c r="B496" s="22" t="str">
        <f t="shared" si="2"/>
        <v/>
      </c>
      <c r="C496" s="14" t="str">
        <f>IF($A496&lt;&gt;"",MINIFS(Merchant!$A:$A,Merchant!$B:$B,$G$2),)</f>
        <v/>
      </c>
      <c r="D496" s="14" t="str">
        <f t="shared" si="3"/>
        <v/>
      </c>
      <c r="E496" s="14" t="str">
        <f t="shared" si="4"/>
        <v/>
      </c>
      <c r="F496" s="6" t="str">
        <f>IF($A496&lt;&gt;"",MAXIFS(Token!$C:$C,Token!$A:$A,$D496),)</f>
        <v/>
      </c>
    </row>
    <row r="497">
      <c r="A497" s="33" t="str">
        <f t="shared" si="1"/>
        <v/>
      </c>
      <c r="B497" s="22" t="str">
        <f t="shared" si="2"/>
        <v/>
      </c>
      <c r="C497" s="14" t="str">
        <f>IF($A497&lt;&gt;"",MINIFS(Merchant!$A:$A,Merchant!$B:$B,$G$2),)</f>
        <v/>
      </c>
      <c r="D497" s="14" t="str">
        <f t="shared" si="3"/>
        <v/>
      </c>
      <c r="E497" s="14" t="str">
        <f t="shared" si="4"/>
        <v/>
      </c>
      <c r="F497" s="6" t="str">
        <f>IF($A497&lt;&gt;"",MAXIFS(Token!$C:$C,Token!$A:$A,$D497),)</f>
        <v/>
      </c>
    </row>
    <row r="498">
      <c r="A498" s="33" t="str">
        <f t="shared" si="1"/>
        <v/>
      </c>
      <c r="B498" s="22" t="str">
        <f t="shared" si="2"/>
        <v/>
      </c>
      <c r="C498" s="14" t="str">
        <f>IF($A498&lt;&gt;"",MINIFS(Merchant!$A:$A,Merchant!$B:$B,$G$2),)</f>
        <v/>
      </c>
      <c r="D498" s="14" t="str">
        <f t="shared" si="3"/>
        <v/>
      </c>
      <c r="E498" s="14" t="str">
        <f t="shared" si="4"/>
        <v/>
      </c>
      <c r="F498" s="6" t="str">
        <f>IF($A498&lt;&gt;"",MAXIFS(Token!$C:$C,Token!$A:$A,$D498),)</f>
        <v/>
      </c>
    </row>
    <row r="499">
      <c r="A499" s="33" t="str">
        <f t="shared" si="1"/>
        <v/>
      </c>
      <c r="B499" s="22" t="str">
        <f t="shared" si="2"/>
        <v/>
      </c>
      <c r="C499" s="14" t="str">
        <f>IF($A499&lt;&gt;"",MINIFS(Merchant!$A:$A,Merchant!$B:$B,$G$2),)</f>
        <v/>
      </c>
      <c r="D499" s="14" t="str">
        <f t="shared" si="3"/>
        <v/>
      </c>
      <c r="E499" s="14" t="str">
        <f t="shared" si="4"/>
        <v/>
      </c>
      <c r="F499" s="6" t="str">
        <f>IF($A499&lt;&gt;"",MAXIFS(Token!$C:$C,Token!$A:$A,$D499),)</f>
        <v/>
      </c>
    </row>
    <row r="500">
      <c r="A500" s="33" t="str">
        <f t="shared" si="1"/>
        <v/>
      </c>
      <c r="B500" s="22" t="str">
        <f t="shared" si="2"/>
        <v/>
      </c>
      <c r="C500" s="14" t="str">
        <f>IF($A500&lt;&gt;"",MINIFS(Merchant!$A:$A,Merchant!$B:$B,$G$2),)</f>
        <v/>
      </c>
      <c r="D500" s="14" t="str">
        <f t="shared" si="3"/>
        <v/>
      </c>
      <c r="E500" s="14" t="str">
        <f t="shared" si="4"/>
        <v/>
      </c>
      <c r="F500" s="6" t="str">
        <f>IF($A500&lt;&gt;"",MAXIFS(Token!$C:$C,Token!$A:$A,$D500),)</f>
        <v/>
      </c>
    </row>
    <row r="501">
      <c r="A501" s="33" t="str">
        <f t="shared" si="1"/>
        <v/>
      </c>
      <c r="B501" s="22" t="str">
        <f t="shared" si="2"/>
        <v/>
      </c>
      <c r="C501" s="14" t="str">
        <f>IF($A501&lt;&gt;"",MINIFS(Merchant!$A:$A,Merchant!$B:$B,$G$2),)</f>
        <v/>
      </c>
      <c r="D501" s="14" t="str">
        <f t="shared" si="3"/>
        <v/>
      </c>
      <c r="E501" s="14" t="str">
        <f t="shared" si="4"/>
        <v/>
      </c>
      <c r="F501" s="6" t="str">
        <f>IF($A501&lt;&gt;"",MAXIFS(Token!$C:$C,Token!$A:$A,$D501),)</f>
        <v/>
      </c>
    </row>
    <row r="502">
      <c r="A502" s="33" t="str">
        <f t="shared" si="1"/>
        <v/>
      </c>
      <c r="B502" s="22" t="str">
        <f t="shared" si="2"/>
        <v/>
      </c>
      <c r="C502" s="14" t="str">
        <f>IF($A502&lt;&gt;"",MINIFS(Merchant!$A:$A,Merchant!$B:$B,$G$2),)</f>
        <v/>
      </c>
      <c r="D502" s="14" t="str">
        <f t="shared" si="3"/>
        <v/>
      </c>
      <c r="E502" s="14" t="str">
        <f t="shared" si="4"/>
        <v/>
      </c>
      <c r="F502" s="6" t="str">
        <f>IF($A502&lt;&gt;"",MAXIFS(Token!$C:$C,Token!$A:$A,$D502),)</f>
        <v/>
      </c>
    </row>
    <row r="503">
      <c r="A503" s="33" t="str">
        <f t="shared" si="1"/>
        <v/>
      </c>
      <c r="B503" s="22" t="str">
        <f t="shared" si="2"/>
        <v/>
      </c>
      <c r="C503" s="14" t="str">
        <f>IF($A503&lt;&gt;"",MINIFS(Merchant!$A:$A,Merchant!$B:$B,$G$2),)</f>
        <v/>
      </c>
      <c r="D503" s="14" t="str">
        <f t="shared" si="3"/>
        <v/>
      </c>
      <c r="E503" s="14" t="str">
        <f t="shared" si="4"/>
        <v/>
      </c>
      <c r="F503" s="6" t="str">
        <f>IF($A503&lt;&gt;"",MAXIFS(Token!$C:$C,Token!$A:$A,$D503),)</f>
        <v/>
      </c>
    </row>
    <row r="504">
      <c r="A504" s="33" t="str">
        <f t="shared" si="1"/>
        <v/>
      </c>
      <c r="B504" s="22" t="str">
        <f t="shared" si="2"/>
        <v/>
      </c>
      <c r="C504" s="14" t="str">
        <f>IF($A504&lt;&gt;"",MINIFS(Merchant!$A:$A,Merchant!$B:$B,$G$2),)</f>
        <v/>
      </c>
      <c r="D504" s="14" t="str">
        <f t="shared" si="3"/>
        <v/>
      </c>
      <c r="E504" s="14" t="str">
        <f t="shared" si="4"/>
        <v/>
      </c>
      <c r="F504" s="6" t="str">
        <f>IF($A504&lt;&gt;"",MAXIFS(Token!$C:$C,Token!$A:$A,$D504),)</f>
        <v/>
      </c>
    </row>
    <row r="505">
      <c r="A505" s="33" t="str">
        <f t="shared" si="1"/>
        <v/>
      </c>
      <c r="B505" s="22" t="str">
        <f t="shared" si="2"/>
        <v/>
      </c>
      <c r="C505" s="14" t="str">
        <f>IF($A505&lt;&gt;"",MINIFS(Merchant!$A:$A,Merchant!$B:$B,$G$2),)</f>
        <v/>
      </c>
      <c r="D505" s="14" t="str">
        <f t="shared" si="3"/>
        <v/>
      </c>
      <c r="E505" s="14" t="str">
        <f t="shared" si="4"/>
        <v/>
      </c>
      <c r="F505" s="6" t="str">
        <f>IF($A505&lt;&gt;"",MAXIFS(Token!$C:$C,Token!$A:$A,$D505),)</f>
        <v/>
      </c>
    </row>
    <row r="506">
      <c r="A506" s="33" t="str">
        <f t="shared" si="1"/>
        <v/>
      </c>
      <c r="B506" s="22" t="str">
        <f t="shared" si="2"/>
        <v/>
      </c>
      <c r="C506" s="14" t="str">
        <f>IF($A506&lt;&gt;"",MINIFS(Merchant!$A:$A,Merchant!$B:$B,$G$2),)</f>
        <v/>
      </c>
      <c r="D506" s="14" t="str">
        <f t="shared" si="3"/>
        <v/>
      </c>
      <c r="E506" s="14" t="str">
        <f t="shared" si="4"/>
        <v/>
      </c>
      <c r="F506" s="6" t="str">
        <f>IF($A506&lt;&gt;"",MAXIFS(Token!$C:$C,Token!$A:$A,$D506),)</f>
        <v/>
      </c>
    </row>
    <row r="507">
      <c r="A507" s="33" t="str">
        <f t="shared" si="1"/>
        <v/>
      </c>
      <c r="B507" s="22" t="str">
        <f t="shared" si="2"/>
        <v/>
      </c>
      <c r="C507" s="14" t="str">
        <f>IF($A507&lt;&gt;"",MINIFS(Merchant!$A:$A,Merchant!$B:$B,$G$2),)</f>
        <v/>
      </c>
      <c r="D507" s="14" t="str">
        <f t="shared" si="3"/>
        <v/>
      </c>
      <c r="E507" s="14" t="str">
        <f t="shared" si="4"/>
        <v/>
      </c>
      <c r="F507" s="6" t="str">
        <f>IF($A507&lt;&gt;"",MAXIFS(Token!$C:$C,Token!$A:$A,$D507),)</f>
        <v/>
      </c>
    </row>
    <row r="508">
      <c r="A508" s="33" t="str">
        <f t="shared" si="1"/>
        <v/>
      </c>
      <c r="B508" s="22" t="str">
        <f t="shared" si="2"/>
        <v/>
      </c>
      <c r="C508" s="14" t="str">
        <f>IF($A508&lt;&gt;"",MINIFS(Merchant!$A:$A,Merchant!$B:$B,$G$2),)</f>
        <v/>
      </c>
      <c r="D508" s="14" t="str">
        <f t="shared" si="3"/>
        <v/>
      </c>
      <c r="E508" s="14" t="str">
        <f t="shared" si="4"/>
        <v/>
      </c>
      <c r="F508" s="6" t="str">
        <f>IF($A508&lt;&gt;"",MAXIFS(Token!$C:$C,Token!$A:$A,$D508),)</f>
        <v/>
      </c>
    </row>
    <row r="509">
      <c r="A509" s="33" t="str">
        <f t="shared" si="1"/>
        <v/>
      </c>
      <c r="B509" s="22" t="str">
        <f t="shared" si="2"/>
        <v/>
      </c>
      <c r="C509" s="14" t="str">
        <f>IF($A509&lt;&gt;"",MINIFS(Merchant!$A:$A,Merchant!$B:$B,$G$2),)</f>
        <v/>
      </c>
      <c r="D509" s="14" t="str">
        <f t="shared" si="3"/>
        <v/>
      </c>
      <c r="E509" s="14" t="str">
        <f t="shared" si="4"/>
        <v/>
      </c>
      <c r="F509" s="6" t="str">
        <f>IF($A509&lt;&gt;"",MAXIFS(Token!$C:$C,Token!$A:$A,$D509),)</f>
        <v/>
      </c>
    </row>
    <row r="510">
      <c r="A510" s="33" t="str">
        <f t="shared" si="1"/>
        <v/>
      </c>
      <c r="B510" s="22" t="str">
        <f t="shared" si="2"/>
        <v/>
      </c>
      <c r="C510" s="14" t="str">
        <f>IF($A510&lt;&gt;"",MINIFS(Merchant!$A:$A,Merchant!$B:$B,$G$2),)</f>
        <v/>
      </c>
      <c r="D510" s="14" t="str">
        <f t="shared" si="3"/>
        <v/>
      </c>
      <c r="E510" s="14" t="str">
        <f t="shared" si="4"/>
        <v/>
      </c>
      <c r="F510" s="6" t="str">
        <f>IF($A510&lt;&gt;"",MAXIFS(Token!$C:$C,Token!$A:$A,$D510),)</f>
        <v/>
      </c>
    </row>
    <row r="511">
      <c r="A511" s="33" t="str">
        <f t="shared" si="1"/>
        <v/>
      </c>
      <c r="B511" s="22" t="str">
        <f t="shared" si="2"/>
        <v/>
      </c>
      <c r="C511" s="14" t="str">
        <f>IF($A511&lt;&gt;"",MINIFS(Merchant!$A:$A,Merchant!$B:$B,$G$2),)</f>
        <v/>
      </c>
      <c r="D511" s="14" t="str">
        <f t="shared" si="3"/>
        <v/>
      </c>
      <c r="E511" s="14" t="str">
        <f t="shared" si="4"/>
        <v/>
      </c>
      <c r="F511" s="6" t="str">
        <f>IF($A511&lt;&gt;"",MAXIFS(Token!$C:$C,Token!$A:$A,$D511),)</f>
        <v/>
      </c>
    </row>
    <row r="512">
      <c r="A512" s="33" t="str">
        <f t="shared" si="1"/>
        <v/>
      </c>
      <c r="B512" s="22" t="str">
        <f t="shared" si="2"/>
        <v/>
      </c>
      <c r="C512" s="14" t="str">
        <f>IF($A512&lt;&gt;"",MINIFS(Merchant!$A:$A,Merchant!$B:$B,$G$2),)</f>
        <v/>
      </c>
      <c r="D512" s="14" t="str">
        <f t="shared" si="3"/>
        <v/>
      </c>
      <c r="E512" s="14" t="str">
        <f t="shared" si="4"/>
        <v/>
      </c>
      <c r="F512" s="6" t="str">
        <f>IF($A512&lt;&gt;"",MAXIFS(Token!$C:$C,Token!$A:$A,$D512),)</f>
        <v/>
      </c>
    </row>
    <row r="513">
      <c r="A513" s="33" t="str">
        <f t="shared" si="1"/>
        <v/>
      </c>
      <c r="B513" s="22" t="str">
        <f t="shared" si="2"/>
        <v/>
      </c>
      <c r="C513" s="14" t="str">
        <f>IF($A513&lt;&gt;"",MINIFS(Merchant!$A:$A,Merchant!$B:$B,$G$2),)</f>
        <v/>
      </c>
      <c r="D513" s="14" t="str">
        <f t="shared" si="3"/>
        <v/>
      </c>
      <c r="E513" s="14" t="str">
        <f t="shared" si="4"/>
        <v/>
      </c>
      <c r="F513" s="6" t="str">
        <f>IF($A513&lt;&gt;"",MAXIFS(Token!$C:$C,Token!$A:$A,$D513),)</f>
        <v/>
      </c>
    </row>
    <row r="514">
      <c r="A514" s="33" t="str">
        <f t="shared" si="1"/>
        <v/>
      </c>
      <c r="B514" s="22" t="str">
        <f t="shared" si="2"/>
        <v/>
      </c>
      <c r="C514" s="14" t="str">
        <f>IF($A514&lt;&gt;"",MINIFS(Merchant!$A:$A,Merchant!$B:$B,$G$2),)</f>
        <v/>
      </c>
      <c r="D514" s="14" t="str">
        <f t="shared" si="3"/>
        <v/>
      </c>
      <c r="E514" s="14" t="str">
        <f t="shared" si="4"/>
        <v/>
      </c>
      <c r="F514" s="6" t="str">
        <f>IF($A514&lt;&gt;"",MAXIFS(Token!$C:$C,Token!$A:$A,$D514),)</f>
        <v/>
      </c>
    </row>
    <row r="515">
      <c r="A515" s="33" t="str">
        <f t="shared" si="1"/>
        <v/>
      </c>
      <c r="B515" s="22" t="str">
        <f t="shared" si="2"/>
        <v/>
      </c>
      <c r="C515" s="14" t="str">
        <f>IF($A515&lt;&gt;"",MINIFS(Merchant!$A:$A,Merchant!$B:$B,$G$2),)</f>
        <v/>
      </c>
      <c r="D515" s="14" t="str">
        <f t="shared" si="3"/>
        <v/>
      </c>
      <c r="E515" s="14" t="str">
        <f t="shared" si="4"/>
        <v/>
      </c>
      <c r="F515" s="6" t="str">
        <f>IF($A515&lt;&gt;"",MAXIFS(Token!$C:$C,Token!$A:$A,$D515),)</f>
        <v/>
      </c>
    </row>
    <row r="516">
      <c r="A516" s="33" t="str">
        <f t="shared" si="1"/>
        <v/>
      </c>
      <c r="B516" s="22" t="str">
        <f t="shared" si="2"/>
        <v/>
      </c>
      <c r="C516" s="14" t="str">
        <f>IF($A516&lt;&gt;"",MINIFS(Merchant!$A:$A,Merchant!$B:$B,$G$2),)</f>
        <v/>
      </c>
      <c r="D516" s="14" t="str">
        <f t="shared" si="3"/>
        <v/>
      </c>
      <c r="E516" s="14" t="str">
        <f t="shared" si="4"/>
        <v/>
      </c>
      <c r="F516" s="6" t="str">
        <f>IF($A516&lt;&gt;"",MAXIFS(Token!$C:$C,Token!$A:$A,$D516),)</f>
        <v/>
      </c>
    </row>
    <row r="517">
      <c r="A517" s="33" t="str">
        <f t="shared" si="1"/>
        <v/>
      </c>
      <c r="B517" s="22" t="str">
        <f t="shared" si="2"/>
        <v/>
      </c>
      <c r="C517" s="14" t="str">
        <f>IF($A517&lt;&gt;"",MINIFS(Merchant!$A:$A,Merchant!$B:$B,$G$2),)</f>
        <v/>
      </c>
      <c r="D517" s="14" t="str">
        <f t="shared" si="3"/>
        <v/>
      </c>
      <c r="E517" s="14" t="str">
        <f t="shared" si="4"/>
        <v/>
      </c>
      <c r="F517" s="6" t="str">
        <f>IF($A517&lt;&gt;"",MAXIFS(Token!$C:$C,Token!$A:$A,$D517),)</f>
        <v/>
      </c>
    </row>
    <row r="518">
      <c r="A518" s="33" t="str">
        <f t="shared" si="1"/>
        <v/>
      </c>
      <c r="B518" s="22" t="str">
        <f t="shared" si="2"/>
        <v/>
      </c>
      <c r="C518" s="14" t="str">
        <f>IF($A518&lt;&gt;"",MINIFS(Merchant!$A:$A,Merchant!$B:$B,$G$2),)</f>
        <v/>
      </c>
      <c r="D518" s="14" t="str">
        <f t="shared" si="3"/>
        <v/>
      </c>
      <c r="E518" s="14" t="str">
        <f t="shared" si="4"/>
        <v/>
      </c>
      <c r="F518" s="6" t="str">
        <f>IF($A518&lt;&gt;"",MAXIFS(Token!$C:$C,Token!$A:$A,$D518),)</f>
        <v/>
      </c>
    </row>
    <row r="519">
      <c r="A519" s="33" t="str">
        <f t="shared" si="1"/>
        <v/>
      </c>
      <c r="B519" s="22" t="str">
        <f t="shared" si="2"/>
        <v/>
      </c>
      <c r="C519" s="14" t="str">
        <f>IF($A519&lt;&gt;"",MINIFS(Merchant!$A:$A,Merchant!$B:$B,$G$2),)</f>
        <v/>
      </c>
      <c r="D519" s="14" t="str">
        <f t="shared" si="3"/>
        <v/>
      </c>
      <c r="E519" s="14" t="str">
        <f t="shared" si="4"/>
        <v/>
      </c>
      <c r="F519" s="6" t="str">
        <f>IF($A519&lt;&gt;"",MAXIFS(Token!$C:$C,Token!$A:$A,$D519),)</f>
        <v/>
      </c>
    </row>
    <row r="520">
      <c r="A520" s="33" t="str">
        <f t="shared" si="1"/>
        <v/>
      </c>
      <c r="B520" s="22" t="str">
        <f t="shared" si="2"/>
        <v/>
      </c>
      <c r="C520" s="14" t="str">
        <f>IF($A520&lt;&gt;"",MINIFS(Merchant!$A:$A,Merchant!$B:$B,$G$2),)</f>
        <v/>
      </c>
      <c r="D520" s="14" t="str">
        <f t="shared" si="3"/>
        <v/>
      </c>
      <c r="E520" s="14" t="str">
        <f t="shared" si="4"/>
        <v/>
      </c>
      <c r="F520" s="6" t="str">
        <f>IF($A520&lt;&gt;"",MAXIFS(Token!$C:$C,Token!$A:$A,$D520),)</f>
        <v/>
      </c>
    </row>
    <row r="521">
      <c r="A521" s="33" t="str">
        <f t="shared" si="1"/>
        <v/>
      </c>
      <c r="B521" s="22" t="str">
        <f t="shared" si="2"/>
        <v/>
      </c>
      <c r="C521" s="14" t="str">
        <f>IF($A521&lt;&gt;"",MINIFS(Merchant!$A:$A,Merchant!$B:$B,$G$2),)</f>
        <v/>
      </c>
      <c r="D521" s="14" t="str">
        <f t="shared" si="3"/>
        <v/>
      </c>
      <c r="E521" s="14" t="str">
        <f t="shared" si="4"/>
        <v/>
      </c>
      <c r="F521" s="6" t="str">
        <f>IF($A521&lt;&gt;"",MAXIFS(Token!$C:$C,Token!$A:$A,$D521),)</f>
        <v/>
      </c>
    </row>
    <row r="522">
      <c r="A522" s="33" t="str">
        <f t="shared" si="1"/>
        <v/>
      </c>
      <c r="B522" s="22" t="str">
        <f t="shared" si="2"/>
        <v/>
      </c>
      <c r="C522" s="14" t="str">
        <f>IF($A522&lt;&gt;"",MINIFS(Merchant!$A:$A,Merchant!$B:$B,$G$2),)</f>
        <v/>
      </c>
      <c r="D522" s="14" t="str">
        <f t="shared" si="3"/>
        <v/>
      </c>
      <c r="E522" s="14" t="str">
        <f t="shared" si="4"/>
        <v/>
      </c>
      <c r="F522" s="6" t="str">
        <f>IF($A522&lt;&gt;"",MAXIFS(Token!$C:$C,Token!$A:$A,$D522),)</f>
        <v/>
      </c>
    </row>
    <row r="523">
      <c r="A523" s="33" t="str">
        <f t="shared" si="1"/>
        <v/>
      </c>
      <c r="B523" s="22" t="str">
        <f t="shared" si="2"/>
        <v/>
      </c>
      <c r="C523" s="14" t="str">
        <f>IF($A523&lt;&gt;"",MINIFS(Merchant!$A:$A,Merchant!$B:$B,$G$2),)</f>
        <v/>
      </c>
      <c r="D523" s="14" t="str">
        <f t="shared" si="3"/>
        <v/>
      </c>
      <c r="E523" s="14" t="str">
        <f t="shared" si="4"/>
        <v/>
      </c>
      <c r="F523" s="6" t="str">
        <f>IF($A523&lt;&gt;"",MAXIFS(Token!$C:$C,Token!$A:$A,$D523),)</f>
        <v/>
      </c>
    </row>
    <row r="524">
      <c r="A524" s="33" t="str">
        <f t="shared" si="1"/>
        <v/>
      </c>
      <c r="B524" s="22" t="str">
        <f t="shared" si="2"/>
        <v/>
      </c>
      <c r="C524" s="14" t="str">
        <f>IF($A524&lt;&gt;"",MINIFS(Merchant!$A:$A,Merchant!$B:$B,$G$2),)</f>
        <v/>
      </c>
      <c r="D524" s="14" t="str">
        <f t="shared" si="3"/>
        <v/>
      </c>
      <c r="E524" s="14" t="str">
        <f t="shared" si="4"/>
        <v/>
      </c>
      <c r="F524" s="6" t="str">
        <f>IF($A524&lt;&gt;"",MAXIFS(Token!$C:$C,Token!$A:$A,$D524),)</f>
        <v/>
      </c>
    </row>
    <row r="525">
      <c r="A525" s="33" t="str">
        <f t="shared" si="1"/>
        <v/>
      </c>
      <c r="B525" s="22" t="str">
        <f t="shared" si="2"/>
        <v/>
      </c>
      <c r="C525" s="14" t="str">
        <f>IF($A525&lt;&gt;"",MINIFS(Merchant!$A:$A,Merchant!$B:$B,$G$2),)</f>
        <v/>
      </c>
      <c r="D525" s="14" t="str">
        <f t="shared" si="3"/>
        <v/>
      </c>
      <c r="E525" s="14" t="str">
        <f t="shared" si="4"/>
        <v/>
      </c>
      <c r="F525" s="6" t="str">
        <f>IF($A525&lt;&gt;"",MAXIFS(Token!$C:$C,Token!$A:$A,$D525),)</f>
        <v/>
      </c>
    </row>
    <row r="526">
      <c r="A526" s="33" t="str">
        <f t="shared" si="1"/>
        <v/>
      </c>
      <c r="B526" s="22" t="str">
        <f t="shared" si="2"/>
        <v/>
      </c>
      <c r="C526" s="14" t="str">
        <f>IF($A526&lt;&gt;"",MINIFS(Merchant!$A:$A,Merchant!$B:$B,$G$2),)</f>
        <v/>
      </c>
      <c r="D526" s="14" t="str">
        <f t="shared" si="3"/>
        <v/>
      </c>
      <c r="E526" s="14" t="str">
        <f t="shared" si="4"/>
        <v/>
      </c>
      <c r="F526" s="6" t="str">
        <f>IF($A526&lt;&gt;"",MAXIFS(Token!$C:$C,Token!$A:$A,$D526),)</f>
        <v/>
      </c>
    </row>
    <row r="527">
      <c r="A527" s="33" t="str">
        <f t="shared" si="1"/>
        <v/>
      </c>
      <c r="B527" s="22" t="str">
        <f t="shared" si="2"/>
        <v/>
      </c>
      <c r="C527" s="14" t="str">
        <f>IF($A527&lt;&gt;"",MINIFS(Merchant!$A:$A,Merchant!$B:$B,$G$2),)</f>
        <v/>
      </c>
      <c r="D527" s="14" t="str">
        <f t="shared" si="3"/>
        <v/>
      </c>
      <c r="E527" s="14" t="str">
        <f t="shared" si="4"/>
        <v/>
      </c>
      <c r="F527" s="6" t="str">
        <f>IF($A527&lt;&gt;"",MAXIFS(Token!$C:$C,Token!$A:$A,$D527),)</f>
        <v/>
      </c>
    </row>
    <row r="528">
      <c r="A528" s="33" t="str">
        <f t="shared" si="1"/>
        <v/>
      </c>
      <c r="B528" s="22" t="str">
        <f t="shared" si="2"/>
        <v/>
      </c>
      <c r="C528" s="14" t="str">
        <f>IF($A528&lt;&gt;"",MINIFS(Merchant!$A:$A,Merchant!$B:$B,$G$2),)</f>
        <v/>
      </c>
      <c r="D528" s="14" t="str">
        <f t="shared" si="3"/>
        <v/>
      </c>
      <c r="E528" s="14" t="str">
        <f t="shared" si="4"/>
        <v/>
      </c>
      <c r="F528" s="6" t="str">
        <f>IF($A528&lt;&gt;"",MAXIFS(Token!$C:$C,Token!$A:$A,$D528),)</f>
        <v/>
      </c>
    </row>
    <row r="529">
      <c r="A529" s="33" t="str">
        <f t="shared" si="1"/>
        <v/>
      </c>
      <c r="B529" s="22" t="str">
        <f t="shared" si="2"/>
        <v/>
      </c>
      <c r="C529" s="14" t="str">
        <f>IF($A529&lt;&gt;"",MINIFS(Merchant!$A:$A,Merchant!$B:$B,$G$2),)</f>
        <v/>
      </c>
      <c r="D529" s="14" t="str">
        <f t="shared" si="3"/>
        <v/>
      </c>
      <c r="E529" s="14" t="str">
        <f t="shared" si="4"/>
        <v/>
      </c>
      <c r="F529" s="6" t="str">
        <f>IF($A529&lt;&gt;"",MAXIFS(Token!$C:$C,Token!$A:$A,$D529),)</f>
        <v/>
      </c>
    </row>
    <row r="530">
      <c r="A530" s="33" t="str">
        <f t="shared" si="1"/>
        <v/>
      </c>
      <c r="B530" s="22" t="str">
        <f t="shared" si="2"/>
        <v/>
      </c>
      <c r="C530" s="14" t="str">
        <f>IF($A530&lt;&gt;"",MINIFS(Merchant!$A:$A,Merchant!$B:$B,$G$2),)</f>
        <v/>
      </c>
      <c r="D530" s="14" t="str">
        <f t="shared" si="3"/>
        <v/>
      </c>
      <c r="E530" s="14" t="str">
        <f t="shared" si="4"/>
        <v/>
      </c>
      <c r="F530" s="6" t="str">
        <f>IF($A530&lt;&gt;"",MAXIFS(Token!$C:$C,Token!$A:$A,$D530),)</f>
        <v/>
      </c>
    </row>
    <row r="531">
      <c r="A531" s="33" t="str">
        <f t="shared" si="1"/>
        <v/>
      </c>
      <c r="B531" s="22" t="str">
        <f t="shared" si="2"/>
        <v/>
      </c>
      <c r="C531" s="14" t="str">
        <f>IF($A531&lt;&gt;"",MINIFS(Merchant!$A:$A,Merchant!$B:$B,$G$2),)</f>
        <v/>
      </c>
      <c r="D531" s="14" t="str">
        <f t="shared" si="3"/>
        <v/>
      </c>
      <c r="E531" s="14" t="str">
        <f t="shared" si="4"/>
        <v/>
      </c>
      <c r="F531" s="6" t="str">
        <f>IF($A531&lt;&gt;"",MAXIFS(Token!$C:$C,Token!$A:$A,$D531),)</f>
        <v/>
      </c>
    </row>
    <row r="532">
      <c r="A532" s="33" t="str">
        <f t="shared" si="1"/>
        <v/>
      </c>
      <c r="B532" s="22" t="str">
        <f t="shared" si="2"/>
        <v/>
      </c>
      <c r="C532" s="14" t="str">
        <f>IF($A532&lt;&gt;"",MINIFS(Merchant!$A:$A,Merchant!$B:$B,$G$2),)</f>
        <v/>
      </c>
      <c r="D532" s="14" t="str">
        <f t="shared" si="3"/>
        <v/>
      </c>
      <c r="E532" s="14" t="str">
        <f t="shared" si="4"/>
        <v/>
      </c>
      <c r="F532" s="6" t="str">
        <f>IF($A532&lt;&gt;"",MAXIFS(Token!$C:$C,Token!$A:$A,$D532),)</f>
        <v/>
      </c>
    </row>
    <row r="533">
      <c r="A533" s="33" t="str">
        <f t="shared" si="1"/>
        <v/>
      </c>
      <c r="B533" s="22" t="str">
        <f t="shared" si="2"/>
        <v/>
      </c>
      <c r="C533" s="14" t="str">
        <f>IF($A533&lt;&gt;"",MINIFS(Merchant!$A:$A,Merchant!$B:$B,$G$2),)</f>
        <v/>
      </c>
      <c r="D533" s="14" t="str">
        <f t="shared" si="3"/>
        <v/>
      </c>
      <c r="E533" s="14" t="str">
        <f t="shared" si="4"/>
        <v/>
      </c>
      <c r="F533" s="6" t="str">
        <f>IF($A533&lt;&gt;"",MAXIFS(Token!$C:$C,Token!$A:$A,$D533),)</f>
        <v/>
      </c>
    </row>
    <row r="534">
      <c r="A534" s="33" t="str">
        <f t="shared" si="1"/>
        <v/>
      </c>
      <c r="B534" s="22" t="str">
        <f t="shared" si="2"/>
        <v/>
      </c>
      <c r="C534" s="14" t="str">
        <f>IF($A534&lt;&gt;"",MINIFS(Merchant!$A:$A,Merchant!$B:$B,$G$2),)</f>
        <v/>
      </c>
      <c r="D534" s="14" t="str">
        <f t="shared" si="3"/>
        <v/>
      </c>
      <c r="E534" s="14" t="str">
        <f t="shared" si="4"/>
        <v/>
      </c>
      <c r="F534" s="6" t="str">
        <f>IF($A534&lt;&gt;"",MAXIFS(Token!$C:$C,Token!$A:$A,$D534),)</f>
        <v/>
      </c>
    </row>
    <row r="535">
      <c r="A535" s="33" t="str">
        <f t="shared" si="1"/>
        <v/>
      </c>
      <c r="B535" s="22" t="str">
        <f t="shared" si="2"/>
        <v/>
      </c>
      <c r="C535" s="14" t="str">
        <f>IF($A535&lt;&gt;"",MINIFS(Merchant!$A:$A,Merchant!$B:$B,$G$2),)</f>
        <v/>
      </c>
      <c r="D535" s="14" t="str">
        <f t="shared" si="3"/>
        <v/>
      </c>
      <c r="E535" s="14" t="str">
        <f t="shared" si="4"/>
        <v/>
      </c>
      <c r="F535" s="6" t="str">
        <f>IF($A535&lt;&gt;"",MAXIFS(Token!$C:$C,Token!$A:$A,$D535),)</f>
        <v/>
      </c>
    </row>
    <row r="536">
      <c r="A536" s="33" t="str">
        <f t="shared" si="1"/>
        <v/>
      </c>
      <c r="B536" s="22" t="str">
        <f t="shared" si="2"/>
        <v/>
      </c>
      <c r="C536" s="14" t="str">
        <f>IF($A536&lt;&gt;"",MINIFS(Merchant!$A:$A,Merchant!$B:$B,$G$2),)</f>
        <v/>
      </c>
      <c r="D536" s="14" t="str">
        <f t="shared" si="3"/>
        <v/>
      </c>
      <c r="E536" s="14" t="str">
        <f t="shared" si="4"/>
        <v/>
      </c>
      <c r="F536" s="6" t="str">
        <f>IF($A536&lt;&gt;"",MAXIFS(Token!$C:$C,Token!$A:$A,$D536),)</f>
        <v/>
      </c>
    </row>
    <row r="537">
      <c r="A537" s="33" t="str">
        <f t="shared" si="1"/>
        <v/>
      </c>
      <c r="B537" s="22" t="str">
        <f t="shared" si="2"/>
        <v/>
      </c>
      <c r="C537" s="14" t="str">
        <f>IF($A537&lt;&gt;"",MINIFS(Merchant!$A:$A,Merchant!$B:$B,$G$2),)</f>
        <v/>
      </c>
      <c r="D537" s="14" t="str">
        <f t="shared" si="3"/>
        <v/>
      </c>
      <c r="E537" s="14" t="str">
        <f t="shared" si="4"/>
        <v/>
      </c>
      <c r="F537" s="6" t="str">
        <f>IF($A537&lt;&gt;"",MAXIFS(Token!$C:$C,Token!$A:$A,$D537),)</f>
        <v/>
      </c>
    </row>
    <row r="538">
      <c r="A538" s="33" t="str">
        <f t="shared" si="1"/>
        <v/>
      </c>
      <c r="B538" s="22" t="str">
        <f t="shared" si="2"/>
        <v/>
      </c>
      <c r="C538" s="14" t="str">
        <f>IF($A538&lt;&gt;"",MINIFS(Merchant!$A:$A,Merchant!$B:$B,$G$2),)</f>
        <v/>
      </c>
      <c r="D538" s="14" t="str">
        <f t="shared" si="3"/>
        <v/>
      </c>
      <c r="E538" s="14" t="str">
        <f t="shared" si="4"/>
        <v/>
      </c>
      <c r="F538" s="6" t="str">
        <f>IF($A538&lt;&gt;"",MAXIFS(Token!$C:$C,Token!$A:$A,$D538),)</f>
        <v/>
      </c>
    </row>
    <row r="539">
      <c r="A539" s="33" t="str">
        <f t="shared" si="1"/>
        <v/>
      </c>
      <c r="B539" s="22" t="str">
        <f t="shared" si="2"/>
        <v/>
      </c>
      <c r="C539" s="14" t="str">
        <f>IF($A539&lt;&gt;"",MINIFS(Merchant!$A:$A,Merchant!$B:$B,$G$2),)</f>
        <v/>
      </c>
      <c r="D539" s="14" t="str">
        <f t="shared" si="3"/>
        <v/>
      </c>
      <c r="E539" s="14" t="str">
        <f t="shared" si="4"/>
        <v/>
      </c>
      <c r="F539" s="6" t="str">
        <f>IF($A539&lt;&gt;"",MAXIFS(Token!$C:$C,Token!$A:$A,$D539),)</f>
        <v/>
      </c>
    </row>
    <row r="540">
      <c r="A540" s="33" t="str">
        <f t="shared" si="1"/>
        <v/>
      </c>
      <c r="B540" s="22" t="str">
        <f t="shared" si="2"/>
        <v/>
      </c>
      <c r="C540" s="14" t="str">
        <f>IF($A540&lt;&gt;"",MINIFS(Merchant!$A:$A,Merchant!$B:$B,$G$2),)</f>
        <v/>
      </c>
      <c r="D540" s="14" t="str">
        <f t="shared" si="3"/>
        <v/>
      </c>
      <c r="E540" s="14" t="str">
        <f t="shared" si="4"/>
        <v/>
      </c>
      <c r="F540" s="6" t="str">
        <f>IF($A540&lt;&gt;"",MAXIFS(Token!$C:$C,Token!$A:$A,$D540),)</f>
        <v/>
      </c>
    </row>
    <row r="541">
      <c r="A541" s="33" t="str">
        <f t="shared" si="1"/>
        <v/>
      </c>
      <c r="B541" s="22" t="str">
        <f t="shared" si="2"/>
        <v/>
      </c>
      <c r="C541" s="14" t="str">
        <f>IF($A541&lt;&gt;"",MINIFS(Merchant!$A:$A,Merchant!$B:$B,$G$2),)</f>
        <v/>
      </c>
      <c r="D541" s="14" t="str">
        <f t="shared" si="3"/>
        <v/>
      </c>
      <c r="E541" s="14" t="str">
        <f t="shared" si="4"/>
        <v/>
      </c>
      <c r="F541" s="6" t="str">
        <f>IF($A541&lt;&gt;"",MAXIFS(Token!$C:$C,Token!$A:$A,$D541),)</f>
        <v/>
      </c>
    </row>
    <row r="542">
      <c r="A542" s="33" t="str">
        <f t="shared" si="1"/>
        <v/>
      </c>
      <c r="B542" s="22" t="str">
        <f t="shared" si="2"/>
        <v/>
      </c>
      <c r="C542" s="14" t="str">
        <f>IF($A542&lt;&gt;"",MINIFS(Merchant!$A:$A,Merchant!$B:$B,$G$2),)</f>
        <v/>
      </c>
      <c r="D542" s="14" t="str">
        <f t="shared" si="3"/>
        <v/>
      </c>
      <c r="E542" s="14" t="str">
        <f t="shared" si="4"/>
        <v/>
      </c>
      <c r="F542" s="6" t="str">
        <f>IF($A542&lt;&gt;"",MAXIFS(Token!$C:$C,Token!$A:$A,$D542),)</f>
        <v/>
      </c>
    </row>
    <row r="543">
      <c r="A543" s="33" t="str">
        <f t="shared" si="1"/>
        <v/>
      </c>
      <c r="B543" s="22" t="str">
        <f t="shared" si="2"/>
        <v/>
      </c>
      <c r="C543" s="14" t="str">
        <f>IF($A543&lt;&gt;"",MINIFS(Merchant!$A:$A,Merchant!$B:$B,$G$2),)</f>
        <v/>
      </c>
      <c r="D543" s="14" t="str">
        <f t="shared" si="3"/>
        <v/>
      </c>
      <c r="E543" s="14" t="str">
        <f t="shared" si="4"/>
        <v/>
      </c>
      <c r="F543" s="6" t="str">
        <f>IF($A543&lt;&gt;"",MAXIFS(Token!$C:$C,Token!$A:$A,$D543),)</f>
        <v/>
      </c>
    </row>
    <row r="544">
      <c r="A544" s="33" t="str">
        <f t="shared" si="1"/>
        <v/>
      </c>
      <c r="B544" s="22" t="str">
        <f t="shared" si="2"/>
        <v/>
      </c>
      <c r="C544" s="14" t="str">
        <f>IF($A544&lt;&gt;"",MINIFS(Merchant!$A:$A,Merchant!$B:$B,$G$2),)</f>
        <v/>
      </c>
      <c r="D544" s="14" t="str">
        <f t="shared" si="3"/>
        <v/>
      </c>
      <c r="E544" s="14" t="str">
        <f t="shared" si="4"/>
        <v/>
      </c>
      <c r="F544" s="6" t="str">
        <f>IF($A544&lt;&gt;"",MAXIFS(Token!$C:$C,Token!$A:$A,$D544),)</f>
        <v/>
      </c>
    </row>
    <row r="545">
      <c r="A545" s="33" t="str">
        <f t="shared" si="1"/>
        <v/>
      </c>
      <c r="B545" s="22" t="str">
        <f t="shared" si="2"/>
        <v/>
      </c>
      <c r="C545" s="14" t="str">
        <f>IF($A545&lt;&gt;"",MINIFS(Merchant!$A:$A,Merchant!$B:$B,$G$2),)</f>
        <v/>
      </c>
      <c r="D545" s="14" t="str">
        <f t="shared" si="3"/>
        <v/>
      </c>
      <c r="E545" s="14" t="str">
        <f t="shared" si="4"/>
        <v/>
      </c>
      <c r="F545" s="6" t="str">
        <f>IF($A545&lt;&gt;"",MAXIFS(Token!$C:$C,Token!$A:$A,$D545),)</f>
        <v/>
      </c>
    </row>
    <row r="546">
      <c r="A546" s="33" t="str">
        <f t="shared" si="1"/>
        <v/>
      </c>
      <c r="B546" s="22" t="str">
        <f t="shared" si="2"/>
        <v/>
      </c>
      <c r="C546" s="14" t="str">
        <f>IF($A546&lt;&gt;"",MINIFS(Merchant!$A:$A,Merchant!$B:$B,$G$2),)</f>
        <v/>
      </c>
      <c r="D546" s="14" t="str">
        <f t="shared" si="3"/>
        <v/>
      </c>
      <c r="E546" s="14" t="str">
        <f t="shared" si="4"/>
        <v/>
      </c>
      <c r="F546" s="6" t="str">
        <f>IF($A546&lt;&gt;"",MAXIFS(Token!$C:$C,Token!$A:$A,$D546),)</f>
        <v/>
      </c>
    </row>
    <row r="547">
      <c r="A547" s="33" t="str">
        <f t="shared" si="1"/>
        <v/>
      </c>
      <c r="B547" s="22" t="str">
        <f t="shared" si="2"/>
        <v/>
      </c>
      <c r="C547" s="14" t="str">
        <f>IF($A547&lt;&gt;"",MINIFS(Merchant!$A:$A,Merchant!$B:$B,$G$2),)</f>
        <v/>
      </c>
      <c r="D547" s="14" t="str">
        <f t="shared" si="3"/>
        <v/>
      </c>
      <c r="E547" s="14" t="str">
        <f t="shared" si="4"/>
        <v/>
      </c>
      <c r="F547" s="6" t="str">
        <f>IF($A547&lt;&gt;"",MAXIFS(Token!$C:$C,Token!$A:$A,$D547),)</f>
        <v/>
      </c>
    </row>
    <row r="548">
      <c r="A548" s="33" t="str">
        <f t="shared" si="1"/>
        <v/>
      </c>
      <c r="B548" s="22" t="str">
        <f t="shared" si="2"/>
        <v/>
      </c>
      <c r="C548" s="14" t="str">
        <f>IF($A548&lt;&gt;"",MINIFS(Merchant!$A:$A,Merchant!$B:$B,$G$2),)</f>
        <v/>
      </c>
      <c r="D548" s="14" t="str">
        <f t="shared" si="3"/>
        <v/>
      </c>
      <c r="E548" s="14" t="str">
        <f t="shared" si="4"/>
        <v/>
      </c>
      <c r="F548" s="6" t="str">
        <f>IF($A548&lt;&gt;"",MAXIFS(Token!$C:$C,Token!$A:$A,$D548),)</f>
        <v/>
      </c>
    </row>
    <row r="549">
      <c r="A549" s="33" t="str">
        <f t="shared" si="1"/>
        <v/>
      </c>
      <c r="B549" s="22" t="str">
        <f t="shared" si="2"/>
        <v/>
      </c>
      <c r="C549" s="14" t="str">
        <f>IF($A549&lt;&gt;"",MINIFS(Merchant!$A:$A,Merchant!$B:$B,$G$2),)</f>
        <v/>
      </c>
      <c r="D549" s="14" t="str">
        <f t="shared" si="3"/>
        <v/>
      </c>
      <c r="E549" s="14" t="str">
        <f t="shared" si="4"/>
        <v/>
      </c>
      <c r="F549" s="6" t="str">
        <f>IF($A549&lt;&gt;"",MAXIFS(Token!$C:$C,Token!$A:$A,$D549),)</f>
        <v/>
      </c>
    </row>
    <row r="550">
      <c r="A550" s="33" t="str">
        <f t="shared" si="1"/>
        <v/>
      </c>
      <c r="B550" s="22" t="str">
        <f t="shared" si="2"/>
        <v/>
      </c>
      <c r="C550" s="14" t="str">
        <f>IF($A550&lt;&gt;"",MINIFS(Merchant!$A:$A,Merchant!$B:$B,$G$2),)</f>
        <v/>
      </c>
      <c r="D550" s="14" t="str">
        <f t="shared" si="3"/>
        <v/>
      </c>
      <c r="E550" s="14" t="str">
        <f t="shared" si="4"/>
        <v/>
      </c>
      <c r="F550" s="6" t="str">
        <f>IF($A550&lt;&gt;"",MAXIFS(Token!$C:$C,Token!$A:$A,$D550),)</f>
        <v/>
      </c>
    </row>
    <row r="551">
      <c r="A551" s="33" t="str">
        <f t="shared" si="1"/>
        <v/>
      </c>
      <c r="B551" s="22" t="str">
        <f t="shared" si="2"/>
        <v/>
      </c>
      <c r="C551" s="14" t="str">
        <f>IF($A551&lt;&gt;"",MINIFS(Merchant!$A:$A,Merchant!$B:$B,$G$2),)</f>
        <v/>
      </c>
      <c r="D551" s="14" t="str">
        <f t="shared" si="3"/>
        <v/>
      </c>
      <c r="E551" s="14" t="str">
        <f t="shared" si="4"/>
        <v/>
      </c>
      <c r="F551" s="6" t="str">
        <f>IF($A551&lt;&gt;"",MAXIFS(Token!$C:$C,Token!$A:$A,$D551),)</f>
        <v/>
      </c>
    </row>
    <row r="552">
      <c r="A552" s="33" t="str">
        <f t="shared" si="1"/>
        <v/>
      </c>
      <c r="B552" s="22" t="str">
        <f t="shared" si="2"/>
        <v/>
      </c>
      <c r="C552" s="14" t="str">
        <f>IF($A552&lt;&gt;"",MINIFS(Merchant!$A:$A,Merchant!$B:$B,$G$2),)</f>
        <v/>
      </c>
      <c r="D552" s="14" t="str">
        <f t="shared" si="3"/>
        <v/>
      </c>
      <c r="E552" s="14" t="str">
        <f t="shared" si="4"/>
        <v/>
      </c>
      <c r="F552" s="6" t="str">
        <f>IF($A552&lt;&gt;"",MAXIFS(Token!$C:$C,Token!$A:$A,$D552),)</f>
        <v/>
      </c>
    </row>
    <row r="553">
      <c r="A553" s="33" t="str">
        <f t="shared" si="1"/>
        <v/>
      </c>
      <c r="B553" s="22" t="str">
        <f t="shared" si="2"/>
        <v/>
      </c>
      <c r="C553" s="14" t="str">
        <f>IF($A553&lt;&gt;"",MINIFS(Merchant!$A:$A,Merchant!$B:$B,$G$2),)</f>
        <v/>
      </c>
      <c r="D553" s="14" t="str">
        <f t="shared" si="3"/>
        <v/>
      </c>
      <c r="E553" s="14" t="str">
        <f t="shared" si="4"/>
        <v/>
      </c>
      <c r="F553" s="6" t="str">
        <f>IF($A553&lt;&gt;"",MAXIFS(Token!$C:$C,Token!$A:$A,$D553),)</f>
        <v/>
      </c>
    </row>
    <row r="554">
      <c r="A554" s="33" t="str">
        <f t="shared" si="1"/>
        <v/>
      </c>
      <c r="B554" s="22" t="str">
        <f t="shared" si="2"/>
        <v/>
      </c>
      <c r="C554" s="14" t="str">
        <f>IF($A554&lt;&gt;"",MINIFS(Merchant!$A:$A,Merchant!$B:$B,$G$2),)</f>
        <v/>
      </c>
      <c r="D554" s="14" t="str">
        <f t="shared" si="3"/>
        <v/>
      </c>
      <c r="E554" s="14" t="str">
        <f t="shared" si="4"/>
        <v/>
      </c>
      <c r="F554" s="6" t="str">
        <f>IF($A554&lt;&gt;"",MAXIFS(Token!$C:$C,Token!$A:$A,$D554),)</f>
        <v/>
      </c>
    </row>
    <row r="555">
      <c r="A555" s="33" t="str">
        <f t="shared" si="1"/>
        <v/>
      </c>
      <c r="B555" s="22" t="str">
        <f t="shared" si="2"/>
        <v/>
      </c>
      <c r="C555" s="14" t="str">
        <f>IF($A555&lt;&gt;"",MINIFS(Merchant!$A:$A,Merchant!$B:$B,$G$2),)</f>
        <v/>
      </c>
      <c r="D555" s="14" t="str">
        <f t="shared" si="3"/>
        <v/>
      </c>
      <c r="E555" s="14" t="str">
        <f t="shared" si="4"/>
        <v/>
      </c>
      <c r="F555" s="6" t="str">
        <f>IF($A555&lt;&gt;"",MAXIFS(Token!$C:$C,Token!$A:$A,$D555),)</f>
        <v/>
      </c>
    </row>
    <row r="556">
      <c r="A556" s="33" t="str">
        <f t="shared" si="1"/>
        <v/>
      </c>
      <c r="B556" s="22" t="str">
        <f t="shared" si="2"/>
        <v/>
      </c>
      <c r="C556" s="14" t="str">
        <f>IF($A556&lt;&gt;"",MINIFS(Merchant!$A:$A,Merchant!$B:$B,$G$2),)</f>
        <v/>
      </c>
      <c r="D556" s="14" t="str">
        <f t="shared" si="3"/>
        <v/>
      </c>
      <c r="E556" s="14" t="str">
        <f t="shared" si="4"/>
        <v/>
      </c>
      <c r="F556" s="6" t="str">
        <f>IF($A556&lt;&gt;"",MAXIFS(Token!$C:$C,Token!$A:$A,$D556),)</f>
        <v/>
      </c>
    </row>
    <row r="557">
      <c r="A557" s="33" t="str">
        <f t="shared" si="1"/>
        <v/>
      </c>
      <c r="B557" s="22" t="str">
        <f t="shared" si="2"/>
        <v/>
      </c>
      <c r="C557" s="14" t="str">
        <f>IF($A557&lt;&gt;"",MINIFS(Merchant!$A:$A,Merchant!$B:$B,$G$2),)</f>
        <v/>
      </c>
      <c r="D557" s="14" t="str">
        <f t="shared" si="3"/>
        <v/>
      </c>
      <c r="E557" s="14" t="str">
        <f t="shared" si="4"/>
        <v/>
      </c>
      <c r="F557" s="6" t="str">
        <f>IF($A557&lt;&gt;"",MAXIFS(Token!$C:$C,Token!$A:$A,$D557),)</f>
        <v/>
      </c>
    </row>
    <row r="558">
      <c r="A558" s="33" t="str">
        <f t="shared" si="1"/>
        <v/>
      </c>
      <c r="B558" s="22" t="str">
        <f t="shared" si="2"/>
        <v/>
      </c>
      <c r="C558" s="14" t="str">
        <f>IF($A558&lt;&gt;"",MINIFS(Merchant!$A:$A,Merchant!$B:$B,$G$2),)</f>
        <v/>
      </c>
      <c r="D558" s="14" t="str">
        <f t="shared" si="3"/>
        <v/>
      </c>
      <c r="E558" s="14" t="str">
        <f t="shared" si="4"/>
        <v/>
      </c>
      <c r="F558" s="6" t="str">
        <f>IF($A558&lt;&gt;"",MAXIFS(Token!$C:$C,Token!$A:$A,$D558),)</f>
        <v/>
      </c>
    </row>
    <row r="559">
      <c r="A559" s="33" t="str">
        <f t="shared" si="1"/>
        <v/>
      </c>
      <c r="B559" s="22" t="str">
        <f t="shared" si="2"/>
        <v/>
      </c>
      <c r="C559" s="14" t="str">
        <f>IF($A559&lt;&gt;"",MINIFS(Merchant!$A:$A,Merchant!$B:$B,$G$2),)</f>
        <v/>
      </c>
      <c r="D559" s="14" t="str">
        <f t="shared" si="3"/>
        <v/>
      </c>
      <c r="E559" s="14" t="str">
        <f t="shared" si="4"/>
        <v/>
      </c>
      <c r="F559" s="6" t="str">
        <f>IF($A559&lt;&gt;"",MAXIFS(Token!$C:$C,Token!$A:$A,$D559),)</f>
        <v/>
      </c>
    </row>
    <row r="560">
      <c r="A560" s="33" t="str">
        <f t="shared" si="1"/>
        <v/>
      </c>
      <c r="B560" s="22" t="str">
        <f t="shared" si="2"/>
        <v/>
      </c>
      <c r="C560" s="14" t="str">
        <f>IF($A560&lt;&gt;"",MINIFS(Merchant!$A:$A,Merchant!$B:$B,$G$2),)</f>
        <v/>
      </c>
      <c r="D560" s="14" t="str">
        <f t="shared" si="3"/>
        <v/>
      </c>
      <c r="E560" s="14" t="str">
        <f t="shared" si="4"/>
        <v/>
      </c>
      <c r="F560" s="6" t="str">
        <f>IF($A560&lt;&gt;"",MAXIFS(Token!$C:$C,Token!$A:$A,$D560),)</f>
        <v/>
      </c>
    </row>
    <row r="561">
      <c r="A561" s="33" t="str">
        <f t="shared" si="1"/>
        <v/>
      </c>
      <c r="B561" s="22" t="str">
        <f t="shared" si="2"/>
        <v/>
      </c>
      <c r="C561" s="14" t="str">
        <f>IF($A561&lt;&gt;"",MINIFS(Merchant!$A:$A,Merchant!$B:$B,$G$2),)</f>
        <v/>
      </c>
      <c r="D561" s="14" t="str">
        <f t="shared" si="3"/>
        <v/>
      </c>
      <c r="E561" s="14" t="str">
        <f t="shared" si="4"/>
        <v/>
      </c>
      <c r="F561" s="6" t="str">
        <f>IF($A561&lt;&gt;"",MAXIFS(Token!$C:$C,Token!$A:$A,$D561),)</f>
        <v/>
      </c>
    </row>
    <row r="562">
      <c r="A562" s="33" t="str">
        <f t="shared" si="1"/>
        <v/>
      </c>
      <c r="B562" s="22" t="str">
        <f t="shared" si="2"/>
        <v/>
      </c>
      <c r="C562" s="14" t="str">
        <f>IF($A562&lt;&gt;"",MINIFS(Merchant!$A:$A,Merchant!$B:$B,$G$2),)</f>
        <v/>
      </c>
      <c r="D562" s="14" t="str">
        <f t="shared" si="3"/>
        <v/>
      </c>
      <c r="E562" s="14" t="str">
        <f t="shared" si="4"/>
        <v/>
      </c>
      <c r="F562" s="6" t="str">
        <f>IF($A562&lt;&gt;"",MAXIFS(Token!$C:$C,Token!$A:$A,$D562),)</f>
        <v/>
      </c>
    </row>
    <row r="563">
      <c r="A563" s="33" t="str">
        <f t="shared" si="1"/>
        <v/>
      </c>
      <c r="B563" s="22" t="str">
        <f t="shared" si="2"/>
        <v/>
      </c>
      <c r="C563" s="14" t="str">
        <f>IF($A563&lt;&gt;"",MINIFS(Merchant!$A:$A,Merchant!$B:$B,$G$2),)</f>
        <v/>
      </c>
      <c r="D563" s="14" t="str">
        <f t="shared" si="3"/>
        <v/>
      </c>
      <c r="E563" s="14" t="str">
        <f t="shared" si="4"/>
        <v/>
      </c>
      <c r="F563" s="6" t="str">
        <f>IF($A563&lt;&gt;"",MAXIFS(Token!$C:$C,Token!$A:$A,$D563),)</f>
        <v/>
      </c>
    </row>
    <row r="564">
      <c r="A564" s="33" t="str">
        <f t="shared" si="1"/>
        <v/>
      </c>
      <c r="B564" s="22" t="str">
        <f t="shared" si="2"/>
        <v/>
      </c>
      <c r="C564" s="14" t="str">
        <f>IF($A564&lt;&gt;"",MINIFS(Merchant!$A:$A,Merchant!$B:$B,$G$2),)</f>
        <v/>
      </c>
      <c r="D564" s="14" t="str">
        <f t="shared" si="3"/>
        <v/>
      </c>
      <c r="E564" s="14" t="str">
        <f t="shared" si="4"/>
        <v/>
      </c>
      <c r="F564" s="6" t="str">
        <f>IF($A564&lt;&gt;"",MAXIFS(Token!$C:$C,Token!$A:$A,$D564),)</f>
        <v/>
      </c>
    </row>
    <row r="565">
      <c r="A565" s="33" t="str">
        <f t="shared" si="1"/>
        <v/>
      </c>
      <c r="B565" s="22" t="str">
        <f t="shared" si="2"/>
        <v/>
      </c>
      <c r="C565" s="14" t="str">
        <f>IF($A565&lt;&gt;"",MINIFS(Merchant!$A:$A,Merchant!$B:$B,$G$2),)</f>
        <v/>
      </c>
      <c r="D565" s="14" t="str">
        <f t="shared" si="3"/>
        <v/>
      </c>
      <c r="E565" s="14" t="str">
        <f t="shared" si="4"/>
        <v/>
      </c>
      <c r="F565" s="6" t="str">
        <f>IF($A565&lt;&gt;"",MAXIFS(Token!$C:$C,Token!$A:$A,$D565),)</f>
        <v/>
      </c>
    </row>
    <row r="566">
      <c r="A566" s="33" t="str">
        <f t="shared" si="1"/>
        <v/>
      </c>
      <c r="B566" s="22" t="str">
        <f t="shared" si="2"/>
        <v/>
      </c>
      <c r="C566" s="14" t="str">
        <f>IF($A566&lt;&gt;"",MINIFS(Merchant!$A:$A,Merchant!$B:$B,$G$2),)</f>
        <v/>
      </c>
      <c r="D566" s="14" t="str">
        <f t="shared" si="3"/>
        <v/>
      </c>
      <c r="E566" s="14" t="str">
        <f t="shared" si="4"/>
        <v/>
      </c>
      <c r="F566" s="6" t="str">
        <f>IF($A566&lt;&gt;"",MAXIFS(Token!$C:$C,Token!$A:$A,$D566),)</f>
        <v/>
      </c>
    </row>
    <row r="567">
      <c r="A567" s="33" t="str">
        <f t="shared" si="1"/>
        <v/>
      </c>
      <c r="B567" s="22" t="str">
        <f t="shared" si="2"/>
        <v/>
      </c>
      <c r="C567" s="14" t="str">
        <f>IF($A567&lt;&gt;"",MINIFS(Merchant!$A:$A,Merchant!$B:$B,$G$2),)</f>
        <v/>
      </c>
      <c r="D567" s="14" t="str">
        <f t="shared" si="3"/>
        <v/>
      </c>
      <c r="E567" s="14" t="str">
        <f t="shared" si="4"/>
        <v/>
      </c>
      <c r="F567" s="6" t="str">
        <f>IF($A567&lt;&gt;"",MAXIFS(Token!$C:$C,Token!$A:$A,$D567),)</f>
        <v/>
      </c>
    </row>
    <row r="568">
      <c r="A568" s="33" t="str">
        <f t="shared" si="1"/>
        <v/>
      </c>
      <c r="B568" s="22" t="str">
        <f t="shared" si="2"/>
        <v/>
      </c>
      <c r="C568" s="14" t="str">
        <f>IF($A568&lt;&gt;"",MINIFS(Merchant!$A:$A,Merchant!$B:$B,$G$2),)</f>
        <v/>
      </c>
      <c r="D568" s="14" t="str">
        <f t="shared" si="3"/>
        <v/>
      </c>
      <c r="E568" s="14" t="str">
        <f t="shared" si="4"/>
        <v/>
      </c>
      <c r="F568" s="6" t="str">
        <f>IF($A568&lt;&gt;"",MAXIFS(Token!$C:$C,Token!$A:$A,$D568),)</f>
        <v/>
      </c>
    </row>
    <row r="569">
      <c r="A569" s="33" t="str">
        <f t="shared" si="1"/>
        <v/>
      </c>
      <c r="B569" s="22" t="str">
        <f t="shared" si="2"/>
        <v/>
      </c>
      <c r="C569" s="14" t="str">
        <f>IF($A569&lt;&gt;"",MINIFS(Merchant!$A:$A,Merchant!$B:$B,$G$2),)</f>
        <v/>
      </c>
      <c r="D569" s="14" t="str">
        <f t="shared" si="3"/>
        <v/>
      </c>
      <c r="E569" s="14" t="str">
        <f t="shared" si="4"/>
        <v/>
      </c>
      <c r="F569" s="6" t="str">
        <f>IF($A569&lt;&gt;"",MAXIFS(Token!$C:$C,Token!$A:$A,$D569),)</f>
        <v/>
      </c>
    </row>
    <row r="570">
      <c r="A570" s="33" t="str">
        <f t="shared" si="1"/>
        <v/>
      </c>
      <c r="B570" s="22" t="str">
        <f t="shared" si="2"/>
        <v/>
      </c>
      <c r="C570" s="14" t="str">
        <f>IF($A570&lt;&gt;"",MINIFS(Merchant!$A:$A,Merchant!$B:$B,$G$2),)</f>
        <v/>
      </c>
      <c r="D570" s="14" t="str">
        <f t="shared" si="3"/>
        <v/>
      </c>
      <c r="E570" s="14" t="str">
        <f t="shared" si="4"/>
        <v/>
      </c>
      <c r="F570" s="6" t="str">
        <f>IF($A570&lt;&gt;"",MAXIFS(Token!$C:$C,Token!$A:$A,$D570),)</f>
        <v/>
      </c>
    </row>
    <row r="571">
      <c r="A571" s="33" t="str">
        <f t="shared" si="1"/>
        <v/>
      </c>
      <c r="B571" s="22" t="str">
        <f t="shared" si="2"/>
        <v/>
      </c>
      <c r="C571" s="14" t="str">
        <f>IF($A571&lt;&gt;"",MINIFS(Merchant!$A:$A,Merchant!$B:$B,$G$2),)</f>
        <v/>
      </c>
      <c r="D571" s="14" t="str">
        <f t="shared" si="3"/>
        <v/>
      </c>
      <c r="E571" s="14" t="str">
        <f t="shared" si="4"/>
        <v/>
      </c>
      <c r="F571" s="6" t="str">
        <f>IF($A571&lt;&gt;"",MAXIFS(Token!$C:$C,Token!$A:$A,$D571),)</f>
        <v/>
      </c>
    </row>
    <row r="572">
      <c r="A572" s="33" t="str">
        <f t="shared" si="1"/>
        <v/>
      </c>
      <c r="B572" s="22" t="str">
        <f t="shared" si="2"/>
        <v/>
      </c>
      <c r="C572" s="14" t="str">
        <f>IF($A572&lt;&gt;"",MINIFS(Merchant!$A:$A,Merchant!$B:$B,$G$2),)</f>
        <v/>
      </c>
      <c r="D572" s="14" t="str">
        <f t="shared" si="3"/>
        <v/>
      </c>
      <c r="E572" s="14" t="str">
        <f t="shared" si="4"/>
        <v/>
      </c>
      <c r="F572" s="6" t="str">
        <f>IF($A572&lt;&gt;"",MAXIFS(Token!$C:$C,Token!$A:$A,$D572),)</f>
        <v/>
      </c>
    </row>
    <row r="573">
      <c r="A573" s="33" t="str">
        <f t="shared" si="1"/>
        <v/>
      </c>
      <c r="B573" s="22" t="str">
        <f t="shared" si="2"/>
        <v/>
      </c>
      <c r="C573" s="14" t="str">
        <f>IF($A573&lt;&gt;"",MINIFS(Merchant!$A:$A,Merchant!$B:$B,$G$2),)</f>
        <v/>
      </c>
      <c r="D573" s="14" t="str">
        <f t="shared" si="3"/>
        <v/>
      </c>
      <c r="E573" s="14" t="str">
        <f t="shared" si="4"/>
        <v/>
      </c>
      <c r="F573" s="6" t="str">
        <f>IF($A573&lt;&gt;"",MAXIFS(Token!$C:$C,Token!$A:$A,$D573),)</f>
        <v/>
      </c>
    </row>
    <row r="574">
      <c r="A574" s="33" t="str">
        <f t="shared" si="1"/>
        <v/>
      </c>
      <c r="B574" s="22" t="str">
        <f t="shared" si="2"/>
        <v/>
      </c>
      <c r="C574" s="14" t="str">
        <f>IF($A574&lt;&gt;"",MINIFS(Merchant!$A:$A,Merchant!$B:$B,$G$2),)</f>
        <v/>
      </c>
      <c r="D574" s="14" t="str">
        <f t="shared" si="3"/>
        <v/>
      </c>
      <c r="E574" s="14" t="str">
        <f t="shared" si="4"/>
        <v/>
      </c>
      <c r="F574" s="6" t="str">
        <f>IF($A574&lt;&gt;"",MAXIFS(Token!$C:$C,Token!$A:$A,$D574),)</f>
        <v/>
      </c>
    </row>
    <row r="575">
      <c r="A575" s="33" t="str">
        <f t="shared" si="1"/>
        <v/>
      </c>
      <c r="B575" s="22" t="str">
        <f t="shared" si="2"/>
        <v/>
      </c>
      <c r="C575" s="14" t="str">
        <f>IF($A575&lt;&gt;"",MINIFS(Merchant!$A:$A,Merchant!$B:$B,$G$2),)</f>
        <v/>
      </c>
      <c r="D575" s="14" t="str">
        <f t="shared" si="3"/>
        <v/>
      </c>
      <c r="E575" s="14" t="str">
        <f t="shared" si="4"/>
        <v/>
      </c>
      <c r="F575" s="6" t="str">
        <f>IF($A575&lt;&gt;"",MAXIFS(Token!$C:$C,Token!$A:$A,$D575),)</f>
        <v/>
      </c>
    </row>
    <row r="576">
      <c r="A576" s="33" t="str">
        <f t="shared" si="1"/>
        <v/>
      </c>
      <c r="B576" s="22" t="str">
        <f t="shared" si="2"/>
        <v/>
      </c>
      <c r="C576" s="14" t="str">
        <f>IF($A576&lt;&gt;"",MINIFS(Merchant!$A:$A,Merchant!$B:$B,$G$2),)</f>
        <v/>
      </c>
      <c r="D576" s="14" t="str">
        <f t="shared" si="3"/>
        <v/>
      </c>
      <c r="E576" s="14" t="str">
        <f t="shared" si="4"/>
        <v/>
      </c>
      <c r="F576" s="6" t="str">
        <f>IF($A576&lt;&gt;"",MAXIFS(Token!$C:$C,Token!$A:$A,$D576),)</f>
        <v/>
      </c>
    </row>
    <row r="577">
      <c r="A577" s="33" t="str">
        <f t="shared" si="1"/>
        <v/>
      </c>
      <c r="B577" s="22" t="str">
        <f t="shared" si="2"/>
        <v/>
      </c>
      <c r="C577" s="14" t="str">
        <f>IF($A577&lt;&gt;"",MINIFS(Merchant!$A:$A,Merchant!$B:$B,$G$2),)</f>
        <v/>
      </c>
      <c r="D577" s="14" t="str">
        <f t="shared" si="3"/>
        <v/>
      </c>
      <c r="E577" s="14" t="str">
        <f t="shared" si="4"/>
        <v/>
      </c>
      <c r="F577" s="6" t="str">
        <f>IF($A577&lt;&gt;"",MAXIFS(Token!$C:$C,Token!$A:$A,$D577),)</f>
        <v/>
      </c>
    </row>
    <row r="578">
      <c r="A578" s="33" t="str">
        <f t="shared" si="1"/>
        <v/>
      </c>
      <c r="B578" s="22" t="str">
        <f t="shared" si="2"/>
        <v/>
      </c>
      <c r="C578" s="14" t="str">
        <f>IF($A578&lt;&gt;"",MINIFS(Merchant!$A:$A,Merchant!$B:$B,$G$2),)</f>
        <v/>
      </c>
      <c r="D578" s="14" t="str">
        <f t="shared" si="3"/>
        <v/>
      </c>
      <c r="E578" s="14" t="str">
        <f t="shared" si="4"/>
        <v/>
      </c>
      <c r="F578" s="6" t="str">
        <f>IF($A578&lt;&gt;"",MAXIFS(Token!$C:$C,Token!$A:$A,$D578),)</f>
        <v/>
      </c>
    </row>
    <row r="579">
      <c r="A579" s="33" t="str">
        <f t="shared" si="1"/>
        <v/>
      </c>
      <c r="B579" s="22" t="str">
        <f t="shared" si="2"/>
        <v/>
      </c>
      <c r="C579" s="14" t="str">
        <f>IF($A579&lt;&gt;"",MINIFS(Merchant!$A:$A,Merchant!$B:$B,$G$2),)</f>
        <v/>
      </c>
      <c r="D579" s="14" t="str">
        <f t="shared" si="3"/>
        <v/>
      </c>
      <c r="E579" s="14" t="str">
        <f t="shared" si="4"/>
        <v/>
      </c>
      <c r="F579" s="6" t="str">
        <f>IF($A579&lt;&gt;"",MAXIFS(Token!$C:$C,Token!$A:$A,$D579),)</f>
        <v/>
      </c>
    </row>
    <row r="580">
      <c r="A580" s="33" t="str">
        <f t="shared" si="1"/>
        <v/>
      </c>
      <c r="B580" s="22" t="str">
        <f t="shared" si="2"/>
        <v/>
      </c>
      <c r="C580" s="14" t="str">
        <f>IF($A580&lt;&gt;"",MINIFS(Merchant!$A:$A,Merchant!$B:$B,$G$2),)</f>
        <v/>
      </c>
      <c r="D580" s="14" t="str">
        <f t="shared" si="3"/>
        <v/>
      </c>
      <c r="E580" s="14" t="str">
        <f t="shared" si="4"/>
        <v/>
      </c>
      <c r="F580" s="6" t="str">
        <f>IF($A580&lt;&gt;"",MAXIFS(Token!$C:$C,Token!$A:$A,$D580),)</f>
        <v/>
      </c>
    </row>
    <row r="581">
      <c r="A581" s="33" t="str">
        <f t="shared" si="1"/>
        <v/>
      </c>
      <c r="B581" s="22" t="str">
        <f t="shared" si="2"/>
        <v/>
      </c>
      <c r="C581" s="14" t="str">
        <f>IF($A581&lt;&gt;"",MINIFS(Merchant!$A:$A,Merchant!$B:$B,$G$2),)</f>
        <v/>
      </c>
      <c r="D581" s="14" t="str">
        <f t="shared" si="3"/>
        <v/>
      </c>
      <c r="E581" s="14" t="str">
        <f t="shared" si="4"/>
        <v/>
      </c>
      <c r="F581" s="6" t="str">
        <f>IF($A581&lt;&gt;"",MAXIFS(Token!$C:$C,Token!$A:$A,$D581),)</f>
        <v/>
      </c>
    </row>
    <row r="582">
      <c r="A582" s="33" t="str">
        <f t="shared" si="1"/>
        <v/>
      </c>
      <c r="B582" s="22" t="str">
        <f t="shared" si="2"/>
        <v/>
      </c>
      <c r="C582" s="14" t="str">
        <f>IF($A582&lt;&gt;"",MINIFS(Merchant!$A:$A,Merchant!$B:$B,$G$2),)</f>
        <v/>
      </c>
      <c r="D582" s="14" t="str">
        <f t="shared" si="3"/>
        <v/>
      </c>
      <c r="E582" s="14" t="str">
        <f t="shared" si="4"/>
        <v/>
      </c>
      <c r="F582" s="6" t="str">
        <f>IF($A582&lt;&gt;"",MAXIFS(Token!$C:$C,Token!$A:$A,$D582),)</f>
        <v/>
      </c>
    </row>
    <row r="583">
      <c r="A583" s="33" t="str">
        <f t="shared" si="1"/>
        <v/>
      </c>
      <c r="B583" s="22" t="str">
        <f t="shared" si="2"/>
        <v/>
      </c>
      <c r="C583" s="14" t="str">
        <f>IF($A583&lt;&gt;"",MINIFS(Merchant!$A:$A,Merchant!$B:$B,$G$2),)</f>
        <v/>
      </c>
      <c r="D583" s="14" t="str">
        <f t="shared" si="3"/>
        <v/>
      </c>
      <c r="E583" s="14" t="str">
        <f t="shared" si="4"/>
        <v/>
      </c>
      <c r="F583" s="6" t="str">
        <f>IF($A583&lt;&gt;"",MAXIFS(Token!$C:$C,Token!$A:$A,$D583),)</f>
        <v/>
      </c>
    </row>
    <row r="584">
      <c r="A584" s="33" t="str">
        <f t="shared" si="1"/>
        <v/>
      </c>
      <c r="B584" s="22" t="str">
        <f t="shared" si="2"/>
        <v/>
      </c>
      <c r="C584" s="14" t="str">
        <f>IF($A584&lt;&gt;"",MINIFS(Merchant!$A:$A,Merchant!$B:$B,$G$2),)</f>
        <v/>
      </c>
      <c r="D584" s="14" t="str">
        <f t="shared" si="3"/>
        <v/>
      </c>
      <c r="E584" s="14" t="str">
        <f t="shared" si="4"/>
        <v/>
      </c>
      <c r="F584" s="6" t="str">
        <f>IF($A584&lt;&gt;"",MAXIFS(Token!$C:$C,Token!$A:$A,$D584),)</f>
        <v/>
      </c>
    </row>
    <row r="585">
      <c r="A585" s="33" t="str">
        <f t="shared" si="1"/>
        <v/>
      </c>
      <c r="B585" s="22" t="str">
        <f t="shared" si="2"/>
        <v/>
      </c>
      <c r="C585" s="14" t="str">
        <f>IF($A585&lt;&gt;"",MINIFS(Merchant!$A:$A,Merchant!$B:$B,$G$2),)</f>
        <v/>
      </c>
      <c r="D585" s="14" t="str">
        <f t="shared" si="3"/>
        <v/>
      </c>
      <c r="E585" s="14" t="str">
        <f t="shared" si="4"/>
        <v/>
      </c>
      <c r="F585" s="6" t="str">
        <f>IF($A585&lt;&gt;"",MAXIFS(Token!$C:$C,Token!$A:$A,$D585),)</f>
        <v/>
      </c>
    </row>
    <row r="586">
      <c r="A586" s="33" t="str">
        <f t="shared" si="1"/>
        <v/>
      </c>
      <c r="B586" s="22" t="str">
        <f t="shared" si="2"/>
        <v/>
      </c>
      <c r="C586" s="14" t="str">
        <f>IF($A586&lt;&gt;"",MINIFS(Merchant!$A:$A,Merchant!$B:$B,$G$2),)</f>
        <v/>
      </c>
      <c r="D586" s="14" t="str">
        <f t="shared" si="3"/>
        <v/>
      </c>
      <c r="E586" s="14" t="str">
        <f t="shared" si="4"/>
        <v/>
      </c>
      <c r="F586" s="6" t="str">
        <f>IF($A586&lt;&gt;"",MAXIFS(Token!$C:$C,Token!$A:$A,$D586),)</f>
        <v/>
      </c>
    </row>
    <row r="587">
      <c r="A587" s="33" t="str">
        <f t="shared" si="1"/>
        <v/>
      </c>
      <c r="B587" s="22" t="str">
        <f t="shared" si="2"/>
        <v/>
      </c>
      <c r="C587" s="14" t="str">
        <f>IF($A587&lt;&gt;"",MINIFS(Merchant!$A:$A,Merchant!$B:$B,$G$2),)</f>
        <v/>
      </c>
      <c r="D587" s="14" t="str">
        <f t="shared" si="3"/>
        <v/>
      </c>
      <c r="E587" s="14" t="str">
        <f t="shared" si="4"/>
        <v/>
      </c>
      <c r="F587" s="6" t="str">
        <f>IF($A587&lt;&gt;"",MAXIFS(Token!$C:$C,Token!$A:$A,$D587),)</f>
        <v/>
      </c>
    </row>
    <row r="588">
      <c r="A588" s="33" t="str">
        <f t="shared" si="1"/>
        <v/>
      </c>
      <c r="B588" s="22" t="str">
        <f t="shared" si="2"/>
        <v/>
      </c>
      <c r="C588" s="14" t="str">
        <f>IF($A588&lt;&gt;"",MINIFS(Merchant!$A:$A,Merchant!$B:$B,$G$2),)</f>
        <v/>
      </c>
      <c r="D588" s="14" t="str">
        <f t="shared" si="3"/>
        <v/>
      </c>
      <c r="E588" s="14" t="str">
        <f t="shared" si="4"/>
        <v/>
      </c>
      <c r="F588" s="6" t="str">
        <f>IF($A588&lt;&gt;"",MAXIFS(Token!$C:$C,Token!$A:$A,$D588),)</f>
        <v/>
      </c>
    </row>
    <row r="589">
      <c r="A589" s="33" t="str">
        <f t="shared" si="1"/>
        <v/>
      </c>
      <c r="B589" s="22" t="str">
        <f t="shared" si="2"/>
        <v/>
      </c>
      <c r="C589" s="14" t="str">
        <f>IF($A589&lt;&gt;"",MINIFS(Merchant!$A:$A,Merchant!$B:$B,$G$2),)</f>
        <v/>
      </c>
      <c r="D589" s="14" t="str">
        <f t="shared" si="3"/>
        <v/>
      </c>
      <c r="E589" s="14" t="str">
        <f t="shared" si="4"/>
        <v/>
      </c>
      <c r="F589" s="6" t="str">
        <f>IF($A589&lt;&gt;"",MAXIFS(Token!$C:$C,Token!$A:$A,$D589),)</f>
        <v/>
      </c>
    </row>
    <row r="590">
      <c r="A590" s="33" t="str">
        <f t="shared" si="1"/>
        <v/>
      </c>
      <c r="B590" s="22" t="str">
        <f t="shared" si="2"/>
        <v/>
      </c>
      <c r="C590" s="14" t="str">
        <f>IF($A590&lt;&gt;"",MINIFS(Merchant!$A:$A,Merchant!$B:$B,$G$2),)</f>
        <v/>
      </c>
      <c r="D590" s="14" t="str">
        <f t="shared" si="3"/>
        <v/>
      </c>
      <c r="E590" s="14" t="str">
        <f t="shared" si="4"/>
        <v/>
      </c>
      <c r="F590" s="6" t="str">
        <f>IF($A590&lt;&gt;"",MAXIFS(Token!$C:$C,Token!$A:$A,$D590),)</f>
        <v/>
      </c>
    </row>
    <row r="591">
      <c r="A591" s="33" t="str">
        <f t="shared" si="1"/>
        <v/>
      </c>
      <c r="B591" s="22" t="str">
        <f t="shared" si="2"/>
        <v/>
      </c>
      <c r="C591" s="14" t="str">
        <f>IF($A591&lt;&gt;"",MINIFS(Merchant!$A:$A,Merchant!$B:$B,$G$2),)</f>
        <v/>
      </c>
      <c r="D591" s="14" t="str">
        <f t="shared" si="3"/>
        <v/>
      </c>
      <c r="E591" s="14" t="str">
        <f t="shared" si="4"/>
        <v/>
      </c>
      <c r="F591" s="6" t="str">
        <f>IF($A591&lt;&gt;"",MAXIFS(Token!$C:$C,Token!$A:$A,$D591),)</f>
        <v/>
      </c>
    </row>
    <row r="592">
      <c r="A592" s="33" t="str">
        <f t="shared" si="1"/>
        <v/>
      </c>
      <c r="B592" s="22" t="str">
        <f t="shared" si="2"/>
        <v/>
      </c>
      <c r="C592" s="14" t="str">
        <f>IF($A592&lt;&gt;"",MINIFS(Merchant!$A:$A,Merchant!$B:$B,$G$2),)</f>
        <v/>
      </c>
      <c r="D592" s="14" t="str">
        <f t="shared" si="3"/>
        <v/>
      </c>
      <c r="E592" s="14" t="str">
        <f t="shared" si="4"/>
        <v/>
      </c>
      <c r="F592" s="6" t="str">
        <f>IF($A592&lt;&gt;"",MAXIFS(Token!$C:$C,Token!$A:$A,$D592),)</f>
        <v/>
      </c>
    </row>
    <row r="593">
      <c r="A593" s="33" t="str">
        <f t="shared" si="1"/>
        <v/>
      </c>
      <c r="B593" s="22" t="str">
        <f t="shared" si="2"/>
        <v/>
      </c>
      <c r="C593" s="14" t="str">
        <f>IF($A593&lt;&gt;"",MINIFS(Merchant!$A:$A,Merchant!$B:$B,$G$2),)</f>
        <v/>
      </c>
      <c r="D593" s="14" t="str">
        <f t="shared" si="3"/>
        <v/>
      </c>
      <c r="E593" s="14" t="str">
        <f t="shared" si="4"/>
        <v/>
      </c>
      <c r="F593" s="6" t="str">
        <f>IF($A593&lt;&gt;"",MAXIFS(Token!$C:$C,Token!$A:$A,$D593),)</f>
        <v/>
      </c>
    </row>
    <row r="594">
      <c r="A594" s="33" t="str">
        <f t="shared" si="1"/>
        <v/>
      </c>
      <c r="B594" s="22" t="str">
        <f t="shared" si="2"/>
        <v/>
      </c>
      <c r="C594" s="14" t="str">
        <f>IF($A594&lt;&gt;"",MINIFS(Merchant!$A:$A,Merchant!$B:$B,$G$2),)</f>
        <v/>
      </c>
      <c r="D594" s="14" t="str">
        <f t="shared" si="3"/>
        <v/>
      </c>
      <c r="E594" s="14" t="str">
        <f t="shared" si="4"/>
        <v/>
      </c>
      <c r="F594" s="6" t="str">
        <f>IF($A594&lt;&gt;"",MAXIFS(Token!$C:$C,Token!$A:$A,$D594),)</f>
        <v/>
      </c>
    </row>
    <row r="595">
      <c r="A595" s="33" t="str">
        <f t="shared" si="1"/>
        <v/>
      </c>
      <c r="B595" s="22" t="str">
        <f t="shared" si="2"/>
        <v/>
      </c>
      <c r="C595" s="14" t="str">
        <f>IF($A595&lt;&gt;"",MINIFS(Merchant!$A:$A,Merchant!$B:$B,$G$2),)</f>
        <v/>
      </c>
      <c r="D595" s="14" t="str">
        <f t="shared" si="3"/>
        <v/>
      </c>
      <c r="E595" s="14" t="str">
        <f t="shared" si="4"/>
        <v/>
      </c>
      <c r="F595" s="6" t="str">
        <f>IF($A595&lt;&gt;"",MAXIFS(Token!$C:$C,Token!$A:$A,$D595),)</f>
        <v/>
      </c>
    </row>
    <row r="596">
      <c r="A596" s="33" t="str">
        <f t="shared" si="1"/>
        <v/>
      </c>
      <c r="B596" s="22" t="str">
        <f t="shared" si="2"/>
        <v/>
      </c>
      <c r="C596" s="14" t="str">
        <f>IF($A596&lt;&gt;"",MINIFS(Merchant!$A:$A,Merchant!$B:$B,$G$2),)</f>
        <v/>
      </c>
      <c r="D596" s="14" t="str">
        <f t="shared" si="3"/>
        <v/>
      </c>
      <c r="E596" s="14" t="str">
        <f t="shared" si="4"/>
        <v/>
      </c>
      <c r="F596" s="6" t="str">
        <f>IF($A596&lt;&gt;"",MAXIFS(Token!$C:$C,Token!$A:$A,$D596),)</f>
        <v/>
      </c>
    </row>
    <row r="597">
      <c r="A597" s="33" t="str">
        <f t="shared" si="1"/>
        <v/>
      </c>
      <c r="B597" s="22" t="str">
        <f t="shared" si="2"/>
        <v/>
      </c>
      <c r="C597" s="14" t="str">
        <f>IF($A597&lt;&gt;"",MINIFS(Merchant!$A:$A,Merchant!$B:$B,$G$2),)</f>
        <v/>
      </c>
      <c r="D597" s="14" t="str">
        <f t="shared" si="3"/>
        <v/>
      </c>
      <c r="E597" s="14" t="str">
        <f t="shared" si="4"/>
        <v/>
      </c>
      <c r="F597" s="6" t="str">
        <f>IF($A597&lt;&gt;"",MAXIFS(Token!$C:$C,Token!$A:$A,$D597),)</f>
        <v/>
      </c>
    </row>
    <row r="598">
      <c r="A598" s="33" t="str">
        <f t="shared" si="1"/>
        <v/>
      </c>
      <c r="B598" s="22" t="str">
        <f t="shared" si="2"/>
        <v/>
      </c>
      <c r="C598" s="14" t="str">
        <f>IF($A598&lt;&gt;"",MINIFS(Merchant!$A:$A,Merchant!$B:$B,$G$2),)</f>
        <v/>
      </c>
      <c r="D598" s="14" t="str">
        <f t="shared" si="3"/>
        <v/>
      </c>
      <c r="E598" s="14" t="str">
        <f t="shared" si="4"/>
        <v/>
      </c>
      <c r="F598" s="6" t="str">
        <f>IF($A598&lt;&gt;"",MAXIFS(Token!$C:$C,Token!$A:$A,$D598),)</f>
        <v/>
      </c>
    </row>
    <row r="599">
      <c r="A599" s="33" t="str">
        <f t="shared" si="1"/>
        <v/>
      </c>
      <c r="B599" s="22" t="str">
        <f t="shared" si="2"/>
        <v/>
      </c>
      <c r="C599" s="14" t="str">
        <f>IF($A599&lt;&gt;"",MINIFS(Merchant!$A:$A,Merchant!$B:$B,$G$2),)</f>
        <v/>
      </c>
      <c r="D599" s="14" t="str">
        <f t="shared" si="3"/>
        <v/>
      </c>
      <c r="E599" s="14" t="str">
        <f t="shared" si="4"/>
        <v/>
      </c>
      <c r="F599" s="6" t="str">
        <f>IF($A599&lt;&gt;"",MAXIFS(Token!$C:$C,Token!$A:$A,$D599),)</f>
        <v/>
      </c>
    </row>
    <row r="600">
      <c r="A600" s="33" t="str">
        <f t="shared" si="1"/>
        <v/>
      </c>
      <c r="B600" s="22" t="str">
        <f t="shared" si="2"/>
        <v/>
      </c>
      <c r="C600" s="14" t="str">
        <f>IF($A600&lt;&gt;"",MINIFS(Merchant!$A:$A,Merchant!$B:$B,$G$2),)</f>
        <v/>
      </c>
      <c r="D600" s="14" t="str">
        <f t="shared" si="3"/>
        <v/>
      </c>
      <c r="E600" s="14" t="str">
        <f t="shared" si="4"/>
        <v/>
      </c>
      <c r="F600" s="6" t="str">
        <f>IF($A600&lt;&gt;"",MAXIFS(Token!$C:$C,Token!$A:$A,$D600),)</f>
        <v/>
      </c>
    </row>
    <row r="601">
      <c r="A601" s="33" t="str">
        <f t="shared" si="1"/>
        <v/>
      </c>
      <c r="B601" s="22" t="str">
        <f t="shared" si="2"/>
        <v/>
      </c>
      <c r="C601" s="14" t="str">
        <f>IF($A601&lt;&gt;"",MINIFS(Merchant!$A:$A,Merchant!$B:$B,$G$2),)</f>
        <v/>
      </c>
      <c r="D601" s="14" t="str">
        <f t="shared" si="3"/>
        <v/>
      </c>
      <c r="E601" s="14" t="str">
        <f t="shared" si="4"/>
        <v/>
      </c>
      <c r="F601" s="6" t="str">
        <f>IF($A601&lt;&gt;"",MAXIFS(Token!$C:$C,Token!$A:$A,$D601),)</f>
        <v/>
      </c>
    </row>
    <row r="602">
      <c r="A602" s="33" t="str">
        <f t="shared" si="1"/>
        <v/>
      </c>
      <c r="B602" s="22" t="str">
        <f t="shared" si="2"/>
        <v/>
      </c>
      <c r="C602" s="14" t="str">
        <f>IF($A602&lt;&gt;"",MINIFS(Merchant!$A:$A,Merchant!$B:$B,$G$2),)</f>
        <v/>
      </c>
      <c r="D602" s="14" t="str">
        <f t="shared" si="3"/>
        <v/>
      </c>
      <c r="E602" s="14" t="str">
        <f t="shared" si="4"/>
        <v/>
      </c>
      <c r="F602" s="6" t="str">
        <f>IF($A602&lt;&gt;"",MAXIFS(Token!$C:$C,Token!$A:$A,$D602),)</f>
        <v/>
      </c>
    </row>
    <row r="603">
      <c r="A603" s="33" t="str">
        <f t="shared" si="1"/>
        <v/>
      </c>
      <c r="B603" s="22" t="str">
        <f t="shared" si="2"/>
        <v/>
      </c>
      <c r="C603" s="14" t="str">
        <f>IF($A603&lt;&gt;"",MINIFS(Merchant!$A:$A,Merchant!$B:$B,$G$2),)</f>
        <v/>
      </c>
      <c r="D603" s="14" t="str">
        <f t="shared" si="3"/>
        <v/>
      </c>
      <c r="E603" s="14" t="str">
        <f t="shared" si="4"/>
        <v/>
      </c>
      <c r="F603" s="6" t="str">
        <f>IF($A603&lt;&gt;"",MAXIFS(Token!$C:$C,Token!$A:$A,$D603),)</f>
        <v/>
      </c>
    </row>
    <row r="604">
      <c r="A604" s="33" t="str">
        <f t="shared" si="1"/>
        <v/>
      </c>
      <c r="B604" s="22" t="str">
        <f t="shared" si="2"/>
        <v/>
      </c>
      <c r="C604" s="14" t="str">
        <f>IF($A604&lt;&gt;"",MINIFS(Merchant!$A:$A,Merchant!$B:$B,$G$2),)</f>
        <v/>
      </c>
      <c r="D604" s="14" t="str">
        <f t="shared" si="3"/>
        <v/>
      </c>
      <c r="E604" s="14" t="str">
        <f t="shared" si="4"/>
        <v/>
      </c>
      <c r="F604" s="6" t="str">
        <f>IF($A604&lt;&gt;"",MAXIFS(Token!$C:$C,Token!$A:$A,$D604),)</f>
        <v/>
      </c>
    </row>
    <row r="605">
      <c r="A605" s="33" t="str">
        <f t="shared" si="1"/>
        <v/>
      </c>
      <c r="B605" s="22" t="str">
        <f t="shared" si="2"/>
        <v/>
      </c>
      <c r="C605" s="14" t="str">
        <f>IF($A605&lt;&gt;"",MINIFS(Merchant!$A:$A,Merchant!$B:$B,$G$2),)</f>
        <v/>
      </c>
      <c r="D605" s="14" t="str">
        <f t="shared" si="3"/>
        <v/>
      </c>
      <c r="E605" s="14" t="str">
        <f t="shared" si="4"/>
        <v/>
      </c>
      <c r="F605" s="6" t="str">
        <f>IF($A605&lt;&gt;"",MAXIFS(Token!$C:$C,Token!$A:$A,$D605),)</f>
        <v/>
      </c>
    </row>
    <row r="606">
      <c r="A606" s="33" t="str">
        <f t="shared" si="1"/>
        <v/>
      </c>
      <c r="B606" s="22" t="str">
        <f t="shared" si="2"/>
        <v/>
      </c>
      <c r="C606" s="14" t="str">
        <f>IF($A606&lt;&gt;"",MINIFS(Merchant!$A:$A,Merchant!$B:$B,$G$2),)</f>
        <v/>
      </c>
      <c r="D606" s="14" t="str">
        <f t="shared" si="3"/>
        <v/>
      </c>
      <c r="E606" s="14" t="str">
        <f t="shared" si="4"/>
        <v/>
      </c>
      <c r="F606" s="6" t="str">
        <f>IF($A606&lt;&gt;"",MAXIFS(Token!$C:$C,Token!$A:$A,$D606),)</f>
        <v/>
      </c>
    </row>
    <row r="607">
      <c r="A607" s="33" t="str">
        <f t="shared" si="1"/>
        <v/>
      </c>
      <c r="B607" s="22" t="str">
        <f t="shared" si="2"/>
        <v/>
      </c>
      <c r="C607" s="14" t="str">
        <f>IF($A607&lt;&gt;"",MINIFS(Merchant!$A:$A,Merchant!$B:$B,$G$2),)</f>
        <v/>
      </c>
      <c r="D607" s="14" t="str">
        <f t="shared" si="3"/>
        <v/>
      </c>
      <c r="E607" s="14" t="str">
        <f t="shared" si="4"/>
        <v/>
      </c>
      <c r="F607" s="6" t="str">
        <f>IF($A607&lt;&gt;"",MAXIFS(Token!$C:$C,Token!$A:$A,$D607),)</f>
        <v/>
      </c>
    </row>
    <row r="608">
      <c r="A608" s="33" t="str">
        <f t="shared" si="1"/>
        <v/>
      </c>
      <c r="B608" s="22" t="str">
        <f t="shared" si="2"/>
        <v/>
      </c>
      <c r="C608" s="14" t="str">
        <f>IF($A608&lt;&gt;"",MINIFS(Merchant!$A:$A,Merchant!$B:$B,$G$2),)</f>
        <v/>
      </c>
      <c r="D608" s="14" t="str">
        <f t="shared" si="3"/>
        <v/>
      </c>
      <c r="E608" s="14" t="str">
        <f t="shared" si="4"/>
        <v/>
      </c>
      <c r="F608" s="6" t="str">
        <f>IF($A608&lt;&gt;"",MAXIFS(Token!$C:$C,Token!$A:$A,$D608),)</f>
        <v/>
      </c>
    </row>
    <row r="609">
      <c r="A609" s="33" t="str">
        <f t="shared" si="1"/>
        <v/>
      </c>
      <c r="B609" s="22" t="str">
        <f t="shared" si="2"/>
        <v/>
      </c>
      <c r="C609" s="14" t="str">
        <f>IF($A609&lt;&gt;"",MINIFS(Merchant!$A:$A,Merchant!$B:$B,$G$2),)</f>
        <v/>
      </c>
      <c r="D609" s="14" t="str">
        <f t="shared" si="3"/>
        <v/>
      </c>
      <c r="E609" s="14" t="str">
        <f t="shared" si="4"/>
        <v/>
      </c>
      <c r="F609" s="6" t="str">
        <f>IF($A609&lt;&gt;"",MAXIFS(Token!$C:$C,Token!$A:$A,$D609),)</f>
        <v/>
      </c>
    </row>
    <row r="610">
      <c r="A610" s="33" t="str">
        <f t="shared" si="1"/>
        <v/>
      </c>
      <c r="B610" s="22" t="str">
        <f t="shared" si="2"/>
        <v/>
      </c>
      <c r="C610" s="14" t="str">
        <f>IF($A610&lt;&gt;"",MINIFS(Merchant!$A:$A,Merchant!$B:$B,$G$2),)</f>
        <v/>
      </c>
      <c r="D610" s="14" t="str">
        <f t="shared" si="3"/>
        <v/>
      </c>
      <c r="E610" s="14" t="str">
        <f t="shared" si="4"/>
        <v/>
      </c>
      <c r="F610" s="6" t="str">
        <f>IF($A610&lt;&gt;"",MAXIFS(Token!$C:$C,Token!$A:$A,$D610),)</f>
        <v/>
      </c>
    </row>
    <row r="611">
      <c r="A611" s="33" t="str">
        <f t="shared" si="1"/>
        <v/>
      </c>
      <c r="B611" s="22" t="str">
        <f t="shared" si="2"/>
        <v/>
      </c>
      <c r="C611" s="14" t="str">
        <f>IF($A611&lt;&gt;"",MINIFS(Merchant!$A:$A,Merchant!$B:$B,$G$2),)</f>
        <v/>
      </c>
      <c r="D611" s="14" t="str">
        <f t="shared" si="3"/>
        <v/>
      </c>
      <c r="E611" s="14" t="str">
        <f t="shared" si="4"/>
        <v/>
      </c>
      <c r="F611" s="6" t="str">
        <f>IF($A611&lt;&gt;"",MAXIFS(Token!$C:$C,Token!$A:$A,$D611),)</f>
        <v/>
      </c>
    </row>
    <row r="612">
      <c r="A612" s="33" t="str">
        <f t="shared" si="1"/>
        <v/>
      </c>
      <c r="B612" s="22" t="str">
        <f t="shared" si="2"/>
        <v/>
      </c>
      <c r="C612" s="14" t="str">
        <f>IF($A612&lt;&gt;"",MINIFS(Merchant!$A:$A,Merchant!$B:$B,$G$2),)</f>
        <v/>
      </c>
      <c r="D612" s="14" t="str">
        <f t="shared" si="3"/>
        <v/>
      </c>
      <c r="E612" s="14" t="str">
        <f t="shared" si="4"/>
        <v/>
      </c>
      <c r="F612" s="6" t="str">
        <f>IF($A612&lt;&gt;"",MAXIFS(Token!$C:$C,Token!$A:$A,$D612),)</f>
        <v/>
      </c>
    </row>
    <row r="613">
      <c r="A613" s="33" t="str">
        <f t="shared" si="1"/>
        <v/>
      </c>
      <c r="B613" s="22" t="str">
        <f t="shared" si="2"/>
        <v/>
      </c>
      <c r="C613" s="14" t="str">
        <f>IF($A613&lt;&gt;"",MINIFS(Merchant!$A:$A,Merchant!$B:$B,$G$2),)</f>
        <v/>
      </c>
      <c r="D613" s="14" t="str">
        <f t="shared" si="3"/>
        <v/>
      </c>
      <c r="E613" s="14" t="str">
        <f t="shared" si="4"/>
        <v/>
      </c>
      <c r="F613" s="6" t="str">
        <f>IF($A613&lt;&gt;"",MAXIFS(Token!$C:$C,Token!$A:$A,$D613),)</f>
        <v/>
      </c>
    </row>
    <row r="614">
      <c r="A614" s="33" t="str">
        <f t="shared" si="1"/>
        <v/>
      </c>
      <c r="B614" s="22" t="str">
        <f t="shared" si="2"/>
        <v/>
      </c>
      <c r="C614" s="14" t="str">
        <f>IF($A614&lt;&gt;"",MINIFS(Merchant!$A:$A,Merchant!$B:$B,$G$2),)</f>
        <v/>
      </c>
      <c r="D614" s="14" t="str">
        <f t="shared" si="3"/>
        <v/>
      </c>
      <c r="E614" s="14" t="str">
        <f t="shared" si="4"/>
        <v/>
      </c>
      <c r="F614" s="6" t="str">
        <f>IF($A614&lt;&gt;"",MAXIFS(Token!$C:$C,Token!$A:$A,$D614),)</f>
        <v/>
      </c>
    </row>
    <row r="615">
      <c r="A615" s="33" t="str">
        <f t="shared" si="1"/>
        <v/>
      </c>
      <c r="B615" s="22" t="str">
        <f t="shared" si="2"/>
        <v/>
      </c>
      <c r="C615" s="14" t="str">
        <f>IF($A615&lt;&gt;"",MINIFS(Merchant!$A:$A,Merchant!$B:$B,$G$2),)</f>
        <v/>
      </c>
      <c r="D615" s="14" t="str">
        <f t="shared" si="3"/>
        <v/>
      </c>
      <c r="E615" s="14" t="str">
        <f t="shared" si="4"/>
        <v/>
      </c>
      <c r="F615" s="6" t="str">
        <f>IF($A615&lt;&gt;"",MAXIFS(Token!$C:$C,Token!$A:$A,$D615),)</f>
        <v/>
      </c>
    </row>
    <row r="616">
      <c r="A616" s="33" t="str">
        <f t="shared" si="1"/>
        <v/>
      </c>
      <c r="B616" s="22" t="str">
        <f t="shared" si="2"/>
        <v/>
      </c>
      <c r="C616" s="14" t="str">
        <f>IF($A616&lt;&gt;"",MINIFS(Merchant!$A:$A,Merchant!$B:$B,$G$2),)</f>
        <v/>
      </c>
      <c r="D616" s="14" t="str">
        <f t="shared" si="3"/>
        <v/>
      </c>
      <c r="E616" s="14" t="str">
        <f t="shared" si="4"/>
        <v/>
      </c>
      <c r="F616" s="6" t="str">
        <f>IF($A616&lt;&gt;"",MAXIFS(Token!$C:$C,Token!$A:$A,$D616),)</f>
        <v/>
      </c>
    </row>
    <row r="617">
      <c r="A617" s="33" t="str">
        <f t="shared" si="1"/>
        <v/>
      </c>
      <c r="B617" s="22" t="str">
        <f t="shared" si="2"/>
        <v/>
      </c>
      <c r="C617" s="14" t="str">
        <f>IF($A617&lt;&gt;"",MINIFS(Merchant!$A:$A,Merchant!$B:$B,$G$2),)</f>
        <v/>
      </c>
      <c r="D617" s="14" t="str">
        <f t="shared" si="3"/>
        <v/>
      </c>
      <c r="E617" s="14" t="str">
        <f t="shared" si="4"/>
        <v/>
      </c>
      <c r="F617" s="6" t="str">
        <f>IF($A617&lt;&gt;"",MAXIFS(Token!$C:$C,Token!$A:$A,$D617),)</f>
        <v/>
      </c>
    </row>
    <row r="618">
      <c r="A618" s="33" t="str">
        <f t="shared" si="1"/>
        <v/>
      </c>
      <c r="B618" s="22" t="str">
        <f t="shared" si="2"/>
        <v/>
      </c>
      <c r="C618" s="14" t="str">
        <f>IF($A618&lt;&gt;"",MINIFS(Merchant!$A:$A,Merchant!$B:$B,$G$2),)</f>
        <v/>
      </c>
      <c r="D618" s="14" t="str">
        <f t="shared" si="3"/>
        <v/>
      </c>
      <c r="E618" s="14" t="str">
        <f t="shared" si="4"/>
        <v/>
      </c>
      <c r="F618" s="6" t="str">
        <f>IF($A618&lt;&gt;"",MAXIFS(Token!$C:$C,Token!$A:$A,$D618),)</f>
        <v/>
      </c>
    </row>
    <row r="619">
      <c r="A619" s="33" t="str">
        <f t="shared" si="1"/>
        <v/>
      </c>
      <c r="B619" s="22" t="str">
        <f t="shared" si="2"/>
        <v/>
      </c>
      <c r="C619" s="14" t="str">
        <f>IF($A619&lt;&gt;"",MINIFS(Merchant!$A:$A,Merchant!$B:$B,$G$2),)</f>
        <v/>
      </c>
      <c r="D619" s="14" t="str">
        <f t="shared" si="3"/>
        <v/>
      </c>
      <c r="E619" s="14" t="str">
        <f t="shared" si="4"/>
        <v/>
      </c>
      <c r="F619" s="6" t="str">
        <f>IF($A619&lt;&gt;"",MAXIFS(Token!$C:$C,Token!$A:$A,$D619),)</f>
        <v/>
      </c>
    </row>
    <row r="620">
      <c r="A620" s="33" t="str">
        <f t="shared" si="1"/>
        <v/>
      </c>
      <c r="B620" s="22" t="str">
        <f t="shared" si="2"/>
        <v/>
      </c>
      <c r="C620" s="14" t="str">
        <f>IF($A620&lt;&gt;"",MINIFS(Merchant!$A:$A,Merchant!$B:$B,$G$2),)</f>
        <v/>
      </c>
      <c r="D620" s="14" t="str">
        <f t="shared" si="3"/>
        <v/>
      </c>
      <c r="E620" s="14" t="str">
        <f t="shared" si="4"/>
        <v/>
      </c>
      <c r="F620" s="6" t="str">
        <f>IF($A620&lt;&gt;"",MAXIFS(Token!$C:$C,Token!$A:$A,$D620),)</f>
        <v/>
      </c>
    </row>
    <row r="621">
      <c r="A621" s="33" t="str">
        <f t="shared" si="1"/>
        <v/>
      </c>
      <c r="B621" s="22" t="str">
        <f t="shared" si="2"/>
        <v/>
      </c>
      <c r="C621" s="14" t="str">
        <f>IF($A621&lt;&gt;"",MINIFS(Merchant!$A:$A,Merchant!$B:$B,$G$2),)</f>
        <v/>
      </c>
      <c r="D621" s="14" t="str">
        <f t="shared" si="3"/>
        <v/>
      </c>
      <c r="E621" s="14" t="str">
        <f t="shared" si="4"/>
        <v/>
      </c>
      <c r="F621" s="6" t="str">
        <f>IF($A621&lt;&gt;"",MAXIFS(Token!$C:$C,Token!$A:$A,$D621),)</f>
        <v/>
      </c>
    </row>
    <row r="622">
      <c r="A622" s="33" t="str">
        <f t="shared" si="1"/>
        <v/>
      </c>
      <c r="B622" s="22" t="str">
        <f t="shared" si="2"/>
        <v/>
      </c>
      <c r="C622" s="14" t="str">
        <f>IF($A622&lt;&gt;"",MINIFS(Merchant!$A:$A,Merchant!$B:$B,$G$2),)</f>
        <v/>
      </c>
      <c r="D622" s="14" t="str">
        <f t="shared" si="3"/>
        <v/>
      </c>
      <c r="E622" s="14" t="str">
        <f t="shared" si="4"/>
        <v/>
      </c>
      <c r="F622" s="6" t="str">
        <f>IF($A622&lt;&gt;"",MAXIFS(Token!$C:$C,Token!$A:$A,$D622),)</f>
        <v/>
      </c>
    </row>
    <row r="623">
      <c r="A623" s="33" t="str">
        <f t="shared" si="1"/>
        <v/>
      </c>
      <c r="B623" s="22" t="str">
        <f t="shared" si="2"/>
        <v/>
      </c>
      <c r="C623" s="14" t="str">
        <f>IF($A623&lt;&gt;"",MINIFS(Merchant!$A:$A,Merchant!$B:$B,$G$2),)</f>
        <v/>
      </c>
      <c r="D623" s="14" t="str">
        <f t="shared" si="3"/>
        <v/>
      </c>
      <c r="E623" s="14" t="str">
        <f t="shared" si="4"/>
        <v/>
      </c>
      <c r="F623" s="6" t="str">
        <f>IF($A623&lt;&gt;"",MAXIFS(Token!$C:$C,Token!$A:$A,$D623),)</f>
        <v/>
      </c>
    </row>
    <row r="624">
      <c r="A624" s="33" t="str">
        <f t="shared" si="1"/>
        <v/>
      </c>
      <c r="B624" s="22" t="str">
        <f t="shared" si="2"/>
        <v/>
      </c>
      <c r="C624" s="14" t="str">
        <f>IF($A624&lt;&gt;"",MINIFS(Merchant!$A:$A,Merchant!$B:$B,$G$2),)</f>
        <v/>
      </c>
      <c r="D624" s="14" t="str">
        <f t="shared" si="3"/>
        <v/>
      </c>
      <c r="E624" s="14" t="str">
        <f t="shared" si="4"/>
        <v/>
      </c>
      <c r="F624" s="6" t="str">
        <f>IF($A624&lt;&gt;"",MAXIFS(Token!$C:$C,Token!$A:$A,$D624),)</f>
        <v/>
      </c>
    </row>
    <row r="625">
      <c r="A625" s="33" t="str">
        <f t="shared" si="1"/>
        <v/>
      </c>
      <c r="B625" s="22" t="str">
        <f t="shared" si="2"/>
        <v/>
      </c>
      <c r="C625" s="14" t="str">
        <f>IF($A625&lt;&gt;"",MINIFS(Merchant!$A:$A,Merchant!$B:$B,$G$2),)</f>
        <v/>
      </c>
      <c r="D625" s="14" t="str">
        <f t="shared" si="3"/>
        <v/>
      </c>
      <c r="E625" s="14" t="str">
        <f t="shared" si="4"/>
        <v/>
      </c>
      <c r="F625" s="6" t="str">
        <f>IF($A625&lt;&gt;"",MAXIFS(Token!$C:$C,Token!$A:$A,$D625),)</f>
        <v/>
      </c>
    </row>
    <row r="626">
      <c r="A626" s="33" t="str">
        <f t="shared" si="1"/>
        <v/>
      </c>
      <c r="B626" s="22" t="str">
        <f t="shared" si="2"/>
        <v/>
      </c>
      <c r="C626" s="14" t="str">
        <f>IF($A626&lt;&gt;"",MINIFS(Merchant!$A:$A,Merchant!$B:$B,$G$2),)</f>
        <v/>
      </c>
      <c r="D626" s="14" t="str">
        <f t="shared" si="3"/>
        <v/>
      </c>
      <c r="E626" s="14" t="str">
        <f t="shared" si="4"/>
        <v/>
      </c>
      <c r="F626" s="6" t="str">
        <f>IF($A626&lt;&gt;"",MAXIFS(Token!$C:$C,Token!$A:$A,$D626),)</f>
        <v/>
      </c>
    </row>
    <row r="627">
      <c r="A627" s="33" t="str">
        <f t="shared" si="1"/>
        <v/>
      </c>
      <c r="B627" s="22" t="str">
        <f t="shared" si="2"/>
        <v/>
      </c>
      <c r="C627" s="14" t="str">
        <f>IF($A627&lt;&gt;"",MINIFS(Merchant!$A:$A,Merchant!$B:$B,$G$2),)</f>
        <v/>
      </c>
      <c r="D627" s="14" t="str">
        <f t="shared" si="3"/>
        <v/>
      </c>
      <c r="E627" s="14" t="str">
        <f t="shared" si="4"/>
        <v/>
      </c>
      <c r="F627" s="6" t="str">
        <f>IF($A627&lt;&gt;"",MAXIFS(Token!$C:$C,Token!$A:$A,$D627),)</f>
        <v/>
      </c>
    </row>
    <row r="628">
      <c r="A628" s="33" t="str">
        <f t="shared" si="1"/>
        <v/>
      </c>
      <c r="B628" s="22" t="str">
        <f t="shared" si="2"/>
        <v/>
      </c>
      <c r="C628" s="14" t="str">
        <f>IF($A628&lt;&gt;"",MINIFS(Merchant!$A:$A,Merchant!$B:$B,$G$2),)</f>
        <v/>
      </c>
      <c r="D628" s="14" t="str">
        <f t="shared" si="3"/>
        <v/>
      </c>
      <c r="E628" s="14" t="str">
        <f t="shared" si="4"/>
        <v/>
      </c>
      <c r="F628" s="6" t="str">
        <f>IF($A628&lt;&gt;"",MAXIFS(Token!$C:$C,Token!$A:$A,$D628),)</f>
        <v/>
      </c>
    </row>
    <row r="629">
      <c r="A629" s="33" t="str">
        <f t="shared" si="1"/>
        <v/>
      </c>
      <c r="B629" s="22" t="str">
        <f t="shared" si="2"/>
        <v/>
      </c>
      <c r="C629" s="14" t="str">
        <f>IF($A629&lt;&gt;"",MINIFS(Merchant!$A:$A,Merchant!$B:$B,$G$2),)</f>
        <v/>
      </c>
      <c r="D629" s="14" t="str">
        <f t="shared" si="3"/>
        <v/>
      </c>
      <c r="E629" s="14" t="str">
        <f t="shared" si="4"/>
        <v/>
      </c>
      <c r="F629" s="6" t="str">
        <f>IF($A629&lt;&gt;"",MAXIFS(Token!$C:$C,Token!$A:$A,$D629),)</f>
        <v/>
      </c>
    </row>
    <row r="630">
      <c r="A630" s="33" t="str">
        <f t="shared" si="1"/>
        <v/>
      </c>
      <c r="B630" s="22" t="str">
        <f t="shared" si="2"/>
        <v/>
      </c>
      <c r="C630" s="14" t="str">
        <f>IF($A630&lt;&gt;"",MINIFS(Merchant!$A:$A,Merchant!$B:$B,$G$2),)</f>
        <v/>
      </c>
      <c r="D630" s="14" t="str">
        <f t="shared" si="3"/>
        <v/>
      </c>
      <c r="E630" s="14" t="str">
        <f t="shared" si="4"/>
        <v/>
      </c>
      <c r="F630" s="6" t="str">
        <f>IF($A630&lt;&gt;"",MAXIFS(Token!$C:$C,Token!$A:$A,$D630),)</f>
        <v/>
      </c>
    </row>
    <row r="631">
      <c r="A631" s="33" t="str">
        <f t="shared" si="1"/>
        <v/>
      </c>
      <c r="B631" s="22" t="str">
        <f t="shared" si="2"/>
        <v/>
      </c>
      <c r="C631" s="14" t="str">
        <f>IF($A631&lt;&gt;"",MINIFS(Merchant!$A:$A,Merchant!$B:$B,$G$2),)</f>
        <v/>
      </c>
      <c r="D631" s="14" t="str">
        <f t="shared" si="3"/>
        <v/>
      </c>
      <c r="E631" s="14" t="str">
        <f t="shared" si="4"/>
        <v/>
      </c>
      <c r="F631" s="6" t="str">
        <f>IF($A631&lt;&gt;"",MAXIFS(Token!$C:$C,Token!$A:$A,$D631),)</f>
        <v/>
      </c>
    </row>
    <row r="632">
      <c r="A632" s="33" t="str">
        <f t="shared" si="1"/>
        <v/>
      </c>
      <c r="B632" s="22" t="str">
        <f t="shared" si="2"/>
        <v/>
      </c>
      <c r="C632" s="14" t="str">
        <f>IF($A632&lt;&gt;"",MINIFS(Merchant!$A:$A,Merchant!$B:$B,$G$2),)</f>
        <v/>
      </c>
      <c r="D632" s="14" t="str">
        <f t="shared" si="3"/>
        <v/>
      </c>
      <c r="E632" s="14" t="str">
        <f t="shared" si="4"/>
        <v/>
      </c>
      <c r="F632" s="6" t="str">
        <f>IF($A632&lt;&gt;"",MAXIFS(Token!$C:$C,Token!$A:$A,$D632),)</f>
        <v/>
      </c>
    </row>
    <row r="633">
      <c r="A633" s="33" t="str">
        <f t="shared" si="1"/>
        <v/>
      </c>
      <c r="B633" s="22" t="str">
        <f t="shared" si="2"/>
        <v/>
      </c>
      <c r="C633" s="14" t="str">
        <f>IF($A633&lt;&gt;"",MINIFS(Merchant!$A:$A,Merchant!$B:$B,$G$2),)</f>
        <v/>
      </c>
      <c r="D633" s="14" t="str">
        <f t="shared" si="3"/>
        <v/>
      </c>
      <c r="E633" s="14" t="str">
        <f t="shared" si="4"/>
        <v/>
      </c>
      <c r="F633" s="6" t="str">
        <f>IF($A633&lt;&gt;"",MAXIFS(Token!$C:$C,Token!$A:$A,$D633),)</f>
        <v/>
      </c>
    </row>
    <row r="634">
      <c r="A634" s="33" t="str">
        <f t="shared" si="1"/>
        <v/>
      </c>
      <c r="B634" s="22" t="str">
        <f t="shared" si="2"/>
        <v/>
      </c>
      <c r="C634" s="14" t="str">
        <f>IF($A634&lt;&gt;"",MINIFS(Merchant!$A:$A,Merchant!$B:$B,$G$2),)</f>
        <v/>
      </c>
      <c r="D634" s="14" t="str">
        <f t="shared" si="3"/>
        <v/>
      </c>
      <c r="E634" s="14" t="str">
        <f t="shared" si="4"/>
        <v/>
      </c>
      <c r="F634" s="6" t="str">
        <f>IF($A634&lt;&gt;"",MAXIFS(Token!$C:$C,Token!$A:$A,$D634),)</f>
        <v/>
      </c>
    </row>
    <row r="635">
      <c r="A635" s="33" t="str">
        <f t="shared" si="1"/>
        <v/>
      </c>
      <c r="B635" s="22" t="str">
        <f t="shared" si="2"/>
        <v/>
      </c>
      <c r="C635" s="14" t="str">
        <f>IF($A635&lt;&gt;"",MINIFS(Merchant!$A:$A,Merchant!$B:$B,$G$2),)</f>
        <v/>
      </c>
      <c r="D635" s="14" t="str">
        <f t="shared" si="3"/>
        <v/>
      </c>
      <c r="E635" s="14" t="str">
        <f t="shared" si="4"/>
        <v/>
      </c>
      <c r="F635" s="6" t="str">
        <f>IF($A635&lt;&gt;"",MAXIFS(Token!$C:$C,Token!$A:$A,$D635),)</f>
        <v/>
      </c>
    </row>
    <row r="636">
      <c r="A636" s="33" t="str">
        <f t="shared" si="1"/>
        <v/>
      </c>
      <c r="B636" s="22" t="str">
        <f t="shared" si="2"/>
        <v/>
      </c>
      <c r="C636" s="14" t="str">
        <f>IF($A636&lt;&gt;"",MINIFS(Merchant!$A:$A,Merchant!$B:$B,$G$2),)</f>
        <v/>
      </c>
      <c r="D636" s="14" t="str">
        <f t="shared" si="3"/>
        <v/>
      </c>
      <c r="E636" s="14" t="str">
        <f t="shared" si="4"/>
        <v/>
      </c>
      <c r="F636" s="6" t="str">
        <f>IF($A636&lt;&gt;"",MAXIFS(Token!$C:$C,Token!$A:$A,$D636),)</f>
        <v/>
      </c>
    </row>
    <row r="637">
      <c r="A637" s="33" t="str">
        <f t="shared" si="1"/>
        <v/>
      </c>
      <c r="B637" s="22" t="str">
        <f t="shared" si="2"/>
        <v/>
      </c>
      <c r="C637" s="14" t="str">
        <f>IF($A637&lt;&gt;"",MINIFS(Merchant!$A:$A,Merchant!$B:$B,$G$2),)</f>
        <v/>
      </c>
      <c r="D637" s="14" t="str">
        <f t="shared" si="3"/>
        <v/>
      </c>
      <c r="E637" s="14" t="str">
        <f t="shared" si="4"/>
        <v/>
      </c>
      <c r="F637" s="6" t="str">
        <f>IF($A637&lt;&gt;"",MAXIFS(Token!$C:$C,Token!$A:$A,$D637),)</f>
        <v/>
      </c>
    </row>
    <row r="638">
      <c r="A638" s="33" t="str">
        <f t="shared" si="1"/>
        <v/>
      </c>
      <c r="B638" s="22" t="str">
        <f t="shared" si="2"/>
        <v/>
      </c>
      <c r="C638" s="14" t="str">
        <f>IF($A638&lt;&gt;"",MINIFS(Merchant!$A:$A,Merchant!$B:$B,$G$2),)</f>
        <v/>
      </c>
      <c r="D638" s="14" t="str">
        <f t="shared" si="3"/>
        <v/>
      </c>
      <c r="E638" s="14" t="str">
        <f t="shared" si="4"/>
        <v/>
      </c>
      <c r="F638" s="6" t="str">
        <f>IF($A638&lt;&gt;"",MAXIFS(Token!$C:$C,Token!$A:$A,$D638),)</f>
        <v/>
      </c>
    </row>
    <row r="639">
      <c r="A639" s="33" t="str">
        <f t="shared" si="1"/>
        <v/>
      </c>
      <c r="B639" s="22" t="str">
        <f t="shared" si="2"/>
        <v/>
      </c>
      <c r="C639" s="14" t="str">
        <f>IF($A639&lt;&gt;"",MINIFS(Merchant!$A:$A,Merchant!$B:$B,$G$2),)</f>
        <v/>
      </c>
      <c r="D639" s="14" t="str">
        <f t="shared" si="3"/>
        <v/>
      </c>
      <c r="E639" s="14" t="str">
        <f t="shared" si="4"/>
        <v/>
      </c>
      <c r="F639" s="6" t="str">
        <f>IF($A639&lt;&gt;"",MAXIFS(Token!$C:$C,Token!$A:$A,$D639),)</f>
        <v/>
      </c>
    </row>
    <row r="640">
      <c r="A640" s="33" t="str">
        <f t="shared" si="1"/>
        <v/>
      </c>
      <c r="B640" s="22" t="str">
        <f t="shared" si="2"/>
        <v/>
      </c>
      <c r="C640" s="14" t="str">
        <f>IF($A640&lt;&gt;"",MINIFS(Merchant!$A:$A,Merchant!$B:$B,$G$2),)</f>
        <v/>
      </c>
      <c r="D640" s="14" t="str">
        <f t="shared" si="3"/>
        <v/>
      </c>
      <c r="E640" s="14" t="str">
        <f t="shared" si="4"/>
        <v/>
      </c>
      <c r="F640" s="6" t="str">
        <f>IF($A640&lt;&gt;"",MAXIFS(Token!$C:$C,Token!$A:$A,$D640),)</f>
        <v/>
      </c>
    </row>
    <row r="641">
      <c r="A641" s="33" t="str">
        <f t="shared" si="1"/>
        <v/>
      </c>
      <c r="B641" s="22" t="str">
        <f t="shared" si="2"/>
        <v/>
      </c>
      <c r="C641" s="14" t="str">
        <f>IF($A641&lt;&gt;"",MINIFS(Merchant!$A:$A,Merchant!$B:$B,$G$2),)</f>
        <v/>
      </c>
      <c r="D641" s="14" t="str">
        <f t="shared" si="3"/>
        <v/>
      </c>
      <c r="E641" s="14" t="str">
        <f t="shared" si="4"/>
        <v/>
      </c>
      <c r="F641" s="6" t="str">
        <f>IF($A641&lt;&gt;"",MAXIFS(Token!$C:$C,Token!$A:$A,$D641),)</f>
        <v/>
      </c>
    </row>
    <row r="642">
      <c r="A642" s="33" t="str">
        <f t="shared" si="1"/>
        <v/>
      </c>
      <c r="B642" s="22" t="str">
        <f t="shared" si="2"/>
        <v/>
      </c>
      <c r="C642" s="14" t="str">
        <f>IF($A642&lt;&gt;"",MINIFS(Merchant!$A:$A,Merchant!$B:$B,$G$2),)</f>
        <v/>
      </c>
      <c r="D642" s="14" t="str">
        <f t="shared" si="3"/>
        <v/>
      </c>
      <c r="E642" s="14" t="str">
        <f t="shared" si="4"/>
        <v/>
      </c>
      <c r="F642" s="6" t="str">
        <f>IF($A642&lt;&gt;"",MAXIFS(Token!$C:$C,Token!$A:$A,$D642),)</f>
        <v/>
      </c>
    </row>
    <row r="643">
      <c r="A643" s="33" t="str">
        <f t="shared" si="1"/>
        <v/>
      </c>
      <c r="B643" s="22" t="str">
        <f t="shared" si="2"/>
        <v/>
      </c>
      <c r="C643" s="14" t="str">
        <f>IF($A643&lt;&gt;"",MINIFS(Merchant!$A:$A,Merchant!$B:$B,$G$2),)</f>
        <v/>
      </c>
      <c r="D643" s="14" t="str">
        <f t="shared" si="3"/>
        <v/>
      </c>
      <c r="E643" s="14" t="str">
        <f t="shared" si="4"/>
        <v/>
      </c>
      <c r="F643" s="6" t="str">
        <f>IF($A643&lt;&gt;"",MAXIFS(Token!$C:$C,Token!$A:$A,$D643),)</f>
        <v/>
      </c>
    </row>
    <row r="644">
      <c r="A644" s="33" t="str">
        <f t="shared" si="1"/>
        <v/>
      </c>
      <c r="B644" s="22" t="str">
        <f t="shared" si="2"/>
        <v/>
      </c>
      <c r="C644" s="14" t="str">
        <f>IF($A644&lt;&gt;"",MINIFS(Merchant!$A:$A,Merchant!$B:$B,$G$2),)</f>
        <v/>
      </c>
      <c r="D644" s="14" t="str">
        <f t="shared" si="3"/>
        <v/>
      </c>
      <c r="E644" s="14" t="str">
        <f t="shared" si="4"/>
        <v/>
      </c>
      <c r="F644" s="6" t="str">
        <f>IF($A644&lt;&gt;"",MAXIFS(Token!$C:$C,Token!$A:$A,$D644),)</f>
        <v/>
      </c>
    </row>
    <row r="645">
      <c r="A645" s="33" t="str">
        <f t="shared" si="1"/>
        <v/>
      </c>
      <c r="B645" s="22" t="str">
        <f t="shared" si="2"/>
        <v/>
      </c>
      <c r="C645" s="14" t="str">
        <f>IF($A645&lt;&gt;"",MINIFS(Merchant!$A:$A,Merchant!$B:$B,$G$2),)</f>
        <v/>
      </c>
      <c r="D645" s="14" t="str">
        <f t="shared" si="3"/>
        <v/>
      </c>
      <c r="E645" s="14" t="str">
        <f t="shared" si="4"/>
        <v/>
      </c>
      <c r="F645" s="6" t="str">
        <f>IF($A645&lt;&gt;"",MAXIFS(Token!$C:$C,Token!$A:$A,$D645),)</f>
        <v/>
      </c>
    </row>
    <row r="646">
      <c r="A646" s="33" t="str">
        <f t="shared" si="1"/>
        <v/>
      </c>
      <c r="B646" s="22" t="str">
        <f t="shared" si="2"/>
        <v/>
      </c>
      <c r="C646" s="14" t="str">
        <f>IF($A646&lt;&gt;"",MINIFS(Merchant!$A:$A,Merchant!$B:$B,$G$2),)</f>
        <v/>
      </c>
      <c r="D646" s="14" t="str">
        <f t="shared" si="3"/>
        <v/>
      </c>
      <c r="E646" s="14" t="str">
        <f t="shared" si="4"/>
        <v/>
      </c>
      <c r="F646" s="6" t="str">
        <f>IF($A646&lt;&gt;"",MAXIFS(Token!$C:$C,Token!$A:$A,$D646),)</f>
        <v/>
      </c>
    </row>
    <row r="647">
      <c r="A647" s="33" t="str">
        <f t="shared" si="1"/>
        <v/>
      </c>
      <c r="B647" s="22" t="str">
        <f t="shared" si="2"/>
        <v/>
      </c>
      <c r="C647" s="14" t="str">
        <f>IF($A647&lt;&gt;"",MINIFS(Merchant!$A:$A,Merchant!$B:$B,$G$2),)</f>
        <v/>
      </c>
      <c r="D647" s="14" t="str">
        <f t="shared" si="3"/>
        <v/>
      </c>
      <c r="E647" s="14" t="str">
        <f t="shared" si="4"/>
        <v/>
      </c>
      <c r="F647" s="6" t="str">
        <f>IF($A647&lt;&gt;"",MAXIFS(Token!$C:$C,Token!$A:$A,$D647),)</f>
        <v/>
      </c>
    </row>
    <row r="648">
      <c r="A648" s="33" t="str">
        <f t="shared" si="1"/>
        <v/>
      </c>
      <c r="B648" s="22" t="str">
        <f t="shared" si="2"/>
        <v/>
      </c>
      <c r="C648" s="14" t="str">
        <f>IF($A648&lt;&gt;"",MINIFS(Merchant!$A:$A,Merchant!$B:$B,$G$2),)</f>
        <v/>
      </c>
      <c r="D648" s="14" t="str">
        <f t="shared" si="3"/>
        <v/>
      </c>
      <c r="E648" s="14" t="str">
        <f t="shared" si="4"/>
        <v/>
      </c>
      <c r="F648" s="6" t="str">
        <f>IF($A648&lt;&gt;"",MAXIFS(Token!$C:$C,Token!$A:$A,$D648),)</f>
        <v/>
      </c>
    </row>
    <row r="649">
      <c r="A649" s="33" t="str">
        <f t="shared" si="1"/>
        <v/>
      </c>
      <c r="B649" s="22" t="str">
        <f t="shared" si="2"/>
        <v/>
      </c>
      <c r="C649" s="14" t="str">
        <f>IF($A649&lt;&gt;"",MINIFS(Merchant!$A:$A,Merchant!$B:$B,$G$2),)</f>
        <v/>
      </c>
      <c r="D649" s="14" t="str">
        <f t="shared" si="3"/>
        <v/>
      </c>
      <c r="E649" s="14" t="str">
        <f t="shared" si="4"/>
        <v/>
      </c>
      <c r="F649" s="6" t="str">
        <f>IF($A649&lt;&gt;"",MAXIFS(Token!$C:$C,Token!$A:$A,$D649),)</f>
        <v/>
      </c>
    </row>
    <row r="650">
      <c r="A650" s="33" t="str">
        <f t="shared" si="1"/>
        <v/>
      </c>
      <c r="B650" s="22" t="str">
        <f t="shared" si="2"/>
        <v/>
      </c>
      <c r="C650" s="14" t="str">
        <f>IF($A650&lt;&gt;"",MINIFS(Merchant!$A:$A,Merchant!$B:$B,$G$2),)</f>
        <v/>
      </c>
      <c r="D650" s="14" t="str">
        <f t="shared" si="3"/>
        <v/>
      </c>
      <c r="E650" s="14" t="str">
        <f t="shared" si="4"/>
        <v/>
      </c>
      <c r="F650" s="6" t="str">
        <f>IF($A650&lt;&gt;"",MAXIFS(Token!$C:$C,Token!$A:$A,$D650),)</f>
        <v/>
      </c>
    </row>
    <row r="651">
      <c r="A651" s="33" t="str">
        <f t="shared" si="1"/>
        <v/>
      </c>
      <c r="B651" s="22" t="str">
        <f t="shared" si="2"/>
        <v/>
      </c>
      <c r="C651" s="14" t="str">
        <f>IF($A651&lt;&gt;"",MINIFS(Merchant!$A:$A,Merchant!$B:$B,$G$2),)</f>
        <v/>
      </c>
      <c r="D651" s="14" t="str">
        <f t="shared" si="3"/>
        <v/>
      </c>
      <c r="E651" s="14" t="str">
        <f t="shared" si="4"/>
        <v/>
      </c>
      <c r="F651" s="6" t="str">
        <f>IF($A651&lt;&gt;"",MAXIFS(Token!$C:$C,Token!$A:$A,$D651),)</f>
        <v/>
      </c>
    </row>
    <row r="652">
      <c r="A652" s="33" t="str">
        <f t="shared" si="1"/>
        <v/>
      </c>
      <c r="B652" s="22" t="str">
        <f t="shared" si="2"/>
        <v/>
      </c>
      <c r="C652" s="14" t="str">
        <f>IF($A652&lt;&gt;"",MINIFS(Merchant!$A:$A,Merchant!$B:$B,$G$2),)</f>
        <v/>
      </c>
      <c r="D652" s="14" t="str">
        <f t="shared" si="3"/>
        <v/>
      </c>
      <c r="E652" s="14" t="str">
        <f t="shared" si="4"/>
        <v/>
      </c>
      <c r="F652" s="6" t="str">
        <f>IF($A652&lt;&gt;"",MAXIFS(Token!$C:$C,Token!$A:$A,$D652),)</f>
        <v/>
      </c>
    </row>
    <row r="653">
      <c r="A653" s="33" t="str">
        <f t="shared" si="1"/>
        <v/>
      </c>
      <c r="B653" s="22" t="str">
        <f t="shared" si="2"/>
        <v/>
      </c>
      <c r="C653" s="14" t="str">
        <f>IF($A653&lt;&gt;"",MINIFS(Merchant!$A:$A,Merchant!$B:$B,$G$2),)</f>
        <v/>
      </c>
      <c r="D653" s="14" t="str">
        <f t="shared" si="3"/>
        <v/>
      </c>
      <c r="E653" s="14" t="str">
        <f t="shared" si="4"/>
        <v/>
      </c>
      <c r="F653" s="6" t="str">
        <f>IF($A653&lt;&gt;"",MAXIFS(Token!$C:$C,Token!$A:$A,$D653),)</f>
        <v/>
      </c>
    </row>
    <row r="654">
      <c r="A654" s="33" t="str">
        <f t="shared" si="1"/>
        <v/>
      </c>
      <c r="B654" s="22" t="str">
        <f t="shared" si="2"/>
        <v/>
      </c>
      <c r="C654" s="14" t="str">
        <f>IF($A654&lt;&gt;"",MINIFS(Merchant!$A:$A,Merchant!$B:$B,$G$2),)</f>
        <v/>
      </c>
      <c r="D654" s="14" t="str">
        <f t="shared" si="3"/>
        <v/>
      </c>
      <c r="E654" s="14" t="str">
        <f t="shared" si="4"/>
        <v/>
      </c>
      <c r="F654" s="6" t="str">
        <f>IF($A654&lt;&gt;"",MAXIFS(Token!$C:$C,Token!$A:$A,$D654),)</f>
        <v/>
      </c>
    </row>
    <row r="655">
      <c r="A655" s="33" t="str">
        <f t="shared" si="1"/>
        <v/>
      </c>
      <c r="B655" s="22" t="str">
        <f t="shared" si="2"/>
        <v/>
      </c>
      <c r="C655" s="14" t="str">
        <f>IF($A655&lt;&gt;"",MINIFS(Merchant!$A:$A,Merchant!$B:$B,$G$2),)</f>
        <v/>
      </c>
      <c r="D655" s="14" t="str">
        <f t="shared" si="3"/>
        <v/>
      </c>
      <c r="E655" s="14" t="str">
        <f t="shared" si="4"/>
        <v/>
      </c>
      <c r="F655" s="6" t="str">
        <f>IF($A655&lt;&gt;"",MAXIFS(Token!$C:$C,Token!$A:$A,$D655),)</f>
        <v/>
      </c>
    </row>
    <row r="656">
      <c r="A656" s="33" t="str">
        <f t="shared" si="1"/>
        <v/>
      </c>
      <c r="B656" s="22" t="str">
        <f t="shared" si="2"/>
        <v/>
      </c>
      <c r="C656" s="14" t="str">
        <f>IF($A656&lt;&gt;"",MINIFS(Merchant!$A:$A,Merchant!$B:$B,$G$2),)</f>
        <v/>
      </c>
      <c r="D656" s="14" t="str">
        <f t="shared" si="3"/>
        <v/>
      </c>
      <c r="E656" s="14" t="str">
        <f t="shared" si="4"/>
        <v/>
      </c>
      <c r="F656" s="6" t="str">
        <f>IF($A656&lt;&gt;"",MAXIFS(Token!$C:$C,Token!$A:$A,$D656),)</f>
        <v/>
      </c>
    </row>
    <row r="657">
      <c r="A657" s="33" t="str">
        <f t="shared" si="1"/>
        <v/>
      </c>
      <c r="B657" s="22" t="str">
        <f t="shared" si="2"/>
        <v/>
      </c>
      <c r="C657" s="14" t="str">
        <f>IF($A657&lt;&gt;"",MINIFS(Merchant!$A:$A,Merchant!$B:$B,$G$2),)</f>
        <v/>
      </c>
      <c r="D657" s="14" t="str">
        <f t="shared" si="3"/>
        <v/>
      </c>
      <c r="E657" s="14" t="str">
        <f t="shared" si="4"/>
        <v/>
      </c>
      <c r="F657" s="6" t="str">
        <f>IF($A657&lt;&gt;"",MAXIFS(Token!$C:$C,Token!$A:$A,$D657),)</f>
        <v/>
      </c>
    </row>
    <row r="658">
      <c r="A658" s="33" t="str">
        <f t="shared" si="1"/>
        <v/>
      </c>
      <c r="B658" s="22" t="str">
        <f t="shared" si="2"/>
        <v/>
      </c>
      <c r="C658" s="14" t="str">
        <f>IF($A658&lt;&gt;"",MINIFS(Merchant!$A:$A,Merchant!$B:$B,$G$2),)</f>
        <v/>
      </c>
      <c r="D658" s="14" t="str">
        <f t="shared" si="3"/>
        <v/>
      </c>
      <c r="E658" s="14" t="str">
        <f t="shared" si="4"/>
        <v/>
      </c>
      <c r="F658" s="6" t="str">
        <f>IF($A658&lt;&gt;"",MAXIFS(Token!$C:$C,Token!$A:$A,$D658),)</f>
        <v/>
      </c>
    </row>
    <row r="659">
      <c r="A659" s="33" t="str">
        <f t="shared" si="1"/>
        <v/>
      </c>
      <c r="B659" s="22" t="str">
        <f t="shared" si="2"/>
        <v/>
      </c>
      <c r="C659" s="14" t="str">
        <f>IF($A659&lt;&gt;"",MINIFS(Merchant!$A:$A,Merchant!$B:$B,$G$2),)</f>
        <v/>
      </c>
      <c r="D659" s="14" t="str">
        <f t="shared" si="3"/>
        <v/>
      </c>
      <c r="E659" s="14" t="str">
        <f t="shared" si="4"/>
        <v/>
      </c>
      <c r="F659" s="6" t="str">
        <f>IF($A659&lt;&gt;"",MAXIFS(Token!$C:$C,Token!$A:$A,$D659),)</f>
        <v/>
      </c>
    </row>
    <row r="660">
      <c r="A660" s="33" t="str">
        <f t="shared" si="1"/>
        <v/>
      </c>
      <c r="B660" s="22" t="str">
        <f t="shared" si="2"/>
        <v/>
      </c>
      <c r="C660" s="14" t="str">
        <f>IF($A660&lt;&gt;"",MINIFS(Merchant!$A:$A,Merchant!$B:$B,$G$2),)</f>
        <v/>
      </c>
      <c r="D660" s="14" t="str">
        <f t="shared" si="3"/>
        <v/>
      </c>
      <c r="E660" s="14" t="str">
        <f t="shared" si="4"/>
        <v/>
      </c>
      <c r="F660" s="6" t="str">
        <f>IF($A660&lt;&gt;"",MAXIFS(Token!$C:$C,Token!$A:$A,$D660),)</f>
        <v/>
      </c>
    </row>
    <row r="661">
      <c r="A661" s="33" t="str">
        <f t="shared" si="1"/>
        <v/>
      </c>
      <c r="B661" s="22" t="str">
        <f t="shared" si="2"/>
        <v/>
      </c>
      <c r="C661" s="14" t="str">
        <f>IF($A661&lt;&gt;"",MINIFS(Merchant!$A:$A,Merchant!$B:$B,$G$2),)</f>
        <v/>
      </c>
      <c r="D661" s="14" t="str">
        <f t="shared" si="3"/>
        <v/>
      </c>
      <c r="E661" s="14" t="str">
        <f t="shared" si="4"/>
        <v/>
      </c>
      <c r="F661" s="6" t="str">
        <f>IF($A661&lt;&gt;"",MAXIFS(Token!$C:$C,Token!$A:$A,$D661),)</f>
        <v/>
      </c>
    </row>
    <row r="662">
      <c r="A662" s="33" t="str">
        <f t="shared" si="1"/>
        <v/>
      </c>
      <c r="B662" s="22" t="str">
        <f t="shared" si="2"/>
        <v/>
      </c>
      <c r="C662" s="14" t="str">
        <f>IF($A662&lt;&gt;"",MINIFS(Merchant!$A:$A,Merchant!$B:$B,$G$2),)</f>
        <v/>
      </c>
      <c r="D662" s="14" t="str">
        <f t="shared" si="3"/>
        <v/>
      </c>
      <c r="E662" s="14" t="str">
        <f t="shared" si="4"/>
        <v/>
      </c>
      <c r="F662" s="6" t="str">
        <f>IF($A662&lt;&gt;"",MAXIFS(Token!$C:$C,Token!$A:$A,$D662),)</f>
        <v/>
      </c>
    </row>
    <row r="663">
      <c r="A663" s="33" t="str">
        <f t="shared" si="1"/>
        <v/>
      </c>
      <c r="B663" s="22" t="str">
        <f t="shared" si="2"/>
        <v/>
      </c>
      <c r="C663" s="14" t="str">
        <f>IF($A663&lt;&gt;"",MINIFS(Merchant!$A:$A,Merchant!$B:$B,$G$2),)</f>
        <v/>
      </c>
      <c r="D663" s="14" t="str">
        <f t="shared" si="3"/>
        <v/>
      </c>
      <c r="E663" s="14" t="str">
        <f t="shared" si="4"/>
        <v/>
      </c>
      <c r="F663" s="6" t="str">
        <f>IF($A663&lt;&gt;"",MAXIFS(Token!$C:$C,Token!$A:$A,$D663),)</f>
        <v/>
      </c>
    </row>
    <row r="664">
      <c r="A664" s="33" t="str">
        <f t="shared" si="1"/>
        <v/>
      </c>
      <c r="B664" s="22" t="str">
        <f t="shared" si="2"/>
        <v/>
      </c>
      <c r="C664" s="14" t="str">
        <f>IF($A664&lt;&gt;"",MINIFS(Merchant!$A:$A,Merchant!$B:$B,$G$2),)</f>
        <v/>
      </c>
      <c r="D664" s="14" t="str">
        <f t="shared" si="3"/>
        <v/>
      </c>
      <c r="E664" s="14" t="str">
        <f t="shared" si="4"/>
        <v/>
      </c>
      <c r="F664" s="6" t="str">
        <f>IF($A664&lt;&gt;"",MAXIFS(Token!$C:$C,Token!$A:$A,$D664),)</f>
        <v/>
      </c>
    </row>
    <row r="665">
      <c r="A665" s="33" t="str">
        <f t="shared" si="1"/>
        <v/>
      </c>
      <c r="B665" s="22" t="str">
        <f t="shared" si="2"/>
        <v/>
      </c>
      <c r="C665" s="14" t="str">
        <f>IF($A665&lt;&gt;"",MINIFS(Merchant!$A:$A,Merchant!$B:$B,$G$2),)</f>
        <v/>
      </c>
      <c r="D665" s="14" t="str">
        <f t="shared" si="3"/>
        <v/>
      </c>
      <c r="E665" s="14" t="str">
        <f t="shared" si="4"/>
        <v/>
      </c>
      <c r="F665" s="6" t="str">
        <f>IF($A665&lt;&gt;"",MAXIFS(Token!$C:$C,Token!$A:$A,$D665),)</f>
        <v/>
      </c>
    </row>
    <row r="666">
      <c r="A666" s="33" t="str">
        <f t="shared" si="1"/>
        <v/>
      </c>
      <c r="B666" s="22" t="str">
        <f t="shared" si="2"/>
        <v/>
      </c>
      <c r="C666" s="14" t="str">
        <f>IF($A666&lt;&gt;"",MINIFS(Merchant!$A:$A,Merchant!$B:$B,$G$2),)</f>
        <v/>
      </c>
      <c r="D666" s="14" t="str">
        <f t="shared" si="3"/>
        <v/>
      </c>
      <c r="E666" s="14" t="str">
        <f t="shared" si="4"/>
        <v/>
      </c>
      <c r="F666" s="6" t="str">
        <f>IF($A666&lt;&gt;"",MAXIFS(Token!$C:$C,Token!$A:$A,$D666),)</f>
        <v/>
      </c>
    </row>
    <row r="667">
      <c r="A667" s="33" t="str">
        <f t="shared" si="1"/>
        <v/>
      </c>
      <c r="B667" s="22" t="str">
        <f t="shared" si="2"/>
        <v/>
      </c>
      <c r="C667" s="14" t="str">
        <f>IF($A667&lt;&gt;"",MINIFS(Merchant!$A:$A,Merchant!$B:$B,$G$2),)</f>
        <v/>
      </c>
      <c r="D667" s="14" t="str">
        <f t="shared" si="3"/>
        <v/>
      </c>
      <c r="E667" s="14" t="str">
        <f t="shared" si="4"/>
        <v/>
      </c>
      <c r="F667" s="6" t="str">
        <f>IF($A667&lt;&gt;"",MAXIFS(Token!$C:$C,Token!$A:$A,$D667),)</f>
        <v/>
      </c>
    </row>
    <row r="668">
      <c r="A668" s="33" t="str">
        <f t="shared" si="1"/>
        <v/>
      </c>
      <c r="B668" s="22" t="str">
        <f t="shared" si="2"/>
        <v/>
      </c>
      <c r="C668" s="14" t="str">
        <f>IF($A668&lt;&gt;"",MINIFS(Merchant!$A:$A,Merchant!$B:$B,$G$2),)</f>
        <v/>
      </c>
      <c r="D668" s="14" t="str">
        <f t="shared" si="3"/>
        <v/>
      </c>
      <c r="E668" s="14" t="str">
        <f t="shared" si="4"/>
        <v/>
      </c>
      <c r="F668" s="6" t="str">
        <f>IF($A668&lt;&gt;"",MAXIFS(Token!$C:$C,Token!$A:$A,$D668),)</f>
        <v/>
      </c>
    </row>
    <row r="669">
      <c r="A669" s="33" t="str">
        <f t="shared" si="1"/>
        <v/>
      </c>
      <c r="B669" s="22" t="str">
        <f t="shared" si="2"/>
        <v/>
      </c>
      <c r="C669" s="14" t="str">
        <f>IF($A669&lt;&gt;"",MINIFS(Merchant!$A:$A,Merchant!$B:$B,$G$2),)</f>
        <v/>
      </c>
      <c r="D669" s="14" t="str">
        <f t="shared" si="3"/>
        <v/>
      </c>
      <c r="E669" s="14" t="str">
        <f t="shared" si="4"/>
        <v/>
      </c>
      <c r="F669" s="6" t="str">
        <f>IF($A669&lt;&gt;"",MAXIFS(Token!$C:$C,Token!$A:$A,$D669),)</f>
        <v/>
      </c>
    </row>
    <row r="670">
      <c r="A670" s="33" t="str">
        <f t="shared" si="1"/>
        <v/>
      </c>
      <c r="B670" s="22" t="str">
        <f t="shared" si="2"/>
        <v/>
      </c>
      <c r="C670" s="14" t="str">
        <f>IF($A670&lt;&gt;"",MINIFS(Merchant!$A:$A,Merchant!$B:$B,$G$2),)</f>
        <v/>
      </c>
      <c r="D670" s="14" t="str">
        <f t="shared" si="3"/>
        <v/>
      </c>
      <c r="E670" s="14" t="str">
        <f t="shared" si="4"/>
        <v/>
      </c>
      <c r="F670" s="6" t="str">
        <f>IF($A670&lt;&gt;"",MAXIFS(Token!$C:$C,Token!$A:$A,$D670),)</f>
        <v/>
      </c>
    </row>
    <row r="671">
      <c r="A671" s="33" t="str">
        <f t="shared" si="1"/>
        <v/>
      </c>
      <c r="B671" s="22" t="str">
        <f t="shared" si="2"/>
        <v/>
      </c>
      <c r="C671" s="14" t="str">
        <f>IF($A671&lt;&gt;"",MINIFS(Merchant!$A:$A,Merchant!$B:$B,$G$2),)</f>
        <v/>
      </c>
      <c r="D671" s="14" t="str">
        <f t="shared" si="3"/>
        <v/>
      </c>
      <c r="E671" s="14" t="str">
        <f t="shared" si="4"/>
        <v/>
      </c>
      <c r="F671" s="6" t="str">
        <f>IF($A671&lt;&gt;"",MAXIFS(Token!$C:$C,Token!$A:$A,$D671),)</f>
        <v/>
      </c>
    </row>
    <row r="672">
      <c r="A672" s="33" t="str">
        <f t="shared" si="1"/>
        <v/>
      </c>
      <c r="B672" s="22" t="str">
        <f t="shared" si="2"/>
        <v/>
      </c>
      <c r="C672" s="14" t="str">
        <f>IF($A672&lt;&gt;"",MINIFS(Merchant!$A:$A,Merchant!$B:$B,$G$2),)</f>
        <v/>
      </c>
      <c r="D672" s="14" t="str">
        <f t="shared" si="3"/>
        <v/>
      </c>
      <c r="E672" s="14" t="str">
        <f t="shared" si="4"/>
        <v/>
      </c>
      <c r="F672" s="6" t="str">
        <f>IF($A672&lt;&gt;"",MAXIFS(Token!$C:$C,Token!$A:$A,$D672),)</f>
        <v/>
      </c>
    </row>
    <row r="673">
      <c r="A673" s="33" t="str">
        <f t="shared" si="1"/>
        <v/>
      </c>
      <c r="B673" s="22" t="str">
        <f t="shared" si="2"/>
        <v/>
      </c>
      <c r="C673" s="14" t="str">
        <f>IF($A673&lt;&gt;"",MINIFS(Merchant!$A:$A,Merchant!$B:$B,$G$2),)</f>
        <v/>
      </c>
      <c r="D673" s="14" t="str">
        <f t="shared" si="3"/>
        <v/>
      </c>
      <c r="E673" s="14" t="str">
        <f t="shared" si="4"/>
        <v/>
      </c>
      <c r="F673" s="6" t="str">
        <f>IF($A673&lt;&gt;"",MAXIFS(Token!$C:$C,Token!$A:$A,$D673),)</f>
        <v/>
      </c>
    </row>
    <row r="674">
      <c r="A674" s="33" t="str">
        <f t="shared" si="1"/>
        <v/>
      </c>
      <c r="B674" s="22" t="str">
        <f t="shared" si="2"/>
        <v/>
      </c>
      <c r="C674" s="14" t="str">
        <f>IF($A674&lt;&gt;"",MINIFS(Merchant!$A:$A,Merchant!$B:$B,$G$2),)</f>
        <v/>
      </c>
      <c r="D674" s="14" t="str">
        <f t="shared" si="3"/>
        <v/>
      </c>
      <c r="E674" s="14" t="str">
        <f t="shared" si="4"/>
        <v/>
      </c>
      <c r="F674" s="6" t="str">
        <f>IF($A674&lt;&gt;"",MAXIFS(Token!$C:$C,Token!$A:$A,$D674),)</f>
        <v/>
      </c>
    </row>
    <row r="675">
      <c r="A675" s="33" t="str">
        <f t="shared" si="1"/>
        <v/>
      </c>
      <c r="B675" s="22" t="str">
        <f t="shared" si="2"/>
        <v/>
      </c>
      <c r="C675" s="14" t="str">
        <f>IF($A675&lt;&gt;"",MINIFS(Merchant!$A:$A,Merchant!$B:$B,$G$2),)</f>
        <v/>
      </c>
      <c r="D675" s="14" t="str">
        <f t="shared" si="3"/>
        <v/>
      </c>
      <c r="E675" s="14" t="str">
        <f t="shared" si="4"/>
        <v/>
      </c>
      <c r="F675" s="6" t="str">
        <f>IF($A675&lt;&gt;"",MAXIFS(Token!$C:$C,Token!$A:$A,$D675),)</f>
        <v/>
      </c>
    </row>
    <row r="676">
      <c r="A676" s="33" t="str">
        <f t="shared" si="1"/>
        <v/>
      </c>
      <c r="B676" s="22" t="str">
        <f t="shared" si="2"/>
        <v/>
      </c>
      <c r="C676" s="14" t="str">
        <f>IF($A676&lt;&gt;"",MINIFS(Merchant!$A:$A,Merchant!$B:$B,$G$2),)</f>
        <v/>
      </c>
      <c r="D676" s="14" t="str">
        <f t="shared" si="3"/>
        <v/>
      </c>
      <c r="E676" s="14" t="str">
        <f t="shared" si="4"/>
        <v/>
      </c>
      <c r="F676" s="6" t="str">
        <f>IF($A676&lt;&gt;"",MAXIFS(Token!$C:$C,Token!$A:$A,$D676),)</f>
        <v/>
      </c>
    </row>
    <row r="677">
      <c r="A677" s="33" t="str">
        <f t="shared" si="1"/>
        <v/>
      </c>
      <c r="B677" s="22" t="str">
        <f t="shared" si="2"/>
        <v/>
      </c>
      <c r="C677" s="14" t="str">
        <f>IF($A677&lt;&gt;"",MINIFS(Merchant!$A:$A,Merchant!$B:$B,$G$2),)</f>
        <v/>
      </c>
      <c r="D677" s="14" t="str">
        <f t="shared" si="3"/>
        <v/>
      </c>
      <c r="E677" s="14" t="str">
        <f t="shared" si="4"/>
        <v/>
      </c>
      <c r="F677" s="6" t="str">
        <f>IF($A677&lt;&gt;"",MAXIFS(Token!$C:$C,Token!$A:$A,$D677),)</f>
        <v/>
      </c>
    </row>
    <row r="678">
      <c r="A678" s="33" t="str">
        <f t="shared" si="1"/>
        <v/>
      </c>
      <c r="B678" s="22" t="str">
        <f t="shared" si="2"/>
        <v/>
      </c>
      <c r="C678" s="14" t="str">
        <f>IF($A678&lt;&gt;"",MINIFS(Merchant!$A:$A,Merchant!$B:$B,$G$2),)</f>
        <v/>
      </c>
      <c r="D678" s="14" t="str">
        <f t="shared" si="3"/>
        <v/>
      </c>
      <c r="E678" s="14" t="str">
        <f t="shared" si="4"/>
        <v/>
      </c>
      <c r="F678" s="6" t="str">
        <f>IF($A678&lt;&gt;"",MAXIFS(Token!$C:$C,Token!$A:$A,$D678),)</f>
        <v/>
      </c>
    </row>
    <row r="679">
      <c r="A679" s="33" t="str">
        <f t="shared" si="1"/>
        <v/>
      </c>
      <c r="B679" s="22" t="str">
        <f t="shared" si="2"/>
        <v/>
      </c>
      <c r="C679" s="14" t="str">
        <f>IF($A679&lt;&gt;"",MINIFS(Merchant!$A:$A,Merchant!$B:$B,$G$2),)</f>
        <v/>
      </c>
      <c r="D679" s="14" t="str">
        <f t="shared" si="3"/>
        <v/>
      </c>
      <c r="E679" s="14" t="str">
        <f t="shared" si="4"/>
        <v/>
      </c>
      <c r="F679" s="6" t="str">
        <f>IF($A679&lt;&gt;"",MAXIFS(Token!$C:$C,Token!$A:$A,$D679),)</f>
        <v/>
      </c>
    </row>
    <row r="680">
      <c r="A680" s="33" t="str">
        <f t="shared" si="1"/>
        <v/>
      </c>
      <c r="B680" s="22" t="str">
        <f t="shared" si="2"/>
        <v/>
      </c>
      <c r="C680" s="14" t="str">
        <f>IF($A680&lt;&gt;"",MINIFS(Merchant!$A:$A,Merchant!$B:$B,$G$2),)</f>
        <v/>
      </c>
      <c r="D680" s="14" t="str">
        <f t="shared" si="3"/>
        <v/>
      </c>
      <c r="E680" s="14" t="str">
        <f t="shared" si="4"/>
        <v/>
      </c>
      <c r="F680" s="6" t="str">
        <f>IF($A680&lt;&gt;"",MAXIFS(Token!$C:$C,Token!$A:$A,$D680),)</f>
        <v/>
      </c>
    </row>
    <row r="681">
      <c r="A681" s="33" t="str">
        <f t="shared" si="1"/>
        <v/>
      </c>
      <c r="B681" s="22" t="str">
        <f t="shared" si="2"/>
        <v/>
      </c>
      <c r="C681" s="14" t="str">
        <f>IF($A681&lt;&gt;"",MINIFS(Merchant!$A:$A,Merchant!$B:$B,$G$2),)</f>
        <v/>
      </c>
      <c r="D681" s="14" t="str">
        <f t="shared" si="3"/>
        <v/>
      </c>
      <c r="E681" s="14" t="str">
        <f t="shared" si="4"/>
        <v/>
      </c>
      <c r="F681" s="6" t="str">
        <f>IF($A681&lt;&gt;"",MAXIFS(Token!$C:$C,Token!$A:$A,$D681),)</f>
        <v/>
      </c>
    </row>
    <row r="682">
      <c r="A682" s="33" t="str">
        <f t="shared" si="1"/>
        <v/>
      </c>
      <c r="B682" s="22" t="str">
        <f t="shared" si="2"/>
        <v/>
      </c>
      <c r="C682" s="14" t="str">
        <f>IF($A682&lt;&gt;"",MINIFS(Merchant!$A:$A,Merchant!$B:$B,$G$2),)</f>
        <v/>
      </c>
      <c r="D682" s="14" t="str">
        <f t="shared" si="3"/>
        <v/>
      </c>
      <c r="E682" s="14" t="str">
        <f t="shared" si="4"/>
        <v/>
      </c>
      <c r="F682" s="6" t="str">
        <f>IF($A682&lt;&gt;"",MAXIFS(Token!$C:$C,Token!$A:$A,$D682),)</f>
        <v/>
      </c>
    </row>
    <row r="683">
      <c r="A683" s="33" t="str">
        <f t="shared" si="1"/>
        <v/>
      </c>
      <c r="B683" s="22" t="str">
        <f t="shared" si="2"/>
        <v/>
      </c>
      <c r="C683" s="14" t="str">
        <f>IF($A683&lt;&gt;"",MINIFS(Merchant!$A:$A,Merchant!$B:$B,$G$2),)</f>
        <v/>
      </c>
      <c r="D683" s="14" t="str">
        <f t="shared" si="3"/>
        <v/>
      </c>
      <c r="E683" s="14" t="str">
        <f t="shared" si="4"/>
        <v/>
      </c>
      <c r="F683" s="6" t="str">
        <f>IF($A683&lt;&gt;"",MAXIFS(Token!$C:$C,Token!$A:$A,$D683),)</f>
        <v/>
      </c>
    </row>
    <row r="684">
      <c r="A684" s="33" t="str">
        <f t="shared" si="1"/>
        <v/>
      </c>
      <c r="B684" s="22" t="str">
        <f t="shared" si="2"/>
        <v/>
      </c>
      <c r="C684" s="14" t="str">
        <f>IF($A684&lt;&gt;"",MINIFS(Merchant!$A:$A,Merchant!$B:$B,$G$2),)</f>
        <v/>
      </c>
      <c r="D684" s="14" t="str">
        <f t="shared" si="3"/>
        <v/>
      </c>
      <c r="E684" s="14" t="str">
        <f t="shared" si="4"/>
        <v/>
      </c>
      <c r="F684" s="6" t="str">
        <f>IF($A684&lt;&gt;"",MAXIFS(Token!$C:$C,Token!$A:$A,$D684),)</f>
        <v/>
      </c>
    </row>
    <row r="685">
      <c r="A685" s="33" t="str">
        <f t="shared" si="1"/>
        <v/>
      </c>
      <c r="B685" s="22" t="str">
        <f t="shared" si="2"/>
        <v/>
      </c>
      <c r="C685" s="14" t="str">
        <f>IF($A685&lt;&gt;"",MINIFS(Merchant!$A:$A,Merchant!$B:$B,$G$2),)</f>
        <v/>
      </c>
      <c r="D685" s="14" t="str">
        <f t="shared" si="3"/>
        <v/>
      </c>
      <c r="E685" s="14" t="str">
        <f t="shared" si="4"/>
        <v/>
      </c>
      <c r="F685" s="6" t="str">
        <f>IF($A685&lt;&gt;"",MAXIFS(Token!$C:$C,Token!$A:$A,$D685),)</f>
        <v/>
      </c>
    </row>
    <row r="686">
      <c r="A686" s="33" t="str">
        <f t="shared" si="1"/>
        <v/>
      </c>
      <c r="B686" s="22" t="str">
        <f t="shared" si="2"/>
        <v/>
      </c>
      <c r="C686" s="14" t="str">
        <f>IF($A686&lt;&gt;"",MINIFS(Merchant!$A:$A,Merchant!$B:$B,$G$2),)</f>
        <v/>
      </c>
      <c r="D686" s="14" t="str">
        <f t="shared" si="3"/>
        <v/>
      </c>
      <c r="E686" s="14" t="str">
        <f t="shared" si="4"/>
        <v/>
      </c>
      <c r="F686" s="6" t="str">
        <f>IF($A686&lt;&gt;"",MAXIFS(Token!$C:$C,Token!$A:$A,$D686),)</f>
        <v/>
      </c>
    </row>
    <row r="687">
      <c r="A687" s="33" t="str">
        <f t="shared" si="1"/>
        <v/>
      </c>
      <c r="B687" s="22" t="str">
        <f t="shared" si="2"/>
        <v/>
      </c>
      <c r="C687" s="14" t="str">
        <f>IF($A687&lt;&gt;"",MINIFS(Merchant!$A:$A,Merchant!$B:$B,$G$2),)</f>
        <v/>
      </c>
      <c r="D687" s="14" t="str">
        <f t="shared" si="3"/>
        <v/>
      </c>
      <c r="E687" s="14" t="str">
        <f t="shared" si="4"/>
        <v/>
      </c>
      <c r="F687" s="6" t="str">
        <f>IF($A687&lt;&gt;"",MAXIFS(Token!$C:$C,Token!$A:$A,$D687),)</f>
        <v/>
      </c>
    </row>
    <row r="688">
      <c r="A688" s="33" t="str">
        <f t="shared" si="1"/>
        <v/>
      </c>
      <c r="B688" s="22" t="str">
        <f t="shared" si="2"/>
        <v/>
      </c>
      <c r="C688" s="14" t="str">
        <f>IF($A688&lt;&gt;"",MINIFS(Merchant!$A:$A,Merchant!$B:$B,$G$2),)</f>
        <v/>
      </c>
      <c r="D688" s="14" t="str">
        <f t="shared" si="3"/>
        <v/>
      </c>
      <c r="E688" s="14" t="str">
        <f t="shared" si="4"/>
        <v/>
      </c>
      <c r="F688" s="6" t="str">
        <f>IF($A688&lt;&gt;"",MAXIFS(Token!$C:$C,Token!$A:$A,$D688),)</f>
        <v/>
      </c>
    </row>
    <row r="689">
      <c r="A689" s="33" t="str">
        <f t="shared" si="1"/>
        <v/>
      </c>
      <c r="B689" s="22" t="str">
        <f t="shared" si="2"/>
        <v/>
      </c>
      <c r="C689" s="14" t="str">
        <f>IF($A689&lt;&gt;"",MINIFS(Merchant!$A:$A,Merchant!$B:$B,$G$2),)</f>
        <v/>
      </c>
      <c r="D689" s="14" t="str">
        <f t="shared" si="3"/>
        <v/>
      </c>
      <c r="E689" s="14" t="str">
        <f t="shared" si="4"/>
        <v/>
      </c>
      <c r="F689" s="6" t="str">
        <f>IF($A689&lt;&gt;"",MAXIFS(Token!$C:$C,Token!$A:$A,$D689),)</f>
        <v/>
      </c>
    </row>
    <row r="690">
      <c r="A690" s="33" t="str">
        <f t="shared" si="1"/>
        <v/>
      </c>
      <c r="B690" s="22" t="str">
        <f t="shared" si="2"/>
        <v/>
      </c>
      <c r="C690" s="14" t="str">
        <f>IF($A690&lt;&gt;"",MINIFS(Merchant!$A:$A,Merchant!$B:$B,$G$2),)</f>
        <v/>
      </c>
      <c r="D690" s="14" t="str">
        <f t="shared" si="3"/>
        <v/>
      </c>
      <c r="E690" s="14" t="str">
        <f t="shared" si="4"/>
        <v/>
      </c>
      <c r="F690" s="6" t="str">
        <f>IF($A690&lt;&gt;"",MAXIFS(Token!$C:$C,Token!$A:$A,$D690),)</f>
        <v/>
      </c>
    </row>
    <row r="691">
      <c r="A691" s="33" t="str">
        <f t="shared" si="1"/>
        <v/>
      </c>
      <c r="B691" s="22" t="str">
        <f t="shared" si="2"/>
        <v/>
      </c>
      <c r="C691" s="14" t="str">
        <f>IF($A691&lt;&gt;"",MINIFS(Merchant!$A:$A,Merchant!$B:$B,$G$2),)</f>
        <v/>
      </c>
      <c r="D691" s="14" t="str">
        <f t="shared" si="3"/>
        <v/>
      </c>
      <c r="E691" s="14" t="str">
        <f t="shared" si="4"/>
        <v/>
      </c>
      <c r="F691" s="6" t="str">
        <f>IF($A691&lt;&gt;"",MAXIFS(Token!$C:$C,Token!$A:$A,$D691),)</f>
        <v/>
      </c>
    </row>
    <row r="692">
      <c r="A692" s="33" t="str">
        <f t="shared" si="1"/>
        <v/>
      </c>
      <c r="B692" s="22" t="str">
        <f t="shared" si="2"/>
        <v/>
      </c>
      <c r="C692" s="14" t="str">
        <f>IF($A692&lt;&gt;"",MINIFS(Merchant!$A:$A,Merchant!$B:$B,$G$2),)</f>
        <v/>
      </c>
      <c r="D692" s="14" t="str">
        <f t="shared" si="3"/>
        <v/>
      </c>
      <c r="E692" s="14" t="str">
        <f t="shared" si="4"/>
        <v/>
      </c>
      <c r="F692" s="6" t="str">
        <f>IF($A692&lt;&gt;"",MAXIFS(Token!$C:$C,Token!$A:$A,$D692),)</f>
        <v/>
      </c>
    </row>
    <row r="693">
      <c r="A693" s="33" t="str">
        <f t="shared" si="1"/>
        <v/>
      </c>
      <c r="B693" s="22" t="str">
        <f t="shared" si="2"/>
        <v/>
      </c>
      <c r="C693" s="14" t="str">
        <f>IF($A693&lt;&gt;"",MINIFS(Merchant!$A:$A,Merchant!$B:$B,$G$2),)</f>
        <v/>
      </c>
      <c r="D693" s="14" t="str">
        <f t="shared" si="3"/>
        <v/>
      </c>
      <c r="E693" s="14" t="str">
        <f t="shared" si="4"/>
        <v/>
      </c>
      <c r="F693" s="6" t="str">
        <f>IF($A693&lt;&gt;"",MAXIFS(Token!$C:$C,Token!$A:$A,$D693),)</f>
        <v/>
      </c>
    </row>
    <row r="694">
      <c r="A694" s="33" t="str">
        <f t="shared" si="1"/>
        <v/>
      </c>
      <c r="B694" s="22" t="str">
        <f t="shared" si="2"/>
        <v/>
      </c>
      <c r="C694" s="14" t="str">
        <f>IF($A694&lt;&gt;"",MINIFS(Merchant!$A:$A,Merchant!$B:$B,$G$2),)</f>
        <v/>
      </c>
      <c r="D694" s="14" t="str">
        <f t="shared" si="3"/>
        <v/>
      </c>
      <c r="E694" s="14" t="str">
        <f t="shared" si="4"/>
        <v/>
      </c>
      <c r="F694" s="6" t="str">
        <f>IF($A694&lt;&gt;"",MAXIFS(Token!$C:$C,Token!$A:$A,$D694),)</f>
        <v/>
      </c>
    </row>
    <row r="695">
      <c r="A695" s="33" t="str">
        <f t="shared" si="1"/>
        <v/>
      </c>
      <c r="B695" s="22" t="str">
        <f t="shared" si="2"/>
        <v/>
      </c>
      <c r="C695" s="14" t="str">
        <f>IF($A695&lt;&gt;"",MINIFS(Merchant!$A:$A,Merchant!$B:$B,$G$2),)</f>
        <v/>
      </c>
      <c r="D695" s="14" t="str">
        <f t="shared" si="3"/>
        <v/>
      </c>
      <c r="E695" s="14" t="str">
        <f t="shared" si="4"/>
        <v/>
      </c>
      <c r="F695" s="6" t="str">
        <f>IF($A695&lt;&gt;"",MAXIFS(Token!$C:$C,Token!$A:$A,$D695),)</f>
        <v/>
      </c>
    </row>
    <row r="696">
      <c r="A696" s="33" t="str">
        <f t="shared" si="1"/>
        <v/>
      </c>
      <c r="B696" s="22" t="str">
        <f t="shared" si="2"/>
        <v/>
      </c>
      <c r="C696" s="14" t="str">
        <f>IF($A696&lt;&gt;"",MINIFS(Merchant!$A:$A,Merchant!$B:$B,$G$2),)</f>
        <v/>
      </c>
      <c r="D696" s="14" t="str">
        <f t="shared" si="3"/>
        <v/>
      </c>
      <c r="E696" s="14" t="str">
        <f t="shared" si="4"/>
        <v/>
      </c>
      <c r="F696" s="6" t="str">
        <f>IF($A696&lt;&gt;"",MAXIFS(Token!$C:$C,Token!$A:$A,$D696),)</f>
        <v/>
      </c>
    </row>
    <row r="697">
      <c r="A697" s="33" t="str">
        <f t="shared" si="1"/>
        <v/>
      </c>
      <c r="B697" s="22" t="str">
        <f t="shared" si="2"/>
        <v/>
      </c>
      <c r="C697" s="14" t="str">
        <f>IF($A697&lt;&gt;"",MINIFS(Merchant!$A:$A,Merchant!$B:$B,$G$2),)</f>
        <v/>
      </c>
      <c r="D697" s="14" t="str">
        <f t="shared" si="3"/>
        <v/>
      </c>
      <c r="E697" s="14" t="str">
        <f t="shared" si="4"/>
        <v/>
      </c>
      <c r="F697" s="6" t="str">
        <f>IF($A697&lt;&gt;"",MAXIFS(Token!$C:$C,Token!$A:$A,$D697),)</f>
        <v/>
      </c>
    </row>
    <row r="698">
      <c r="A698" s="33" t="str">
        <f t="shared" si="1"/>
        <v/>
      </c>
      <c r="B698" s="22" t="str">
        <f t="shared" si="2"/>
        <v/>
      </c>
      <c r="C698" s="14" t="str">
        <f>IF($A698&lt;&gt;"",MINIFS(Merchant!$A:$A,Merchant!$B:$B,$G$2),)</f>
        <v/>
      </c>
      <c r="D698" s="14" t="str">
        <f t="shared" si="3"/>
        <v/>
      </c>
      <c r="E698" s="14" t="str">
        <f t="shared" si="4"/>
        <v/>
      </c>
      <c r="F698" s="6" t="str">
        <f>IF($A698&lt;&gt;"",MAXIFS(Token!$C:$C,Token!$A:$A,$D698),)</f>
        <v/>
      </c>
    </row>
    <row r="699">
      <c r="A699" s="33" t="str">
        <f t="shared" si="1"/>
        <v/>
      </c>
      <c r="B699" s="22" t="str">
        <f t="shared" si="2"/>
        <v/>
      </c>
      <c r="C699" s="14" t="str">
        <f>IF($A699&lt;&gt;"",MINIFS(Merchant!$A:$A,Merchant!$B:$B,$G$2),)</f>
        <v/>
      </c>
      <c r="D699" s="14" t="str">
        <f t="shared" si="3"/>
        <v/>
      </c>
      <c r="E699" s="14" t="str">
        <f t="shared" si="4"/>
        <v/>
      </c>
      <c r="F699" s="6" t="str">
        <f>IF($A699&lt;&gt;"",MAXIFS(Token!$C:$C,Token!$A:$A,$D699),)</f>
        <v/>
      </c>
    </row>
    <row r="700">
      <c r="A700" s="33" t="str">
        <f t="shared" si="1"/>
        <v/>
      </c>
      <c r="B700" s="22" t="str">
        <f t="shared" si="2"/>
        <v/>
      </c>
      <c r="C700" s="14" t="str">
        <f>IF($A700&lt;&gt;"",MINIFS(Merchant!$A:$A,Merchant!$B:$B,$G$2),)</f>
        <v/>
      </c>
      <c r="D700" s="14" t="str">
        <f t="shared" si="3"/>
        <v/>
      </c>
      <c r="E700" s="14" t="str">
        <f t="shared" si="4"/>
        <v/>
      </c>
      <c r="F700" s="6" t="str">
        <f>IF($A700&lt;&gt;"",MAXIFS(Token!$C:$C,Token!$A:$A,$D700),)</f>
        <v/>
      </c>
    </row>
    <row r="701">
      <c r="A701" s="33" t="str">
        <f t="shared" si="1"/>
        <v/>
      </c>
      <c r="B701" s="22" t="str">
        <f t="shared" si="2"/>
        <v/>
      </c>
      <c r="C701" s="14" t="str">
        <f>IF($A701&lt;&gt;"",MINIFS(Merchant!$A:$A,Merchant!$B:$B,$G$2),)</f>
        <v/>
      </c>
      <c r="D701" s="14" t="str">
        <f t="shared" si="3"/>
        <v/>
      </c>
      <c r="E701" s="14" t="str">
        <f t="shared" si="4"/>
        <v/>
      </c>
      <c r="F701" s="6" t="str">
        <f>IF($A701&lt;&gt;"",MAXIFS(Token!$C:$C,Token!$A:$A,$D701),)</f>
        <v/>
      </c>
    </row>
    <row r="702">
      <c r="A702" s="33" t="str">
        <f t="shared" si="1"/>
        <v/>
      </c>
      <c r="B702" s="22" t="str">
        <f t="shared" si="2"/>
        <v/>
      </c>
      <c r="C702" s="14" t="str">
        <f>IF($A702&lt;&gt;"",MINIFS(Merchant!$A:$A,Merchant!$B:$B,$G$2),)</f>
        <v/>
      </c>
      <c r="D702" s="14" t="str">
        <f t="shared" si="3"/>
        <v/>
      </c>
      <c r="E702" s="14" t="str">
        <f t="shared" si="4"/>
        <v/>
      </c>
      <c r="F702" s="6" t="str">
        <f>IF($A702&lt;&gt;"",MAXIFS(Token!$C:$C,Token!$A:$A,$D702),)</f>
        <v/>
      </c>
    </row>
    <row r="703">
      <c r="A703" s="33" t="str">
        <f t="shared" si="1"/>
        <v/>
      </c>
      <c r="B703" s="22" t="str">
        <f t="shared" si="2"/>
        <v/>
      </c>
      <c r="C703" s="14" t="str">
        <f>IF($A703&lt;&gt;"",MINIFS(Merchant!$A:$A,Merchant!$B:$B,$G$2),)</f>
        <v/>
      </c>
      <c r="D703" s="14" t="str">
        <f t="shared" si="3"/>
        <v/>
      </c>
      <c r="E703" s="14" t="str">
        <f t="shared" si="4"/>
        <v/>
      </c>
      <c r="F703" s="6" t="str">
        <f>IF($A703&lt;&gt;"",MAXIFS(Token!$C:$C,Token!$A:$A,$D703),)</f>
        <v/>
      </c>
    </row>
    <row r="704">
      <c r="A704" s="33" t="str">
        <f t="shared" si="1"/>
        <v/>
      </c>
      <c r="B704" s="22" t="str">
        <f t="shared" si="2"/>
        <v/>
      </c>
      <c r="C704" s="14" t="str">
        <f>IF($A704&lt;&gt;"",MINIFS(Merchant!$A:$A,Merchant!$B:$B,$G$2),)</f>
        <v/>
      </c>
      <c r="D704" s="14" t="str">
        <f t="shared" si="3"/>
        <v/>
      </c>
      <c r="E704" s="14" t="str">
        <f t="shared" si="4"/>
        <v/>
      </c>
      <c r="F704" s="6" t="str">
        <f>IF($A704&lt;&gt;"",MAXIFS(Token!$C:$C,Token!$A:$A,$D704),)</f>
        <v/>
      </c>
    </row>
    <row r="705">
      <c r="A705" s="33" t="str">
        <f t="shared" si="1"/>
        <v/>
      </c>
      <c r="B705" s="22" t="str">
        <f t="shared" si="2"/>
        <v/>
      </c>
      <c r="C705" s="14" t="str">
        <f>IF($A705&lt;&gt;"",MINIFS(Merchant!$A:$A,Merchant!$B:$B,$G$2),)</f>
        <v/>
      </c>
      <c r="D705" s="14" t="str">
        <f t="shared" si="3"/>
        <v/>
      </c>
      <c r="E705" s="14" t="str">
        <f t="shared" si="4"/>
        <v/>
      </c>
      <c r="F705" s="6" t="str">
        <f>IF($A705&lt;&gt;"",MAXIFS(Token!$C:$C,Token!$A:$A,$D705),)</f>
        <v/>
      </c>
    </row>
    <row r="706">
      <c r="A706" s="33" t="str">
        <f t="shared" si="1"/>
        <v/>
      </c>
      <c r="B706" s="22" t="str">
        <f t="shared" si="2"/>
        <v/>
      </c>
      <c r="C706" s="14" t="str">
        <f>IF($A706&lt;&gt;"",MINIFS(Merchant!$A:$A,Merchant!$B:$B,$G$2),)</f>
        <v/>
      </c>
      <c r="D706" s="14" t="str">
        <f t="shared" si="3"/>
        <v/>
      </c>
      <c r="E706" s="14" t="str">
        <f t="shared" si="4"/>
        <v/>
      </c>
      <c r="F706" s="6" t="str">
        <f>IF($A706&lt;&gt;"",MAXIFS(Token!$C:$C,Token!$A:$A,$D706),)</f>
        <v/>
      </c>
    </row>
    <row r="707">
      <c r="A707" s="33" t="str">
        <f t="shared" si="1"/>
        <v/>
      </c>
      <c r="B707" s="22" t="str">
        <f t="shared" si="2"/>
        <v/>
      </c>
      <c r="C707" s="14" t="str">
        <f>IF($A707&lt;&gt;"",MINIFS(Merchant!$A:$A,Merchant!$B:$B,$G$2),)</f>
        <v/>
      </c>
      <c r="D707" s="14" t="str">
        <f t="shared" si="3"/>
        <v/>
      </c>
      <c r="E707" s="14" t="str">
        <f t="shared" si="4"/>
        <v/>
      </c>
      <c r="F707" s="6" t="str">
        <f>IF($A707&lt;&gt;"",MAXIFS(Token!$C:$C,Token!$A:$A,$D707),)</f>
        <v/>
      </c>
    </row>
    <row r="708">
      <c r="A708" s="33" t="str">
        <f t="shared" si="1"/>
        <v/>
      </c>
      <c r="B708" s="22" t="str">
        <f t="shared" si="2"/>
        <v/>
      </c>
      <c r="C708" s="14" t="str">
        <f>IF($A708&lt;&gt;"",MINIFS(Merchant!$A:$A,Merchant!$B:$B,$G$2),)</f>
        <v/>
      </c>
      <c r="D708" s="14" t="str">
        <f t="shared" si="3"/>
        <v/>
      </c>
      <c r="E708" s="14" t="str">
        <f t="shared" si="4"/>
        <v/>
      </c>
      <c r="F708" s="6" t="str">
        <f>IF($A708&lt;&gt;"",MAXIFS(Token!$C:$C,Token!$A:$A,$D708),)</f>
        <v/>
      </c>
    </row>
    <row r="709">
      <c r="A709" s="33" t="str">
        <f t="shared" si="1"/>
        <v/>
      </c>
      <c r="B709" s="22" t="str">
        <f t="shared" si="2"/>
        <v/>
      </c>
      <c r="C709" s="14" t="str">
        <f>IF($A709&lt;&gt;"",MINIFS(Merchant!$A:$A,Merchant!$B:$B,$G$2),)</f>
        <v/>
      </c>
      <c r="D709" s="14" t="str">
        <f t="shared" si="3"/>
        <v/>
      </c>
      <c r="E709" s="14" t="str">
        <f t="shared" si="4"/>
        <v/>
      </c>
      <c r="F709" s="6" t="str">
        <f>IF($A709&lt;&gt;"",MAXIFS(Token!$C:$C,Token!$A:$A,$D709),)</f>
        <v/>
      </c>
    </row>
    <row r="710">
      <c r="A710" s="33" t="str">
        <f t="shared" si="1"/>
        <v/>
      </c>
      <c r="B710" s="22" t="str">
        <f t="shared" si="2"/>
        <v/>
      </c>
      <c r="C710" s="14" t="str">
        <f>IF($A710&lt;&gt;"",MINIFS(Merchant!$A:$A,Merchant!$B:$B,$G$2),)</f>
        <v/>
      </c>
      <c r="D710" s="14" t="str">
        <f t="shared" si="3"/>
        <v/>
      </c>
      <c r="E710" s="14" t="str">
        <f t="shared" si="4"/>
        <v/>
      </c>
      <c r="F710" s="6" t="str">
        <f>IF($A710&lt;&gt;"",MAXIFS(Token!$C:$C,Token!$A:$A,$D710),)</f>
        <v/>
      </c>
    </row>
    <row r="711">
      <c r="A711" s="33" t="str">
        <f t="shared" si="1"/>
        <v/>
      </c>
      <c r="B711" s="22" t="str">
        <f t="shared" si="2"/>
        <v/>
      </c>
      <c r="C711" s="14" t="str">
        <f>IF($A711&lt;&gt;"",MINIFS(Merchant!$A:$A,Merchant!$B:$B,$G$2),)</f>
        <v/>
      </c>
      <c r="D711" s="14" t="str">
        <f t="shared" si="3"/>
        <v/>
      </c>
      <c r="E711" s="14" t="str">
        <f t="shared" si="4"/>
        <v/>
      </c>
      <c r="F711" s="6" t="str">
        <f>IF($A711&lt;&gt;"",MAXIFS(Token!$C:$C,Token!$A:$A,$D711),)</f>
        <v/>
      </c>
    </row>
    <row r="712">
      <c r="A712" s="33" t="str">
        <f t="shared" si="1"/>
        <v/>
      </c>
      <c r="B712" s="22" t="str">
        <f t="shared" si="2"/>
        <v/>
      </c>
      <c r="C712" s="14" t="str">
        <f>IF($A712&lt;&gt;"",MINIFS(Merchant!$A:$A,Merchant!$B:$B,$G$2),)</f>
        <v/>
      </c>
      <c r="D712" s="14" t="str">
        <f t="shared" si="3"/>
        <v/>
      </c>
      <c r="E712" s="14" t="str">
        <f t="shared" si="4"/>
        <v/>
      </c>
      <c r="F712" s="6" t="str">
        <f>IF($A712&lt;&gt;"",MAXIFS(Token!$C:$C,Token!$A:$A,$D712),)</f>
        <v/>
      </c>
    </row>
    <row r="713">
      <c r="A713" s="33" t="str">
        <f t="shared" si="1"/>
        <v/>
      </c>
      <c r="B713" s="22" t="str">
        <f t="shared" si="2"/>
        <v/>
      </c>
      <c r="C713" s="14" t="str">
        <f>IF($A713&lt;&gt;"",MINIFS(Merchant!$A:$A,Merchant!$B:$B,$G$2),)</f>
        <v/>
      </c>
      <c r="D713" s="14" t="str">
        <f t="shared" si="3"/>
        <v/>
      </c>
      <c r="E713" s="14" t="str">
        <f t="shared" si="4"/>
        <v/>
      </c>
      <c r="F713" s="6" t="str">
        <f>IF($A713&lt;&gt;"",MAXIFS(Token!$C:$C,Token!$A:$A,$D713),)</f>
        <v/>
      </c>
    </row>
    <row r="714">
      <c r="A714" s="33" t="str">
        <f t="shared" si="1"/>
        <v/>
      </c>
      <c r="B714" s="22" t="str">
        <f t="shared" si="2"/>
        <v/>
      </c>
      <c r="C714" s="14" t="str">
        <f>IF($A714&lt;&gt;"",MINIFS(Merchant!$A:$A,Merchant!$B:$B,$G$2),)</f>
        <v/>
      </c>
      <c r="D714" s="14" t="str">
        <f t="shared" si="3"/>
        <v/>
      </c>
      <c r="E714" s="14" t="str">
        <f t="shared" si="4"/>
        <v/>
      </c>
      <c r="F714" s="6" t="str">
        <f>IF($A714&lt;&gt;"",MAXIFS(Token!$C:$C,Token!$A:$A,$D714),)</f>
        <v/>
      </c>
    </row>
    <row r="715">
      <c r="A715" s="33" t="str">
        <f t="shared" si="1"/>
        <v/>
      </c>
      <c r="B715" s="22" t="str">
        <f t="shared" si="2"/>
        <v/>
      </c>
      <c r="C715" s="14" t="str">
        <f>IF($A715&lt;&gt;"",MINIFS(Merchant!$A:$A,Merchant!$B:$B,$G$2),)</f>
        <v/>
      </c>
      <c r="D715" s="14" t="str">
        <f t="shared" si="3"/>
        <v/>
      </c>
      <c r="E715" s="14" t="str">
        <f t="shared" si="4"/>
        <v/>
      </c>
      <c r="F715" s="6" t="str">
        <f>IF($A715&lt;&gt;"",MAXIFS(Token!$C:$C,Token!$A:$A,$D715),)</f>
        <v/>
      </c>
    </row>
    <row r="716">
      <c r="A716" s="33" t="str">
        <f t="shared" si="1"/>
        <v/>
      </c>
      <c r="B716" s="22" t="str">
        <f t="shared" si="2"/>
        <v/>
      </c>
      <c r="C716" s="14" t="str">
        <f>IF($A716&lt;&gt;"",MINIFS(Merchant!$A:$A,Merchant!$B:$B,$G$2),)</f>
        <v/>
      </c>
      <c r="D716" s="14" t="str">
        <f t="shared" si="3"/>
        <v/>
      </c>
      <c r="E716" s="14" t="str">
        <f t="shared" si="4"/>
        <v/>
      </c>
      <c r="F716" s="6" t="str">
        <f>IF($A716&lt;&gt;"",MAXIFS(Token!$C:$C,Token!$A:$A,$D716),)</f>
        <v/>
      </c>
    </row>
    <row r="717">
      <c r="A717" s="33" t="str">
        <f t="shared" si="1"/>
        <v/>
      </c>
      <c r="B717" s="22" t="str">
        <f t="shared" si="2"/>
        <v/>
      </c>
      <c r="C717" s="14" t="str">
        <f>IF($A717&lt;&gt;"",MINIFS(Merchant!$A:$A,Merchant!$B:$B,$G$2),)</f>
        <v/>
      </c>
      <c r="D717" s="14" t="str">
        <f t="shared" si="3"/>
        <v/>
      </c>
      <c r="E717" s="14" t="str">
        <f t="shared" si="4"/>
        <v/>
      </c>
      <c r="F717" s="6" t="str">
        <f>IF($A717&lt;&gt;"",MAXIFS(Token!$C:$C,Token!$A:$A,$D717),)</f>
        <v/>
      </c>
    </row>
    <row r="718">
      <c r="A718" s="33" t="str">
        <f t="shared" si="1"/>
        <v/>
      </c>
      <c r="B718" s="22" t="str">
        <f t="shared" si="2"/>
        <v/>
      </c>
      <c r="C718" s="14" t="str">
        <f>IF($A718&lt;&gt;"",MINIFS(Merchant!$A:$A,Merchant!$B:$B,$G$2),)</f>
        <v/>
      </c>
      <c r="D718" s="14" t="str">
        <f t="shared" si="3"/>
        <v/>
      </c>
      <c r="E718" s="14" t="str">
        <f t="shared" si="4"/>
        <v/>
      </c>
      <c r="F718" s="6" t="str">
        <f>IF($A718&lt;&gt;"",MAXIFS(Token!$C:$C,Token!$A:$A,$D718),)</f>
        <v/>
      </c>
    </row>
    <row r="719">
      <c r="A719" s="33" t="str">
        <f t="shared" si="1"/>
        <v/>
      </c>
      <c r="B719" s="22" t="str">
        <f t="shared" si="2"/>
        <v/>
      </c>
      <c r="C719" s="14" t="str">
        <f>IF($A719&lt;&gt;"",MINIFS(Merchant!$A:$A,Merchant!$B:$B,$G$2),)</f>
        <v/>
      </c>
      <c r="D719" s="14" t="str">
        <f t="shared" si="3"/>
        <v/>
      </c>
      <c r="E719" s="14" t="str">
        <f t="shared" si="4"/>
        <v/>
      </c>
      <c r="F719" s="6" t="str">
        <f>IF($A719&lt;&gt;"",MAXIFS(Token!$C:$C,Token!$A:$A,$D719),)</f>
        <v/>
      </c>
    </row>
    <row r="720">
      <c r="A720" s="33" t="str">
        <f t="shared" si="1"/>
        <v/>
      </c>
      <c r="B720" s="22" t="str">
        <f t="shared" si="2"/>
        <v/>
      </c>
      <c r="C720" s="14" t="str">
        <f>IF($A720&lt;&gt;"",MINIFS(Merchant!$A:$A,Merchant!$B:$B,$G$2),)</f>
        <v/>
      </c>
      <c r="D720" s="14" t="str">
        <f t="shared" si="3"/>
        <v/>
      </c>
      <c r="E720" s="14" t="str">
        <f t="shared" si="4"/>
        <v/>
      </c>
      <c r="F720" s="6" t="str">
        <f>IF($A720&lt;&gt;"",MAXIFS(Token!$C:$C,Token!$A:$A,$D720),)</f>
        <v/>
      </c>
    </row>
    <row r="721">
      <c r="A721" s="33" t="str">
        <f t="shared" si="1"/>
        <v/>
      </c>
      <c r="B721" s="22" t="str">
        <f t="shared" si="2"/>
        <v/>
      </c>
      <c r="C721" s="14" t="str">
        <f>IF($A721&lt;&gt;"",MINIFS(Merchant!$A:$A,Merchant!$B:$B,$G$2),)</f>
        <v/>
      </c>
      <c r="D721" s="14" t="str">
        <f t="shared" si="3"/>
        <v/>
      </c>
      <c r="E721" s="14" t="str">
        <f t="shared" si="4"/>
        <v/>
      </c>
      <c r="F721" s="6" t="str">
        <f>IF($A721&lt;&gt;"",MAXIFS(Token!$C:$C,Token!$A:$A,$D721),)</f>
        <v/>
      </c>
    </row>
    <row r="722">
      <c r="A722" s="33" t="str">
        <f t="shared" si="1"/>
        <v/>
      </c>
      <c r="B722" s="22" t="str">
        <f t="shared" si="2"/>
        <v/>
      </c>
      <c r="C722" s="14" t="str">
        <f>IF($A722&lt;&gt;"",MINIFS(Merchant!$A:$A,Merchant!$B:$B,$G$2),)</f>
        <v/>
      </c>
      <c r="D722" s="14" t="str">
        <f t="shared" si="3"/>
        <v/>
      </c>
      <c r="E722" s="14" t="str">
        <f t="shared" si="4"/>
        <v/>
      </c>
      <c r="F722" s="6" t="str">
        <f>IF($A722&lt;&gt;"",MAXIFS(Token!$C:$C,Token!$A:$A,$D722),)</f>
        <v/>
      </c>
    </row>
    <row r="723">
      <c r="A723" s="33" t="str">
        <f t="shared" si="1"/>
        <v/>
      </c>
      <c r="B723" s="22" t="str">
        <f t="shared" si="2"/>
        <v/>
      </c>
      <c r="C723" s="14" t="str">
        <f>IF($A723&lt;&gt;"",MINIFS(Merchant!$A:$A,Merchant!$B:$B,$G$2),)</f>
        <v/>
      </c>
      <c r="D723" s="14" t="str">
        <f t="shared" si="3"/>
        <v/>
      </c>
      <c r="E723" s="14" t="str">
        <f t="shared" si="4"/>
        <v/>
      </c>
      <c r="F723" s="6" t="str">
        <f>IF($A723&lt;&gt;"",MAXIFS(Token!$C:$C,Token!$A:$A,$D723),)</f>
        <v/>
      </c>
    </row>
    <row r="724">
      <c r="A724" s="33" t="str">
        <f t="shared" si="1"/>
        <v/>
      </c>
      <c r="B724" s="22" t="str">
        <f t="shared" si="2"/>
        <v/>
      </c>
      <c r="C724" s="14" t="str">
        <f>IF($A724&lt;&gt;"",MINIFS(Merchant!$A:$A,Merchant!$B:$B,$G$2),)</f>
        <v/>
      </c>
      <c r="D724" s="14" t="str">
        <f t="shared" si="3"/>
        <v/>
      </c>
      <c r="E724" s="14" t="str">
        <f t="shared" si="4"/>
        <v/>
      </c>
      <c r="F724" s="6" t="str">
        <f>IF($A724&lt;&gt;"",MAXIFS(Token!$C:$C,Token!$A:$A,$D724),)</f>
        <v/>
      </c>
    </row>
    <row r="725">
      <c r="A725" s="33" t="str">
        <f t="shared" si="1"/>
        <v/>
      </c>
      <c r="B725" s="22" t="str">
        <f t="shared" si="2"/>
        <v/>
      </c>
      <c r="C725" s="14" t="str">
        <f>IF($A725&lt;&gt;"",MINIFS(Merchant!$A:$A,Merchant!$B:$B,$G$2),)</f>
        <v/>
      </c>
      <c r="D725" s="14" t="str">
        <f t="shared" si="3"/>
        <v/>
      </c>
      <c r="E725" s="14" t="str">
        <f t="shared" si="4"/>
        <v/>
      </c>
      <c r="F725" s="6" t="str">
        <f>IF($A725&lt;&gt;"",MAXIFS(Token!$C:$C,Token!$A:$A,$D725),)</f>
        <v/>
      </c>
    </row>
    <row r="726">
      <c r="A726" s="33" t="str">
        <f t="shared" si="1"/>
        <v/>
      </c>
      <c r="B726" s="22" t="str">
        <f t="shared" si="2"/>
        <v/>
      </c>
      <c r="C726" s="14" t="str">
        <f>IF($A726&lt;&gt;"",MINIFS(Merchant!$A:$A,Merchant!$B:$B,$G$2),)</f>
        <v/>
      </c>
      <c r="D726" s="14" t="str">
        <f t="shared" si="3"/>
        <v/>
      </c>
      <c r="E726" s="14" t="str">
        <f t="shared" si="4"/>
        <v/>
      </c>
      <c r="F726" s="6" t="str">
        <f>IF($A726&lt;&gt;"",MAXIFS(Token!$C:$C,Token!$A:$A,$D726),)</f>
        <v/>
      </c>
    </row>
    <row r="727">
      <c r="A727" s="33" t="str">
        <f t="shared" si="1"/>
        <v/>
      </c>
      <c r="B727" s="22" t="str">
        <f t="shared" si="2"/>
        <v/>
      </c>
      <c r="C727" s="14" t="str">
        <f>IF($A727&lt;&gt;"",MINIFS(Merchant!$A:$A,Merchant!$B:$B,$G$2),)</f>
        <v/>
      </c>
      <c r="D727" s="14" t="str">
        <f t="shared" si="3"/>
        <v/>
      </c>
      <c r="E727" s="14" t="str">
        <f t="shared" si="4"/>
        <v/>
      </c>
      <c r="F727" s="6" t="str">
        <f>IF($A727&lt;&gt;"",MAXIFS(Token!$C:$C,Token!$A:$A,$D727),)</f>
        <v/>
      </c>
    </row>
    <row r="728">
      <c r="A728" s="33" t="str">
        <f t="shared" si="1"/>
        <v/>
      </c>
      <c r="B728" s="22" t="str">
        <f t="shared" si="2"/>
        <v/>
      </c>
      <c r="C728" s="14" t="str">
        <f>IF($A728&lt;&gt;"",MINIFS(Merchant!$A:$A,Merchant!$B:$B,$G$2),)</f>
        <v/>
      </c>
      <c r="D728" s="14" t="str">
        <f t="shared" si="3"/>
        <v/>
      </c>
      <c r="E728" s="14" t="str">
        <f t="shared" si="4"/>
        <v/>
      </c>
      <c r="F728" s="6" t="str">
        <f>IF($A728&lt;&gt;"",MAXIFS(Token!$C:$C,Token!$A:$A,$D728),)</f>
        <v/>
      </c>
    </row>
    <row r="729">
      <c r="A729" s="33" t="str">
        <f t="shared" si="1"/>
        <v/>
      </c>
      <c r="B729" s="22" t="str">
        <f t="shared" si="2"/>
        <v/>
      </c>
      <c r="C729" s="14" t="str">
        <f>IF($A729&lt;&gt;"",MINIFS(Merchant!$A:$A,Merchant!$B:$B,$G$2),)</f>
        <v/>
      </c>
      <c r="D729" s="14" t="str">
        <f t="shared" si="3"/>
        <v/>
      </c>
      <c r="E729" s="14" t="str">
        <f t="shared" si="4"/>
        <v/>
      </c>
      <c r="F729" s="6" t="str">
        <f>IF($A729&lt;&gt;"",MAXIFS(Token!$C:$C,Token!$A:$A,$D729),)</f>
        <v/>
      </c>
    </row>
    <row r="730">
      <c r="A730" s="33" t="str">
        <f t="shared" si="1"/>
        <v/>
      </c>
      <c r="B730" s="22" t="str">
        <f t="shared" si="2"/>
        <v/>
      </c>
      <c r="C730" s="14" t="str">
        <f>IF($A730&lt;&gt;"",MINIFS(Merchant!$A:$A,Merchant!$B:$B,$G$2),)</f>
        <v/>
      </c>
      <c r="D730" s="14" t="str">
        <f t="shared" si="3"/>
        <v/>
      </c>
      <c r="E730" s="14" t="str">
        <f t="shared" si="4"/>
        <v/>
      </c>
      <c r="F730" s="6" t="str">
        <f>IF($A730&lt;&gt;"",MAXIFS(Token!$C:$C,Token!$A:$A,$D730),)</f>
        <v/>
      </c>
    </row>
    <row r="731">
      <c r="A731" s="33" t="str">
        <f t="shared" si="1"/>
        <v/>
      </c>
      <c r="B731" s="22" t="str">
        <f t="shared" si="2"/>
        <v/>
      </c>
      <c r="C731" s="14" t="str">
        <f>IF($A731&lt;&gt;"",MINIFS(Merchant!$A:$A,Merchant!$B:$B,$G$2),)</f>
        <v/>
      </c>
      <c r="D731" s="14" t="str">
        <f t="shared" si="3"/>
        <v/>
      </c>
      <c r="E731" s="14" t="str">
        <f t="shared" si="4"/>
        <v/>
      </c>
      <c r="F731" s="6" t="str">
        <f>IF($A731&lt;&gt;"",MAXIFS(Token!$C:$C,Token!$A:$A,$D731),)</f>
        <v/>
      </c>
    </row>
    <row r="732">
      <c r="A732" s="33" t="str">
        <f t="shared" si="1"/>
        <v/>
      </c>
      <c r="B732" s="22" t="str">
        <f t="shared" si="2"/>
        <v/>
      </c>
      <c r="C732" s="14" t="str">
        <f>IF($A732&lt;&gt;"",MINIFS(Merchant!$A:$A,Merchant!$B:$B,$G$2),)</f>
        <v/>
      </c>
      <c r="D732" s="14" t="str">
        <f t="shared" si="3"/>
        <v/>
      </c>
      <c r="E732" s="14" t="str">
        <f t="shared" si="4"/>
        <v/>
      </c>
      <c r="F732" s="6" t="str">
        <f>IF($A732&lt;&gt;"",MAXIFS(Token!$C:$C,Token!$A:$A,$D732),)</f>
        <v/>
      </c>
    </row>
    <row r="733">
      <c r="A733" s="33" t="str">
        <f t="shared" si="1"/>
        <v/>
      </c>
      <c r="B733" s="22" t="str">
        <f t="shared" si="2"/>
        <v/>
      </c>
      <c r="C733" s="14" t="str">
        <f>IF($A733&lt;&gt;"",MINIFS(Merchant!$A:$A,Merchant!$B:$B,$G$2),)</f>
        <v/>
      </c>
      <c r="D733" s="14" t="str">
        <f t="shared" si="3"/>
        <v/>
      </c>
      <c r="E733" s="14" t="str">
        <f t="shared" si="4"/>
        <v/>
      </c>
      <c r="F733" s="6" t="str">
        <f>IF($A733&lt;&gt;"",MAXIFS(Token!$C:$C,Token!$A:$A,$D733),)</f>
        <v/>
      </c>
    </row>
    <row r="734">
      <c r="A734" s="33" t="str">
        <f t="shared" si="1"/>
        <v/>
      </c>
      <c r="B734" s="22" t="str">
        <f t="shared" si="2"/>
        <v/>
      </c>
      <c r="C734" s="14" t="str">
        <f>IF($A734&lt;&gt;"",MINIFS(Merchant!$A:$A,Merchant!$B:$B,$G$2),)</f>
        <v/>
      </c>
      <c r="D734" s="14" t="str">
        <f t="shared" si="3"/>
        <v/>
      </c>
      <c r="E734" s="14" t="str">
        <f t="shared" si="4"/>
        <v/>
      </c>
      <c r="F734" s="6" t="str">
        <f>IF($A734&lt;&gt;"",MAXIFS(Token!$C:$C,Token!$A:$A,$D734),)</f>
        <v/>
      </c>
    </row>
    <row r="735">
      <c r="A735" s="33" t="str">
        <f t="shared" si="1"/>
        <v/>
      </c>
      <c r="B735" s="22" t="str">
        <f t="shared" si="2"/>
        <v/>
      </c>
      <c r="C735" s="14" t="str">
        <f>IF($A735&lt;&gt;"",MINIFS(Merchant!$A:$A,Merchant!$B:$B,$G$2),)</f>
        <v/>
      </c>
      <c r="D735" s="14" t="str">
        <f t="shared" si="3"/>
        <v/>
      </c>
      <c r="E735" s="14" t="str">
        <f t="shared" si="4"/>
        <v/>
      </c>
      <c r="F735" s="6" t="str">
        <f>IF($A735&lt;&gt;"",MAXIFS(Token!$C:$C,Token!$A:$A,$D735),)</f>
        <v/>
      </c>
    </row>
    <row r="736">
      <c r="A736" s="33" t="str">
        <f t="shared" si="1"/>
        <v/>
      </c>
      <c r="B736" s="22" t="str">
        <f t="shared" si="2"/>
        <v/>
      </c>
      <c r="C736" s="14" t="str">
        <f>IF($A736&lt;&gt;"",MINIFS(Merchant!$A:$A,Merchant!$B:$B,$G$2),)</f>
        <v/>
      </c>
      <c r="D736" s="14" t="str">
        <f t="shared" si="3"/>
        <v/>
      </c>
      <c r="E736" s="14" t="str">
        <f t="shared" si="4"/>
        <v/>
      </c>
      <c r="F736" s="6" t="str">
        <f>IF($A736&lt;&gt;"",MAXIFS(Token!$C:$C,Token!$A:$A,$D736),)</f>
        <v/>
      </c>
    </row>
    <row r="737">
      <c r="A737" s="33" t="str">
        <f t="shared" si="1"/>
        <v/>
      </c>
      <c r="B737" s="22" t="str">
        <f t="shared" si="2"/>
        <v/>
      </c>
      <c r="C737" s="14" t="str">
        <f>IF($A737&lt;&gt;"",MINIFS(Merchant!$A:$A,Merchant!$B:$B,$G$2),)</f>
        <v/>
      </c>
      <c r="D737" s="14" t="str">
        <f t="shared" si="3"/>
        <v/>
      </c>
      <c r="E737" s="14" t="str">
        <f t="shared" si="4"/>
        <v/>
      </c>
      <c r="F737" s="6" t="str">
        <f>IF($A737&lt;&gt;"",MAXIFS(Token!$C:$C,Token!$A:$A,$D737),)</f>
        <v/>
      </c>
    </row>
    <row r="738">
      <c r="A738" s="33" t="str">
        <f t="shared" si="1"/>
        <v/>
      </c>
      <c r="B738" s="22" t="str">
        <f t="shared" si="2"/>
        <v/>
      </c>
      <c r="C738" s="14" t="str">
        <f>IF($A738&lt;&gt;"",MINIFS(Merchant!$A:$A,Merchant!$B:$B,$G$2),)</f>
        <v/>
      </c>
      <c r="D738" s="14" t="str">
        <f t="shared" si="3"/>
        <v/>
      </c>
      <c r="E738" s="14" t="str">
        <f t="shared" si="4"/>
        <v/>
      </c>
      <c r="F738" s="6" t="str">
        <f>IF($A738&lt;&gt;"",MAXIFS(Token!$C:$C,Token!$A:$A,$D738),)</f>
        <v/>
      </c>
    </row>
    <row r="739">
      <c r="A739" s="33" t="str">
        <f t="shared" si="1"/>
        <v/>
      </c>
      <c r="B739" s="22" t="str">
        <f t="shared" si="2"/>
        <v/>
      </c>
      <c r="C739" s="14" t="str">
        <f>IF($A739&lt;&gt;"",MINIFS(Merchant!$A:$A,Merchant!$B:$B,$G$2),)</f>
        <v/>
      </c>
      <c r="D739" s="14" t="str">
        <f t="shared" si="3"/>
        <v/>
      </c>
      <c r="E739" s="14" t="str">
        <f t="shared" si="4"/>
        <v/>
      </c>
      <c r="F739" s="6" t="str">
        <f>IF($A739&lt;&gt;"",MAXIFS(Token!$C:$C,Token!$A:$A,$D739),)</f>
        <v/>
      </c>
    </row>
    <row r="740">
      <c r="A740" s="33" t="str">
        <f t="shared" si="1"/>
        <v/>
      </c>
      <c r="B740" s="22" t="str">
        <f t="shared" si="2"/>
        <v/>
      </c>
      <c r="C740" s="14" t="str">
        <f>IF($A740&lt;&gt;"",MINIFS(Merchant!$A:$A,Merchant!$B:$B,$G$2),)</f>
        <v/>
      </c>
      <c r="D740" s="14" t="str">
        <f t="shared" si="3"/>
        <v/>
      </c>
      <c r="E740" s="14" t="str">
        <f t="shared" si="4"/>
        <v/>
      </c>
      <c r="F740" s="6" t="str">
        <f>IF($A740&lt;&gt;"",MAXIFS(Token!$C:$C,Token!$A:$A,$D740),)</f>
        <v/>
      </c>
    </row>
    <row r="741">
      <c r="A741" s="33" t="str">
        <f t="shared" si="1"/>
        <v/>
      </c>
      <c r="B741" s="22" t="str">
        <f t="shared" si="2"/>
        <v/>
      </c>
      <c r="C741" s="14" t="str">
        <f>IF($A741&lt;&gt;"",MINIFS(Merchant!$A:$A,Merchant!$B:$B,$G$2),)</f>
        <v/>
      </c>
      <c r="D741" s="14" t="str">
        <f t="shared" si="3"/>
        <v/>
      </c>
      <c r="E741" s="14" t="str">
        <f t="shared" si="4"/>
        <v/>
      </c>
      <c r="F741" s="6" t="str">
        <f>IF($A741&lt;&gt;"",MAXIFS(Token!$C:$C,Token!$A:$A,$D741),)</f>
        <v/>
      </c>
    </row>
    <row r="742">
      <c r="A742" s="33" t="str">
        <f t="shared" si="1"/>
        <v/>
      </c>
      <c r="B742" s="22" t="str">
        <f t="shared" si="2"/>
        <v/>
      </c>
      <c r="C742" s="14" t="str">
        <f>IF($A742&lt;&gt;"",MINIFS(Merchant!$A:$A,Merchant!$B:$B,$G$2),)</f>
        <v/>
      </c>
      <c r="D742" s="14" t="str">
        <f t="shared" si="3"/>
        <v/>
      </c>
      <c r="E742" s="14" t="str">
        <f t="shared" si="4"/>
        <v/>
      </c>
      <c r="F742" s="6" t="str">
        <f>IF($A742&lt;&gt;"",MAXIFS(Token!$C:$C,Token!$A:$A,$D742),)</f>
        <v/>
      </c>
    </row>
    <row r="743">
      <c r="A743" s="33" t="str">
        <f t="shared" si="1"/>
        <v/>
      </c>
      <c r="B743" s="22" t="str">
        <f t="shared" si="2"/>
        <v/>
      </c>
      <c r="C743" s="14" t="str">
        <f>IF($A743&lt;&gt;"",MINIFS(Merchant!$A:$A,Merchant!$B:$B,$G$2),)</f>
        <v/>
      </c>
      <c r="D743" s="14" t="str">
        <f t="shared" si="3"/>
        <v/>
      </c>
      <c r="E743" s="14" t="str">
        <f t="shared" si="4"/>
        <v/>
      </c>
      <c r="F743" s="6" t="str">
        <f>IF($A743&lt;&gt;"",MAXIFS(Token!$C:$C,Token!$A:$A,$D743),)</f>
        <v/>
      </c>
    </row>
    <row r="744">
      <c r="A744" s="33" t="str">
        <f t="shared" si="1"/>
        <v/>
      </c>
      <c r="B744" s="22" t="str">
        <f t="shared" si="2"/>
        <v/>
      </c>
      <c r="C744" s="14" t="str">
        <f>IF($A744&lt;&gt;"",MINIFS(Merchant!$A:$A,Merchant!$B:$B,$G$2),)</f>
        <v/>
      </c>
      <c r="D744" s="14" t="str">
        <f t="shared" si="3"/>
        <v/>
      </c>
      <c r="E744" s="14" t="str">
        <f t="shared" si="4"/>
        <v/>
      </c>
      <c r="F744" s="6" t="str">
        <f>IF($A744&lt;&gt;"",MAXIFS(Token!$C:$C,Token!$A:$A,$D744),)</f>
        <v/>
      </c>
    </row>
    <row r="745">
      <c r="A745" s="33" t="str">
        <f t="shared" si="1"/>
        <v/>
      </c>
      <c r="B745" s="22" t="str">
        <f t="shared" si="2"/>
        <v/>
      </c>
      <c r="C745" s="14" t="str">
        <f>IF($A745&lt;&gt;"",MINIFS(Merchant!$A:$A,Merchant!$B:$B,$G$2),)</f>
        <v/>
      </c>
      <c r="D745" s="14" t="str">
        <f t="shared" si="3"/>
        <v/>
      </c>
      <c r="E745" s="14" t="str">
        <f t="shared" si="4"/>
        <v/>
      </c>
      <c r="F745" s="6" t="str">
        <f>IF($A745&lt;&gt;"",MAXIFS(Token!$C:$C,Token!$A:$A,$D745),)</f>
        <v/>
      </c>
    </row>
    <row r="746">
      <c r="A746" s="33" t="str">
        <f t="shared" si="1"/>
        <v/>
      </c>
      <c r="B746" s="22" t="str">
        <f t="shared" si="2"/>
        <v/>
      </c>
      <c r="C746" s="14" t="str">
        <f>IF($A746&lt;&gt;"",MINIFS(Merchant!$A:$A,Merchant!$B:$B,$G$2),)</f>
        <v/>
      </c>
      <c r="D746" s="14" t="str">
        <f t="shared" si="3"/>
        <v/>
      </c>
      <c r="E746" s="14" t="str">
        <f t="shared" si="4"/>
        <v/>
      </c>
      <c r="F746" s="6" t="str">
        <f>IF($A746&lt;&gt;"",MAXIFS(Token!$C:$C,Token!$A:$A,$D746),)</f>
        <v/>
      </c>
    </row>
    <row r="747">
      <c r="A747" s="33" t="str">
        <f t="shared" si="1"/>
        <v/>
      </c>
      <c r="B747" s="22" t="str">
        <f t="shared" si="2"/>
        <v/>
      </c>
      <c r="C747" s="14" t="str">
        <f>IF($A747&lt;&gt;"",MINIFS(Merchant!$A:$A,Merchant!$B:$B,$G$2),)</f>
        <v/>
      </c>
      <c r="D747" s="14" t="str">
        <f t="shared" si="3"/>
        <v/>
      </c>
      <c r="E747" s="14" t="str">
        <f t="shared" si="4"/>
        <v/>
      </c>
      <c r="F747" s="6" t="str">
        <f>IF($A747&lt;&gt;"",MAXIFS(Token!$C:$C,Token!$A:$A,$D747),)</f>
        <v/>
      </c>
    </row>
    <row r="748">
      <c r="A748" s="33" t="str">
        <f t="shared" si="1"/>
        <v/>
      </c>
      <c r="B748" s="22" t="str">
        <f t="shared" si="2"/>
        <v/>
      </c>
      <c r="C748" s="14" t="str">
        <f>IF($A748&lt;&gt;"",MINIFS(Merchant!$A:$A,Merchant!$B:$B,$G$2),)</f>
        <v/>
      </c>
      <c r="D748" s="14" t="str">
        <f t="shared" si="3"/>
        <v/>
      </c>
      <c r="E748" s="14" t="str">
        <f t="shared" si="4"/>
        <v/>
      </c>
      <c r="F748" s="6" t="str">
        <f>IF($A748&lt;&gt;"",MAXIFS(Token!$C:$C,Token!$A:$A,$D748),)</f>
        <v/>
      </c>
    </row>
    <row r="749">
      <c r="A749" s="33" t="str">
        <f t="shared" si="1"/>
        <v/>
      </c>
      <c r="B749" s="22" t="str">
        <f t="shared" si="2"/>
        <v/>
      </c>
      <c r="C749" s="14" t="str">
        <f>IF($A749&lt;&gt;"",MINIFS(Merchant!$A:$A,Merchant!$B:$B,$G$2),)</f>
        <v/>
      </c>
      <c r="D749" s="14" t="str">
        <f t="shared" si="3"/>
        <v/>
      </c>
      <c r="E749" s="14" t="str">
        <f t="shared" si="4"/>
        <v/>
      </c>
      <c r="F749" s="6" t="str">
        <f>IF($A749&lt;&gt;"",MAXIFS(Token!$C:$C,Token!$A:$A,$D749),)</f>
        <v/>
      </c>
    </row>
    <row r="750">
      <c r="A750" s="33" t="str">
        <f t="shared" si="1"/>
        <v/>
      </c>
      <c r="B750" s="22" t="str">
        <f t="shared" si="2"/>
        <v/>
      </c>
      <c r="C750" s="14" t="str">
        <f>IF($A750&lt;&gt;"",MINIFS(Merchant!$A:$A,Merchant!$B:$B,$G$2),)</f>
        <v/>
      </c>
      <c r="D750" s="14" t="str">
        <f t="shared" si="3"/>
        <v/>
      </c>
      <c r="E750" s="14" t="str">
        <f t="shared" si="4"/>
        <v/>
      </c>
      <c r="F750" s="6" t="str">
        <f>IF($A750&lt;&gt;"",MAXIFS(Token!$C:$C,Token!$A:$A,$D750),)</f>
        <v/>
      </c>
    </row>
    <row r="751">
      <c r="A751" s="33" t="str">
        <f t="shared" si="1"/>
        <v/>
      </c>
      <c r="B751" s="22" t="str">
        <f t="shared" si="2"/>
        <v/>
      </c>
      <c r="C751" s="14" t="str">
        <f>IF($A751&lt;&gt;"",MINIFS(Merchant!$A:$A,Merchant!$B:$B,$G$2),)</f>
        <v/>
      </c>
      <c r="D751" s="14" t="str">
        <f t="shared" si="3"/>
        <v/>
      </c>
      <c r="E751" s="14" t="str">
        <f t="shared" si="4"/>
        <v/>
      </c>
      <c r="F751" s="6" t="str">
        <f>IF($A751&lt;&gt;"",MAXIFS(Token!$C:$C,Token!$A:$A,$D751),)</f>
        <v/>
      </c>
    </row>
    <row r="752">
      <c r="A752" s="33" t="str">
        <f t="shared" si="1"/>
        <v/>
      </c>
      <c r="B752" s="22" t="str">
        <f t="shared" si="2"/>
        <v/>
      </c>
      <c r="C752" s="14" t="str">
        <f>IF($A752&lt;&gt;"",MINIFS(Merchant!$A:$A,Merchant!$B:$B,$G$2),)</f>
        <v/>
      </c>
      <c r="D752" s="14" t="str">
        <f t="shared" si="3"/>
        <v/>
      </c>
      <c r="E752" s="14" t="str">
        <f t="shared" si="4"/>
        <v/>
      </c>
      <c r="F752" s="6" t="str">
        <f>IF($A752&lt;&gt;"",MAXIFS(Token!$C:$C,Token!$A:$A,$D752),)</f>
        <v/>
      </c>
    </row>
    <row r="753">
      <c r="A753" s="33" t="str">
        <f t="shared" si="1"/>
        <v/>
      </c>
      <c r="B753" s="22" t="str">
        <f t="shared" si="2"/>
        <v/>
      </c>
      <c r="C753" s="14" t="str">
        <f>IF($A753&lt;&gt;"",MINIFS(Merchant!$A:$A,Merchant!$B:$B,$G$2),)</f>
        <v/>
      </c>
      <c r="D753" s="14" t="str">
        <f t="shared" si="3"/>
        <v/>
      </c>
      <c r="E753" s="14" t="str">
        <f t="shared" si="4"/>
        <v/>
      </c>
      <c r="F753" s="6" t="str">
        <f>IF($A753&lt;&gt;"",MAXIFS(Token!$C:$C,Token!$A:$A,$D753),)</f>
        <v/>
      </c>
    </row>
    <row r="754">
      <c r="A754" s="33" t="str">
        <f t="shared" si="1"/>
        <v/>
      </c>
      <c r="B754" s="22" t="str">
        <f t="shared" si="2"/>
        <v/>
      </c>
      <c r="C754" s="14" t="str">
        <f>IF($A754&lt;&gt;"",MINIFS(Merchant!$A:$A,Merchant!$B:$B,$G$2),)</f>
        <v/>
      </c>
      <c r="D754" s="14" t="str">
        <f t="shared" si="3"/>
        <v/>
      </c>
      <c r="E754" s="14" t="str">
        <f t="shared" si="4"/>
        <v/>
      </c>
      <c r="F754" s="6" t="str">
        <f>IF($A754&lt;&gt;"",MAXIFS(Token!$C:$C,Token!$A:$A,$D754),)</f>
        <v/>
      </c>
    </row>
    <row r="755">
      <c r="A755" s="33" t="str">
        <f t="shared" si="1"/>
        <v/>
      </c>
      <c r="B755" s="22" t="str">
        <f t="shared" si="2"/>
        <v/>
      </c>
      <c r="C755" s="14" t="str">
        <f>IF($A755&lt;&gt;"",MINIFS(Merchant!$A:$A,Merchant!$B:$B,$G$2),)</f>
        <v/>
      </c>
      <c r="D755" s="14" t="str">
        <f t="shared" si="3"/>
        <v/>
      </c>
      <c r="E755" s="14" t="str">
        <f t="shared" si="4"/>
        <v/>
      </c>
      <c r="F755" s="6" t="str">
        <f>IF($A755&lt;&gt;"",MAXIFS(Token!$C:$C,Token!$A:$A,$D755),)</f>
        <v/>
      </c>
    </row>
    <row r="756">
      <c r="A756" s="33" t="str">
        <f t="shared" si="1"/>
        <v/>
      </c>
      <c r="B756" s="22" t="str">
        <f t="shared" si="2"/>
        <v/>
      </c>
      <c r="C756" s="14" t="str">
        <f>IF($A756&lt;&gt;"",MINIFS(Merchant!$A:$A,Merchant!$B:$B,$G$2),)</f>
        <v/>
      </c>
      <c r="D756" s="14" t="str">
        <f t="shared" si="3"/>
        <v/>
      </c>
      <c r="E756" s="14" t="str">
        <f t="shared" si="4"/>
        <v/>
      </c>
      <c r="F756" s="6" t="str">
        <f>IF($A756&lt;&gt;"",MAXIFS(Token!$C:$C,Token!$A:$A,$D756),)</f>
        <v/>
      </c>
    </row>
    <row r="757">
      <c r="A757" s="33" t="str">
        <f t="shared" si="1"/>
        <v/>
      </c>
      <c r="B757" s="22" t="str">
        <f t="shared" si="2"/>
        <v/>
      </c>
      <c r="C757" s="14" t="str">
        <f>IF($A757&lt;&gt;"",MINIFS(Merchant!$A:$A,Merchant!$B:$B,$G$2),)</f>
        <v/>
      </c>
      <c r="D757" s="14" t="str">
        <f t="shared" si="3"/>
        <v/>
      </c>
      <c r="E757" s="14" t="str">
        <f t="shared" si="4"/>
        <v/>
      </c>
      <c r="F757" s="6" t="str">
        <f>IF($A757&lt;&gt;"",MAXIFS(Token!$C:$C,Token!$A:$A,$D757),)</f>
        <v/>
      </c>
    </row>
    <row r="758">
      <c r="A758" s="33" t="str">
        <f t="shared" si="1"/>
        <v/>
      </c>
      <c r="B758" s="22" t="str">
        <f t="shared" si="2"/>
        <v/>
      </c>
      <c r="C758" s="14" t="str">
        <f>IF($A758&lt;&gt;"",MINIFS(Merchant!$A:$A,Merchant!$B:$B,$G$2),)</f>
        <v/>
      </c>
      <c r="D758" s="14" t="str">
        <f t="shared" si="3"/>
        <v/>
      </c>
      <c r="E758" s="14" t="str">
        <f t="shared" si="4"/>
        <v/>
      </c>
      <c r="F758" s="6" t="str">
        <f>IF($A758&lt;&gt;"",MAXIFS(Token!$C:$C,Token!$A:$A,$D758),)</f>
        <v/>
      </c>
    </row>
    <row r="759">
      <c r="A759" s="33" t="str">
        <f t="shared" si="1"/>
        <v/>
      </c>
      <c r="B759" s="22" t="str">
        <f t="shared" si="2"/>
        <v/>
      </c>
      <c r="C759" s="14" t="str">
        <f>IF($A759&lt;&gt;"",MINIFS(Merchant!$A:$A,Merchant!$B:$B,$G$2),)</f>
        <v/>
      </c>
      <c r="D759" s="14" t="str">
        <f t="shared" si="3"/>
        <v/>
      </c>
      <c r="E759" s="14" t="str">
        <f t="shared" si="4"/>
        <v/>
      </c>
      <c r="F759" s="6" t="str">
        <f>IF($A759&lt;&gt;"",MAXIFS(Token!$C:$C,Token!$A:$A,$D759),)</f>
        <v/>
      </c>
    </row>
    <row r="760">
      <c r="A760" s="33" t="str">
        <f t="shared" si="1"/>
        <v/>
      </c>
      <c r="B760" s="22" t="str">
        <f t="shared" si="2"/>
        <v/>
      </c>
      <c r="C760" s="14" t="str">
        <f>IF($A760&lt;&gt;"",MINIFS(Merchant!$A:$A,Merchant!$B:$B,$G$2),)</f>
        <v/>
      </c>
      <c r="D760" s="14" t="str">
        <f t="shared" si="3"/>
        <v/>
      </c>
      <c r="E760" s="14" t="str">
        <f t="shared" si="4"/>
        <v/>
      </c>
      <c r="F760" s="6" t="str">
        <f>IF($A760&lt;&gt;"",MAXIFS(Token!$C:$C,Token!$A:$A,$D760),)</f>
        <v/>
      </c>
    </row>
    <row r="761">
      <c r="A761" s="33" t="str">
        <f t="shared" si="1"/>
        <v/>
      </c>
      <c r="B761" s="22" t="str">
        <f t="shared" si="2"/>
        <v/>
      </c>
      <c r="C761" s="14" t="str">
        <f>IF($A761&lt;&gt;"",MINIFS(Merchant!$A:$A,Merchant!$B:$B,$G$2),)</f>
        <v/>
      </c>
      <c r="D761" s="14" t="str">
        <f t="shared" si="3"/>
        <v/>
      </c>
      <c r="E761" s="14" t="str">
        <f t="shared" si="4"/>
        <v/>
      </c>
      <c r="F761" s="6" t="str">
        <f>IF($A761&lt;&gt;"",MAXIFS(Token!$C:$C,Token!$A:$A,$D761),)</f>
        <v/>
      </c>
    </row>
    <row r="762">
      <c r="A762" s="33" t="str">
        <f t="shared" si="1"/>
        <v/>
      </c>
      <c r="B762" s="22" t="str">
        <f t="shared" si="2"/>
        <v/>
      </c>
      <c r="C762" s="14" t="str">
        <f>IF($A762&lt;&gt;"",MINIFS(Merchant!$A:$A,Merchant!$B:$B,$G$2),)</f>
        <v/>
      </c>
      <c r="D762" s="14" t="str">
        <f t="shared" si="3"/>
        <v/>
      </c>
      <c r="E762" s="14" t="str">
        <f t="shared" si="4"/>
        <v/>
      </c>
      <c r="F762" s="6" t="str">
        <f>IF($A762&lt;&gt;"",MAXIFS(Token!$C:$C,Token!$A:$A,$D762),)</f>
        <v/>
      </c>
    </row>
    <row r="763">
      <c r="A763" s="33" t="str">
        <f t="shared" si="1"/>
        <v/>
      </c>
      <c r="B763" s="22" t="str">
        <f t="shared" si="2"/>
        <v/>
      </c>
      <c r="C763" s="14" t="str">
        <f>IF($A763&lt;&gt;"",MINIFS(Merchant!$A:$A,Merchant!$B:$B,$G$2),)</f>
        <v/>
      </c>
      <c r="D763" s="14" t="str">
        <f t="shared" si="3"/>
        <v/>
      </c>
      <c r="E763" s="14" t="str">
        <f t="shared" si="4"/>
        <v/>
      </c>
      <c r="F763" s="6" t="str">
        <f>IF($A763&lt;&gt;"",MAXIFS(Token!$C:$C,Token!$A:$A,$D763),)</f>
        <v/>
      </c>
    </row>
    <row r="764">
      <c r="A764" s="33" t="str">
        <f t="shared" si="1"/>
        <v/>
      </c>
      <c r="B764" s="22" t="str">
        <f t="shared" si="2"/>
        <v/>
      </c>
      <c r="C764" s="14" t="str">
        <f>IF($A764&lt;&gt;"",MINIFS(Merchant!$A:$A,Merchant!$B:$B,$G$2),)</f>
        <v/>
      </c>
      <c r="D764" s="14" t="str">
        <f t="shared" si="3"/>
        <v/>
      </c>
      <c r="E764" s="14" t="str">
        <f t="shared" si="4"/>
        <v/>
      </c>
      <c r="F764" s="6" t="str">
        <f>IF($A764&lt;&gt;"",MAXIFS(Token!$C:$C,Token!$A:$A,$D764),)</f>
        <v/>
      </c>
    </row>
    <row r="765">
      <c r="A765" s="33" t="str">
        <f t="shared" si="1"/>
        <v/>
      </c>
      <c r="B765" s="22" t="str">
        <f t="shared" si="2"/>
        <v/>
      </c>
      <c r="C765" s="14" t="str">
        <f>IF($A765&lt;&gt;"",MINIFS(Merchant!$A:$A,Merchant!$B:$B,$G$2),)</f>
        <v/>
      </c>
      <c r="D765" s="14" t="str">
        <f t="shared" si="3"/>
        <v/>
      </c>
      <c r="E765" s="14" t="str">
        <f t="shared" si="4"/>
        <v/>
      </c>
      <c r="F765" s="6" t="str">
        <f>IF($A765&lt;&gt;"",MAXIFS(Token!$C:$C,Token!$A:$A,$D765),)</f>
        <v/>
      </c>
    </row>
    <row r="766">
      <c r="A766" s="33" t="str">
        <f t="shared" si="1"/>
        <v/>
      </c>
      <c r="B766" s="22" t="str">
        <f t="shared" si="2"/>
        <v/>
      </c>
      <c r="C766" s="14" t="str">
        <f>IF($A766&lt;&gt;"",MINIFS(Merchant!$A:$A,Merchant!$B:$B,$G$2),)</f>
        <v/>
      </c>
      <c r="D766" s="14" t="str">
        <f t="shared" si="3"/>
        <v/>
      </c>
      <c r="E766" s="14" t="str">
        <f t="shared" si="4"/>
        <v/>
      </c>
      <c r="F766" s="6" t="str">
        <f>IF($A766&lt;&gt;"",MAXIFS(Token!$C:$C,Token!$A:$A,$D766),)</f>
        <v/>
      </c>
    </row>
    <row r="767">
      <c r="A767" s="33" t="str">
        <f t="shared" si="1"/>
        <v/>
      </c>
      <c r="B767" s="22" t="str">
        <f t="shared" si="2"/>
        <v/>
      </c>
      <c r="C767" s="14" t="str">
        <f>IF($A767&lt;&gt;"",MINIFS(Merchant!$A:$A,Merchant!$B:$B,$G$2),)</f>
        <v/>
      </c>
      <c r="D767" s="14" t="str">
        <f t="shared" si="3"/>
        <v/>
      </c>
      <c r="E767" s="14" t="str">
        <f t="shared" si="4"/>
        <v/>
      </c>
      <c r="F767" s="6" t="str">
        <f>IF($A767&lt;&gt;"",MAXIFS(Token!$C:$C,Token!$A:$A,$D767),)</f>
        <v/>
      </c>
    </row>
    <row r="768">
      <c r="A768" s="33" t="str">
        <f t="shared" si="1"/>
        <v/>
      </c>
      <c r="B768" s="22" t="str">
        <f t="shared" si="2"/>
        <v/>
      </c>
      <c r="C768" s="14" t="str">
        <f>IF($A768&lt;&gt;"",MINIFS(Merchant!$A:$A,Merchant!$B:$B,$G$2),)</f>
        <v/>
      </c>
      <c r="D768" s="14" t="str">
        <f t="shared" si="3"/>
        <v/>
      </c>
      <c r="E768" s="14" t="str">
        <f t="shared" si="4"/>
        <v/>
      </c>
      <c r="F768" s="6" t="str">
        <f>IF($A768&lt;&gt;"",MAXIFS(Token!$C:$C,Token!$A:$A,$D768),)</f>
        <v/>
      </c>
    </row>
    <row r="769">
      <c r="A769" s="33" t="str">
        <f t="shared" si="1"/>
        <v/>
      </c>
      <c r="B769" s="22" t="str">
        <f t="shared" si="2"/>
        <v/>
      </c>
      <c r="C769" s="14" t="str">
        <f>IF($A769&lt;&gt;"",MINIFS(Merchant!$A:$A,Merchant!$B:$B,$G$2),)</f>
        <v/>
      </c>
      <c r="D769" s="14" t="str">
        <f t="shared" si="3"/>
        <v/>
      </c>
      <c r="E769" s="14" t="str">
        <f t="shared" si="4"/>
        <v/>
      </c>
      <c r="F769" s="6" t="str">
        <f>IF($A769&lt;&gt;"",MAXIFS(Token!$C:$C,Token!$A:$A,$D769),)</f>
        <v/>
      </c>
    </row>
    <row r="770">
      <c r="A770" s="33" t="str">
        <f t="shared" si="1"/>
        <v/>
      </c>
      <c r="B770" s="22" t="str">
        <f t="shared" si="2"/>
        <v/>
      </c>
      <c r="C770" s="14" t="str">
        <f>IF($A770&lt;&gt;"",MINIFS(Merchant!$A:$A,Merchant!$B:$B,$G$2),)</f>
        <v/>
      </c>
      <c r="D770" s="14" t="str">
        <f t="shared" si="3"/>
        <v/>
      </c>
      <c r="E770" s="14" t="str">
        <f t="shared" si="4"/>
        <v/>
      </c>
      <c r="F770" s="6" t="str">
        <f>IF($A770&lt;&gt;"",MAXIFS(Token!$C:$C,Token!$A:$A,$D770),)</f>
        <v/>
      </c>
    </row>
    <row r="771">
      <c r="A771" s="33" t="str">
        <f t="shared" si="1"/>
        <v/>
      </c>
      <c r="B771" s="22" t="str">
        <f t="shared" si="2"/>
        <v/>
      </c>
      <c r="C771" s="14" t="str">
        <f>IF($A771&lt;&gt;"",MINIFS(Merchant!$A:$A,Merchant!$B:$B,$G$2),)</f>
        <v/>
      </c>
      <c r="D771" s="14" t="str">
        <f t="shared" si="3"/>
        <v/>
      </c>
      <c r="E771" s="14" t="str">
        <f t="shared" si="4"/>
        <v/>
      </c>
      <c r="F771" s="6" t="str">
        <f>IF($A771&lt;&gt;"",MAXIFS(Token!$C:$C,Token!$A:$A,$D771),)</f>
        <v/>
      </c>
    </row>
    <row r="772">
      <c r="A772" s="33" t="str">
        <f t="shared" si="1"/>
        <v/>
      </c>
      <c r="B772" s="22" t="str">
        <f t="shared" si="2"/>
        <v/>
      </c>
      <c r="C772" s="14" t="str">
        <f>IF($A772&lt;&gt;"",MINIFS(Merchant!$A:$A,Merchant!$B:$B,$G$2),)</f>
        <v/>
      </c>
      <c r="D772" s="14" t="str">
        <f t="shared" si="3"/>
        <v/>
      </c>
      <c r="E772" s="14" t="str">
        <f t="shared" si="4"/>
        <v/>
      </c>
      <c r="F772" s="6" t="str">
        <f>IF($A772&lt;&gt;"",MAXIFS(Token!$C:$C,Token!$A:$A,$D772),)</f>
        <v/>
      </c>
    </row>
    <row r="773">
      <c r="A773" s="33" t="str">
        <f t="shared" si="1"/>
        <v/>
      </c>
      <c r="B773" s="22" t="str">
        <f t="shared" si="2"/>
        <v/>
      </c>
      <c r="C773" s="14" t="str">
        <f>IF($A773&lt;&gt;"",MINIFS(Merchant!$A:$A,Merchant!$B:$B,$G$2),)</f>
        <v/>
      </c>
      <c r="D773" s="14" t="str">
        <f t="shared" si="3"/>
        <v/>
      </c>
      <c r="E773" s="14" t="str">
        <f t="shared" si="4"/>
        <v/>
      </c>
      <c r="F773" s="6" t="str">
        <f>IF($A773&lt;&gt;"",MAXIFS(Token!$C:$C,Token!$A:$A,$D773),)</f>
        <v/>
      </c>
    </row>
    <row r="774">
      <c r="A774" s="33" t="str">
        <f t="shared" si="1"/>
        <v/>
      </c>
      <c r="B774" s="22" t="str">
        <f t="shared" si="2"/>
        <v/>
      </c>
      <c r="C774" s="14" t="str">
        <f>IF($A774&lt;&gt;"",MINIFS(Merchant!$A:$A,Merchant!$B:$B,$G$2),)</f>
        <v/>
      </c>
      <c r="D774" s="14" t="str">
        <f t="shared" si="3"/>
        <v/>
      </c>
      <c r="E774" s="14" t="str">
        <f t="shared" si="4"/>
        <v/>
      </c>
      <c r="F774" s="6" t="str">
        <f>IF($A774&lt;&gt;"",MAXIFS(Token!$C:$C,Token!$A:$A,$D774),)</f>
        <v/>
      </c>
    </row>
    <row r="775">
      <c r="A775" s="33" t="str">
        <f t="shared" si="1"/>
        <v/>
      </c>
      <c r="B775" s="22" t="str">
        <f t="shared" si="2"/>
        <v/>
      </c>
      <c r="C775" s="14" t="str">
        <f>IF($A775&lt;&gt;"",MINIFS(Merchant!$A:$A,Merchant!$B:$B,$G$2),)</f>
        <v/>
      </c>
      <c r="D775" s="14" t="str">
        <f t="shared" si="3"/>
        <v/>
      </c>
      <c r="E775" s="14" t="str">
        <f t="shared" si="4"/>
        <v/>
      </c>
      <c r="F775" s="6" t="str">
        <f>IF($A775&lt;&gt;"",MAXIFS(Token!$C:$C,Token!$A:$A,$D775),)</f>
        <v/>
      </c>
    </row>
    <row r="776">
      <c r="A776" s="33" t="str">
        <f t="shared" si="1"/>
        <v/>
      </c>
      <c r="B776" s="22" t="str">
        <f t="shared" si="2"/>
        <v/>
      </c>
      <c r="C776" s="14" t="str">
        <f>IF($A776&lt;&gt;"",MINIFS(Merchant!$A:$A,Merchant!$B:$B,$G$2),)</f>
        <v/>
      </c>
      <c r="D776" s="14" t="str">
        <f t="shared" si="3"/>
        <v/>
      </c>
      <c r="E776" s="14" t="str">
        <f t="shared" si="4"/>
        <v/>
      </c>
      <c r="F776" s="6" t="str">
        <f>IF($A776&lt;&gt;"",MAXIFS(Token!$C:$C,Token!$A:$A,$D776),)</f>
        <v/>
      </c>
    </row>
    <row r="777">
      <c r="A777" s="33" t="str">
        <f t="shared" si="1"/>
        <v/>
      </c>
      <c r="B777" s="22" t="str">
        <f t="shared" si="2"/>
        <v/>
      </c>
      <c r="C777" s="14" t="str">
        <f>IF($A777&lt;&gt;"",MINIFS(Merchant!$A:$A,Merchant!$B:$B,$G$2),)</f>
        <v/>
      </c>
      <c r="D777" s="14" t="str">
        <f t="shared" si="3"/>
        <v/>
      </c>
      <c r="E777" s="14" t="str">
        <f t="shared" si="4"/>
        <v/>
      </c>
      <c r="F777" s="6" t="str">
        <f>IF($A777&lt;&gt;"",MAXIFS(Token!$C:$C,Token!$A:$A,$D777),)</f>
        <v/>
      </c>
    </row>
    <row r="778">
      <c r="A778" s="33" t="str">
        <f t="shared" si="1"/>
        <v/>
      </c>
      <c r="B778" s="22" t="str">
        <f t="shared" si="2"/>
        <v/>
      </c>
      <c r="C778" s="14" t="str">
        <f>IF($A778&lt;&gt;"",MINIFS(Merchant!$A:$A,Merchant!$B:$B,$G$2),)</f>
        <v/>
      </c>
      <c r="D778" s="14" t="str">
        <f t="shared" si="3"/>
        <v/>
      </c>
      <c r="E778" s="14" t="str">
        <f t="shared" si="4"/>
        <v/>
      </c>
      <c r="F778" s="6" t="str">
        <f>IF($A778&lt;&gt;"",MAXIFS(Token!$C:$C,Token!$A:$A,$D778),)</f>
        <v/>
      </c>
    </row>
    <row r="779">
      <c r="A779" s="33" t="str">
        <f t="shared" si="1"/>
        <v/>
      </c>
      <c r="B779" s="22" t="str">
        <f t="shared" si="2"/>
        <v/>
      </c>
      <c r="C779" s="14" t="str">
        <f>IF($A779&lt;&gt;"",MINIFS(Merchant!$A:$A,Merchant!$B:$B,$G$2),)</f>
        <v/>
      </c>
      <c r="D779" s="14" t="str">
        <f t="shared" si="3"/>
        <v/>
      </c>
      <c r="E779" s="14" t="str">
        <f t="shared" si="4"/>
        <v/>
      </c>
      <c r="F779" s="6" t="str">
        <f>IF($A779&lt;&gt;"",MAXIFS(Token!$C:$C,Token!$A:$A,$D779),)</f>
        <v/>
      </c>
    </row>
    <row r="780">
      <c r="A780" s="33" t="str">
        <f t="shared" si="1"/>
        <v/>
      </c>
      <c r="B780" s="22" t="str">
        <f t="shared" si="2"/>
        <v/>
      </c>
      <c r="C780" s="14" t="str">
        <f>IF($A780&lt;&gt;"",MINIFS(Merchant!$A:$A,Merchant!$B:$B,$G$2),)</f>
        <v/>
      </c>
      <c r="D780" s="14" t="str">
        <f t="shared" si="3"/>
        <v/>
      </c>
      <c r="E780" s="14" t="str">
        <f t="shared" si="4"/>
        <v/>
      </c>
      <c r="F780" s="6" t="str">
        <f>IF($A780&lt;&gt;"",MAXIFS(Token!$C:$C,Token!$A:$A,$D780),)</f>
        <v/>
      </c>
    </row>
    <row r="781">
      <c r="A781" s="33" t="str">
        <f t="shared" si="1"/>
        <v/>
      </c>
      <c r="B781" s="22" t="str">
        <f t="shared" si="2"/>
        <v/>
      </c>
      <c r="C781" s="14" t="str">
        <f>IF($A781&lt;&gt;"",MINIFS(Merchant!$A:$A,Merchant!$B:$B,$G$2),)</f>
        <v/>
      </c>
      <c r="D781" s="14" t="str">
        <f t="shared" si="3"/>
        <v/>
      </c>
      <c r="E781" s="14" t="str">
        <f t="shared" si="4"/>
        <v/>
      </c>
      <c r="F781" s="6" t="str">
        <f>IF($A781&lt;&gt;"",MAXIFS(Token!$C:$C,Token!$A:$A,$D781),)</f>
        <v/>
      </c>
    </row>
    <row r="782">
      <c r="A782" s="33" t="str">
        <f t="shared" si="1"/>
        <v/>
      </c>
      <c r="B782" s="22" t="str">
        <f t="shared" si="2"/>
        <v/>
      </c>
      <c r="C782" s="14" t="str">
        <f>IF($A782&lt;&gt;"",MINIFS(Merchant!$A:$A,Merchant!$B:$B,$G$2),)</f>
        <v/>
      </c>
      <c r="D782" s="14" t="str">
        <f t="shared" si="3"/>
        <v/>
      </c>
      <c r="E782" s="14" t="str">
        <f t="shared" si="4"/>
        <v/>
      </c>
      <c r="F782" s="6" t="str">
        <f>IF($A782&lt;&gt;"",MAXIFS(Token!$C:$C,Token!$A:$A,$D782),)</f>
        <v/>
      </c>
    </row>
    <row r="783">
      <c r="A783" s="33" t="str">
        <f t="shared" si="1"/>
        <v/>
      </c>
      <c r="B783" s="22" t="str">
        <f t="shared" si="2"/>
        <v/>
      </c>
      <c r="C783" s="14" t="str">
        <f>IF($A783&lt;&gt;"",MINIFS(Merchant!$A:$A,Merchant!$B:$B,$G$2),)</f>
        <v/>
      </c>
      <c r="D783" s="14" t="str">
        <f t="shared" si="3"/>
        <v/>
      </c>
      <c r="E783" s="14" t="str">
        <f t="shared" si="4"/>
        <v/>
      </c>
      <c r="F783" s="6" t="str">
        <f>IF($A783&lt;&gt;"",MAXIFS(Token!$C:$C,Token!$A:$A,$D783),)</f>
        <v/>
      </c>
    </row>
    <row r="784">
      <c r="A784" s="33" t="str">
        <f t="shared" si="1"/>
        <v/>
      </c>
      <c r="B784" s="22" t="str">
        <f t="shared" si="2"/>
        <v/>
      </c>
      <c r="C784" s="14" t="str">
        <f>IF($A784&lt;&gt;"",MINIFS(Merchant!$A:$A,Merchant!$B:$B,$G$2),)</f>
        <v/>
      </c>
      <c r="D784" s="14" t="str">
        <f t="shared" si="3"/>
        <v/>
      </c>
      <c r="E784" s="14" t="str">
        <f t="shared" si="4"/>
        <v/>
      </c>
      <c r="F784" s="6" t="str">
        <f>IF($A784&lt;&gt;"",MAXIFS(Token!$C:$C,Token!$A:$A,$D784),)</f>
        <v/>
      </c>
    </row>
    <row r="785">
      <c r="A785" s="33" t="str">
        <f t="shared" si="1"/>
        <v/>
      </c>
      <c r="B785" s="22" t="str">
        <f t="shared" si="2"/>
        <v/>
      </c>
      <c r="C785" s="14" t="str">
        <f>IF($A785&lt;&gt;"",MINIFS(Merchant!$A:$A,Merchant!$B:$B,$G$2),)</f>
        <v/>
      </c>
      <c r="D785" s="14" t="str">
        <f t="shared" si="3"/>
        <v/>
      </c>
      <c r="E785" s="14" t="str">
        <f t="shared" si="4"/>
        <v/>
      </c>
      <c r="F785" s="6" t="str">
        <f>IF($A785&lt;&gt;"",MAXIFS(Token!$C:$C,Token!$A:$A,$D785),)</f>
        <v/>
      </c>
    </row>
    <row r="786">
      <c r="A786" s="33" t="str">
        <f t="shared" si="1"/>
        <v/>
      </c>
      <c r="B786" s="22" t="str">
        <f t="shared" si="2"/>
        <v/>
      </c>
      <c r="C786" s="14" t="str">
        <f>IF($A786&lt;&gt;"",MINIFS(Merchant!$A:$A,Merchant!$B:$B,$G$2),)</f>
        <v/>
      </c>
      <c r="D786" s="14" t="str">
        <f t="shared" si="3"/>
        <v/>
      </c>
      <c r="E786" s="14" t="str">
        <f t="shared" si="4"/>
        <v/>
      </c>
      <c r="F786" s="6" t="str">
        <f>IF($A786&lt;&gt;"",MAXIFS(Token!$C:$C,Token!$A:$A,$D786),)</f>
        <v/>
      </c>
    </row>
    <row r="787">
      <c r="A787" s="33" t="str">
        <f t="shared" si="1"/>
        <v/>
      </c>
      <c r="B787" s="22" t="str">
        <f t="shared" si="2"/>
        <v/>
      </c>
      <c r="C787" s="14" t="str">
        <f>IF($A787&lt;&gt;"",MINIFS(Merchant!$A:$A,Merchant!$B:$B,$G$2),)</f>
        <v/>
      </c>
      <c r="D787" s="14" t="str">
        <f t="shared" si="3"/>
        <v/>
      </c>
      <c r="E787" s="14" t="str">
        <f t="shared" si="4"/>
        <v/>
      </c>
      <c r="F787" s="6" t="str">
        <f>IF($A787&lt;&gt;"",MAXIFS(Token!$C:$C,Token!$A:$A,$D787),)</f>
        <v/>
      </c>
    </row>
    <row r="788">
      <c r="A788" s="33" t="str">
        <f t="shared" si="1"/>
        <v/>
      </c>
      <c r="B788" s="22" t="str">
        <f t="shared" si="2"/>
        <v/>
      </c>
      <c r="C788" s="14" t="str">
        <f>IF($A788&lt;&gt;"",MINIFS(Merchant!$A:$A,Merchant!$B:$B,$G$2),)</f>
        <v/>
      </c>
      <c r="D788" s="14" t="str">
        <f t="shared" si="3"/>
        <v/>
      </c>
      <c r="E788" s="14" t="str">
        <f t="shared" si="4"/>
        <v/>
      </c>
      <c r="F788" s="6" t="str">
        <f>IF($A788&lt;&gt;"",MAXIFS(Token!$C:$C,Token!$A:$A,$D788),)</f>
        <v/>
      </c>
    </row>
    <row r="789">
      <c r="A789" s="33" t="str">
        <f t="shared" si="1"/>
        <v/>
      </c>
      <c r="B789" s="22" t="str">
        <f t="shared" si="2"/>
        <v/>
      </c>
      <c r="C789" s="14" t="str">
        <f>IF($A789&lt;&gt;"",MINIFS(Merchant!$A:$A,Merchant!$B:$B,$G$2),)</f>
        <v/>
      </c>
      <c r="D789" s="14" t="str">
        <f t="shared" si="3"/>
        <v/>
      </c>
      <c r="E789" s="14" t="str">
        <f t="shared" si="4"/>
        <v/>
      </c>
      <c r="F789" s="6" t="str">
        <f>IF($A789&lt;&gt;"",MAXIFS(Token!$C:$C,Token!$A:$A,$D789),)</f>
        <v/>
      </c>
    </row>
    <row r="790">
      <c r="A790" s="33" t="str">
        <f t="shared" si="1"/>
        <v/>
      </c>
      <c r="B790" s="22" t="str">
        <f t="shared" si="2"/>
        <v/>
      </c>
      <c r="C790" s="14" t="str">
        <f>IF($A790&lt;&gt;"",MINIFS(Merchant!$A:$A,Merchant!$B:$B,$G$2),)</f>
        <v/>
      </c>
      <c r="D790" s="14" t="str">
        <f t="shared" si="3"/>
        <v/>
      </c>
      <c r="E790" s="14" t="str">
        <f t="shared" si="4"/>
        <v/>
      </c>
      <c r="F790" s="6" t="str">
        <f>IF($A790&lt;&gt;"",MAXIFS(Token!$C:$C,Token!$A:$A,$D790),)</f>
        <v/>
      </c>
    </row>
    <row r="791">
      <c r="A791" s="33" t="str">
        <f t="shared" si="1"/>
        <v/>
      </c>
      <c r="B791" s="22" t="str">
        <f t="shared" si="2"/>
        <v/>
      </c>
      <c r="C791" s="14" t="str">
        <f>IF($A791&lt;&gt;"",MINIFS(Merchant!$A:$A,Merchant!$B:$B,$G$2),)</f>
        <v/>
      </c>
      <c r="D791" s="14" t="str">
        <f t="shared" si="3"/>
        <v/>
      </c>
      <c r="E791" s="14" t="str">
        <f t="shared" si="4"/>
        <v/>
      </c>
      <c r="F791" s="6" t="str">
        <f>IF($A791&lt;&gt;"",MAXIFS(Token!$C:$C,Token!$A:$A,$D791),)</f>
        <v/>
      </c>
    </row>
    <row r="792">
      <c r="A792" s="33" t="str">
        <f t="shared" si="1"/>
        <v/>
      </c>
      <c r="B792" s="22" t="str">
        <f t="shared" si="2"/>
        <v/>
      </c>
      <c r="C792" s="14" t="str">
        <f>IF($A792&lt;&gt;"",MINIFS(Merchant!$A:$A,Merchant!$B:$B,$G$2),)</f>
        <v/>
      </c>
      <c r="D792" s="14" t="str">
        <f t="shared" si="3"/>
        <v/>
      </c>
      <c r="E792" s="14" t="str">
        <f t="shared" si="4"/>
        <v/>
      </c>
      <c r="F792" s="6" t="str">
        <f>IF($A792&lt;&gt;"",MAXIFS(Token!$C:$C,Token!$A:$A,$D792),)</f>
        <v/>
      </c>
    </row>
    <row r="793">
      <c r="A793" s="33" t="str">
        <f t="shared" si="1"/>
        <v/>
      </c>
      <c r="B793" s="22" t="str">
        <f t="shared" si="2"/>
        <v/>
      </c>
      <c r="C793" s="14" t="str">
        <f>IF($A793&lt;&gt;"",MINIFS(Merchant!$A:$A,Merchant!$B:$B,$G$2),)</f>
        <v/>
      </c>
      <c r="D793" s="14" t="str">
        <f t="shared" si="3"/>
        <v/>
      </c>
      <c r="E793" s="14" t="str">
        <f t="shared" si="4"/>
        <v/>
      </c>
      <c r="F793" s="6" t="str">
        <f>IF($A793&lt;&gt;"",MAXIFS(Token!$C:$C,Token!$A:$A,$D793),)</f>
        <v/>
      </c>
    </row>
    <row r="794">
      <c r="A794" s="33" t="str">
        <f t="shared" si="1"/>
        <v/>
      </c>
      <c r="B794" s="22" t="str">
        <f t="shared" si="2"/>
        <v/>
      </c>
      <c r="C794" s="14" t="str">
        <f>IF($A794&lt;&gt;"",MINIFS(Merchant!$A:$A,Merchant!$B:$B,$G$2),)</f>
        <v/>
      </c>
      <c r="D794" s="14" t="str">
        <f t="shared" si="3"/>
        <v/>
      </c>
      <c r="E794" s="14" t="str">
        <f t="shared" si="4"/>
        <v/>
      </c>
      <c r="F794" s="6" t="str">
        <f>IF($A794&lt;&gt;"",MAXIFS(Token!$C:$C,Token!$A:$A,$D794),)</f>
        <v/>
      </c>
    </row>
    <row r="795">
      <c r="A795" s="33" t="str">
        <f t="shared" si="1"/>
        <v/>
      </c>
      <c r="B795" s="22" t="str">
        <f t="shared" si="2"/>
        <v/>
      </c>
      <c r="C795" s="14" t="str">
        <f>IF($A795&lt;&gt;"",MINIFS(Merchant!$A:$A,Merchant!$B:$B,$G$2),)</f>
        <v/>
      </c>
      <c r="D795" s="14" t="str">
        <f t="shared" si="3"/>
        <v/>
      </c>
      <c r="E795" s="14" t="str">
        <f t="shared" si="4"/>
        <v/>
      </c>
      <c r="F795" s="6" t="str">
        <f>IF($A795&lt;&gt;"",MAXIFS(Token!$C:$C,Token!$A:$A,$D795),)</f>
        <v/>
      </c>
    </row>
    <row r="796">
      <c r="A796" s="33" t="str">
        <f t="shared" si="1"/>
        <v/>
      </c>
      <c r="B796" s="22" t="str">
        <f t="shared" si="2"/>
        <v/>
      </c>
      <c r="C796" s="14" t="str">
        <f>IF($A796&lt;&gt;"",MINIFS(Merchant!$A:$A,Merchant!$B:$B,$G$2),)</f>
        <v/>
      </c>
      <c r="D796" s="14" t="str">
        <f t="shared" si="3"/>
        <v/>
      </c>
      <c r="E796" s="14" t="str">
        <f t="shared" si="4"/>
        <v/>
      </c>
      <c r="F796" s="6" t="str">
        <f>IF($A796&lt;&gt;"",MAXIFS(Token!$C:$C,Token!$A:$A,$D796),)</f>
        <v/>
      </c>
    </row>
    <row r="797">
      <c r="A797" s="33" t="str">
        <f t="shared" si="1"/>
        <v/>
      </c>
      <c r="B797" s="22" t="str">
        <f t="shared" si="2"/>
        <v/>
      </c>
      <c r="C797" s="14" t="str">
        <f>IF($A797&lt;&gt;"",MINIFS(Merchant!$A:$A,Merchant!$B:$B,$G$2),)</f>
        <v/>
      </c>
      <c r="D797" s="14" t="str">
        <f t="shared" si="3"/>
        <v/>
      </c>
      <c r="E797" s="14" t="str">
        <f t="shared" si="4"/>
        <v/>
      </c>
      <c r="F797" s="6" t="str">
        <f>IF($A797&lt;&gt;"",MAXIFS(Token!$C:$C,Token!$A:$A,$D797),)</f>
        <v/>
      </c>
    </row>
    <row r="798">
      <c r="A798" s="33" t="str">
        <f t="shared" si="1"/>
        <v/>
      </c>
      <c r="B798" s="22" t="str">
        <f t="shared" si="2"/>
        <v/>
      </c>
      <c r="C798" s="14" t="str">
        <f>IF($A798&lt;&gt;"",MINIFS(Merchant!$A:$A,Merchant!$B:$B,$G$2),)</f>
        <v/>
      </c>
      <c r="D798" s="14" t="str">
        <f t="shared" si="3"/>
        <v/>
      </c>
      <c r="E798" s="14" t="str">
        <f t="shared" si="4"/>
        <v/>
      </c>
      <c r="F798" s="6" t="str">
        <f>IF($A798&lt;&gt;"",MAXIFS(Token!$C:$C,Token!$A:$A,$D798),)</f>
        <v/>
      </c>
    </row>
    <row r="799">
      <c r="A799" s="33" t="str">
        <f t="shared" si="1"/>
        <v/>
      </c>
      <c r="B799" s="22" t="str">
        <f t="shared" si="2"/>
        <v/>
      </c>
      <c r="C799" s="14" t="str">
        <f>IF($A799&lt;&gt;"",MINIFS(Merchant!$A:$A,Merchant!$B:$B,$G$2),)</f>
        <v/>
      </c>
      <c r="D799" s="14" t="str">
        <f t="shared" si="3"/>
        <v/>
      </c>
      <c r="E799" s="14" t="str">
        <f t="shared" si="4"/>
        <v/>
      </c>
      <c r="F799" s="6" t="str">
        <f>IF($A799&lt;&gt;"",MAXIFS(Token!$C:$C,Token!$A:$A,$D799),)</f>
        <v/>
      </c>
    </row>
    <row r="800">
      <c r="A800" s="33" t="str">
        <f t="shared" si="1"/>
        <v/>
      </c>
      <c r="B800" s="22" t="str">
        <f t="shared" si="2"/>
        <v/>
      </c>
      <c r="C800" s="14" t="str">
        <f>IF($A800&lt;&gt;"",MINIFS(Merchant!$A:$A,Merchant!$B:$B,$G$2),)</f>
        <v/>
      </c>
      <c r="D800" s="14" t="str">
        <f t="shared" si="3"/>
        <v/>
      </c>
      <c r="E800" s="14" t="str">
        <f t="shared" si="4"/>
        <v/>
      </c>
      <c r="F800" s="6" t="str">
        <f>IF($A800&lt;&gt;"",MAXIFS(Token!$C:$C,Token!$A:$A,$D800),)</f>
        <v/>
      </c>
    </row>
    <row r="801">
      <c r="A801" s="33" t="str">
        <f t="shared" si="1"/>
        <v/>
      </c>
      <c r="B801" s="22" t="str">
        <f t="shared" si="2"/>
        <v/>
      </c>
      <c r="C801" s="14" t="str">
        <f>IF($A801&lt;&gt;"",MINIFS(Merchant!$A:$A,Merchant!$B:$B,$G$2),)</f>
        <v/>
      </c>
      <c r="D801" s="14" t="str">
        <f t="shared" si="3"/>
        <v/>
      </c>
      <c r="E801" s="14" t="str">
        <f t="shared" si="4"/>
        <v/>
      </c>
      <c r="F801" s="6" t="str">
        <f>IF($A801&lt;&gt;"",MAXIFS(Token!$C:$C,Token!$A:$A,$D801),)</f>
        <v/>
      </c>
    </row>
    <row r="802">
      <c r="A802" s="33" t="str">
        <f t="shared" si="1"/>
        <v/>
      </c>
      <c r="B802" s="22" t="str">
        <f t="shared" si="2"/>
        <v/>
      </c>
      <c r="C802" s="14" t="str">
        <f>IF($A802&lt;&gt;"",MINIFS(Merchant!$A:$A,Merchant!$B:$B,$G$2),)</f>
        <v/>
      </c>
      <c r="D802" s="14" t="str">
        <f t="shared" si="3"/>
        <v/>
      </c>
      <c r="E802" s="14" t="str">
        <f t="shared" si="4"/>
        <v/>
      </c>
      <c r="F802" s="6" t="str">
        <f>IF($A802&lt;&gt;"",MAXIFS(Token!$C:$C,Token!$A:$A,$D802),)</f>
        <v/>
      </c>
    </row>
    <row r="803">
      <c r="A803" s="33" t="str">
        <f t="shared" si="1"/>
        <v/>
      </c>
      <c r="B803" s="22" t="str">
        <f t="shared" si="2"/>
        <v/>
      </c>
      <c r="C803" s="14" t="str">
        <f>IF($A803&lt;&gt;"",MINIFS(Merchant!$A:$A,Merchant!$B:$B,$G$2),)</f>
        <v/>
      </c>
      <c r="D803" s="14" t="str">
        <f t="shared" si="3"/>
        <v/>
      </c>
      <c r="E803" s="14" t="str">
        <f t="shared" si="4"/>
        <v/>
      </c>
      <c r="F803" s="6" t="str">
        <f>IF($A803&lt;&gt;"",MAXIFS(Token!$C:$C,Token!$A:$A,$D803),)</f>
        <v/>
      </c>
    </row>
    <row r="804">
      <c r="A804" s="33" t="str">
        <f t="shared" si="1"/>
        <v/>
      </c>
      <c r="B804" s="22" t="str">
        <f t="shared" si="2"/>
        <v/>
      </c>
      <c r="C804" s="14" t="str">
        <f>IF($A804&lt;&gt;"",MINIFS(Merchant!$A:$A,Merchant!$B:$B,$G$2),)</f>
        <v/>
      </c>
      <c r="D804" s="14" t="str">
        <f t="shared" si="3"/>
        <v/>
      </c>
      <c r="E804" s="14" t="str">
        <f t="shared" si="4"/>
        <v/>
      </c>
      <c r="F804" s="6" t="str">
        <f>IF($A804&lt;&gt;"",MAXIFS(Token!$C:$C,Token!$A:$A,$D804),)</f>
        <v/>
      </c>
    </row>
    <row r="805">
      <c r="A805" s="33" t="str">
        <f t="shared" si="1"/>
        <v/>
      </c>
      <c r="B805" s="22" t="str">
        <f t="shared" si="2"/>
        <v/>
      </c>
      <c r="C805" s="14" t="str">
        <f>IF($A805&lt;&gt;"",MINIFS(Merchant!$A:$A,Merchant!$B:$B,$G$2),)</f>
        <v/>
      </c>
      <c r="D805" s="14" t="str">
        <f t="shared" si="3"/>
        <v/>
      </c>
      <c r="E805" s="14" t="str">
        <f t="shared" si="4"/>
        <v/>
      </c>
      <c r="F805" s="6" t="str">
        <f>IF($A805&lt;&gt;"",MAXIFS(Token!$C:$C,Token!$A:$A,$D805),)</f>
        <v/>
      </c>
    </row>
    <row r="806">
      <c r="A806" s="33" t="str">
        <f t="shared" si="1"/>
        <v/>
      </c>
      <c r="B806" s="22" t="str">
        <f t="shared" si="2"/>
        <v/>
      </c>
      <c r="C806" s="14" t="str">
        <f>IF($A806&lt;&gt;"",MINIFS(Merchant!$A:$A,Merchant!$B:$B,$G$2),)</f>
        <v/>
      </c>
      <c r="D806" s="14" t="str">
        <f t="shared" si="3"/>
        <v/>
      </c>
      <c r="E806" s="14" t="str">
        <f t="shared" si="4"/>
        <v/>
      </c>
      <c r="F806" s="6" t="str">
        <f>IF($A806&lt;&gt;"",MAXIFS(Token!$C:$C,Token!$A:$A,$D806),)</f>
        <v/>
      </c>
    </row>
    <row r="807">
      <c r="A807" s="33" t="str">
        <f t="shared" si="1"/>
        <v/>
      </c>
      <c r="B807" s="22" t="str">
        <f t="shared" si="2"/>
        <v/>
      </c>
      <c r="C807" s="14" t="str">
        <f>IF($A807&lt;&gt;"",MINIFS(Merchant!$A:$A,Merchant!$B:$B,$G$2),)</f>
        <v/>
      </c>
      <c r="D807" s="14" t="str">
        <f t="shared" si="3"/>
        <v/>
      </c>
      <c r="E807" s="14" t="str">
        <f t="shared" si="4"/>
        <v/>
      </c>
      <c r="F807" s="6" t="str">
        <f>IF($A807&lt;&gt;"",MAXIFS(Token!$C:$C,Token!$A:$A,$D807),)</f>
        <v/>
      </c>
    </row>
    <row r="808">
      <c r="A808" s="33" t="str">
        <f t="shared" si="1"/>
        <v/>
      </c>
      <c r="B808" s="22" t="str">
        <f t="shared" si="2"/>
        <v/>
      </c>
      <c r="C808" s="14" t="str">
        <f>IF($A808&lt;&gt;"",MINIFS(Merchant!$A:$A,Merchant!$B:$B,$G$2),)</f>
        <v/>
      </c>
      <c r="D808" s="14" t="str">
        <f t="shared" si="3"/>
        <v/>
      </c>
      <c r="E808" s="14" t="str">
        <f t="shared" si="4"/>
        <v/>
      </c>
      <c r="F808" s="6" t="str">
        <f>IF($A808&lt;&gt;"",MAXIFS(Token!$C:$C,Token!$A:$A,$D808),)</f>
        <v/>
      </c>
    </row>
    <row r="809">
      <c r="A809" s="33" t="str">
        <f t="shared" si="1"/>
        <v/>
      </c>
      <c r="B809" s="22" t="str">
        <f t="shared" si="2"/>
        <v/>
      </c>
      <c r="C809" s="14" t="str">
        <f>IF($A809&lt;&gt;"",MINIFS(Merchant!$A:$A,Merchant!$B:$B,$G$2),)</f>
        <v/>
      </c>
      <c r="D809" s="14" t="str">
        <f t="shared" si="3"/>
        <v/>
      </c>
      <c r="E809" s="14" t="str">
        <f t="shared" si="4"/>
        <v/>
      </c>
      <c r="F809" s="6" t="str">
        <f>IF($A809&lt;&gt;"",MAXIFS(Token!$C:$C,Token!$A:$A,$D809),)</f>
        <v/>
      </c>
    </row>
    <row r="810">
      <c r="A810" s="33" t="str">
        <f t="shared" si="1"/>
        <v/>
      </c>
      <c r="B810" s="22" t="str">
        <f t="shared" si="2"/>
        <v/>
      </c>
      <c r="C810" s="14" t="str">
        <f>IF($A810&lt;&gt;"",MINIFS(Merchant!$A:$A,Merchant!$B:$B,$G$2),)</f>
        <v/>
      </c>
      <c r="D810" s="14" t="str">
        <f t="shared" si="3"/>
        <v/>
      </c>
      <c r="E810" s="14" t="str">
        <f t="shared" si="4"/>
        <v/>
      </c>
      <c r="F810" s="6" t="str">
        <f>IF($A810&lt;&gt;"",MAXIFS(Token!$C:$C,Token!$A:$A,$D810),)</f>
        <v/>
      </c>
    </row>
    <row r="811">
      <c r="A811" s="33" t="str">
        <f t="shared" si="1"/>
        <v/>
      </c>
      <c r="B811" s="22" t="str">
        <f t="shared" si="2"/>
        <v/>
      </c>
      <c r="C811" s="14" t="str">
        <f>IF($A811&lt;&gt;"",MINIFS(Merchant!$A:$A,Merchant!$B:$B,$G$2),)</f>
        <v/>
      </c>
      <c r="D811" s="14" t="str">
        <f t="shared" si="3"/>
        <v/>
      </c>
      <c r="E811" s="14" t="str">
        <f t="shared" si="4"/>
        <v/>
      </c>
      <c r="F811" s="6" t="str">
        <f>IF($A811&lt;&gt;"",MAXIFS(Token!$C:$C,Token!$A:$A,$D811),)</f>
        <v/>
      </c>
    </row>
    <row r="812">
      <c r="A812" s="33" t="str">
        <f t="shared" si="1"/>
        <v/>
      </c>
      <c r="B812" s="22" t="str">
        <f t="shared" si="2"/>
        <v/>
      </c>
      <c r="C812" s="14" t="str">
        <f>IF($A812&lt;&gt;"",MINIFS(Merchant!$A:$A,Merchant!$B:$B,$G$2),)</f>
        <v/>
      </c>
      <c r="D812" s="14" t="str">
        <f t="shared" si="3"/>
        <v/>
      </c>
      <c r="E812" s="14" t="str">
        <f t="shared" si="4"/>
        <v/>
      </c>
      <c r="F812" s="6" t="str">
        <f>IF($A812&lt;&gt;"",MAXIFS(Token!$C:$C,Token!$A:$A,$D812),)</f>
        <v/>
      </c>
    </row>
    <row r="813">
      <c r="A813" s="33" t="str">
        <f t="shared" si="1"/>
        <v/>
      </c>
      <c r="B813" s="22" t="str">
        <f t="shared" si="2"/>
        <v/>
      </c>
      <c r="C813" s="14" t="str">
        <f>IF($A813&lt;&gt;"",MINIFS(Merchant!$A:$A,Merchant!$B:$B,$G$2),)</f>
        <v/>
      </c>
      <c r="D813" s="14" t="str">
        <f t="shared" si="3"/>
        <v/>
      </c>
      <c r="E813" s="14" t="str">
        <f t="shared" si="4"/>
        <v/>
      </c>
      <c r="F813" s="6" t="str">
        <f>IF($A813&lt;&gt;"",MAXIFS(Token!$C:$C,Token!$A:$A,$D813),)</f>
        <v/>
      </c>
    </row>
    <row r="814">
      <c r="A814" s="33" t="str">
        <f t="shared" si="1"/>
        <v/>
      </c>
      <c r="B814" s="22" t="str">
        <f t="shared" si="2"/>
        <v/>
      </c>
      <c r="C814" s="14" t="str">
        <f>IF($A814&lt;&gt;"",MINIFS(Merchant!$A:$A,Merchant!$B:$B,$G$2),)</f>
        <v/>
      </c>
      <c r="D814" s="14" t="str">
        <f t="shared" si="3"/>
        <v/>
      </c>
      <c r="E814" s="14" t="str">
        <f t="shared" si="4"/>
        <v/>
      </c>
      <c r="F814" s="6" t="str">
        <f>IF($A814&lt;&gt;"",MAXIFS(Token!$C:$C,Token!$A:$A,$D814),)</f>
        <v/>
      </c>
    </row>
    <row r="815">
      <c r="A815" s="33" t="str">
        <f t="shared" si="1"/>
        <v/>
      </c>
      <c r="B815" s="22" t="str">
        <f t="shared" si="2"/>
        <v/>
      </c>
      <c r="C815" s="14" t="str">
        <f>IF($A815&lt;&gt;"",MINIFS(Merchant!$A:$A,Merchant!$B:$B,$G$2),)</f>
        <v/>
      </c>
      <c r="D815" s="14" t="str">
        <f t="shared" si="3"/>
        <v/>
      </c>
      <c r="E815" s="14" t="str">
        <f t="shared" si="4"/>
        <v/>
      </c>
      <c r="F815" s="6" t="str">
        <f>IF($A815&lt;&gt;"",MAXIFS(Token!$C:$C,Token!$A:$A,$D815),)</f>
        <v/>
      </c>
    </row>
    <row r="816">
      <c r="A816" s="33" t="str">
        <f t="shared" si="1"/>
        <v/>
      </c>
      <c r="B816" s="22" t="str">
        <f t="shared" si="2"/>
        <v/>
      </c>
      <c r="C816" s="14" t="str">
        <f>IF($A816&lt;&gt;"",MINIFS(Merchant!$A:$A,Merchant!$B:$B,$G$2),)</f>
        <v/>
      </c>
      <c r="D816" s="14" t="str">
        <f t="shared" si="3"/>
        <v/>
      </c>
      <c r="E816" s="14" t="str">
        <f t="shared" si="4"/>
        <v/>
      </c>
      <c r="F816" s="6" t="str">
        <f>IF($A816&lt;&gt;"",MAXIFS(Token!$C:$C,Token!$A:$A,$D816),)</f>
        <v/>
      </c>
    </row>
    <row r="817">
      <c r="A817" s="33" t="str">
        <f t="shared" si="1"/>
        <v/>
      </c>
      <c r="B817" s="22" t="str">
        <f t="shared" si="2"/>
        <v/>
      </c>
      <c r="C817" s="14" t="str">
        <f>IF($A817&lt;&gt;"",MINIFS(Merchant!$A:$A,Merchant!$B:$B,$G$2),)</f>
        <v/>
      </c>
      <c r="D817" s="14" t="str">
        <f t="shared" si="3"/>
        <v/>
      </c>
      <c r="E817" s="14" t="str">
        <f t="shared" si="4"/>
        <v/>
      </c>
      <c r="F817" s="6" t="str">
        <f>IF($A817&lt;&gt;"",MAXIFS(Token!$C:$C,Token!$A:$A,$D817),)</f>
        <v/>
      </c>
    </row>
    <row r="818">
      <c r="A818" s="33" t="str">
        <f t="shared" si="1"/>
        <v/>
      </c>
      <c r="B818" s="22" t="str">
        <f t="shared" si="2"/>
        <v/>
      </c>
      <c r="C818" s="14" t="str">
        <f>IF($A818&lt;&gt;"",MINIFS(Merchant!$A:$A,Merchant!$B:$B,$G$2),)</f>
        <v/>
      </c>
      <c r="D818" s="14" t="str">
        <f t="shared" si="3"/>
        <v/>
      </c>
      <c r="E818" s="14" t="str">
        <f t="shared" si="4"/>
        <v/>
      </c>
      <c r="F818" s="6" t="str">
        <f>IF($A818&lt;&gt;"",MAXIFS(Token!$C:$C,Token!$A:$A,$D818),)</f>
        <v/>
      </c>
    </row>
    <row r="819">
      <c r="A819" s="33" t="str">
        <f t="shared" si="1"/>
        <v/>
      </c>
      <c r="B819" s="22" t="str">
        <f t="shared" si="2"/>
        <v/>
      </c>
      <c r="C819" s="14" t="str">
        <f>IF($A819&lt;&gt;"",MINIFS(Merchant!$A:$A,Merchant!$B:$B,$G$2),)</f>
        <v/>
      </c>
      <c r="D819" s="14" t="str">
        <f t="shared" si="3"/>
        <v/>
      </c>
      <c r="E819" s="14" t="str">
        <f t="shared" si="4"/>
        <v/>
      </c>
      <c r="F819" s="6" t="str">
        <f>IF($A819&lt;&gt;"",MAXIFS(Token!$C:$C,Token!$A:$A,$D819),)</f>
        <v/>
      </c>
    </row>
    <row r="820">
      <c r="A820" s="33" t="str">
        <f t="shared" si="1"/>
        <v/>
      </c>
      <c r="B820" s="22" t="str">
        <f t="shared" si="2"/>
        <v/>
      </c>
      <c r="C820" s="14" t="str">
        <f>IF($A820&lt;&gt;"",MINIFS(Merchant!$A:$A,Merchant!$B:$B,$G$2),)</f>
        <v/>
      </c>
      <c r="D820" s="14" t="str">
        <f t="shared" si="3"/>
        <v/>
      </c>
      <c r="E820" s="14" t="str">
        <f t="shared" si="4"/>
        <v/>
      </c>
      <c r="F820" s="6" t="str">
        <f>IF($A820&lt;&gt;"",MAXIFS(Token!$C:$C,Token!$A:$A,$D820),)</f>
        <v/>
      </c>
    </row>
    <row r="821">
      <c r="A821" s="33" t="str">
        <f t="shared" si="1"/>
        <v/>
      </c>
      <c r="B821" s="22" t="str">
        <f t="shared" si="2"/>
        <v/>
      </c>
      <c r="C821" s="14" t="str">
        <f>IF($A821&lt;&gt;"",MINIFS(Merchant!$A:$A,Merchant!$B:$B,$G$2),)</f>
        <v/>
      </c>
      <c r="D821" s="14" t="str">
        <f t="shared" si="3"/>
        <v/>
      </c>
      <c r="E821" s="14" t="str">
        <f t="shared" si="4"/>
        <v/>
      </c>
      <c r="F821" s="6" t="str">
        <f>IF($A821&lt;&gt;"",MAXIFS(Token!$C:$C,Token!$A:$A,$D821),)</f>
        <v/>
      </c>
    </row>
    <row r="822">
      <c r="A822" s="33" t="str">
        <f t="shared" si="1"/>
        <v/>
      </c>
      <c r="B822" s="22" t="str">
        <f t="shared" si="2"/>
        <v/>
      </c>
      <c r="C822" s="14" t="str">
        <f>IF($A822&lt;&gt;"",MINIFS(Merchant!$A:$A,Merchant!$B:$B,$G$2),)</f>
        <v/>
      </c>
      <c r="D822" s="14" t="str">
        <f t="shared" si="3"/>
        <v/>
      </c>
      <c r="E822" s="14" t="str">
        <f t="shared" si="4"/>
        <v/>
      </c>
      <c r="F822" s="6" t="str">
        <f>IF($A822&lt;&gt;"",MAXIFS(Token!$C:$C,Token!$A:$A,$D822),)</f>
        <v/>
      </c>
    </row>
    <row r="823">
      <c r="A823" s="33" t="str">
        <f t="shared" si="1"/>
        <v/>
      </c>
      <c r="B823" s="22" t="str">
        <f t="shared" si="2"/>
        <v/>
      </c>
      <c r="C823" s="14" t="str">
        <f>IF($A823&lt;&gt;"",MINIFS(Merchant!$A:$A,Merchant!$B:$B,$G$2),)</f>
        <v/>
      </c>
      <c r="D823" s="14" t="str">
        <f t="shared" si="3"/>
        <v/>
      </c>
      <c r="E823" s="14" t="str">
        <f t="shared" si="4"/>
        <v/>
      </c>
      <c r="F823" s="6" t="str">
        <f>IF($A823&lt;&gt;"",MAXIFS(Token!$C:$C,Token!$A:$A,$D823),)</f>
        <v/>
      </c>
    </row>
    <row r="824">
      <c r="A824" s="33" t="str">
        <f t="shared" si="1"/>
        <v/>
      </c>
      <c r="B824" s="22" t="str">
        <f t="shared" si="2"/>
        <v/>
      </c>
      <c r="C824" s="14" t="str">
        <f>IF($A824&lt;&gt;"",MINIFS(Merchant!$A:$A,Merchant!$B:$B,$G$2),)</f>
        <v/>
      </c>
      <c r="D824" s="14" t="str">
        <f t="shared" si="3"/>
        <v/>
      </c>
      <c r="E824" s="14" t="str">
        <f t="shared" si="4"/>
        <v/>
      </c>
      <c r="F824" s="6" t="str">
        <f>IF($A824&lt;&gt;"",MAXIFS(Token!$C:$C,Token!$A:$A,$D824),)</f>
        <v/>
      </c>
    </row>
    <row r="825">
      <c r="A825" s="33" t="str">
        <f t="shared" si="1"/>
        <v/>
      </c>
      <c r="B825" s="22" t="str">
        <f t="shared" si="2"/>
        <v/>
      </c>
      <c r="C825" s="14" t="str">
        <f>IF($A825&lt;&gt;"",MINIFS(Merchant!$A:$A,Merchant!$B:$B,$G$2),)</f>
        <v/>
      </c>
      <c r="D825" s="14" t="str">
        <f t="shared" si="3"/>
        <v/>
      </c>
      <c r="E825" s="14" t="str">
        <f t="shared" si="4"/>
        <v/>
      </c>
      <c r="F825" s="6" t="str">
        <f>IF($A825&lt;&gt;"",MAXIFS(Token!$C:$C,Token!$A:$A,$D825),)</f>
        <v/>
      </c>
    </row>
    <row r="826">
      <c r="A826" s="33" t="str">
        <f t="shared" si="1"/>
        <v/>
      </c>
      <c r="B826" s="22" t="str">
        <f t="shared" si="2"/>
        <v/>
      </c>
      <c r="C826" s="14" t="str">
        <f>IF($A826&lt;&gt;"",MINIFS(Merchant!$A:$A,Merchant!$B:$B,$G$2),)</f>
        <v/>
      </c>
      <c r="D826" s="14" t="str">
        <f t="shared" si="3"/>
        <v/>
      </c>
      <c r="E826" s="14" t="str">
        <f t="shared" si="4"/>
        <v/>
      </c>
      <c r="F826" s="6" t="str">
        <f>IF($A826&lt;&gt;"",MAXIFS(Token!$C:$C,Token!$A:$A,$D826),)</f>
        <v/>
      </c>
    </row>
    <row r="827">
      <c r="A827" s="33" t="str">
        <f t="shared" si="1"/>
        <v/>
      </c>
      <c r="B827" s="22" t="str">
        <f t="shared" si="2"/>
        <v/>
      </c>
      <c r="C827" s="14" t="str">
        <f>IF($A827&lt;&gt;"",MINIFS(Merchant!$A:$A,Merchant!$B:$B,$G$2),)</f>
        <v/>
      </c>
      <c r="D827" s="14" t="str">
        <f t="shared" si="3"/>
        <v/>
      </c>
      <c r="E827" s="14" t="str">
        <f t="shared" si="4"/>
        <v/>
      </c>
      <c r="F827" s="6" t="str">
        <f>IF($A827&lt;&gt;"",MAXIFS(Token!$C:$C,Token!$A:$A,$D827),)</f>
        <v/>
      </c>
    </row>
    <row r="828">
      <c r="A828" s="33" t="str">
        <f t="shared" si="1"/>
        <v/>
      </c>
      <c r="B828" s="22" t="str">
        <f t="shared" si="2"/>
        <v/>
      </c>
      <c r="C828" s="14" t="str">
        <f>IF($A828&lt;&gt;"",MINIFS(Merchant!$A:$A,Merchant!$B:$B,$G$2),)</f>
        <v/>
      </c>
      <c r="D828" s="14" t="str">
        <f t="shared" si="3"/>
        <v/>
      </c>
      <c r="E828" s="14" t="str">
        <f t="shared" si="4"/>
        <v/>
      </c>
      <c r="F828" s="6" t="str">
        <f>IF($A828&lt;&gt;"",MAXIFS(Token!$C:$C,Token!$A:$A,$D828),)</f>
        <v/>
      </c>
    </row>
    <row r="829">
      <c r="A829" s="33" t="str">
        <f t="shared" si="1"/>
        <v/>
      </c>
      <c r="B829" s="22" t="str">
        <f t="shared" si="2"/>
        <v/>
      </c>
      <c r="C829" s="14" t="str">
        <f>IF($A829&lt;&gt;"",MINIFS(Merchant!$A:$A,Merchant!$B:$B,$G$2),)</f>
        <v/>
      </c>
      <c r="D829" s="14" t="str">
        <f t="shared" si="3"/>
        <v/>
      </c>
      <c r="E829" s="14" t="str">
        <f t="shared" si="4"/>
        <v/>
      </c>
      <c r="F829" s="6" t="str">
        <f>IF($A829&lt;&gt;"",MAXIFS(Token!$C:$C,Token!$A:$A,$D829),)</f>
        <v/>
      </c>
    </row>
    <row r="830">
      <c r="A830" s="33" t="str">
        <f t="shared" si="1"/>
        <v/>
      </c>
      <c r="B830" s="22" t="str">
        <f t="shared" si="2"/>
        <v/>
      </c>
      <c r="C830" s="14" t="str">
        <f>IF($A830&lt;&gt;"",MINIFS(Merchant!$A:$A,Merchant!$B:$B,$G$2),)</f>
        <v/>
      </c>
      <c r="D830" s="14" t="str">
        <f t="shared" si="3"/>
        <v/>
      </c>
      <c r="E830" s="14" t="str">
        <f t="shared" si="4"/>
        <v/>
      </c>
      <c r="F830" s="6" t="str">
        <f>IF($A830&lt;&gt;"",MAXIFS(Token!$C:$C,Token!$A:$A,$D830),)</f>
        <v/>
      </c>
    </row>
    <row r="831">
      <c r="A831" s="33" t="str">
        <f t="shared" si="1"/>
        <v/>
      </c>
      <c r="B831" s="22" t="str">
        <f t="shared" si="2"/>
        <v/>
      </c>
      <c r="C831" s="14" t="str">
        <f>IF($A831&lt;&gt;"",MINIFS(Merchant!$A:$A,Merchant!$B:$B,$G$2),)</f>
        <v/>
      </c>
      <c r="D831" s="14" t="str">
        <f t="shared" si="3"/>
        <v/>
      </c>
      <c r="E831" s="14" t="str">
        <f t="shared" si="4"/>
        <v/>
      </c>
      <c r="F831" s="6" t="str">
        <f>IF($A831&lt;&gt;"",MAXIFS(Token!$C:$C,Token!$A:$A,$D831),)</f>
        <v/>
      </c>
    </row>
    <row r="832">
      <c r="A832" s="33" t="str">
        <f t="shared" si="1"/>
        <v/>
      </c>
      <c r="B832" s="22" t="str">
        <f t="shared" si="2"/>
        <v/>
      </c>
      <c r="C832" s="14" t="str">
        <f>IF($A832&lt;&gt;"",MINIFS(Merchant!$A:$A,Merchant!$B:$B,$G$2),)</f>
        <v/>
      </c>
      <c r="D832" s="14" t="str">
        <f t="shared" si="3"/>
        <v/>
      </c>
      <c r="E832" s="14" t="str">
        <f t="shared" si="4"/>
        <v/>
      </c>
      <c r="F832" s="6" t="str">
        <f>IF($A832&lt;&gt;"",MAXIFS(Token!$C:$C,Token!$A:$A,$D832),)</f>
        <v/>
      </c>
    </row>
    <row r="833">
      <c r="A833" s="33" t="str">
        <f t="shared" si="1"/>
        <v/>
      </c>
      <c r="B833" s="22" t="str">
        <f t="shared" si="2"/>
        <v/>
      </c>
      <c r="C833" s="14" t="str">
        <f>IF($A833&lt;&gt;"",MINIFS(Merchant!$A:$A,Merchant!$B:$B,$G$2),)</f>
        <v/>
      </c>
      <c r="D833" s="14" t="str">
        <f t="shared" si="3"/>
        <v/>
      </c>
      <c r="E833" s="14" t="str">
        <f t="shared" si="4"/>
        <v/>
      </c>
      <c r="F833" s="6" t="str">
        <f>IF($A833&lt;&gt;"",MAXIFS(Token!$C:$C,Token!$A:$A,$D833),)</f>
        <v/>
      </c>
    </row>
    <row r="834">
      <c r="A834" s="33" t="str">
        <f t="shared" si="1"/>
        <v/>
      </c>
      <c r="B834" s="22" t="str">
        <f t="shared" si="2"/>
        <v/>
      </c>
      <c r="C834" s="14" t="str">
        <f>IF($A834&lt;&gt;"",MINIFS(Merchant!$A:$A,Merchant!$B:$B,$G$2),)</f>
        <v/>
      </c>
      <c r="D834" s="14" t="str">
        <f t="shared" si="3"/>
        <v/>
      </c>
      <c r="E834" s="14" t="str">
        <f t="shared" si="4"/>
        <v/>
      </c>
      <c r="F834" s="6" t="str">
        <f>IF($A834&lt;&gt;"",MAXIFS(Token!$C:$C,Token!$A:$A,$D834),)</f>
        <v/>
      </c>
    </row>
    <row r="835">
      <c r="A835" s="33" t="str">
        <f t="shared" si="1"/>
        <v/>
      </c>
      <c r="B835" s="22" t="str">
        <f t="shared" si="2"/>
        <v/>
      </c>
      <c r="C835" s="14" t="str">
        <f>IF($A835&lt;&gt;"",MINIFS(Merchant!$A:$A,Merchant!$B:$B,$G$2),)</f>
        <v/>
      </c>
      <c r="D835" s="14" t="str">
        <f t="shared" si="3"/>
        <v/>
      </c>
      <c r="E835" s="14" t="str">
        <f t="shared" si="4"/>
        <v/>
      </c>
      <c r="F835" s="6" t="str">
        <f>IF($A835&lt;&gt;"",MAXIFS(Token!$C:$C,Token!$A:$A,$D835),)</f>
        <v/>
      </c>
    </row>
    <row r="836">
      <c r="A836" s="33" t="str">
        <f t="shared" si="1"/>
        <v/>
      </c>
      <c r="B836" s="22" t="str">
        <f t="shared" si="2"/>
        <v/>
      </c>
      <c r="C836" s="14" t="str">
        <f>IF($A836&lt;&gt;"",MINIFS(Merchant!$A:$A,Merchant!$B:$B,$G$2),)</f>
        <v/>
      </c>
      <c r="D836" s="14" t="str">
        <f t="shared" si="3"/>
        <v/>
      </c>
      <c r="E836" s="14" t="str">
        <f t="shared" si="4"/>
        <v/>
      </c>
      <c r="F836" s="6" t="str">
        <f>IF($A836&lt;&gt;"",MAXIFS(Token!$C:$C,Token!$A:$A,$D836),)</f>
        <v/>
      </c>
    </row>
    <row r="837">
      <c r="A837" s="33" t="str">
        <f t="shared" si="1"/>
        <v/>
      </c>
      <c r="B837" s="22" t="str">
        <f t="shared" si="2"/>
        <v/>
      </c>
      <c r="C837" s="14" t="str">
        <f>IF($A837&lt;&gt;"",MINIFS(Merchant!$A:$A,Merchant!$B:$B,$G$2),)</f>
        <v/>
      </c>
      <c r="D837" s="14" t="str">
        <f t="shared" si="3"/>
        <v/>
      </c>
      <c r="E837" s="14" t="str">
        <f t="shared" si="4"/>
        <v/>
      </c>
      <c r="F837" s="6" t="str">
        <f>IF($A837&lt;&gt;"",MAXIFS(Token!$C:$C,Token!$A:$A,$D837),)</f>
        <v/>
      </c>
    </row>
    <row r="838">
      <c r="A838" s="33" t="str">
        <f t="shared" si="1"/>
        <v/>
      </c>
      <c r="B838" s="22" t="str">
        <f t="shared" si="2"/>
        <v/>
      </c>
      <c r="C838" s="14" t="str">
        <f>IF($A838&lt;&gt;"",MINIFS(Merchant!$A:$A,Merchant!$B:$B,$G$2),)</f>
        <v/>
      </c>
      <c r="D838" s="14" t="str">
        <f t="shared" si="3"/>
        <v/>
      </c>
      <c r="E838" s="14" t="str">
        <f t="shared" si="4"/>
        <v/>
      </c>
      <c r="F838" s="6" t="str">
        <f>IF($A838&lt;&gt;"",MAXIFS(Token!$C:$C,Token!$A:$A,$D838),)</f>
        <v/>
      </c>
    </row>
    <row r="839">
      <c r="A839" s="33" t="str">
        <f t="shared" si="1"/>
        <v/>
      </c>
      <c r="B839" s="22" t="str">
        <f t="shared" si="2"/>
        <v/>
      </c>
      <c r="C839" s="14" t="str">
        <f>IF($A839&lt;&gt;"",MINIFS(Merchant!$A:$A,Merchant!$B:$B,$G$2),)</f>
        <v/>
      </c>
      <c r="D839" s="14" t="str">
        <f t="shared" si="3"/>
        <v/>
      </c>
      <c r="E839" s="14" t="str">
        <f t="shared" si="4"/>
        <v/>
      </c>
      <c r="F839" s="6" t="str">
        <f>IF($A839&lt;&gt;"",MAXIFS(Token!$C:$C,Token!$A:$A,$D839),)</f>
        <v/>
      </c>
    </row>
    <row r="840">
      <c r="A840" s="33" t="str">
        <f t="shared" si="1"/>
        <v/>
      </c>
      <c r="B840" s="22" t="str">
        <f t="shared" si="2"/>
        <v/>
      </c>
      <c r="C840" s="14" t="str">
        <f>IF($A840&lt;&gt;"",MINIFS(Merchant!$A:$A,Merchant!$B:$B,$G$2),)</f>
        <v/>
      </c>
      <c r="D840" s="14" t="str">
        <f t="shared" si="3"/>
        <v/>
      </c>
      <c r="E840" s="14" t="str">
        <f t="shared" si="4"/>
        <v/>
      </c>
      <c r="F840" s="6" t="str">
        <f>IF($A840&lt;&gt;"",MAXIFS(Token!$C:$C,Token!$A:$A,$D840),)</f>
        <v/>
      </c>
    </row>
    <row r="841">
      <c r="A841" s="33" t="str">
        <f t="shared" si="1"/>
        <v/>
      </c>
      <c r="B841" s="22" t="str">
        <f t="shared" si="2"/>
        <v/>
      </c>
      <c r="C841" s="14" t="str">
        <f>IF($A841&lt;&gt;"",MINIFS(Merchant!$A:$A,Merchant!$B:$B,$G$2),)</f>
        <v/>
      </c>
      <c r="D841" s="14" t="str">
        <f t="shared" si="3"/>
        <v/>
      </c>
      <c r="E841" s="14" t="str">
        <f t="shared" si="4"/>
        <v/>
      </c>
      <c r="F841" s="6" t="str">
        <f>IF($A841&lt;&gt;"",MAXIFS(Token!$C:$C,Token!$A:$A,$D841),)</f>
        <v/>
      </c>
    </row>
    <row r="842">
      <c r="A842" s="33" t="str">
        <f t="shared" si="1"/>
        <v/>
      </c>
      <c r="B842" s="22" t="str">
        <f t="shared" si="2"/>
        <v/>
      </c>
      <c r="C842" s="14" t="str">
        <f>IF($A842&lt;&gt;"",MINIFS(Merchant!$A:$A,Merchant!$B:$B,$G$2),)</f>
        <v/>
      </c>
      <c r="D842" s="14" t="str">
        <f t="shared" si="3"/>
        <v/>
      </c>
      <c r="E842" s="14" t="str">
        <f t="shared" si="4"/>
        <v/>
      </c>
      <c r="F842" s="6" t="str">
        <f>IF($A842&lt;&gt;"",MAXIFS(Token!$C:$C,Token!$A:$A,$D842),)</f>
        <v/>
      </c>
    </row>
    <row r="843">
      <c r="A843" s="33" t="str">
        <f t="shared" si="1"/>
        <v/>
      </c>
      <c r="B843" s="22" t="str">
        <f t="shared" si="2"/>
        <v/>
      </c>
      <c r="C843" s="14" t="str">
        <f>IF($A843&lt;&gt;"",MINIFS(Merchant!$A:$A,Merchant!$B:$B,$G$2),)</f>
        <v/>
      </c>
      <c r="D843" s="14" t="str">
        <f t="shared" si="3"/>
        <v/>
      </c>
      <c r="E843" s="14" t="str">
        <f t="shared" si="4"/>
        <v/>
      </c>
      <c r="F843" s="6" t="str">
        <f>IF($A843&lt;&gt;"",MAXIFS(Token!$C:$C,Token!$A:$A,$D843),)</f>
        <v/>
      </c>
    </row>
    <row r="844">
      <c r="A844" s="33" t="str">
        <f t="shared" si="1"/>
        <v/>
      </c>
      <c r="B844" s="22" t="str">
        <f t="shared" si="2"/>
        <v/>
      </c>
      <c r="C844" s="14" t="str">
        <f>IF($A844&lt;&gt;"",MINIFS(Merchant!$A:$A,Merchant!$B:$B,$G$2),)</f>
        <v/>
      </c>
      <c r="D844" s="14" t="str">
        <f t="shared" si="3"/>
        <v/>
      </c>
      <c r="E844" s="14" t="str">
        <f t="shared" si="4"/>
        <v/>
      </c>
      <c r="F844" s="6" t="str">
        <f>IF($A844&lt;&gt;"",MAXIFS(Token!$C:$C,Token!$A:$A,$D844),)</f>
        <v/>
      </c>
    </row>
    <row r="845">
      <c r="A845" s="33" t="str">
        <f t="shared" si="1"/>
        <v/>
      </c>
      <c r="B845" s="22" t="str">
        <f t="shared" si="2"/>
        <v/>
      </c>
      <c r="C845" s="14" t="str">
        <f>IF($A845&lt;&gt;"",MINIFS(Merchant!$A:$A,Merchant!$B:$B,$G$2),)</f>
        <v/>
      </c>
      <c r="D845" s="14" t="str">
        <f t="shared" si="3"/>
        <v/>
      </c>
      <c r="E845" s="14" t="str">
        <f t="shared" si="4"/>
        <v/>
      </c>
      <c r="F845" s="6" t="str">
        <f>IF($A845&lt;&gt;"",MAXIFS(Token!$C:$C,Token!$A:$A,$D845),)</f>
        <v/>
      </c>
    </row>
    <row r="846">
      <c r="A846" s="33" t="str">
        <f t="shared" si="1"/>
        <v/>
      </c>
      <c r="B846" s="22" t="str">
        <f t="shared" si="2"/>
        <v/>
      </c>
      <c r="C846" s="14" t="str">
        <f>IF($A846&lt;&gt;"",MINIFS(Merchant!$A:$A,Merchant!$B:$B,$G$2),)</f>
        <v/>
      </c>
      <c r="D846" s="14" t="str">
        <f t="shared" si="3"/>
        <v/>
      </c>
      <c r="E846" s="14" t="str">
        <f t="shared" si="4"/>
        <v/>
      </c>
      <c r="F846" s="6" t="str">
        <f>IF($A846&lt;&gt;"",MAXIFS(Token!$C:$C,Token!$A:$A,$D846),)</f>
        <v/>
      </c>
    </row>
    <row r="847">
      <c r="A847" s="33" t="str">
        <f t="shared" si="1"/>
        <v/>
      </c>
      <c r="B847" s="22" t="str">
        <f t="shared" si="2"/>
        <v/>
      </c>
      <c r="C847" s="14" t="str">
        <f>IF($A847&lt;&gt;"",MINIFS(Merchant!$A:$A,Merchant!$B:$B,$G$2),)</f>
        <v/>
      </c>
      <c r="D847" s="14" t="str">
        <f t="shared" si="3"/>
        <v/>
      </c>
      <c r="E847" s="14" t="str">
        <f t="shared" si="4"/>
        <v/>
      </c>
      <c r="F847" s="6" t="str">
        <f>IF($A847&lt;&gt;"",MAXIFS(Token!$C:$C,Token!$A:$A,$D847),)</f>
        <v/>
      </c>
    </row>
    <row r="848">
      <c r="A848" s="33" t="str">
        <f t="shared" si="1"/>
        <v/>
      </c>
      <c r="B848" s="22" t="str">
        <f t="shared" si="2"/>
        <v/>
      </c>
      <c r="C848" s="14" t="str">
        <f>IF($A848&lt;&gt;"",MINIFS(Merchant!$A:$A,Merchant!$B:$B,$G$2),)</f>
        <v/>
      </c>
      <c r="D848" s="14" t="str">
        <f t="shared" si="3"/>
        <v/>
      </c>
      <c r="E848" s="14" t="str">
        <f t="shared" si="4"/>
        <v/>
      </c>
      <c r="F848" s="6" t="str">
        <f>IF($A848&lt;&gt;"",MAXIFS(Token!$C:$C,Token!$A:$A,$D848),)</f>
        <v/>
      </c>
    </row>
    <row r="849">
      <c r="A849" s="33" t="str">
        <f t="shared" si="1"/>
        <v/>
      </c>
      <c r="B849" s="22" t="str">
        <f t="shared" si="2"/>
        <v/>
      </c>
      <c r="C849" s="14" t="str">
        <f>IF($A849&lt;&gt;"",MINIFS(Merchant!$A:$A,Merchant!$B:$B,$G$2),)</f>
        <v/>
      </c>
      <c r="D849" s="14" t="str">
        <f t="shared" si="3"/>
        <v/>
      </c>
      <c r="E849" s="14" t="str">
        <f t="shared" si="4"/>
        <v/>
      </c>
      <c r="F849" s="6" t="str">
        <f>IF($A849&lt;&gt;"",MAXIFS(Token!$C:$C,Token!$A:$A,$D849),)</f>
        <v/>
      </c>
    </row>
    <row r="850">
      <c r="A850" s="33" t="str">
        <f t="shared" si="1"/>
        <v/>
      </c>
      <c r="B850" s="22" t="str">
        <f t="shared" si="2"/>
        <v/>
      </c>
      <c r="C850" s="14" t="str">
        <f>IF($A850&lt;&gt;"",MINIFS(Merchant!$A:$A,Merchant!$B:$B,$G$2),)</f>
        <v/>
      </c>
      <c r="D850" s="14" t="str">
        <f t="shared" si="3"/>
        <v/>
      </c>
      <c r="E850" s="14" t="str">
        <f t="shared" si="4"/>
        <v/>
      </c>
      <c r="F850" s="6" t="str">
        <f>IF($A850&lt;&gt;"",MAXIFS(Token!$C:$C,Token!$A:$A,$D850),)</f>
        <v/>
      </c>
    </row>
    <row r="851">
      <c r="A851" s="33" t="str">
        <f t="shared" si="1"/>
        <v/>
      </c>
      <c r="B851" s="22" t="str">
        <f t="shared" si="2"/>
        <v/>
      </c>
      <c r="C851" s="14" t="str">
        <f>IF($A851&lt;&gt;"",MINIFS(Merchant!$A:$A,Merchant!$B:$B,$G$2),)</f>
        <v/>
      </c>
      <c r="D851" s="14" t="str">
        <f t="shared" si="3"/>
        <v/>
      </c>
      <c r="E851" s="14" t="str">
        <f t="shared" si="4"/>
        <v/>
      </c>
      <c r="F851" s="6" t="str">
        <f>IF($A851&lt;&gt;"",MAXIFS(Token!$C:$C,Token!$A:$A,$D851),)</f>
        <v/>
      </c>
    </row>
    <row r="852">
      <c r="A852" s="33" t="str">
        <f t="shared" si="1"/>
        <v/>
      </c>
      <c r="B852" s="22" t="str">
        <f t="shared" si="2"/>
        <v/>
      </c>
      <c r="C852" s="14" t="str">
        <f>IF($A852&lt;&gt;"",MINIFS(Merchant!$A:$A,Merchant!$B:$B,$G$2),)</f>
        <v/>
      </c>
      <c r="D852" s="14" t="str">
        <f t="shared" si="3"/>
        <v/>
      </c>
      <c r="E852" s="14" t="str">
        <f t="shared" si="4"/>
        <v/>
      </c>
      <c r="F852" s="6" t="str">
        <f>IF($A852&lt;&gt;"",MAXIFS(Token!$C:$C,Token!$A:$A,$D852),)</f>
        <v/>
      </c>
    </row>
    <row r="853">
      <c r="A853" s="33" t="str">
        <f t="shared" si="1"/>
        <v/>
      </c>
      <c r="B853" s="22" t="str">
        <f t="shared" si="2"/>
        <v/>
      </c>
      <c r="C853" s="14" t="str">
        <f>IF($A853&lt;&gt;"",MINIFS(Merchant!$A:$A,Merchant!$B:$B,$G$2),)</f>
        <v/>
      </c>
      <c r="D853" s="14" t="str">
        <f t="shared" si="3"/>
        <v/>
      </c>
      <c r="E853" s="14" t="str">
        <f t="shared" si="4"/>
        <v/>
      </c>
      <c r="F853" s="6" t="str">
        <f>IF($A853&lt;&gt;"",MAXIFS(Token!$C:$C,Token!$A:$A,$D853),)</f>
        <v/>
      </c>
    </row>
    <row r="854">
      <c r="A854" s="33" t="str">
        <f t="shared" si="1"/>
        <v/>
      </c>
      <c r="B854" s="22" t="str">
        <f t="shared" si="2"/>
        <v/>
      </c>
      <c r="C854" s="14" t="str">
        <f>IF($A854&lt;&gt;"",MINIFS(Merchant!$A:$A,Merchant!$B:$B,$G$2),)</f>
        <v/>
      </c>
      <c r="D854" s="14" t="str">
        <f t="shared" si="3"/>
        <v/>
      </c>
      <c r="E854" s="14" t="str">
        <f t="shared" si="4"/>
        <v/>
      </c>
      <c r="F854" s="6" t="str">
        <f>IF($A854&lt;&gt;"",MAXIFS(Token!$C:$C,Token!$A:$A,$D854),)</f>
        <v/>
      </c>
    </row>
    <row r="855">
      <c r="A855" s="33" t="str">
        <f t="shared" si="1"/>
        <v/>
      </c>
      <c r="B855" s="22" t="str">
        <f t="shared" si="2"/>
        <v/>
      </c>
      <c r="C855" s="14" t="str">
        <f>IF($A855&lt;&gt;"",MINIFS(Merchant!$A:$A,Merchant!$B:$B,$G$2),)</f>
        <v/>
      </c>
      <c r="D855" s="14" t="str">
        <f t="shared" si="3"/>
        <v/>
      </c>
      <c r="E855" s="14" t="str">
        <f t="shared" si="4"/>
        <v/>
      </c>
      <c r="F855" s="6" t="str">
        <f>IF($A855&lt;&gt;"",MAXIFS(Token!$C:$C,Token!$A:$A,$D855),)</f>
        <v/>
      </c>
    </row>
    <row r="856">
      <c r="A856" s="33" t="str">
        <f t="shared" si="1"/>
        <v/>
      </c>
      <c r="B856" s="22" t="str">
        <f t="shared" si="2"/>
        <v/>
      </c>
      <c r="C856" s="14" t="str">
        <f>IF($A856&lt;&gt;"",MINIFS(Merchant!$A:$A,Merchant!$B:$B,$G$2),)</f>
        <v/>
      </c>
      <c r="D856" s="14" t="str">
        <f t="shared" si="3"/>
        <v/>
      </c>
      <c r="E856" s="14" t="str">
        <f t="shared" si="4"/>
        <v/>
      </c>
      <c r="F856" s="6" t="str">
        <f>IF($A856&lt;&gt;"",MAXIFS(Token!$C:$C,Token!$A:$A,$D856),)</f>
        <v/>
      </c>
    </row>
    <row r="857">
      <c r="A857" s="33" t="str">
        <f t="shared" si="1"/>
        <v/>
      </c>
      <c r="B857" s="22" t="str">
        <f t="shared" si="2"/>
        <v/>
      </c>
      <c r="C857" s="14" t="str">
        <f>IF($A857&lt;&gt;"",MINIFS(Merchant!$A:$A,Merchant!$B:$B,$G$2),)</f>
        <v/>
      </c>
      <c r="D857" s="14" t="str">
        <f t="shared" si="3"/>
        <v/>
      </c>
      <c r="E857" s="14" t="str">
        <f t="shared" si="4"/>
        <v/>
      </c>
      <c r="F857" s="6" t="str">
        <f>IF($A857&lt;&gt;"",MAXIFS(Token!$C:$C,Token!$A:$A,$D857),)</f>
        <v/>
      </c>
    </row>
    <row r="858">
      <c r="A858" s="33" t="str">
        <f t="shared" si="1"/>
        <v/>
      </c>
      <c r="B858" s="22" t="str">
        <f t="shared" si="2"/>
        <v/>
      </c>
      <c r="C858" s="14" t="str">
        <f>IF($A858&lt;&gt;"",MINIFS(Merchant!$A:$A,Merchant!$B:$B,$G$2),)</f>
        <v/>
      </c>
      <c r="D858" s="14" t="str">
        <f t="shared" si="3"/>
        <v/>
      </c>
      <c r="E858" s="14" t="str">
        <f t="shared" si="4"/>
        <v/>
      </c>
      <c r="F858" s="6" t="str">
        <f>IF($A858&lt;&gt;"",MAXIFS(Token!$C:$C,Token!$A:$A,$D858),)</f>
        <v/>
      </c>
    </row>
    <row r="859">
      <c r="A859" s="33" t="str">
        <f t="shared" si="1"/>
        <v/>
      </c>
      <c r="B859" s="22" t="str">
        <f t="shared" si="2"/>
        <v/>
      </c>
      <c r="C859" s="14" t="str">
        <f>IF($A859&lt;&gt;"",MINIFS(Merchant!$A:$A,Merchant!$B:$B,$G$2),)</f>
        <v/>
      </c>
      <c r="D859" s="14" t="str">
        <f t="shared" si="3"/>
        <v/>
      </c>
      <c r="E859" s="14" t="str">
        <f t="shared" si="4"/>
        <v/>
      </c>
      <c r="F859" s="6" t="str">
        <f>IF($A859&lt;&gt;"",MAXIFS(Token!$C:$C,Token!$A:$A,$D859),)</f>
        <v/>
      </c>
    </row>
    <row r="860">
      <c r="A860" s="33" t="str">
        <f t="shared" si="1"/>
        <v/>
      </c>
      <c r="B860" s="22" t="str">
        <f t="shared" si="2"/>
        <v/>
      </c>
      <c r="C860" s="14" t="str">
        <f>IF($A860&lt;&gt;"",MINIFS(Merchant!$A:$A,Merchant!$B:$B,$G$2),)</f>
        <v/>
      </c>
      <c r="D860" s="14" t="str">
        <f t="shared" si="3"/>
        <v/>
      </c>
      <c r="E860" s="14" t="str">
        <f t="shared" si="4"/>
        <v/>
      </c>
      <c r="F860" s="6" t="str">
        <f>IF($A860&lt;&gt;"",MAXIFS(Token!$C:$C,Token!$A:$A,$D860),)</f>
        <v/>
      </c>
    </row>
    <row r="861">
      <c r="A861" s="33" t="str">
        <f t="shared" si="1"/>
        <v/>
      </c>
      <c r="B861" s="22" t="str">
        <f t="shared" si="2"/>
        <v/>
      </c>
      <c r="C861" s="14" t="str">
        <f>IF($A861&lt;&gt;"",MINIFS(Merchant!$A:$A,Merchant!$B:$B,$G$2),)</f>
        <v/>
      </c>
      <c r="D861" s="14" t="str">
        <f t="shared" si="3"/>
        <v/>
      </c>
      <c r="E861" s="14" t="str">
        <f t="shared" si="4"/>
        <v/>
      </c>
      <c r="F861" s="6" t="str">
        <f>IF($A861&lt;&gt;"",MAXIFS(Token!$C:$C,Token!$A:$A,$D861),)</f>
        <v/>
      </c>
    </row>
    <row r="862">
      <c r="A862" s="33" t="str">
        <f t="shared" si="1"/>
        <v/>
      </c>
      <c r="B862" s="22" t="str">
        <f t="shared" si="2"/>
        <v/>
      </c>
      <c r="C862" s="14" t="str">
        <f>IF($A862&lt;&gt;"",MINIFS(Merchant!$A:$A,Merchant!$B:$B,$G$2),)</f>
        <v/>
      </c>
      <c r="D862" s="14" t="str">
        <f t="shared" si="3"/>
        <v/>
      </c>
      <c r="E862" s="14" t="str">
        <f t="shared" si="4"/>
        <v/>
      </c>
      <c r="F862" s="6" t="str">
        <f>IF($A862&lt;&gt;"",MAXIFS(Token!$C:$C,Token!$A:$A,$D862),)</f>
        <v/>
      </c>
    </row>
    <row r="863">
      <c r="A863" s="33" t="str">
        <f t="shared" si="1"/>
        <v/>
      </c>
      <c r="B863" s="22" t="str">
        <f t="shared" si="2"/>
        <v/>
      </c>
      <c r="C863" s="14" t="str">
        <f>IF($A863&lt;&gt;"",MINIFS(Merchant!$A:$A,Merchant!$B:$B,$G$2),)</f>
        <v/>
      </c>
      <c r="D863" s="14" t="str">
        <f t="shared" si="3"/>
        <v/>
      </c>
      <c r="E863" s="14" t="str">
        <f t="shared" si="4"/>
        <v/>
      </c>
      <c r="F863" s="6" t="str">
        <f>IF($A863&lt;&gt;"",MAXIFS(Token!$C:$C,Token!$A:$A,$D863),)</f>
        <v/>
      </c>
    </row>
    <row r="864">
      <c r="A864" s="33" t="str">
        <f t="shared" si="1"/>
        <v/>
      </c>
      <c r="B864" s="22" t="str">
        <f t="shared" si="2"/>
        <v/>
      </c>
      <c r="C864" s="14" t="str">
        <f>IF($A864&lt;&gt;"",MINIFS(Merchant!$A:$A,Merchant!$B:$B,$G$2),)</f>
        <v/>
      </c>
      <c r="D864" s="14" t="str">
        <f t="shared" si="3"/>
        <v/>
      </c>
      <c r="E864" s="14" t="str">
        <f t="shared" si="4"/>
        <v/>
      </c>
      <c r="F864" s="6" t="str">
        <f>IF($A864&lt;&gt;"",MAXIFS(Token!$C:$C,Token!$A:$A,$D864),)</f>
        <v/>
      </c>
    </row>
    <row r="865">
      <c r="A865" s="33" t="str">
        <f t="shared" si="1"/>
        <v/>
      </c>
      <c r="B865" s="22" t="str">
        <f t="shared" si="2"/>
        <v/>
      </c>
      <c r="C865" s="14" t="str">
        <f>IF($A865&lt;&gt;"",MINIFS(Merchant!$A:$A,Merchant!$B:$B,$G$2),)</f>
        <v/>
      </c>
      <c r="D865" s="14" t="str">
        <f t="shared" si="3"/>
        <v/>
      </c>
      <c r="E865" s="14" t="str">
        <f t="shared" si="4"/>
        <v/>
      </c>
      <c r="F865" s="6" t="str">
        <f>IF($A865&lt;&gt;"",MAXIFS(Token!$C:$C,Token!$A:$A,$D865),)</f>
        <v/>
      </c>
    </row>
    <row r="866">
      <c r="A866" s="33" t="str">
        <f t="shared" si="1"/>
        <v/>
      </c>
      <c r="B866" s="22" t="str">
        <f t="shared" si="2"/>
        <v/>
      </c>
      <c r="C866" s="14" t="str">
        <f>IF($A866&lt;&gt;"",MINIFS(Merchant!$A:$A,Merchant!$B:$B,$G$2),)</f>
        <v/>
      </c>
      <c r="D866" s="14" t="str">
        <f t="shared" si="3"/>
        <v/>
      </c>
      <c r="E866" s="14" t="str">
        <f t="shared" si="4"/>
        <v/>
      </c>
      <c r="F866" s="6" t="str">
        <f>IF($A866&lt;&gt;"",MAXIFS(Token!$C:$C,Token!$A:$A,$D866),)</f>
        <v/>
      </c>
    </row>
    <row r="867">
      <c r="A867" s="33" t="str">
        <f t="shared" si="1"/>
        <v/>
      </c>
      <c r="B867" s="22" t="str">
        <f t="shared" si="2"/>
        <v/>
      </c>
      <c r="C867" s="14" t="str">
        <f>IF($A867&lt;&gt;"",MINIFS(Merchant!$A:$A,Merchant!$B:$B,$G$2),)</f>
        <v/>
      </c>
      <c r="D867" s="14" t="str">
        <f t="shared" si="3"/>
        <v/>
      </c>
      <c r="E867" s="14" t="str">
        <f t="shared" si="4"/>
        <v/>
      </c>
      <c r="F867" s="6" t="str">
        <f>IF($A867&lt;&gt;"",MAXIFS(Token!$C:$C,Token!$A:$A,$D867),)</f>
        <v/>
      </c>
    </row>
    <row r="868">
      <c r="A868" s="33" t="str">
        <f t="shared" si="1"/>
        <v/>
      </c>
      <c r="B868" s="22" t="str">
        <f t="shared" si="2"/>
        <v/>
      </c>
      <c r="C868" s="14" t="str">
        <f>IF($A868&lt;&gt;"",MINIFS(Merchant!$A:$A,Merchant!$B:$B,$G$2),)</f>
        <v/>
      </c>
      <c r="D868" s="14" t="str">
        <f t="shared" si="3"/>
        <v/>
      </c>
      <c r="E868" s="14" t="str">
        <f t="shared" si="4"/>
        <v/>
      </c>
      <c r="F868" s="6" t="str">
        <f>IF($A868&lt;&gt;"",MAXIFS(Token!$C:$C,Token!$A:$A,$D868),)</f>
        <v/>
      </c>
    </row>
    <row r="869">
      <c r="A869" s="33" t="str">
        <f t="shared" si="1"/>
        <v/>
      </c>
      <c r="B869" s="22" t="str">
        <f t="shared" si="2"/>
        <v/>
      </c>
      <c r="C869" s="14" t="str">
        <f>IF($A869&lt;&gt;"",MINIFS(Merchant!$A:$A,Merchant!$B:$B,$G$2),)</f>
        <v/>
      </c>
      <c r="D869" s="14" t="str">
        <f t="shared" si="3"/>
        <v/>
      </c>
      <c r="E869" s="14" t="str">
        <f t="shared" si="4"/>
        <v/>
      </c>
      <c r="F869" s="6" t="str">
        <f>IF($A869&lt;&gt;"",MAXIFS(Token!$C:$C,Token!$A:$A,$D869),)</f>
        <v/>
      </c>
    </row>
    <row r="870">
      <c r="A870" s="33" t="str">
        <f t="shared" si="1"/>
        <v/>
      </c>
      <c r="B870" s="22" t="str">
        <f t="shared" si="2"/>
        <v/>
      </c>
      <c r="C870" s="14" t="str">
        <f>IF($A870&lt;&gt;"",MINIFS(Merchant!$A:$A,Merchant!$B:$B,$G$2),)</f>
        <v/>
      </c>
      <c r="D870" s="14" t="str">
        <f t="shared" si="3"/>
        <v/>
      </c>
      <c r="E870" s="14" t="str">
        <f t="shared" si="4"/>
        <v/>
      </c>
      <c r="F870" s="6" t="str">
        <f>IF($A870&lt;&gt;"",MAXIFS(Token!$C:$C,Token!$A:$A,$D870),)</f>
        <v/>
      </c>
    </row>
    <row r="871">
      <c r="A871" s="33" t="str">
        <f t="shared" si="1"/>
        <v/>
      </c>
      <c r="B871" s="22" t="str">
        <f t="shared" si="2"/>
        <v/>
      </c>
      <c r="C871" s="14" t="str">
        <f>IF($A871&lt;&gt;"",MINIFS(Merchant!$A:$A,Merchant!$B:$B,$G$2),)</f>
        <v/>
      </c>
      <c r="D871" s="14" t="str">
        <f t="shared" si="3"/>
        <v/>
      </c>
      <c r="E871" s="14" t="str">
        <f t="shared" si="4"/>
        <v/>
      </c>
      <c r="F871" s="6" t="str">
        <f>IF($A871&lt;&gt;"",MAXIFS(Token!$C:$C,Token!$A:$A,$D871),)</f>
        <v/>
      </c>
    </row>
    <row r="872">
      <c r="A872" s="33" t="str">
        <f t="shared" si="1"/>
        <v/>
      </c>
      <c r="B872" s="22" t="str">
        <f t="shared" si="2"/>
        <v/>
      </c>
      <c r="C872" s="14" t="str">
        <f>IF($A872&lt;&gt;"",MINIFS(Merchant!$A:$A,Merchant!$B:$B,$G$2),)</f>
        <v/>
      </c>
      <c r="D872" s="14" t="str">
        <f t="shared" si="3"/>
        <v/>
      </c>
      <c r="E872" s="14" t="str">
        <f t="shared" si="4"/>
        <v/>
      </c>
      <c r="F872" s="6" t="str">
        <f>IF($A872&lt;&gt;"",MAXIFS(Token!$C:$C,Token!$A:$A,$D872),)</f>
        <v/>
      </c>
    </row>
    <row r="873">
      <c r="A873" s="33" t="str">
        <f t="shared" si="1"/>
        <v/>
      </c>
      <c r="B873" s="22" t="str">
        <f t="shared" si="2"/>
        <v/>
      </c>
      <c r="C873" s="14" t="str">
        <f>IF($A873&lt;&gt;"",MINIFS(Merchant!$A:$A,Merchant!$B:$B,$G$2),)</f>
        <v/>
      </c>
      <c r="D873" s="14" t="str">
        <f t="shared" si="3"/>
        <v/>
      </c>
      <c r="E873" s="14" t="str">
        <f t="shared" si="4"/>
        <v/>
      </c>
      <c r="F873" s="6" t="str">
        <f>IF($A873&lt;&gt;"",MAXIFS(Token!$C:$C,Token!$A:$A,$D873),)</f>
        <v/>
      </c>
    </row>
    <row r="874">
      <c r="A874" s="33" t="str">
        <f t="shared" si="1"/>
        <v/>
      </c>
      <c r="B874" s="22" t="str">
        <f t="shared" si="2"/>
        <v/>
      </c>
      <c r="C874" s="14" t="str">
        <f>IF($A874&lt;&gt;"",MINIFS(Merchant!$A:$A,Merchant!$B:$B,$G$2),)</f>
        <v/>
      </c>
      <c r="D874" s="14" t="str">
        <f t="shared" si="3"/>
        <v/>
      </c>
      <c r="E874" s="14" t="str">
        <f t="shared" si="4"/>
        <v/>
      </c>
      <c r="F874" s="6" t="str">
        <f>IF($A874&lt;&gt;"",MAXIFS(Token!$C:$C,Token!$A:$A,$D874),)</f>
        <v/>
      </c>
    </row>
    <row r="875">
      <c r="A875" s="33" t="str">
        <f t="shared" si="1"/>
        <v/>
      </c>
      <c r="B875" s="22" t="str">
        <f t="shared" si="2"/>
        <v/>
      </c>
      <c r="C875" s="14" t="str">
        <f>IF($A875&lt;&gt;"",MINIFS(Merchant!$A:$A,Merchant!$B:$B,$G$2),)</f>
        <v/>
      </c>
      <c r="D875" s="14" t="str">
        <f t="shared" si="3"/>
        <v/>
      </c>
      <c r="E875" s="14" t="str">
        <f t="shared" si="4"/>
        <v/>
      </c>
      <c r="F875" s="6" t="str">
        <f>IF($A875&lt;&gt;"",MAXIFS(Token!$C:$C,Token!$A:$A,$D875),)</f>
        <v/>
      </c>
    </row>
    <row r="876">
      <c r="A876" s="33" t="str">
        <f t="shared" si="1"/>
        <v/>
      </c>
      <c r="B876" s="22" t="str">
        <f t="shared" si="2"/>
        <v/>
      </c>
      <c r="C876" s="14" t="str">
        <f>IF($A876&lt;&gt;"",MINIFS(Merchant!$A:$A,Merchant!$B:$B,$G$2),)</f>
        <v/>
      </c>
      <c r="D876" s="14" t="str">
        <f t="shared" si="3"/>
        <v/>
      </c>
      <c r="E876" s="14" t="str">
        <f t="shared" si="4"/>
        <v/>
      </c>
      <c r="F876" s="6" t="str">
        <f>IF($A876&lt;&gt;"",MAXIFS(Token!$C:$C,Token!$A:$A,$D876),)</f>
        <v/>
      </c>
    </row>
    <row r="877">
      <c r="A877" s="33" t="str">
        <f t="shared" si="1"/>
        <v/>
      </c>
      <c r="B877" s="22" t="str">
        <f t="shared" si="2"/>
        <v/>
      </c>
      <c r="C877" s="14" t="str">
        <f>IF($A877&lt;&gt;"",MINIFS(Merchant!$A:$A,Merchant!$B:$B,$G$2),)</f>
        <v/>
      </c>
      <c r="D877" s="14" t="str">
        <f t="shared" si="3"/>
        <v/>
      </c>
      <c r="E877" s="14" t="str">
        <f t="shared" si="4"/>
        <v/>
      </c>
      <c r="F877" s="6" t="str">
        <f>IF($A877&lt;&gt;"",MAXIFS(Token!$C:$C,Token!$A:$A,$D877),)</f>
        <v/>
      </c>
    </row>
    <row r="878">
      <c r="A878" s="33" t="str">
        <f t="shared" si="1"/>
        <v/>
      </c>
      <c r="B878" s="22" t="str">
        <f t="shared" si="2"/>
        <v/>
      </c>
      <c r="C878" s="14" t="str">
        <f>IF($A878&lt;&gt;"",MINIFS(Merchant!$A:$A,Merchant!$B:$B,$G$2),)</f>
        <v/>
      </c>
      <c r="D878" s="14" t="str">
        <f t="shared" si="3"/>
        <v/>
      </c>
      <c r="E878" s="14" t="str">
        <f t="shared" si="4"/>
        <v/>
      </c>
      <c r="F878" s="6" t="str">
        <f>IF($A878&lt;&gt;"",MAXIFS(Token!$C:$C,Token!$A:$A,$D878),)</f>
        <v/>
      </c>
    </row>
    <row r="879">
      <c r="A879" s="33" t="str">
        <f t="shared" si="1"/>
        <v/>
      </c>
      <c r="B879" s="22" t="str">
        <f t="shared" si="2"/>
        <v/>
      </c>
      <c r="C879" s="14" t="str">
        <f>IF($A879&lt;&gt;"",MINIFS(Merchant!$A:$A,Merchant!$B:$B,$G$2),)</f>
        <v/>
      </c>
      <c r="D879" s="14" t="str">
        <f t="shared" si="3"/>
        <v/>
      </c>
      <c r="E879" s="14" t="str">
        <f t="shared" si="4"/>
        <v/>
      </c>
      <c r="F879" s="6" t="str">
        <f>IF($A879&lt;&gt;"",MAXIFS(Token!$C:$C,Token!$A:$A,$D879),)</f>
        <v/>
      </c>
    </row>
    <row r="880">
      <c r="A880" s="33" t="str">
        <f t="shared" si="1"/>
        <v/>
      </c>
      <c r="B880" s="22" t="str">
        <f t="shared" si="2"/>
        <v/>
      </c>
      <c r="C880" s="14" t="str">
        <f>IF($A880&lt;&gt;"",MINIFS(Merchant!$A:$A,Merchant!$B:$B,$G$2),)</f>
        <v/>
      </c>
      <c r="D880" s="14" t="str">
        <f t="shared" si="3"/>
        <v/>
      </c>
      <c r="E880" s="14" t="str">
        <f t="shared" si="4"/>
        <v/>
      </c>
      <c r="F880" s="6" t="str">
        <f>IF($A880&lt;&gt;"",MAXIFS(Token!$C:$C,Token!$A:$A,$D880),)</f>
        <v/>
      </c>
    </row>
    <row r="881">
      <c r="A881" s="33" t="str">
        <f t="shared" si="1"/>
        <v/>
      </c>
      <c r="B881" s="22" t="str">
        <f t="shared" si="2"/>
        <v/>
      </c>
      <c r="C881" s="14" t="str">
        <f>IF($A881&lt;&gt;"",MINIFS(Merchant!$A:$A,Merchant!$B:$B,$G$2),)</f>
        <v/>
      </c>
      <c r="D881" s="14" t="str">
        <f t="shared" si="3"/>
        <v/>
      </c>
      <c r="E881" s="14" t="str">
        <f t="shared" si="4"/>
        <v/>
      </c>
      <c r="F881" s="6" t="str">
        <f>IF($A881&lt;&gt;"",MAXIFS(Token!$C:$C,Token!$A:$A,$D881),)</f>
        <v/>
      </c>
    </row>
    <row r="882">
      <c r="A882" s="33" t="str">
        <f t="shared" si="1"/>
        <v/>
      </c>
      <c r="B882" s="22" t="str">
        <f t="shared" si="2"/>
        <v/>
      </c>
      <c r="C882" s="14" t="str">
        <f>IF($A882&lt;&gt;"",MINIFS(Merchant!$A:$A,Merchant!$B:$B,$G$2),)</f>
        <v/>
      </c>
      <c r="D882" s="14" t="str">
        <f t="shared" si="3"/>
        <v/>
      </c>
      <c r="E882" s="14" t="str">
        <f t="shared" si="4"/>
        <v/>
      </c>
      <c r="F882" s="6" t="str">
        <f>IF($A882&lt;&gt;"",MAXIFS(Token!$C:$C,Token!$A:$A,$D882),)</f>
        <v/>
      </c>
    </row>
    <row r="883">
      <c r="A883" s="33" t="str">
        <f t="shared" si="1"/>
        <v/>
      </c>
      <c r="B883" s="22" t="str">
        <f t="shared" si="2"/>
        <v/>
      </c>
      <c r="C883" s="14" t="str">
        <f>IF($A883&lt;&gt;"",MINIFS(Merchant!$A:$A,Merchant!$B:$B,$G$2),)</f>
        <v/>
      </c>
      <c r="D883" s="14" t="str">
        <f t="shared" si="3"/>
        <v/>
      </c>
      <c r="E883" s="14" t="str">
        <f t="shared" si="4"/>
        <v/>
      </c>
      <c r="F883" s="6" t="str">
        <f>IF($A883&lt;&gt;"",MAXIFS(Token!$C:$C,Token!$A:$A,$D883),)</f>
        <v/>
      </c>
    </row>
    <row r="884">
      <c r="A884" s="33" t="str">
        <f t="shared" si="1"/>
        <v/>
      </c>
      <c r="B884" s="22" t="str">
        <f t="shared" si="2"/>
        <v/>
      </c>
      <c r="C884" s="14" t="str">
        <f>IF($A884&lt;&gt;"",MINIFS(Merchant!$A:$A,Merchant!$B:$B,$G$2),)</f>
        <v/>
      </c>
      <c r="D884" s="14" t="str">
        <f t="shared" si="3"/>
        <v/>
      </c>
      <c r="E884" s="14" t="str">
        <f t="shared" si="4"/>
        <v/>
      </c>
      <c r="F884" s="6" t="str">
        <f>IF($A884&lt;&gt;"",MAXIFS(Token!$C:$C,Token!$A:$A,$D884),)</f>
        <v/>
      </c>
    </row>
    <row r="885">
      <c r="A885" s="33" t="str">
        <f t="shared" si="1"/>
        <v/>
      </c>
      <c r="B885" s="22" t="str">
        <f t="shared" si="2"/>
        <v/>
      </c>
      <c r="C885" s="14" t="str">
        <f>IF($A885&lt;&gt;"",MINIFS(Merchant!$A:$A,Merchant!$B:$B,$G$2),)</f>
        <v/>
      </c>
      <c r="D885" s="14" t="str">
        <f t="shared" si="3"/>
        <v/>
      </c>
      <c r="E885" s="14" t="str">
        <f t="shared" si="4"/>
        <v/>
      </c>
      <c r="F885" s="6" t="str">
        <f>IF($A885&lt;&gt;"",MAXIFS(Token!$C:$C,Token!$A:$A,$D885),)</f>
        <v/>
      </c>
    </row>
    <row r="886">
      <c r="A886" s="33" t="str">
        <f t="shared" si="1"/>
        <v/>
      </c>
      <c r="B886" s="22" t="str">
        <f t="shared" si="2"/>
        <v/>
      </c>
      <c r="C886" s="14" t="str">
        <f>IF($A886&lt;&gt;"",MINIFS(Merchant!$A:$A,Merchant!$B:$B,$G$2),)</f>
        <v/>
      </c>
      <c r="D886" s="14" t="str">
        <f t="shared" si="3"/>
        <v/>
      </c>
      <c r="E886" s="14" t="str">
        <f t="shared" si="4"/>
        <v/>
      </c>
      <c r="F886" s="6" t="str">
        <f>IF($A886&lt;&gt;"",MAXIFS(Token!$C:$C,Token!$A:$A,$D886),)</f>
        <v/>
      </c>
    </row>
    <row r="887">
      <c r="A887" s="33" t="str">
        <f t="shared" si="1"/>
        <v/>
      </c>
      <c r="B887" s="22" t="str">
        <f t="shared" si="2"/>
        <v/>
      </c>
      <c r="C887" s="14" t="str">
        <f>IF($A887&lt;&gt;"",MINIFS(Merchant!$A:$A,Merchant!$B:$B,$G$2),)</f>
        <v/>
      </c>
      <c r="D887" s="14" t="str">
        <f t="shared" si="3"/>
        <v/>
      </c>
      <c r="E887" s="14" t="str">
        <f t="shared" si="4"/>
        <v/>
      </c>
      <c r="F887" s="6" t="str">
        <f>IF($A887&lt;&gt;"",MAXIFS(Token!$C:$C,Token!$A:$A,$D887),)</f>
        <v/>
      </c>
    </row>
    <row r="888">
      <c r="A888" s="33" t="str">
        <f t="shared" si="1"/>
        <v/>
      </c>
      <c r="B888" s="22" t="str">
        <f t="shared" si="2"/>
        <v/>
      </c>
      <c r="C888" s="14" t="str">
        <f>IF($A888&lt;&gt;"",MINIFS(Merchant!$A:$A,Merchant!$B:$B,$G$2),)</f>
        <v/>
      </c>
      <c r="D888" s="14" t="str">
        <f t="shared" si="3"/>
        <v/>
      </c>
      <c r="E888" s="14" t="str">
        <f t="shared" si="4"/>
        <v/>
      </c>
      <c r="F888" s="6" t="str">
        <f>IF($A888&lt;&gt;"",MAXIFS(Token!$C:$C,Token!$A:$A,$D888),)</f>
        <v/>
      </c>
    </row>
    <row r="889">
      <c r="A889" s="33" t="str">
        <f t="shared" si="1"/>
        <v/>
      </c>
      <c r="B889" s="22" t="str">
        <f t="shared" si="2"/>
        <v/>
      </c>
      <c r="C889" s="14" t="str">
        <f>IF($A889&lt;&gt;"",MINIFS(Merchant!$A:$A,Merchant!$B:$B,$G$2),)</f>
        <v/>
      </c>
      <c r="D889" s="14" t="str">
        <f t="shared" si="3"/>
        <v/>
      </c>
      <c r="E889" s="14" t="str">
        <f t="shared" si="4"/>
        <v/>
      </c>
      <c r="F889" s="6" t="str">
        <f>IF($A889&lt;&gt;"",MAXIFS(Token!$C:$C,Token!$A:$A,$D889),)</f>
        <v/>
      </c>
    </row>
    <row r="890">
      <c r="A890" s="33" t="str">
        <f t="shared" si="1"/>
        <v/>
      </c>
      <c r="B890" s="22" t="str">
        <f t="shared" si="2"/>
        <v/>
      </c>
      <c r="C890" s="14" t="str">
        <f>IF($A890&lt;&gt;"",MINIFS(Merchant!$A:$A,Merchant!$B:$B,$G$2),)</f>
        <v/>
      </c>
      <c r="D890" s="14" t="str">
        <f t="shared" si="3"/>
        <v/>
      </c>
      <c r="E890" s="14" t="str">
        <f t="shared" si="4"/>
        <v/>
      </c>
      <c r="F890" s="6" t="str">
        <f>IF($A890&lt;&gt;"",MAXIFS(Token!$C:$C,Token!$A:$A,$D890),)</f>
        <v/>
      </c>
    </row>
    <row r="891">
      <c r="A891" s="33" t="str">
        <f t="shared" si="1"/>
        <v/>
      </c>
      <c r="B891" s="22" t="str">
        <f t="shared" si="2"/>
        <v/>
      </c>
      <c r="C891" s="14" t="str">
        <f>IF($A891&lt;&gt;"",MINIFS(Merchant!$A:$A,Merchant!$B:$B,$G$2),)</f>
        <v/>
      </c>
      <c r="D891" s="14" t="str">
        <f t="shared" si="3"/>
        <v/>
      </c>
      <c r="E891" s="14" t="str">
        <f t="shared" si="4"/>
        <v/>
      </c>
      <c r="F891" s="6" t="str">
        <f>IF($A891&lt;&gt;"",MAXIFS(Token!$C:$C,Token!$A:$A,$D891),)</f>
        <v/>
      </c>
    </row>
    <row r="892">
      <c r="A892" s="33" t="str">
        <f t="shared" si="1"/>
        <v/>
      </c>
      <c r="B892" s="22" t="str">
        <f t="shared" si="2"/>
        <v/>
      </c>
      <c r="C892" s="14" t="str">
        <f>IF($A892&lt;&gt;"",MINIFS(Merchant!$A:$A,Merchant!$B:$B,$G$2),)</f>
        <v/>
      </c>
      <c r="D892" s="14" t="str">
        <f t="shared" si="3"/>
        <v/>
      </c>
      <c r="E892" s="14" t="str">
        <f t="shared" si="4"/>
        <v/>
      </c>
      <c r="F892" s="6" t="str">
        <f>IF($A892&lt;&gt;"",MAXIFS(Token!$C:$C,Token!$A:$A,$D892),)</f>
        <v/>
      </c>
    </row>
    <row r="893">
      <c r="A893" s="33" t="str">
        <f t="shared" si="1"/>
        <v/>
      </c>
      <c r="B893" s="22" t="str">
        <f t="shared" si="2"/>
        <v/>
      </c>
      <c r="C893" s="14" t="str">
        <f>IF($A893&lt;&gt;"",MINIFS(Merchant!$A:$A,Merchant!$B:$B,$G$2),)</f>
        <v/>
      </c>
      <c r="D893" s="14" t="str">
        <f t="shared" si="3"/>
        <v/>
      </c>
      <c r="E893" s="14" t="str">
        <f t="shared" si="4"/>
        <v/>
      </c>
      <c r="F893" s="6" t="str">
        <f>IF($A893&lt;&gt;"",MAXIFS(Token!$C:$C,Token!$A:$A,$D893),)</f>
        <v/>
      </c>
    </row>
    <row r="894">
      <c r="A894" s="33" t="str">
        <f t="shared" si="1"/>
        <v/>
      </c>
      <c r="B894" s="22" t="str">
        <f t="shared" si="2"/>
        <v/>
      </c>
      <c r="C894" s="14" t="str">
        <f>IF($A894&lt;&gt;"",MINIFS(Merchant!$A:$A,Merchant!$B:$B,$G$2),)</f>
        <v/>
      </c>
      <c r="D894" s="14" t="str">
        <f t="shared" si="3"/>
        <v/>
      </c>
      <c r="E894" s="14" t="str">
        <f t="shared" si="4"/>
        <v/>
      </c>
      <c r="F894" s="6" t="str">
        <f>IF($A894&lt;&gt;"",MAXIFS(Token!$C:$C,Token!$A:$A,$D894),)</f>
        <v/>
      </c>
    </row>
    <row r="895">
      <c r="A895" s="33" t="str">
        <f t="shared" si="1"/>
        <v/>
      </c>
      <c r="B895" s="22" t="str">
        <f t="shared" si="2"/>
        <v/>
      </c>
      <c r="C895" s="14" t="str">
        <f>IF($A895&lt;&gt;"",MINIFS(Merchant!$A:$A,Merchant!$B:$B,$G$2),)</f>
        <v/>
      </c>
      <c r="D895" s="14" t="str">
        <f t="shared" si="3"/>
        <v/>
      </c>
      <c r="E895" s="14" t="str">
        <f t="shared" si="4"/>
        <v/>
      </c>
      <c r="F895" s="6" t="str">
        <f>IF($A895&lt;&gt;"",MAXIFS(Token!$C:$C,Token!$A:$A,$D895),)</f>
        <v/>
      </c>
    </row>
    <row r="896">
      <c r="A896" s="33" t="str">
        <f t="shared" si="1"/>
        <v/>
      </c>
      <c r="B896" s="22" t="str">
        <f t="shared" si="2"/>
        <v/>
      </c>
      <c r="C896" s="14" t="str">
        <f>IF($A896&lt;&gt;"",MINIFS(Merchant!$A:$A,Merchant!$B:$B,$G$2),)</f>
        <v/>
      </c>
      <c r="D896" s="14" t="str">
        <f t="shared" si="3"/>
        <v/>
      </c>
      <c r="E896" s="14" t="str">
        <f t="shared" si="4"/>
        <v/>
      </c>
      <c r="F896" s="6" t="str">
        <f>IF($A896&lt;&gt;"",MAXIFS(Token!$C:$C,Token!$A:$A,$D896),)</f>
        <v/>
      </c>
    </row>
    <row r="897">
      <c r="A897" s="33" t="str">
        <f t="shared" si="1"/>
        <v/>
      </c>
      <c r="B897" s="22" t="str">
        <f t="shared" si="2"/>
        <v/>
      </c>
      <c r="C897" s="14" t="str">
        <f>IF($A897&lt;&gt;"",MINIFS(Merchant!$A:$A,Merchant!$B:$B,$G$2),)</f>
        <v/>
      </c>
      <c r="D897" s="14" t="str">
        <f t="shared" si="3"/>
        <v/>
      </c>
      <c r="E897" s="14" t="str">
        <f t="shared" si="4"/>
        <v/>
      </c>
      <c r="F897" s="6" t="str">
        <f>IF($A897&lt;&gt;"",MAXIFS(Token!$C:$C,Token!$A:$A,$D897),)</f>
        <v/>
      </c>
    </row>
    <row r="898">
      <c r="A898" s="33" t="str">
        <f t="shared" si="1"/>
        <v/>
      </c>
      <c r="B898" s="22" t="str">
        <f t="shared" si="2"/>
        <v/>
      </c>
      <c r="C898" s="14" t="str">
        <f>IF($A898&lt;&gt;"",MINIFS(Merchant!$A:$A,Merchant!$B:$B,$G$2),)</f>
        <v/>
      </c>
      <c r="D898" s="14" t="str">
        <f t="shared" si="3"/>
        <v/>
      </c>
      <c r="E898" s="14" t="str">
        <f t="shared" si="4"/>
        <v/>
      </c>
      <c r="F898" s="6" t="str">
        <f>IF($A898&lt;&gt;"",MAXIFS(Token!$C:$C,Token!$A:$A,$D898),)</f>
        <v/>
      </c>
    </row>
    <row r="899">
      <c r="A899" s="33" t="str">
        <f t="shared" si="1"/>
        <v/>
      </c>
      <c r="B899" s="22" t="str">
        <f t="shared" si="2"/>
        <v/>
      </c>
      <c r="C899" s="14" t="str">
        <f>IF($A899&lt;&gt;"",MINIFS(Merchant!$A:$A,Merchant!$B:$B,$G$2),)</f>
        <v/>
      </c>
      <c r="D899" s="14" t="str">
        <f t="shared" si="3"/>
        <v/>
      </c>
      <c r="E899" s="14" t="str">
        <f t="shared" si="4"/>
        <v/>
      </c>
      <c r="F899" s="6" t="str">
        <f>IF($A899&lt;&gt;"",MAXIFS(Token!$C:$C,Token!$A:$A,$D899),)</f>
        <v/>
      </c>
    </row>
    <row r="900">
      <c r="A900" s="33" t="str">
        <f t="shared" si="1"/>
        <v/>
      </c>
      <c r="B900" s="22" t="str">
        <f t="shared" si="2"/>
        <v/>
      </c>
      <c r="C900" s="14" t="str">
        <f>IF($A900&lt;&gt;"",MINIFS(Merchant!$A:$A,Merchant!$B:$B,$G$2),)</f>
        <v/>
      </c>
      <c r="D900" s="14" t="str">
        <f t="shared" si="3"/>
        <v/>
      </c>
      <c r="E900" s="14" t="str">
        <f t="shared" si="4"/>
        <v/>
      </c>
      <c r="F900" s="6" t="str">
        <f>IF($A900&lt;&gt;"",MAXIFS(Token!$C:$C,Token!$A:$A,$D900),)</f>
        <v/>
      </c>
    </row>
    <row r="901">
      <c r="A901" s="33" t="str">
        <f t="shared" si="1"/>
        <v/>
      </c>
      <c r="B901" s="22" t="str">
        <f t="shared" si="2"/>
        <v/>
      </c>
      <c r="C901" s="14" t="str">
        <f>IF($A901&lt;&gt;"",MINIFS(Merchant!$A:$A,Merchant!$B:$B,$G$2),)</f>
        <v/>
      </c>
      <c r="D901" s="14" t="str">
        <f t="shared" si="3"/>
        <v/>
      </c>
      <c r="E901" s="14" t="str">
        <f t="shared" si="4"/>
        <v/>
      </c>
      <c r="F901" s="6" t="str">
        <f>IF($A901&lt;&gt;"",MAXIFS(Token!$C:$C,Token!$A:$A,$D901),)</f>
        <v/>
      </c>
    </row>
    <row r="902">
      <c r="A902" s="33" t="str">
        <f t="shared" si="1"/>
        <v/>
      </c>
      <c r="B902" s="22" t="str">
        <f t="shared" si="2"/>
        <v/>
      </c>
      <c r="C902" s="14" t="str">
        <f>IF($A902&lt;&gt;"",MINIFS(Merchant!$A:$A,Merchant!$B:$B,$G$2),)</f>
        <v/>
      </c>
      <c r="D902" s="14" t="str">
        <f t="shared" si="3"/>
        <v/>
      </c>
      <c r="E902" s="14" t="str">
        <f t="shared" si="4"/>
        <v/>
      </c>
      <c r="F902" s="6" t="str">
        <f>IF($A902&lt;&gt;"",MAXIFS(Token!$C:$C,Token!$A:$A,$D902),)</f>
        <v/>
      </c>
    </row>
    <row r="903">
      <c r="A903" s="33" t="str">
        <f t="shared" si="1"/>
        <v/>
      </c>
      <c r="B903" s="22" t="str">
        <f t="shared" si="2"/>
        <v/>
      </c>
      <c r="C903" s="14" t="str">
        <f>IF($A903&lt;&gt;"",MINIFS(Merchant!$A:$A,Merchant!$B:$B,$G$2),)</f>
        <v/>
      </c>
      <c r="D903" s="14" t="str">
        <f t="shared" si="3"/>
        <v/>
      </c>
      <c r="E903" s="14" t="str">
        <f t="shared" si="4"/>
        <v/>
      </c>
      <c r="F903" s="6" t="str">
        <f>IF($A903&lt;&gt;"",MAXIFS(Token!$C:$C,Token!$A:$A,$D903),)</f>
        <v/>
      </c>
    </row>
    <row r="904">
      <c r="A904" s="33" t="str">
        <f t="shared" si="1"/>
        <v/>
      </c>
      <c r="B904" s="22" t="str">
        <f t="shared" si="2"/>
        <v/>
      </c>
      <c r="C904" s="14" t="str">
        <f>IF($A904&lt;&gt;"",MINIFS(Merchant!$A:$A,Merchant!$B:$B,$G$2),)</f>
        <v/>
      </c>
      <c r="D904" s="14" t="str">
        <f t="shared" si="3"/>
        <v/>
      </c>
      <c r="E904" s="14" t="str">
        <f t="shared" si="4"/>
        <v/>
      </c>
      <c r="F904" s="6" t="str">
        <f>IF($A904&lt;&gt;"",MAXIFS(Token!$C:$C,Token!$A:$A,$D904),)</f>
        <v/>
      </c>
    </row>
    <row r="905">
      <c r="A905" s="33" t="str">
        <f t="shared" si="1"/>
        <v/>
      </c>
      <c r="B905" s="22" t="str">
        <f t="shared" si="2"/>
        <v/>
      </c>
      <c r="C905" s="14" t="str">
        <f>IF($A905&lt;&gt;"",MINIFS(Merchant!$A:$A,Merchant!$B:$B,$G$2),)</f>
        <v/>
      </c>
      <c r="D905" s="14" t="str">
        <f t="shared" si="3"/>
        <v/>
      </c>
      <c r="E905" s="14" t="str">
        <f t="shared" si="4"/>
        <v/>
      </c>
      <c r="F905" s="6" t="str">
        <f>IF($A905&lt;&gt;"",MAXIFS(Token!$C:$C,Token!$A:$A,$D905),)</f>
        <v/>
      </c>
    </row>
    <row r="906">
      <c r="A906" s="33" t="str">
        <f t="shared" si="1"/>
        <v/>
      </c>
      <c r="B906" s="22" t="str">
        <f t="shared" si="2"/>
        <v/>
      </c>
      <c r="C906" s="14" t="str">
        <f>IF($A906&lt;&gt;"",MINIFS(Merchant!$A:$A,Merchant!$B:$B,$G$2),)</f>
        <v/>
      </c>
      <c r="D906" s="14" t="str">
        <f t="shared" si="3"/>
        <v/>
      </c>
      <c r="E906" s="14" t="str">
        <f t="shared" si="4"/>
        <v/>
      </c>
      <c r="F906" s="6" t="str">
        <f>IF($A906&lt;&gt;"",MAXIFS(Token!$C:$C,Token!$A:$A,$D906),)</f>
        <v/>
      </c>
    </row>
    <row r="907">
      <c r="A907" s="33" t="str">
        <f t="shared" si="1"/>
        <v/>
      </c>
      <c r="B907" s="22" t="str">
        <f t="shared" si="2"/>
        <v/>
      </c>
      <c r="C907" s="14" t="str">
        <f>IF($A907&lt;&gt;"",MINIFS(Merchant!$A:$A,Merchant!$B:$B,$G$2),)</f>
        <v/>
      </c>
      <c r="D907" s="14" t="str">
        <f t="shared" si="3"/>
        <v/>
      </c>
      <c r="E907" s="14" t="str">
        <f t="shared" si="4"/>
        <v/>
      </c>
      <c r="F907" s="6" t="str">
        <f>IF($A907&lt;&gt;"",MAXIFS(Token!$C:$C,Token!$A:$A,$D907),)</f>
        <v/>
      </c>
    </row>
    <row r="908">
      <c r="A908" s="33" t="str">
        <f t="shared" si="1"/>
        <v/>
      </c>
      <c r="B908" s="22" t="str">
        <f t="shared" si="2"/>
        <v/>
      </c>
      <c r="C908" s="14" t="str">
        <f>IF($A908&lt;&gt;"",MINIFS(Merchant!$A:$A,Merchant!$B:$B,$G$2),)</f>
        <v/>
      </c>
      <c r="D908" s="14" t="str">
        <f t="shared" si="3"/>
        <v/>
      </c>
      <c r="E908" s="14" t="str">
        <f t="shared" si="4"/>
        <v/>
      </c>
      <c r="F908" s="6" t="str">
        <f>IF($A908&lt;&gt;"",MAXIFS(Token!$C:$C,Token!$A:$A,$D908),)</f>
        <v/>
      </c>
    </row>
    <row r="909">
      <c r="A909" s="33" t="str">
        <f t="shared" si="1"/>
        <v/>
      </c>
      <c r="B909" s="22" t="str">
        <f t="shared" si="2"/>
        <v/>
      </c>
      <c r="C909" s="14" t="str">
        <f>IF($A909&lt;&gt;"",MINIFS(Merchant!$A:$A,Merchant!$B:$B,$G$2),)</f>
        <v/>
      </c>
      <c r="D909" s="14" t="str">
        <f t="shared" si="3"/>
        <v/>
      </c>
      <c r="E909" s="14" t="str">
        <f t="shared" si="4"/>
        <v/>
      </c>
      <c r="F909" s="6" t="str">
        <f>IF($A909&lt;&gt;"",MAXIFS(Token!$C:$C,Token!$A:$A,$D909),)</f>
        <v/>
      </c>
    </row>
    <row r="910">
      <c r="A910" s="33" t="str">
        <f t="shared" si="1"/>
        <v/>
      </c>
      <c r="B910" s="22" t="str">
        <f t="shared" si="2"/>
        <v/>
      </c>
      <c r="C910" s="14" t="str">
        <f>IF($A910&lt;&gt;"",MINIFS(Merchant!$A:$A,Merchant!$B:$B,$G$2),)</f>
        <v/>
      </c>
      <c r="D910" s="14" t="str">
        <f t="shared" si="3"/>
        <v/>
      </c>
      <c r="E910" s="14" t="str">
        <f t="shared" si="4"/>
        <v/>
      </c>
      <c r="F910" s="6" t="str">
        <f>IF($A910&lt;&gt;"",MAXIFS(Token!$C:$C,Token!$A:$A,$D910),)</f>
        <v/>
      </c>
    </row>
    <row r="911">
      <c r="A911" s="33" t="str">
        <f t="shared" si="1"/>
        <v/>
      </c>
      <c r="B911" s="22" t="str">
        <f t="shared" si="2"/>
        <v/>
      </c>
      <c r="C911" s="14" t="str">
        <f>IF($A911&lt;&gt;"",MINIFS(Merchant!$A:$A,Merchant!$B:$B,$G$2),)</f>
        <v/>
      </c>
      <c r="D911" s="14" t="str">
        <f t="shared" si="3"/>
        <v/>
      </c>
      <c r="E911" s="14" t="str">
        <f t="shared" si="4"/>
        <v/>
      </c>
      <c r="F911" s="6" t="str">
        <f>IF($A911&lt;&gt;"",MAXIFS(Token!$C:$C,Token!$A:$A,$D911),)</f>
        <v/>
      </c>
    </row>
    <row r="912">
      <c r="A912" s="33" t="str">
        <f t="shared" si="1"/>
        <v/>
      </c>
      <c r="B912" s="22" t="str">
        <f t="shared" si="2"/>
        <v/>
      </c>
      <c r="C912" s="14" t="str">
        <f>IF($A912&lt;&gt;"",MINIFS(Merchant!$A:$A,Merchant!$B:$B,$G$2),)</f>
        <v/>
      </c>
      <c r="D912" s="14" t="str">
        <f t="shared" si="3"/>
        <v/>
      </c>
      <c r="E912" s="14" t="str">
        <f t="shared" si="4"/>
        <v/>
      </c>
      <c r="F912" s="6" t="str">
        <f>IF($A912&lt;&gt;"",MAXIFS(Token!$C:$C,Token!$A:$A,$D912),)</f>
        <v/>
      </c>
    </row>
    <row r="913">
      <c r="A913" s="33" t="str">
        <f t="shared" si="1"/>
        <v/>
      </c>
      <c r="B913" s="22" t="str">
        <f t="shared" si="2"/>
        <v/>
      </c>
      <c r="C913" s="14" t="str">
        <f>IF($A913&lt;&gt;"",MINIFS(Merchant!$A:$A,Merchant!$B:$B,$G$2),)</f>
        <v/>
      </c>
      <c r="D913" s="14" t="str">
        <f t="shared" si="3"/>
        <v/>
      </c>
      <c r="E913" s="14" t="str">
        <f t="shared" si="4"/>
        <v/>
      </c>
      <c r="F913" s="6" t="str">
        <f>IF($A913&lt;&gt;"",MAXIFS(Token!$C:$C,Token!$A:$A,$D913),)</f>
        <v/>
      </c>
    </row>
    <row r="914">
      <c r="A914" s="33" t="str">
        <f t="shared" si="1"/>
        <v/>
      </c>
      <c r="B914" s="22" t="str">
        <f t="shared" si="2"/>
        <v/>
      </c>
      <c r="C914" s="14" t="str">
        <f>IF($A914&lt;&gt;"",MINIFS(Merchant!$A:$A,Merchant!$B:$B,$G$2),)</f>
        <v/>
      </c>
      <c r="D914" s="14" t="str">
        <f t="shared" si="3"/>
        <v/>
      </c>
      <c r="E914" s="14" t="str">
        <f t="shared" si="4"/>
        <v/>
      </c>
      <c r="F914" s="6" t="str">
        <f>IF($A914&lt;&gt;"",MAXIFS(Token!$C:$C,Token!$A:$A,$D914),)</f>
        <v/>
      </c>
    </row>
    <row r="915">
      <c r="A915" s="33" t="str">
        <f t="shared" si="1"/>
        <v/>
      </c>
      <c r="B915" s="22" t="str">
        <f t="shared" si="2"/>
        <v/>
      </c>
      <c r="C915" s="14" t="str">
        <f>IF($A915&lt;&gt;"",MINIFS(Merchant!$A:$A,Merchant!$B:$B,$G$2),)</f>
        <v/>
      </c>
      <c r="D915" s="14" t="str">
        <f t="shared" si="3"/>
        <v/>
      </c>
      <c r="E915" s="14" t="str">
        <f t="shared" si="4"/>
        <v/>
      </c>
      <c r="F915" s="6" t="str">
        <f>IF($A915&lt;&gt;"",MAXIFS(Token!$C:$C,Token!$A:$A,$D915),)</f>
        <v/>
      </c>
    </row>
    <row r="916">
      <c r="A916" s="33" t="str">
        <f t="shared" si="1"/>
        <v/>
      </c>
      <c r="B916" s="22" t="str">
        <f t="shared" si="2"/>
        <v/>
      </c>
      <c r="C916" s="14" t="str">
        <f>IF($A916&lt;&gt;"",MINIFS(Merchant!$A:$A,Merchant!$B:$B,$G$2),)</f>
        <v/>
      </c>
      <c r="D916" s="14" t="str">
        <f t="shared" si="3"/>
        <v/>
      </c>
      <c r="E916" s="14" t="str">
        <f t="shared" si="4"/>
        <v/>
      </c>
      <c r="F916" s="6" t="str">
        <f>IF($A916&lt;&gt;"",MAXIFS(Token!$C:$C,Token!$A:$A,$D916),)</f>
        <v/>
      </c>
    </row>
    <row r="917">
      <c r="A917" s="33" t="str">
        <f t="shared" si="1"/>
        <v/>
      </c>
      <c r="B917" s="22" t="str">
        <f t="shared" si="2"/>
        <v/>
      </c>
      <c r="C917" s="14" t="str">
        <f>IF($A917&lt;&gt;"",MINIFS(Merchant!$A:$A,Merchant!$B:$B,$G$2),)</f>
        <v/>
      </c>
      <c r="D917" s="14" t="str">
        <f t="shared" si="3"/>
        <v/>
      </c>
      <c r="E917" s="14" t="str">
        <f t="shared" si="4"/>
        <v/>
      </c>
      <c r="F917" s="6" t="str">
        <f>IF($A917&lt;&gt;"",MAXIFS(Token!$C:$C,Token!$A:$A,$D917),)</f>
        <v/>
      </c>
    </row>
    <row r="918">
      <c r="A918" s="33" t="str">
        <f t="shared" si="1"/>
        <v/>
      </c>
      <c r="B918" s="22" t="str">
        <f t="shared" si="2"/>
        <v/>
      </c>
      <c r="C918" s="14" t="str">
        <f>IF($A918&lt;&gt;"",MINIFS(Merchant!$A:$A,Merchant!$B:$B,$G$2),)</f>
        <v/>
      </c>
      <c r="D918" s="14" t="str">
        <f t="shared" si="3"/>
        <v/>
      </c>
      <c r="E918" s="14" t="str">
        <f t="shared" si="4"/>
        <v/>
      </c>
      <c r="F918" s="6" t="str">
        <f>IF($A918&lt;&gt;"",MAXIFS(Token!$C:$C,Token!$A:$A,$D918),)</f>
        <v/>
      </c>
    </row>
    <row r="919">
      <c r="A919" s="33" t="str">
        <f t="shared" si="1"/>
        <v/>
      </c>
      <c r="B919" s="22" t="str">
        <f t="shared" si="2"/>
        <v/>
      </c>
      <c r="C919" s="14" t="str">
        <f>IF($A919&lt;&gt;"",MINIFS(Merchant!$A:$A,Merchant!$B:$B,$G$2),)</f>
        <v/>
      </c>
      <c r="D919" s="14" t="str">
        <f t="shared" si="3"/>
        <v/>
      </c>
      <c r="E919" s="14" t="str">
        <f t="shared" si="4"/>
        <v/>
      </c>
      <c r="F919" s="6" t="str">
        <f>IF($A919&lt;&gt;"",MAXIFS(Token!$C:$C,Token!$A:$A,$D919),)</f>
        <v/>
      </c>
    </row>
    <row r="920">
      <c r="A920" s="33" t="str">
        <f t="shared" si="1"/>
        <v/>
      </c>
      <c r="B920" s="22" t="str">
        <f t="shared" si="2"/>
        <v/>
      </c>
      <c r="C920" s="14" t="str">
        <f>IF($A920&lt;&gt;"",MINIFS(Merchant!$A:$A,Merchant!$B:$B,$G$2),)</f>
        <v/>
      </c>
      <c r="D920" s="14" t="str">
        <f t="shared" si="3"/>
        <v/>
      </c>
      <c r="E920" s="14" t="str">
        <f t="shared" si="4"/>
        <v/>
      </c>
      <c r="F920" s="6" t="str">
        <f>IF($A920&lt;&gt;"",MAXIFS(Token!$C:$C,Token!$A:$A,$D920),)</f>
        <v/>
      </c>
    </row>
    <row r="921">
      <c r="A921" s="33" t="str">
        <f t="shared" si="1"/>
        <v/>
      </c>
      <c r="B921" s="22" t="str">
        <f t="shared" si="2"/>
        <v/>
      </c>
      <c r="C921" s="14" t="str">
        <f>IF($A921&lt;&gt;"",MINIFS(Merchant!$A:$A,Merchant!$B:$B,$G$2),)</f>
        <v/>
      </c>
      <c r="D921" s="14" t="str">
        <f t="shared" si="3"/>
        <v/>
      </c>
      <c r="E921" s="14" t="str">
        <f t="shared" si="4"/>
        <v/>
      </c>
      <c r="F921" s="6" t="str">
        <f>IF($A921&lt;&gt;"",MAXIFS(Token!$C:$C,Token!$A:$A,$D921),)</f>
        <v/>
      </c>
    </row>
    <row r="922">
      <c r="A922" s="33" t="str">
        <f t="shared" si="1"/>
        <v/>
      </c>
      <c r="B922" s="22" t="str">
        <f t="shared" si="2"/>
        <v/>
      </c>
      <c r="C922" s="14" t="str">
        <f>IF($A922&lt;&gt;"",MINIFS(Merchant!$A:$A,Merchant!$B:$B,$G$2),)</f>
        <v/>
      </c>
      <c r="D922" s="14" t="str">
        <f t="shared" si="3"/>
        <v/>
      </c>
      <c r="E922" s="14" t="str">
        <f t="shared" si="4"/>
        <v/>
      </c>
      <c r="F922" s="6" t="str">
        <f>IF($A922&lt;&gt;"",MAXIFS(Token!$C:$C,Token!$A:$A,$D922),)</f>
        <v/>
      </c>
    </row>
    <row r="923">
      <c r="A923" s="33" t="str">
        <f t="shared" si="1"/>
        <v/>
      </c>
      <c r="B923" s="22" t="str">
        <f t="shared" si="2"/>
        <v/>
      </c>
      <c r="C923" s="14" t="str">
        <f>IF($A923&lt;&gt;"",MINIFS(Merchant!$A:$A,Merchant!$B:$B,$G$2),)</f>
        <v/>
      </c>
      <c r="D923" s="14" t="str">
        <f t="shared" si="3"/>
        <v/>
      </c>
      <c r="E923" s="14" t="str">
        <f t="shared" si="4"/>
        <v/>
      </c>
      <c r="F923" s="6" t="str">
        <f>IF($A923&lt;&gt;"",MAXIFS(Token!$C:$C,Token!$A:$A,$D923),)</f>
        <v/>
      </c>
    </row>
    <row r="924">
      <c r="A924" s="33" t="str">
        <f t="shared" si="1"/>
        <v/>
      </c>
      <c r="B924" s="22" t="str">
        <f t="shared" si="2"/>
        <v/>
      </c>
      <c r="C924" s="14" t="str">
        <f>IF($A924&lt;&gt;"",MINIFS(Merchant!$A:$A,Merchant!$B:$B,$G$2),)</f>
        <v/>
      </c>
      <c r="D924" s="14" t="str">
        <f t="shared" si="3"/>
        <v/>
      </c>
      <c r="E924" s="14" t="str">
        <f t="shared" si="4"/>
        <v/>
      </c>
      <c r="F924" s="6" t="str">
        <f>IF($A924&lt;&gt;"",MAXIFS(Token!$C:$C,Token!$A:$A,$D924),)</f>
        <v/>
      </c>
    </row>
    <row r="925">
      <c r="A925" s="33" t="str">
        <f t="shared" si="1"/>
        <v/>
      </c>
      <c r="B925" s="22" t="str">
        <f t="shared" si="2"/>
        <v/>
      </c>
      <c r="C925" s="14" t="str">
        <f>IF($A925&lt;&gt;"",MINIFS(Merchant!$A:$A,Merchant!$B:$B,$G$2),)</f>
        <v/>
      </c>
      <c r="D925" s="14" t="str">
        <f t="shared" si="3"/>
        <v/>
      </c>
      <c r="E925" s="14" t="str">
        <f t="shared" si="4"/>
        <v/>
      </c>
      <c r="F925" s="6" t="str">
        <f>IF($A925&lt;&gt;"",MAXIFS(Token!$C:$C,Token!$A:$A,$D925),)</f>
        <v/>
      </c>
    </row>
    <row r="926">
      <c r="A926" s="33" t="str">
        <f t="shared" si="1"/>
        <v/>
      </c>
      <c r="B926" s="22" t="str">
        <f t="shared" si="2"/>
        <v/>
      </c>
      <c r="C926" s="14" t="str">
        <f>IF($A926&lt;&gt;"",MINIFS(Merchant!$A:$A,Merchant!$B:$B,$G$2),)</f>
        <v/>
      </c>
      <c r="D926" s="14" t="str">
        <f t="shared" si="3"/>
        <v/>
      </c>
      <c r="E926" s="14" t="str">
        <f t="shared" si="4"/>
        <v/>
      </c>
      <c r="F926" s="6" t="str">
        <f>IF($A926&lt;&gt;"",MAXIFS(Token!$C:$C,Token!$A:$A,$D926),)</f>
        <v/>
      </c>
    </row>
    <row r="927">
      <c r="A927" s="33" t="str">
        <f t="shared" si="1"/>
        <v/>
      </c>
      <c r="B927" s="22" t="str">
        <f t="shared" si="2"/>
        <v/>
      </c>
      <c r="C927" s="14" t="str">
        <f>IF($A927&lt;&gt;"",MINIFS(Merchant!$A:$A,Merchant!$B:$B,$G$2),)</f>
        <v/>
      </c>
      <c r="D927" s="14" t="str">
        <f t="shared" si="3"/>
        <v/>
      </c>
      <c r="E927" s="14" t="str">
        <f t="shared" si="4"/>
        <v/>
      </c>
      <c r="F927" s="6" t="str">
        <f>IF($A927&lt;&gt;"",MAXIFS(Token!$C:$C,Token!$A:$A,$D927),)</f>
        <v/>
      </c>
    </row>
    <row r="928">
      <c r="A928" s="33" t="str">
        <f t="shared" si="1"/>
        <v/>
      </c>
      <c r="B928" s="22" t="str">
        <f t="shared" si="2"/>
        <v/>
      </c>
      <c r="C928" s="14" t="str">
        <f>IF($A928&lt;&gt;"",MINIFS(Merchant!$A:$A,Merchant!$B:$B,$G$2),)</f>
        <v/>
      </c>
      <c r="D928" s="14" t="str">
        <f t="shared" si="3"/>
        <v/>
      </c>
      <c r="E928" s="14" t="str">
        <f t="shared" si="4"/>
        <v/>
      </c>
      <c r="F928" s="6" t="str">
        <f>IF($A928&lt;&gt;"",MAXIFS(Token!$C:$C,Token!$A:$A,$D928),)</f>
        <v/>
      </c>
    </row>
    <row r="929">
      <c r="A929" s="33" t="str">
        <f t="shared" si="1"/>
        <v/>
      </c>
      <c r="B929" s="22" t="str">
        <f t="shared" si="2"/>
        <v/>
      </c>
      <c r="C929" s="14" t="str">
        <f>IF($A929&lt;&gt;"",MINIFS(Merchant!$A:$A,Merchant!$B:$B,$G$2),)</f>
        <v/>
      </c>
      <c r="D929" s="14" t="str">
        <f t="shared" si="3"/>
        <v/>
      </c>
      <c r="E929" s="14" t="str">
        <f t="shared" si="4"/>
        <v/>
      </c>
      <c r="F929" s="6" t="str">
        <f>IF($A929&lt;&gt;"",MAXIFS(Token!$C:$C,Token!$A:$A,$D929),)</f>
        <v/>
      </c>
    </row>
    <row r="930">
      <c r="A930" s="33" t="str">
        <f t="shared" si="1"/>
        <v/>
      </c>
      <c r="B930" s="22" t="str">
        <f t="shared" si="2"/>
        <v/>
      </c>
      <c r="C930" s="14" t="str">
        <f>IF($A930&lt;&gt;"",MINIFS(Merchant!$A:$A,Merchant!$B:$B,$G$2),)</f>
        <v/>
      </c>
      <c r="D930" s="14" t="str">
        <f t="shared" si="3"/>
        <v/>
      </c>
      <c r="E930" s="14" t="str">
        <f t="shared" si="4"/>
        <v/>
      </c>
      <c r="F930" s="6" t="str">
        <f>IF($A930&lt;&gt;"",MAXIFS(Token!$C:$C,Token!$A:$A,$D930),)</f>
        <v/>
      </c>
    </row>
    <row r="931">
      <c r="A931" s="33" t="str">
        <f t="shared" si="1"/>
        <v/>
      </c>
      <c r="B931" s="22" t="str">
        <f t="shared" si="2"/>
        <v/>
      </c>
      <c r="C931" s="14" t="str">
        <f>IF($A931&lt;&gt;"",MINIFS(Merchant!$A:$A,Merchant!$B:$B,$G$2),)</f>
        <v/>
      </c>
      <c r="D931" s="14" t="str">
        <f t="shared" si="3"/>
        <v/>
      </c>
      <c r="E931" s="14" t="str">
        <f t="shared" si="4"/>
        <v/>
      </c>
      <c r="F931" s="6" t="str">
        <f>IF($A931&lt;&gt;"",MAXIFS(Token!$C:$C,Token!$A:$A,$D931),)</f>
        <v/>
      </c>
    </row>
    <row r="932">
      <c r="A932" s="33" t="str">
        <f t="shared" si="1"/>
        <v/>
      </c>
      <c r="B932" s="22" t="str">
        <f t="shared" si="2"/>
        <v/>
      </c>
      <c r="C932" s="14" t="str">
        <f>IF($A932&lt;&gt;"",MINIFS(Merchant!$A:$A,Merchant!$B:$B,$G$2),)</f>
        <v/>
      </c>
      <c r="D932" s="14" t="str">
        <f t="shared" si="3"/>
        <v/>
      </c>
      <c r="E932" s="14" t="str">
        <f t="shared" si="4"/>
        <v/>
      </c>
      <c r="F932" s="6" t="str">
        <f>IF($A932&lt;&gt;"",MAXIFS(Token!$C:$C,Token!$A:$A,$D932),)</f>
        <v/>
      </c>
    </row>
    <row r="933">
      <c r="A933" s="33" t="str">
        <f t="shared" si="1"/>
        <v/>
      </c>
      <c r="B933" s="22" t="str">
        <f t="shared" si="2"/>
        <v/>
      </c>
      <c r="C933" s="14" t="str">
        <f>IF($A933&lt;&gt;"",MINIFS(Merchant!$A:$A,Merchant!$B:$B,$G$2),)</f>
        <v/>
      </c>
      <c r="D933" s="14" t="str">
        <f t="shared" si="3"/>
        <v/>
      </c>
      <c r="E933" s="14" t="str">
        <f t="shared" si="4"/>
        <v/>
      </c>
      <c r="F933" s="6" t="str">
        <f>IF($A933&lt;&gt;"",MAXIFS(Token!$C:$C,Token!$A:$A,$D933),)</f>
        <v/>
      </c>
    </row>
    <row r="934">
      <c r="A934" s="33" t="str">
        <f t="shared" si="1"/>
        <v/>
      </c>
      <c r="B934" s="22" t="str">
        <f t="shared" si="2"/>
        <v/>
      </c>
      <c r="C934" s="14" t="str">
        <f>IF($A934&lt;&gt;"",MINIFS(Merchant!$A:$A,Merchant!$B:$B,$G$2),)</f>
        <v/>
      </c>
      <c r="D934" s="14" t="str">
        <f t="shared" si="3"/>
        <v/>
      </c>
      <c r="E934" s="14" t="str">
        <f t="shared" si="4"/>
        <v/>
      </c>
      <c r="F934" s="6" t="str">
        <f>IF($A934&lt;&gt;"",MAXIFS(Token!$C:$C,Token!$A:$A,$D934),)</f>
        <v/>
      </c>
    </row>
    <row r="935">
      <c r="A935" s="33" t="str">
        <f t="shared" si="1"/>
        <v/>
      </c>
      <c r="B935" s="22" t="str">
        <f t="shared" si="2"/>
        <v/>
      </c>
      <c r="C935" s="14" t="str">
        <f>IF($A935&lt;&gt;"",MINIFS(Merchant!$A:$A,Merchant!$B:$B,$G$2),)</f>
        <v/>
      </c>
      <c r="D935" s="14" t="str">
        <f t="shared" si="3"/>
        <v/>
      </c>
      <c r="E935" s="14" t="str">
        <f t="shared" si="4"/>
        <v/>
      </c>
      <c r="F935" s="6" t="str">
        <f>IF($A935&lt;&gt;"",MAXIFS(Token!$C:$C,Token!$A:$A,$D935),)</f>
        <v/>
      </c>
    </row>
    <row r="936">
      <c r="A936" s="33" t="str">
        <f t="shared" si="1"/>
        <v/>
      </c>
      <c r="B936" s="22" t="str">
        <f t="shared" si="2"/>
        <v/>
      </c>
      <c r="C936" s="14" t="str">
        <f>IF($A936&lt;&gt;"",MINIFS(Merchant!$A:$A,Merchant!$B:$B,$G$2),)</f>
        <v/>
      </c>
      <c r="D936" s="14" t="str">
        <f t="shared" si="3"/>
        <v/>
      </c>
      <c r="E936" s="14" t="str">
        <f t="shared" si="4"/>
        <v/>
      </c>
      <c r="F936" s="6" t="str">
        <f>IF($A936&lt;&gt;"",MAXIFS(Token!$C:$C,Token!$A:$A,$D936),)</f>
        <v/>
      </c>
    </row>
    <row r="937">
      <c r="A937" s="33" t="str">
        <f t="shared" si="1"/>
        <v/>
      </c>
      <c r="B937" s="22" t="str">
        <f t="shared" si="2"/>
        <v/>
      </c>
      <c r="C937" s="14" t="str">
        <f>IF($A937&lt;&gt;"",MINIFS(Merchant!$A:$A,Merchant!$B:$B,$G$2),)</f>
        <v/>
      </c>
      <c r="D937" s="14" t="str">
        <f t="shared" si="3"/>
        <v/>
      </c>
      <c r="E937" s="14" t="str">
        <f t="shared" si="4"/>
        <v/>
      </c>
      <c r="F937" s="6" t="str">
        <f>IF($A937&lt;&gt;"",MAXIFS(Token!$C:$C,Token!$A:$A,$D937),)</f>
        <v/>
      </c>
    </row>
    <row r="938">
      <c r="A938" s="33" t="str">
        <f t="shared" si="1"/>
        <v/>
      </c>
      <c r="B938" s="22" t="str">
        <f t="shared" si="2"/>
        <v/>
      </c>
      <c r="C938" s="14" t="str">
        <f>IF($A938&lt;&gt;"",MINIFS(Merchant!$A:$A,Merchant!$B:$B,$G$2),)</f>
        <v/>
      </c>
      <c r="D938" s="14" t="str">
        <f t="shared" si="3"/>
        <v/>
      </c>
      <c r="E938" s="14" t="str">
        <f t="shared" si="4"/>
        <v/>
      </c>
      <c r="F938" s="6" t="str">
        <f>IF($A938&lt;&gt;"",MAXIFS(Token!$C:$C,Token!$A:$A,$D938),)</f>
        <v/>
      </c>
    </row>
    <row r="939">
      <c r="A939" s="33" t="str">
        <f t="shared" si="1"/>
        <v/>
      </c>
      <c r="B939" s="22" t="str">
        <f t="shared" si="2"/>
        <v/>
      </c>
      <c r="C939" s="14" t="str">
        <f>IF($A939&lt;&gt;"",MINIFS(Merchant!$A:$A,Merchant!$B:$B,$G$2),)</f>
        <v/>
      </c>
      <c r="D939" s="14" t="str">
        <f t="shared" si="3"/>
        <v/>
      </c>
      <c r="E939" s="14" t="str">
        <f t="shared" si="4"/>
        <v/>
      </c>
      <c r="F939" s="6" t="str">
        <f>IF($A939&lt;&gt;"",MAXIFS(Token!$C:$C,Token!$A:$A,$D939),)</f>
        <v/>
      </c>
    </row>
    <row r="940">
      <c r="A940" s="33" t="str">
        <f t="shared" si="1"/>
        <v/>
      </c>
      <c r="B940" s="22" t="str">
        <f t="shared" si="2"/>
        <v/>
      </c>
      <c r="C940" s="14" t="str">
        <f>IF($A940&lt;&gt;"",MINIFS(Merchant!$A:$A,Merchant!$B:$B,$G$2),)</f>
        <v/>
      </c>
      <c r="D940" s="14" t="str">
        <f t="shared" si="3"/>
        <v/>
      </c>
      <c r="E940" s="14" t="str">
        <f t="shared" si="4"/>
        <v/>
      </c>
      <c r="F940" s="6" t="str">
        <f>IF($A940&lt;&gt;"",MAXIFS(Token!$C:$C,Token!$A:$A,$D940),)</f>
        <v/>
      </c>
    </row>
    <row r="941">
      <c r="A941" s="33" t="str">
        <f t="shared" si="1"/>
        <v/>
      </c>
      <c r="B941" s="22" t="str">
        <f t="shared" si="2"/>
        <v/>
      </c>
      <c r="C941" s="14" t="str">
        <f>IF($A941&lt;&gt;"",MINIFS(Merchant!$A:$A,Merchant!$B:$B,$G$2),)</f>
        <v/>
      </c>
      <c r="D941" s="14" t="str">
        <f t="shared" si="3"/>
        <v/>
      </c>
      <c r="E941" s="14" t="str">
        <f t="shared" si="4"/>
        <v/>
      </c>
      <c r="F941" s="6" t="str">
        <f>IF($A941&lt;&gt;"",MAXIFS(Token!$C:$C,Token!$A:$A,$D941),)</f>
        <v/>
      </c>
    </row>
    <row r="942">
      <c r="A942" s="33" t="str">
        <f t="shared" si="1"/>
        <v/>
      </c>
      <c r="B942" s="22" t="str">
        <f t="shared" si="2"/>
        <v/>
      </c>
      <c r="C942" s="14" t="str">
        <f>IF($A942&lt;&gt;"",MINIFS(Merchant!$A:$A,Merchant!$B:$B,$G$2),)</f>
        <v/>
      </c>
      <c r="D942" s="14" t="str">
        <f t="shared" si="3"/>
        <v/>
      </c>
      <c r="E942" s="14" t="str">
        <f t="shared" si="4"/>
        <v/>
      </c>
      <c r="F942" s="6" t="str">
        <f>IF($A942&lt;&gt;"",MAXIFS(Token!$C:$C,Token!$A:$A,$D942),)</f>
        <v/>
      </c>
    </row>
    <row r="943">
      <c r="A943" s="33" t="str">
        <f t="shared" si="1"/>
        <v/>
      </c>
      <c r="B943" s="22" t="str">
        <f t="shared" si="2"/>
        <v/>
      </c>
      <c r="C943" s="14" t="str">
        <f>IF($A943&lt;&gt;"",MINIFS(Merchant!$A:$A,Merchant!$B:$B,$G$2),)</f>
        <v/>
      </c>
      <c r="D943" s="14" t="str">
        <f t="shared" si="3"/>
        <v/>
      </c>
      <c r="E943" s="14" t="str">
        <f t="shared" si="4"/>
        <v/>
      </c>
      <c r="F943" s="6" t="str">
        <f>IF($A943&lt;&gt;"",MAXIFS(Token!$C:$C,Token!$A:$A,$D943),)</f>
        <v/>
      </c>
    </row>
    <row r="944">
      <c r="A944" s="33" t="str">
        <f t="shared" si="1"/>
        <v/>
      </c>
      <c r="B944" s="22" t="str">
        <f t="shared" si="2"/>
        <v/>
      </c>
      <c r="C944" s="14" t="str">
        <f>IF($A944&lt;&gt;"",MINIFS(Merchant!$A:$A,Merchant!$B:$B,$G$2),)</f>
        <v/>
      </c>
      <c r="D944" s="14" t="str">
        <f t="shared" si="3"/>
        <v/>
      </c>
      <c r="E944" s="14" t="str">
        <f t="shared" si="4"/>
        <v/>
      </c>
      <c r="F944" s="6" t="str">
        <f>IF($A944&lt;&gt;"",MAXIFS(Token!$C:$C,Token!$A:$A,$D944),)</f>
        <v/>
      </c>
    </row>
    <row r="945">
      <c r="A945" s="33" t="str">
        <f t="shared" si="1"/>
        <v/>
      </c>
      <c r="B945" s="22" t="str">
        <f t="shared" si="2"/>
        <v/>
      </c>
      <c r="C945" s="14" t="str">
        <f>IF($A945&lt;&gt;"",MINIFS(Merchant!$A:$A,Merchant!$B:$B,$G$2),)</f>
        <v/>
      </c>
      <c r="D945" s="14" t="str">
        <f t="shared" si="3"/>
        <v/>
      </c>
      <c r="E945" s="14" t="str">
        <f t="shared" si="4"/>
        <v/>
      </c>
      <c r="F945" s="6" t="str">
        <f>IF($A945&lt;&gt;"",MAXIFS(Token!$C:$C,Token!$A:$A,$D945),)</f>
        <v/>
      </c>
    </row>
    <row r="946">
      <c r="A946" s="33" t="str">
        <f t="shared" si="1"/>
        <v/>
      </c>
      <c r="B946" s="22" t="str">
        <f t="shared" si="2"/>
        <v/>
      </c>
      <c r="C946" s="14" t="str">
        <f>IF($A946&lt;&gt;"",MINIFS(Merchant!$A:$A,Merchant!$B:$B,$G$2),)</f>
        <v/>
      </c>
      <c r="D946" s="14" t="str">
        <f t="shared" si="3"/>
        <v/>
      </c>
      <c r="E946" s="14" t="str">
        <f t="shared" si="4"/>
        <v/>
      </c>
      <c r="F946" s="6" t="str">
        <f>IF($A946&lt;&gt;"",MAXIFS(Token!$C:$C,Token!$A:$A,$D946),)</f>
        <v/>
      </c>
    </row>
    <row r="947">
      <c r="A947" s="33" t="str">
        <f t="shared" si="1"/>
        <v/>
      </c>
      <c r="B947" s="22" t="str">
        <f t="shared" si="2"/>
        <v/>
      </c>
      <c r="C947" s="14" t="str">
        <f>IF($A947&lt;&gt;"",MINIFS(Merchant!$A:$A,Merchant!$B:$B,$G$2),)</f>
        <v/>
      </c>
      <c r="D947" s="14" t="str">
        <f t="shared" si="3"/>
        <v/>
      </c>
      <c r="E947" s="14" t="str">
        <f t="shared" si="4"/>
        <v/>
      </c>
      <c r="F947" s="6" t="str">
        <f>IF($A947&lt;&gt;"",MAXIFS(Token!$C:$C,Token!$A:$A,$D947),)</f>
        <v/>
      </c>
    </row>
    <row r="948">
      <c r="A948" s="33" t="str">
        <f t="shared" si="1"/>
        <v/>
      </c>
      <c r="B948" s="22" t="str">
        <f t="shared" si="2"/>
        <v/>
      </c>
      <c r="C948" s="14" t="str">
        <f>IF($A948&lt;&gt;"",MINIFS(Merchant!$A:$A,Merchant!$B:$B,$G$2),)</f>
        <v/>
      </c>
      <c r="D948" s="14" t="str">
        <f t="shared" si="3"/>
        <v/>
      </c>
      <c r="E948" s="14" t="str">
        <f t="shared" si="4"/>
        <v/>
      </c>
      <c r="F948" s="6" t="str">
        <f>IF($A948&lt;&gt;"",MAXIFS(Token!$C:$C,Token!$A:$A,$D948),)</f>
        <v/>
      </c>
    </row>
    <row r="949">
      <c r="A949" s="33" t="str">
        <f t="shared" si="1"/>
        <v/>
      </c>
      <c r="B949" s="22" t="str">
        <f t="shared" si="2"/>
        <v/>
      </c>
      <c r="C949" s="14" t="str">
        <f>IF($A949&lt;&gt;"",MINIFS(Merchant!$A:$A,Merchant!$B:$B,$G$2),)</f>
        <v/>
      </c>
      <c r="D949" s="14" t="str">
        <f t="shared" si="3"/>
        <v/>
      </c>
      <c r="E949" s="14" t="str">
        <f t="shared" si="4"/>
        <v/>
      </c>
      <c r="F949" s="6" t="str">
        <f>IF($A949&lt;&gt;"",MAXIFS(Token!$C:$C,Token!$A:$A,$D949),)</f>
        <v/>
      </c>
    </row>
    <row r="950">
      <c r="A950" s="33" t="str">
        <f t="shared" si="1"/>
        <v/>
      </c>
      <c r="B950" s="22" t="str">
        <f t="shared" si="2"/>
        <v/>
      </c>
      <c r="C950" s="14" t="str">
        <f>IF($A950&lt;&gt;"",MINIFS(Merchant!$A:$A,Merchant!$B:$B,$G$2),)</f>
        <v/>
      </c>
      <c r="D950" s="14" t="str">
        <f t="shared" si="3"/>
        <v/>
      </c>
      <c r="E950" s="14" t="str">
        <f t="shared" si="4"/>
        <v/>
      </c>
      <c r="F950" s="6" t="str">
        <f>IF($A950&lt;&gt;"",MAXIFS(Token!$C:$C,Token!$A:$A,$D950),)</f>
        <v/>
      </c>
    </row>
    <row r="951">
      <c r="A951" s="33" t="str">
        <f t="shared" si="1"/>
        <v/>
      </c>
      <c r="B951" s="22" t="str">
        <f t="shared" si="2"/>
        <v/>
      </c>
      <c r="C951" s="14" t="str">
        <f>IF($A951&lt;&gt;"",MINIFS(Merchant!$A:$A,Merchant!$B:$B,$G$2),)</f>
        <v/>
      </c>
      <c r="D951" s="14" t="str">
        <f t="shared" si="3"/>
        <v/>
      </c>
      <c r="E951" s="14" t="str">
        <f t="shared" si="4"/>
        <v/>
      </c>
      <c r="F951" s="6" t="str">
        <f>IF($A951&lt;&gt;"",MAXIFS(Token!$C:$C,Token!$A:$A,$D951),)</f>
        <v/>
      </c>
    </row>
    <row r="952">
      <c r="A952" s="33" t="str">
        <f t="shared" si="1"/>
        <v/>
      </c>
      <c r="B952" s="22" t="str">
        <f t="shared" si="2"/>
        <v/>
      </c>
      <c r="C952" s="14" t="str">
        <f>IF($A952&lt;&gt;"",MINIFS(Merchant!$A:$A,Merchant!$B:$B,$G$2),)</f>
        <v/>
      </c>
      <c r="D952" s="14" t="str">
        <f t="shared" si="3"/>
        <v/>
      </c>
      <c r="E952" s="14" t="str">
        <f t="shared" si="4"/>
        <v/>
      </c>
      <c r="F952" s="6" t="str">
        <f>IF($A952&lt;&gt;"",MAXIFS(Token!$C:$C,Token!$A:$A,$D952),)</f>
        <v/>
      </c>
    </row>
    <row r="953">
      <c r="A953" s="33" t="str">
        <f t="shared" si="1"/>
        <v/>
      </c>
      <c r="B953" s="22" t="str">
        <f t="shared" si="2"/>
        <v/>
      </c>
      <c r="C953" s="14" t="str">
        <f>IF($A953&lt;&gt;"",MINIFS(Merchant!$A:$A,Merchant!$B:$B,$G$2),)</f>
        <v/>
      </c>
      <c r="D953" s="14" t="str">
        <f t="shared" si="3"/>
        <v/>
      </c>
      <c r="E953" s="14" t="str">
        <f t="shared" si="4"/>
        <v/>
      </c>
      <c r="F953" s="6" t="str">
        <f>IF($A953&lt;&gt;"",MAXIFS(Token!$C:$C,Token!$A:$A,$D953),)</f>
        <v/>
      </c>
    </row>
    <row r="954">
      <c r="A954" s="33" t="str">
        <f t="shared" si="1"/>
        <v/>
      </c>
      <c r="B954" s="22" t="str">
        <f t="shared" si="2"/>
        <v/>
      </c>
      <c r="C954" s="14" t="str">
        <f>IF($A954&lt;&gt;"",MINIFS(Merchant!$A:$A,Merchant!$B:$B,$G$2),)</f>
        <v/>
      </c>
      <c r="D954" s="14" t="str">
        <f t="shared" si="3"/>
        <v/>
      </c>
      <c r="E954" s="14" t="str">
        <f t="shared" si="4"/>
        <v/>
      </c>
      <c r="F954" s="6" t="str">
        <f>IF($A954&lt;&gt;"",MAXIFS(Token!$C:$C,Token!$A:$A,$D954),)</f>
        <v/>
      </c>
    </row>
    <row r="955">
      <c r="A955" s="33" t="str">
        <f t="shared" si="1"/>
        <v/>
      </c>
      <c r="B955" s="22" t="str">
        <f t="shared" si="2"/>
        <v/>
      </c>
      <c r="C955" s="14" t="str">
        <f>IF($A955&lt;&gt;"",MINIFS(Merchant!$A:$A,Merchant!$B:$B,$G$2),)</f>
        <v/>
      </c>
      <c r="D955" s="14" t="str">
        <f t="shared" si="3"/>
        <v/>
      </c>
      <c r="E955" s="14" t="str">
        <f t="shared" si="4"/>
        <v/>
      </c>
      <c r="F955" s="6" t="str">
        <f>IF($A955&lt;&gt;"",MAXIFS(Token!$C:$C,Token!$A:$A,$D955),)</f>
        <v/>
      </c>
    </row>
    <row r="956">
      <c r="A956" s="33" t="str">
        <f t="shared" si="1"/>
        <v/>
      </c>
      <c r="B956" s="22" t="str">
        <f t="shared" si="2"/>
        <v/>
      </c>
      <c r="C956" s="14" t="str">
        <f>IF($A956&lt;&gt;"",MINIFS(Merchant!$A:$A,Merchant!$B:$B,$G$2),)</f>
        <v/>
      </c>
      <c r="D956" s="14" t="str">
        <f t="shared" si="3"/>
        <v/>
      </c>
      <c r="E956" s="14" t="str">
        <f t="shared" si="4"/>
        <v/>
      </c>
      <c r="F956" s="6" t="str">
        <f>IF($A956&lt;&gt;"",MAXIFS(Token!$C:$C,Token!$A:$A,$D956),)</f>
        <v/>
      </c>
    </row>
    <row r="957">
      <c r="A957" s="33" t="str">
        <f t="shared" si="1"/>
        <v/>
      </c>
      <c r="B957" s="22" t="str">
        <f t="shared" si="2"/>
        <v/>
      </c>
      <c r="C957" s="14" t="str">
        <f>IF($A957&lt;&gt;"",MINIFS(Merchant!$A:$A,Merchant!$B:$B,$G$2),)</f>
        <v/>
      </c>
      <c r="D957" s="14" t="str">
        <f t="shared" si="3"/>
        <v/>
      </c>
      <c r="E957" s="14" t="str">
        <f t="shared" si="4"/>
        <v/>
      </c>
      <c r="F957" s="6" t="str">
        <f>IF($A957&lt;&gt;"",MAXIFS(Token!$C:$C,Token!$A:$A,$D957),)</f>
        <v/>
      </c>
    </row>
    <row r="958">
      <c r="A958" s="33" t="str">
        <f t="shared" si="1"/>
        <v/>
      </c>
      <c r="B958" s="22" t="str">
        <f t="shared" si="2"/>
        <v/>
      </c>
      <c r="C958" s="14" t="str">
        <f>IF($A958&lt;&gt;"",MINIFS(Merchant!$A:$A,Merchant!$B:$B,$G$2),)</f>
        <v/>
      </c>
      <c r="D958" s="14" t="str">
        <f t="shared" si="3"/>
        <v/>
      </c>
      <c r="E958" s="14" t="str">
        <f t="shared" si="4"/>
        <v/>
      </c>
      <c r="F958" s="6" t="str">
        <f>IF($A958&lt;&gt;"",MAXIFS(Token!$C:$C,Token!$A:$A,$D958),)</f>
        <v/>
      </c>
    </row>
    <row r="959">
      <c r="A959" s="33" t="str">
        <f t="shared" si="1"/>
        <v/>
      </c>
      <c r="B959" s="22" t="str">
        <f t="shared" si="2"/>
        <v/>
      </c>
      <c r="C959" s="14" t="str">
        <f>IF($A959&lt;&gt;"",MINIFS(Merchant!$A:$A,Merchant!$B:$B,$G$2),)</f>
        <v/>
      </c>
      <c r="D959" s="14" t="str">
        <f t="shared" si="3"/>
        <v/>
      </c>
      <c r="E959" s="14" t="str">
        <f t="shared" si="4"/>
        <v/>
      </c>
      <c r="F959" s="6" t="str">
        <f>IF($A959&lt;&gt;"",MAXIFS(Token!$C:$C,Token!$A:$A,$D959),)</f>
        <v/>
      </c>
    </row>
    <row r="960">
      <c r="A960" s="33" t="str">
        <f t="shared" si="1"/>
        <v/>
      </c>
      <c r="B960" s="22" t="str">
        <f t="shared" si="2"/>
        <v/>
      </c>
      <c r="C960" s="14" t="str">
        <f>IF($A960&lt;&gt;"",MINIFS(Merchant!$A:$A,Merchant!$B:$B,$G$2),)</f>
        <v/>
      </c>
      <c r="D960" s="14" t="str">
        <f t="shared" si="3"/>
        <v/>
      </c>
      <c r="E960" s="14" t="str">
        <f t="shared" si="4"/>
        <v/>
      </c>
      <c r="F960" s="6" t="str">
        <f>IF($A960&lt;&gt;"",MAXIFS(Token!$C:$C,Token!$A:$A,$D960),)</f>
        <v/>
      </c>
    </row>
    <row r="961">
      <c r="A961" s="33" t="str">
        <f t="shared" si="1"/>
        <v/>
      </c>
      <c r="B961" s="22" t="str">
        <f t="shared" si="2"/>
        <v/>
      </c>
      <c r="C961" s="14" t="str">
        <f>IF($A961&lt;&gt;"",MINIFS(Merchant!$A:$A,Merchant!$B:$B,$G$2),)</f>
        <v/>
      </c>
      <c r="D961" s="14" t="str">
        <f t="shared" si="3"/>
        <v/>
      </c>
      <c r="E961" s="14" t="str">
        <f t="shared" si="4"/>
        <v/>
      </c>
      <c r="F961" s="6" t="str">
        <f>IF($A961&lt;&gt;"",MAXIFS(Token!$C:$C,Token!$A:$A,$D961),)</f>
        <v/>
      </c>
    </row>
    <row r="962">
      <c r="A962" s="33" t="str">
        <f t="shared" si="1"/>
        <v/>
      </c>
      <c r="B962" s="22" t="str">
        <f t="shared" si="2"/>
        <v/>
      </c>
      <c r="C962" s="14" t="str">
        <f>IF($A962&lt;&gt;"",MINIFS(Merchant!$A:$A,Merchant!$B:$B,$G$2),)</f>
        <v/>
      </c>
      <c r="D962" s="14" t="str">
        <f t="shared" si="3"/>
        <v/>
      </c>
      <c r="E962" s="14" t="str">
        <f t="shared" si="4"/>
        <v/>
      </c>
      <c r="F962" s="6" t="str">
        <f>IF($A962&lt;&gt;"",MAXIFS(Token!$C:$C,Token!$A:$A,$D962),)</f>
        <v/>
      </c>
    </row>
    <row r="963">
      <c r="A963" s="33" t="str">
        <f t="shared" si="1"/>
        <v/>
      </c>
      <c r="B963" s="22" t="str">
        <f t="shared" si="2"/>
        <v/>
      </c>
      <c r="C963" s="14" t="str">
        <f>IF($A963&lt;&gt;"",MINIFS(Merchant!$A:$A,Merchant!$B:$B,$G$2),)</f>
        <v/>
      </c>
      <c r="D963" s="14" t="str">
        <f t="shared" si="3"/>
        <v/>
      </c>
      <c r="E963" s="14" t="str">
        <f t="shared" si="4"/>
        <v/>
      </c>
      <c r="F963" s="6" t="str">
        <f>IF($A963&lt;&gt;"",MAXIFS(Token!$C:$C,Token!$A:$A,$D963),)</f>
        <v/>
      </c>
    </row>
    <row r="964">
      <c r="A964" s="33" t="str">
        <f t="shared" si="1"/>
        <v/>
      </c>
      <c r="B964" s="22" t="str">
        <f t="shared" si="2"/>
        <v/>
      </c>
      <c r="C964" s="14" t="str">
        <f>IF($A964&lt;&gt;"",MINIFS(Merchant!$A:$A,Merchant!$B:$B,$G$2),)</f>
        <v/>
      </c>
      <c r="D964" s="14" t="str">
        <f t="shared" si="3"/>
        <v/>
      </c>
      <c r="E964" s="14" t="str">
        <f t="shared" si="4"/>
        <v/>
      </c>
      <c r="F964" s="6" t="str">
        <f>IF($A964&lt;&gt;"",MAXIFS(Token!$C:$C,Token!$A:$A,$D964),)</f>
        <v/>
      </c>
    </row>
    <row r="965">
      <c r="A965" s="33" t="str">
        <f t="shared" si="1"/>
        <v/>
      </c>
      <c r="B965" s="22" t="str">
        <f t="shared" si="2"/>
        <v/>
      </c>
      <c r="C965" s="14" t="str">
        <f>IF($A965&lt;&gt;"",MINIFS(Merchant!$A:$A,Merchant!$B:$B,$G$2),)</f>
        <v/>
      </c>
      <c r="D965" s="14" t="str">
        <f t="shared" si="3"/>
        <v/>
      </c>
      <c r="E965" s="14" t="str">
        <f t="shared" si="4"/>
        <v/>
      </c>
      <c r="F965" s="6" t="str">
        <f>IF($A965&lt;&gt;"",MAXIFS(Token!$C:$C,Token!$A:$A,$D965),)</f>
        <v/>
      </c>
    </row>
    <row r="966">
      <c r="A966" s="33" t="str">
        <f t="shared" si="1"/>
        <v/>
      </c>
      <c r="B966" s="22" t="str">
        <f t="shared" si="2"/>
        <v/>
      </c>
      <c r="C966" s="14" t="str">
        <f>IF($A966&lt;&gt;"",MINIFS(Merchant!$A:$A,Merchant!$B:$B,$G$2),)</f>
        <v/>
      </c>
      <c r="D966" s="14" t="str">
        <f t="shared" si="3"/>
        <v/>
      </c>
      <c r="E966" s="14" t="str">
        <f t="shared" si="4"/>
        <v/>
      </c>
      <c r="F966" s="6" t="str">
        <f>IF($A966&lt;&gt;"",MAXIFS(Token!$C:$C,Token!$A:$A,$D966),)</f>
        <v/>
      </c>
    </row>
    <row r="967">
      <c r="A967" s="33" t="str">
        <f t="shared" si="1"/>
        <v/>
      </c>
      <c r="B967" s="22" t="str">
        <f t="shared" si="2"/>
        <v/>
      </c>
      <c r="C967" s="14" t="str">
        <f>IF($A967&lt;&gt;"",MINIFS(Merchant!$A:$A,Merchant!$B:$B,$G$2),)</f>
        <v/>
      </c>
      <c r="D967" s="14" t="str">
        <f t="shared" si="3"/>
        <v/>
      </c>
      <c r="E967" s="14" t="str">
        <f t="shared" si="4"/>
        <v/>
      </c>
      <c r="F967" s="6" t="str">
        <f>IF($A967&lt;&gt;"",MAXIFS(Token!$C:$C,Token!$A:$A,$D967),)</f>
        <v/>
      </c>
    </row>
    <row r="968">
      <c r="A968" s="33" t="str">
        <f t="shared" si="1"/>
        <v/>
      </c>
      <c r="B968" s="22" t="str">
        <f t="shared" si="2"/>
        <v/>
      </c>
      <c r="C968" s="14" t="str">
        <f>IF($A968&lt;&gt;"",MINIFS(Merchant!$A:$A,Merchant!$B:$B,$G$2),)</f>
        <v/>
      </c>
      <c r="D968" s="14" t="str">
        <f t="shared" si="3"/>
        <v/>
      </c>
      <c r="E968" s="14" t="str">
        <f t="shared" si="4"/>
        <v/>
      </c>
      <c r="F968" s="6" t="str">
        <f>IF($A968&lt;&gt;"",MAXIFS(Token!$C:$C,Token!$A:$A,$D968),)</f>
        <v/>
      </c>
    </row>
    <row r="969">
      <c r="A969" s="33" t="str">
        <f t="shared" si="1"/>
        <v/>
      </c>
      <c r="B969" s="22" t="str">
        <f t="shared" si="2"/>
        <v/>
      </c>
      <c r="C969" s="14" t="str">
        <f>IF($A969&lt;&gt;"",MINIFS(Merchant!$A:$A,Merchant!$B:$B,$G$2),)</f>
        <v/>
      </c>
      <c r="D969" s="14" t="str">
        <f t="shared" si="3"/>
        <v/>
      </c>
      <c r="E969" s="14" t="str">
        <f t="shared" si="4"/>
        <v/>
      </c>
      <c r="F969" s="6" t="str">
        <f>IF($A969&lt;&gt;"",MAXIFS(Token!$C:$C,Token!$A:$A,$D969),)</f>
        <v/>
      </c>
    </row>
    <row r="970">
      <c r="A970" s="33" t="str">
        <f t="shared" si="1"/>
        <v/>
      </c>
      <c r="B970" s="22" t="str">
        <f t="shared" si="2"/>
        <v/>
      </c>
      <c r="C970" s="14" t="str">
        <f>IF($A970&lt;&gt;"",MINIFS(Merchant!$A:$A,Merchant!$B:$B,$G$2),)</f>
        <v/>
      </c>
      <c r="D970" s="14" t="str">
        <f t="shared" si="3"/>
        <v/>
      </c>
      <c r="E970" s="14" t="str">
        <f t="shared" si="4"/>
        <v/>
      </c>
      <c r="F970" s="6" t="str">
        <f>IF($A970&lt;&gt;"",MAXIFS(Token!$C:$C,Token!$A:$A,$D970),)</f>
        <v/>
      </c>
    </row>
    <row r="971">
      <c r="A971" s="33" t="str">
        <f t="shared" si="1"/>
        <v/>
      </c>
      <c r="B971" s="22" t="str">
        <f t="shared" si="2"/>
        <v/>
      </c>
      <c r="C971" s="14" t="str">
        <f>IF($A971&lt;&gt;"",MINIFS(Merchant!$A:$A,Merchant!$B:$B,$G$2),)</f>
        <v/>
      </c>
      <c r="D971" s="14" t="str">
        <f t="shared" si="3"/>
        <v/>
      </c>
      <c r="E971" s="14" t="str">
        <f t="shared" si="4"/>
        <v/>
      </c>
      <c r="F971" s="6" t="str">
        <f>IF($A971&lt;&gt;"",MAXIFS(Token!$C:$C,Token!$A:$A,$D971),)</f>
        <v/>
      </c>
    </row>
    <row r="972">
      <c r="A972" s="33" t="str">
        <f t="shared" si="1"/>
        <v/>
      </c>
      <c r="B972" s="22" t="str">
        <f t="shared" si="2"/>
        <v/>
      </c>
      <c r="C972" s="14" t="str">
        <f>IF($A972&lt;&gt;"",MINIFS(Merchant!$A:$A,Merchant!$B:$B,$G$2),)</f>
        <v/>
      </c>
      <c r="D972" s="14" t="str">
        <f t="shared" si="3"/>
        <v/>
      </c>
      <c r="E972" s="14" t="str">
        <f t="shared" si="4"/>
        <v/>
      </c>
      <c r="F972" s="6" t="str">
        <f>IF($A972&lt;&gt;"",MAXIFS(Token!$C:$C,Token!$A:$A,$D972),)</f>
        <v/>
      </c>
    </row>
    <row r="973">
      <c r="A973" s="33" t="str">
        <f t="shared" si="1"/>
        <v/>
      </c>
      <c r="B973" s="22" t="str">
        <f t="shared" si="2"/>
        <v/>
      </c>
      <c r="C973" s="14" t="str">
        <f>IF($A973&lt;&gt;"",MINIFS(Merchant!$A:$A,Merchant!$B:$B,$G$2),)</f>
        <v/>
      </c>
      <c r="D973" s="14" t="str">
        <f t="shared" si="3"/>
        <v/>
      </c>
      <c r="E973" s="14" t="str">
        <f t="shared" si="4"/>
        <v/>
      </c>
      <c r="F973" s="6" t="str">
        <f>IF($A973&lt;&gt;"",MAXIFS(Token!$C:$C,Token!$A:$A,$D973),)</f>
        <v/>
      </c>
    </row>
    <row r="974">
      <c r="A974" s="33" t="str">
        <f t="shared" si="1"/>
        <v/>
      </c>
      <c r="B974" s="22" t="str">
        <f t="shared" si="2"/>
        <v/>
      </c>
      <c r="C974" s="14" t="str">
        <f>IF($A974&lt;&gt;"",MINIFS(Merchant!$A:$A,Merchant!$B:$B,$G$2),)</f>
        <v/>
      </c>
      <c r="D974" s="14" t="str">
        <f t="shared" si="3"/>
        <v/>
      </c>
      <c r="E974" s="14" t="str">
        <f t="shared" si="4"/>
        <v/>
      </c>
      <c r="F974" s="6" t="str">
        <f>IF($A974&lt;&gt;"",MAXIFS(Token!$C:$C,Token!$A:$A,$D974),)</f>
        <v/>
      </c>
    </row>
    <row r="975">
      <c r="A975" s="33" t="str">
        <f t="shared" si="1"/>
        <v/>
      </c>
      <c r="B975" s="22" t="str">
        <f t="shared" si="2"/>
        <v/>
      </c>
      <c r="C975" s="14" t="str">
        <f>IF($A975&lt;&gt;"",MINIFS(Merchant!$A:$A,Merchant!$B:$B,$G$2),)</f>
        <v/>
      </c>
      <c r="D975" s="14" t="str">
        <f t="shared" si="3"/>
        <v/>
      </c>
      <c r="E975" s="14" t="str">
        <f t="shared" si="4"/>
        <v/>
      </c>
      <c r="F975" s="6" t="str">
        <f>IF($A975&lt;&gt;"",MAXIFS(Token!$C:$C,Token!$A:$A,$D975),)</f>
        <v/>
      </c>
    </row>
    <row r="976">
      <c r="A976" s="33" t="str">
        <f t="shared" si="1"/>
        <v/>
      </c>
      <c r="B976" s="22" t="str">
        <f t="shared" si="2"/>
        <v/>
      </c>
      <c r="C976" s="14" t="str">
        <f>IF($A976&lt;&gt;"",MINIFS(Merchant!$A:$A,Merchant!$B:$B,$G$2),)</f>
        <v/>
      </c>
      <c r="D976" s="14" t="str">
        <f t="shared" si="3"/>
        <v/>
      </c>
      <c r="E976" s="14" t="str">
        <f t="shared" si="4"/>
        <v/>
      </c>
      <c r="F976" s="6" t="str">
        <f>IF($A976&lt;&gt;"",MAXIFS(Token!$C:$C,Token!$A:$A,$D976),)</f>
        <v/>
      </c>
    </row>
    <row r="977">
      <c r="A977" s="33" t="str">
        <f t="shared" si="1"/>
        <v/>
      </c>
      <c r="B977" s="22" t="str">
        <f t="shared" si="2"/>
        <v/>
      </c>
      <c r="C977" s="14" t="str">
        <f>IF($A977&lt;&gt;"",MINIFS(Merchant!$A:$A,Merchant!$B:$B,$G$2),)</f>
        <v/>
      </c>
      <c r="D977" s="14" t="str">
        <f t="shared" si="3"/>
        <v/>
      </c>
      <c r="E977" s="14" t="str">
        <f t="shared" si="4"/>
        <v/>
      </c>
      <c r="F977" s="6" t="str">
        <f>IF($A977&lt;&gt;"",MAXIFS(Token!$C:$C,Token!$A:$A,$D977),)</f>
        <v/>
      </c>
    </row>
    <row r="978">
      <c r="A978" s="33" t="str">
        <f t="shared" si="1"/>
        <v/>
      </c>
      <c r="B978" s="22" t="str">
        <f t="shared" si="2"/>
        <v/>
      </c>
      <c r="C978" s="14" t="str">
        <f>IF($A978&lt;&gt;"",MINIFS(Merchant!$A:$A,Merchant!$B:$B,$G$2),)</f>
        <v/>
      </c>
      <c r="D978" s="14" t="str">
        <f t="shared" si="3"/>
        <v/>
      </c>
      <c r="E978" s="14" t="str">
        <f t="shared" si="4"/>
        <v/>
      </c>
      <c r="F978" s="6" t="str">
        <f>IF($A978&lt;&gt;"",MAXIFS(Token!$C:$C,Token!$A:$A,$D978),)</f>
        <v/>
      </c>
    </row>
    <row r="979">
      <c r="A979" s="33" t="str">
        <f t="shared" si="1"/>
        <v/>
      </c>
      <c r="B979" s="22" t="str">
        <f t="shared" si="2"/>
        <v/>
      </c>
      <c r="C979" s="14" t="str">
        <f>IF($A979&lt;&gt;"",MINIFS(Merchant!$A:$A,Merchant!$B:$B,$G$2),)</f>
        <v/>
      </c>
      <c r="D979" s="14" t="str">
        <f t="shared" si="3"/>
        <v/>
      </c>
      <c r="E979" s="14" t="str">
        <f t="shared" si="4"/>
        <v/>
      </c>
      <c r="F979" s="6" t="str">
        <f>IF($A979&lt;&gt;"",MAXIFS(Token!$C:$C,Token!$A:$A,$D979),)</f>
        <v/>
      </c>
    </row>
    <row r="980">
      <c r="A980" s="33" t="str">
        <f t="shared" si="1"/>
        <v/>
      </c>
      <c r="B980" s="22" t="str">
        <f t="shared" si="2"/>
        <v/>
      </c>
      <c r="C980" s="14" t="str">
        <f>IF($A980&lt;&gt;"",MINIFS(Merchant!$A:$A,Merchant!$B:$B,$G$2),)</f>
        <v/>
      </c>
      <c r="D980" s="14" t="str">
        <f t="shared" si="3"/>
        <v/>
      </c>
      <c r="E980" s="14" t="str">
        <f t="shared" si="4"/>
        <v/>
      </c>
      <c r="F980" s="6" t="str">
        <f>IF($A980&lt;&gt;"",MAXIFS(Token!$C:$C,Token!$A:$A,$D980),)</f>
        <v/>
      </c>
    </row>
    <row r="981">
      <c r="A981" s="33" t="str">
        <f t="shared" si="1"/>
        <v/>
      </c>
      <c r="B981" s="22" t="str">
        <f t="shared" si="2"/>
        <v/>
      </c>
      <c r="C981" s="14" t="str">
        <f>IF($A981&lt;&gt;"",MINIFS(Merchant!$A:$A,Merchant!$B:$B,$G$2),)</f>
        <v/>
      </c>
      <c r="D981" s="14" t="str">
        <f t="shared" si="3"/>
        <v/>
      </c>
      <c r="E981" s="14" t="str">
        <f t="shared" si="4"/>
        <v/>
      </c>
      <c r="F981" s="6" t="str">
        <f>IF($A981&lt;&gt;"",MAXIFS(Token!$C:$C,Token!$A:$A,$D981),)</f>
        <v/>
      </c>
    </row>
    <row r="982">
      <c r="A982" s="33" t="str">
        <f t="shared" si="1"/>
        <v/>
      </c>
      <c r="B982" s="22" t="str">
        <f t="shared" si="2"/>
        <v/>
      </c>
      <c r="C982" s="14" t="str">
        <f>IF($A982&lt;&gt;"",MINIFS(Merchant!$A:$A,Merchant!$B:$B,$G$2),)</f>
        <v/>
      </c>
      <c r="D982" s="14" t="str">
        <f t="shared" si="3"/>
        <v/>
      </c>
      <c r="E982" s="14" t="str">
        <f t="shared" si="4"/>
        <v/>
      </c>
      <c r="F982" s="6" t="str">
        <f>IF($A982&lt;&gt;"",MAXIFS(Token!$C:$C,Token!$A:$A,$D982),)</f>
        <v/>
      </c>
    </row>
    <row r="983">
      <c r="A983" s="33" t="str">
        <f t="shared" si="1"/>
        <v/>
      </c>
      <c r="B983" s="22" t="str">
        <f t="shared" si="2"/>
        <v/>
      </c>
      <c r="C983" s="14" t="str">
        <f>IF($A983&lt;&gt;"",MINIFS(Merchant!$A:$A,Merchant!$B:$B,$G$2),)</f>
        <v/>
      </c>
      <c r="D983" s="14" t="str">
        <f t="shared" si="3"/>
        <v/>
      </c>
      <c r="E983" s="14" t="str">
        <f t="shared" si="4"/>
        <v/>
      </c>
      <c r="F983" s="6" t="str">
        <f>IF($A983&lt;&gt;"",MAXIFS(Token!$C:$C,Token!$A:$A,$D983),)</f>
        <v/>
      </c>
    </row>
    <row r="984">
      <c r="A984" s="33" t="str">
        <f t="shared" si="1"/>
        <v/>
      </c>
      <c r="B984" s="22" t="str">
        <f t="shared" si="2"/>
        <v/>
      </c>
      <c r="C984" s="14" t="str">
        <f>IF($A984&lt;&gt;"",MINIFS(Merchant!$A:$A,Merchant!$B:$B,$G$2),)</f>
        <v/>
      </c>
      <c r="D984" s="14" t="str">
        <f t="shared" si="3"/>
        <v/>
      </c>
      <c r="E984" s="14" t="str">
        <f t="shared" si="4"/>
        <v/>
      </c>
      <c r="F984" s="6" t="str">
        <f>IF($A984&lt;&gt;"",MAXIFS(Token!$C:$C,Token!$A:$A,$D984),)</f>
        <v/>
      </c>
    </row>
    <row r="985">
      <c r="A985" s="33" t="str">
        <f t="shared" si="1"/>
        <v/>
      </c>
      <c r="B985" s="22" t="str">
        <f t="shared" si="2"/>
        <v/>
      </c>
      <c r="C985" s="14" t="str">
        <f>IF($A985&lt;&gt;"",MINIFS(Merchant!$A:$A,Merchant!$B:$B,$G$2),)</f>
        <v/>
      </c>
      <c r="D985" s="14" t="str">
        <f t="shared" si="3"/>
        <v/>
      </c>
      <c r="E985" s="14" t="str">
        <f t="shared" si="4"/>
        <v/>
      </c>
      <c r="F985" s="6" t="str">
        <f>IF($A985&lt;&gt;"",MAXIFS(Token!$C:$C,Token!$A:$A,$D985),)</f>
        <v/>
      </c>
    </row>
    <row r="986">
      <c r="A986" s="33" t="str">
        <f t="shared" si="1"/>
        <v/>
      </c>
      <c r="B986" s="22" t="str">
        <f t="shared" si="2"/>
        <v/>
      </c>
      <c r="C986" s="14" t="str">
        <f>IF($A986&lt;&gt;"",MINIFS(Merchant!$A:$A,Merchant!$B:$B,$G$2),)</f>
        <v/>
      </c>
      <c r="D986" s="14" t="str">
        <f t="shared" si="3"/>
        <v/>
      </c>
      <c r="E986" s="14" t="str">
        <f t="shared" si="4"/>
        <v/>
      </c>
      <c r="F986" s="6" t="str">
        <f>IF($A986&lt;&gt;"",MAXIFS(Token!$C:$C,Token!$A:$A,$D986),)</f>
        <v/>
      </c>
    </row>
    <row r="987">
      <c r="A987" s="33" t="str">
        <f t="shared" si="1"/>
        <v/>
      </c>
      <c r="B987" s="22" t="str">
        <f t="shared" si="2"/>
        <v/>
      </c>
      <c r="C987" s="14" t="str">
        <f>IF($A987&lt;&gt;"",MINIFS(Merchant!$A:$A,Merchant!$B:$B,$G$2),)</f>
        <v/>
      </c>
      <c r="D987" s="14" t="str">
        <f t="shared" si="3"/>
        <v/>
      </c>
      <c r="E987" s="14" t="str">
        <f t="shared" si="4"/>
        <v/>
      </c>
      <c r="F987" s="6" t="str">
        <f>IF($A987&lt;&gt;"",MAXIFS(Token!$C:$C,Token!$A:$A,$D987),)</f>
        <v/>
      </c>
    </row>
    <row r="988">
      <c r="A988" s="33" t="str">
        <f t="shared" si="1"/>
        <v/>
      </c>
      <c r="B988" s="22" t="str">
        <f t="shared" si="2"/>
        <v/>
      </c>
      <c r="C988" s="14" t="str">
        <f>IF($A988&lt;&gt;"",MINIFS(Merchant!$A:$A,Merchant!$B:$B,$G$2),)</f>
        <v/>
      </c>
      <c r="D988" s="14" t="str">
        <f t="shared" si="3"/>
        <v/>
      </c>
      <c r="E988" s="14" t="str">
        <f t="shared" si="4"/>
        <v/>
      </c>
      <c r="F988" s="6" t="str">
        <f>IF($A988&lt;&gt;"",MAXIFS(Token!$C:$C,Token!$A:$A,$D988),)</f>
        <v/>
      </c>
    </row>
    <row r="989">
      <c r="A989" s="33" t="str">
        <f t="shared" si="1"/>
        <v/>
      </c>
      <c r="B989" s="22" t="str">
        <f t="shared" si="2"/>
        <v/>
      </c>
      <c r="C989" s="14" t="str">
        <f>IF($A989&lt;&gt;"",MINIFS(Merchant!$A:$A,Merchant!$B:$B,$G$2),)</f>
        <v/>
      </c>
      <c r="D989" s="14" t="str">
        <f t="shared" si="3"/>
        <v/>
      </c>
      <c r="E989" s="14" t="str">
        <f t="shared" si="4"/>
        <v/>
      </c>
      <c r="F989" s="6" t="str">
        <f>IF($A989&lt;&gt;"",MAXIFS(Token!$C:$C,Token!$A:$A,$D989),)</f>
        <v/>
      </c>
    </row>
    <row r="990">
      <c r="A990" s="33" t="str">
        <f t="shared" si="1"/>
        <v/>
      </c>
      <c r="B990" s="22" t="str">
        <f t="shared" si="2"/>
        <v/>
      </c>
      <c r="C990" s="14" t="str">
        <f>IF($A990&lt;&gt;"",MINIFS(Merchant!$A:$A,Merchant!$B:$B,$G$2),)</f>
        <v/>
      </c>
      <c r="D990" s="14" t="str">
        <f t="shared" si="3"/>
        <v/>
      </c>
      <c r="E990" s="14" t="str">
        <f t="shared" si="4"/>
        <v/>
      </c>
      <c r="F990" s="6" t="str">
        <f>IF($A990&lt;&gt;"",MAXIFS(Token!$C:$C,Token!$A:$A,$D990),)</f>
        <v/>
      </c>
    </row>
    <row r="991">
      <c r="A991" s="33" t="str">
        <f t="shared" si="1"/>
        <v/>
      </c>
      <c r="B991" s="22" t="str">
        <f t="shared" si="2"/>
        <v/>
      </c>
      <c r="C991" s="14" t="str">
        <f>IF($A991&lt;&gt;"",MINIFS(Merchant!$A:$A,Merchant!$B:$B,$G$2),)</f>
        <v/>
      </c>
      <c r="D991" s="14" t="str">
        <f t="shared" si="3"/>
        <v/>
      </c>
      <c r="E991" s="14" t="str">
        <f t="shared" si="4"/>
        <v/>
      </c>
      <c r="F991" s="6" t="str">
        <f>IF($A991&lt;&gt;"",MAXIFS(Token!$C:$C,Token!$A:$A,$D991),)</f>
        <v/>
      </c>
    </row>
    <row r="992">
      <c r="A992" s="33" t="str">
        <f t="shared" si="1"/>
        <v/>
      </c>
      <c r="B992" s="22" t="str">
        <f t="shared" si="2"/>
        <v/>
      </c>
      <c r="C992" s="14" t="str">
        <f>IF($A992&lt;&gt;"",MINIFS(Merchant!$A:$A,Merchant!$B:$B,$G$2),)</f>
        <v/>
      </c>
      <c r="D992" s="14" t="str">
        <f t="shared" si="3"/>
        <v/>
      </c>
      <c r="E992" s="14" t="str">
        <f t="shared" si="4"/>
        <v/>
      </c>
      <c r="F992" s="6" t="str">
        <f>IF($A992&lt;&gt;"",MAXIFS(Token!$C:$C,Token!$A:$A,$D992),)</f>
        <v/>
      </c>
    </row>
    <row r="993">
      <c r="A993" s="33" t="str">
        <f t="shared" si="1"/>
        <v/>
      </c>
      <c r="B993" s="22" t="str">
        <f t="shared" si="2"/>
        <v/>
      </c>
      <c r="C993" s="14" t="str">
        <f>IF($A993&lt;&gt;"",MINIFS(Merchant!$A:$A,Merchant!$B:$B,$G$2),)</f>
        <v/>
      </c>
      <c r="D993" s="14" t="str">
        <f t="shared" si="3"/>
        <v/>
      </c>
      <c r="E993" s="14" t="str">
        <f t="shared" si="4"/>
        <v/>
      </c>
      <c r="F993" s="6" t="str">
        <f>IF($A993&lt;&gt;"",MAXIFS(Token!$C:$C,Token!$A:$A,$D993),)</f>
        <v/>
      </c>
    </row>
    <row r="994">
      <c r="A994" s="33" t="str">
        <f t="shared" si="1"/>
        <v/>
      </c>
      <c r="B994" s="22" t="str">
        <f t="shared" si="2"/>
        <v/>
      </c>
      <c r="C994" s="14" t="str">
        <f>IF($A994&lt;&gt;"",MINIFS(Merchant!$A:$A,Merchant!$B:$B,$G$2),)</f>
        <v/>
      </c>
      <c r="D994" s="14" t="str">
        <f t="shared" si="3"/>
        <v/>
      </c>
      <c r="E994" s="14" t="str">
        <f t="shared" si="4"/>
        <v/>
      </c>
      <c r="F994" s="6" t="str">
        <f>IF($A994&lt;&gt;"",MAXIFS(Token!$C:$C,Token!$A:$A,$D994),)</f>
        <v/>
      </c>
    </row>
    <row r="995">
      <c r="A995" s="33" t="str">
        <f t="shared" si="1"/>
        <v/>
      </c>
      <c r="B995" s="22" t="str">
        <f t="shared" si="2"/>
        <v/>
      </c>
      <c r="C995" s="14" t="str">
        <f>IF($A995&lt;&gt;"",MINIFS(Merchant!$A:$A,Merchant!$B:$B,$G$2),)</f>
        <v/>
      </c>
      <c r="D995" s="14" t="str">
        <f t="shared" si="3"/>
        <v/>
      </c>
      <c r="E995" s="14" t="str">
        <f t="shared" si="4"/>
        <v/>
      </c>
      <c r="F995" s="6" t="str">
        <f>IF($A995&lt;&gt;"",MAXIFS(Token!$C:$C,Token!$A:$A,$D995),)</f>
        <v/>
      </c>
    </row>
    <row r="996">
      <c r="A996" s="33" t="str">
        <f t="shared" si="1"/>
        <v/>
      </c>
      <c r="B996" s="22" t="str">
        <f t="shared" si="2"/>
        <v/>
      </c>
      <c r="C996" s="14" t="str">
        <f>IF($A996&lt;&gt;"",MINIFS(Merchant!$A:$A,Merchant!$B:$B,$G$2),)</f>
        <v/>
      </c>
      <c r="D996" s="14" t="str">
        <f t="shared" si="3"/>
        <v/>
      </c>
      <c r="E996" s="14" t="str">
        <f t="shared" si="4"/>
        <v/>
      </c>
      <c r="F996" s="6" t="str">
        <f>IF($A996&lt;&gt;"",MAXIFS(Token!$C:$C,Token!$A:$A,$D996),)</f>
        <v/>
      </c>
    </row>
    <row r="997">
      <c r="A997" s="33" t="str">
        <f t="shared" si="1"/>
        <v/>
      </c>
      <c r="B997" s="22" t="str">
        <f t="shared" si="2"/>
        <v/>
      </c>
      <c r="C997" s="14" t="str">
        <f>IF($A997&lt;&gt;"",MINIFS(Merchant!$A:$A,Merchant!$B:$B,$G$2),)</f>
        <v/>
      </c>
      <c r="D997" s="14" t="str">
        <f t="shared" si="3"/>
        <v/>
      </c>
      <c r="E997" s="14" t="str">
        <f t="shared" si="4"/>
        <v/>
      </c>
      <c r="F997" s="6" t="str">
        <f>IF($A997&lt;&gt;"",MAXIFS(Token!$C:$C,Token!$A:$A,$D997),)</f>
        <v/>
      </c>
    </row>
    <row r="998">
      <c r="A998" s="33" t="str">
        <f t="shared" si="1"/>
        <v/>
      </c>
      <c r="B998" s="22" t="str">
        <f t="shared" si="2"/>
        <v/>
      </c>
      <c r="C998" s="14" t="str">
        <f>IF($A998&lt;&gt;"",MINIFS(Merchant!$A:$A,Merchant!$B:$B,$G$2),)</f>
        <v/>
      </c>
      <c r="D998" s="14" t="str">
        <f t="shared" si="3"/>
        <v/>
      </c>
      <c r="E998" s="14" t="str">
        <f t="shared" si="4"/>
        <v/>
      </c>
      <c r="F998" s="6" t="str">
        <f>IF($A998&lt;&gt;"",MAXIFS(Token!$C:$C,Token!$A:$A,$D998),)</f>
        <v/>
      </c>
    </row>
    <row r="999">
      <c r="A999" s="33" t="str">
        <f t="shared" si="1"/>
        <v/>
      </c>
      <c r="B999" s="22" t="str">
        <f t="shared" si="2"/>
        <v/>
      </c>
      <c r="C999" s="14" t="str">
        <f>IF($A999&lt;&gt;"",MINIFS(Merchant!$A:$A,Merchant!$B:$B,$G$2),)</f>
        <v/>
      </c>
      <c r="D999" s="14" t="str">
        <f t="shared" si="3"/>
        <v/>
      </c>
      <c r="E999" s="14" t="str">
        <f t="shared" si="4"/>
        <v/>
      </c>
      <c r="F999" s="6" t="str">
        <f>IF($A999&lt;&gt;"",MAXIFS(Token!$C:$C,Token!$A:$A,$D999),)</f>
        <v/>
      </c>
    </row>
    <row r="1000">
      <c r="A1000" s="33" t="str">
        <f t="shared" si="1"/>
        <v/>
      </c>
      <c r="B1000" s="22" t="str">
        <f t="shared" si="2"/>
        <v/>
      </c>
      <c r="C1000" s="14" t="str">
        <f>IF($A1000&lt;&gt;"",MINIFS(Merchant!$A:$A,Merchant!$B:$B,$G$2),)</f>
        <v/>
      </c>
      <c r="D1000" s="14" t="str">
        <f t="shared" si="3"/>
        <v/>
      </c>
      <c r="E1000" s="14" t="str">
        <f t="shared" si="4"/>
        <v/>
      </c>
      <c r="F1000" s="6" t="str">
        <f>IF($A1000&lt;&gt;"",MAXIFS(Token!$C:$C,Token!$A:$A,$D1000),)</f>
        <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2.0</v>
      </c>
      <c r="H1" s="14" t="s">
        <v>114</v>
      </c>
      <c r="I1" s="5" t="s">
        <v>115</v>
      </c>
      <c r="J1" s="5" t="s">
        <v>116</v>
      </c>
      <c r="K1" s="5" t="s">
        <v>117</v>
      </c>
      <c r="L1" s="5" t="s">
        <v>118</v>
      </c>
    </row>
    <row r="2">
      <c r="A2" s="33" t="str">
        <f t="shared" ref="A2:A1000" si="1">IF(AND($L2*1&gt;=$G$3,$L2*1&lt;=$G$4,$I2*$J2&gt;0),$L2/86400+DATE(1970,1,1)+IF($L2*1&gt;=$G$5,$G$6,0),)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6" t="str">
        <f>IF($A2&lt;&gt;"",MAXIFS(Token!$C:$C,Token!$A:$A,$D2),)</f>
        <v/>
      </c>
      <c r="G2" s="14" t="str">
        <f>VLOOKUP($G1,Merchant!$A:$B,2)</f>
        <v>GZLPJYkR3diD8c8vpgb7sXHEH9sG1R9sWa3yPwaL9Peb</v>
      </c>
      <c r="H2" s="5" t="str">
        <f>IFERROR(__xludf.DUMMYFUNCTION("IF(AND($G$11,$G$1&gt;1,INDEX(I:I,ROW()-1)&lt;&gt;""""),ImportJSON(""https://public-api.solscan.io/account/splTransfers?account=""&amp;$G$2&amp;IF($G$5,""&amp;fromTime=""&amp;TO_TEXT($G$3)&amp;""&amp;toTime=""&amp;TO_TEXT($G$4),)&amp;""&amp;offset=""&amp;ROW()-2&amp;""&amp;limit=50""&amp;$G$7,TEXTJOIN("","",1,$H$1:$"&amp;"L$1),""noHeaders""),)"),"46")</f>
        <v>46</v>
      </c>
      <c r="I2" s="5" t="str">
        <f>IFERROR(__xludf.DUMMYFUNCTION("""COMPUTED_VALUE"""),"1300000000")</f>
        <v>1300000000</v>
      </c>
      <c r="J2" s="5" t="str">
        <f>IFERROR(__xludf.DUMMYFUNCTION("""COMPUTED_VALUE"""),"8")</f>
        <v>8</v>
      </c>
      <c r="K2" s="5" t="str">
        <f>IFERROR(__xludf.DUMMYFUNCTION("""COMPUTED_VALUE"""),"agEUR")</f>
        <v>agEUR</v>
      </c>
      <c r="L2" s="5" t="str">
        <f>IFERROR(__xludf.DUMMYFUNCTION("""COMPUTED_VALUE"""),"1659243809")</f>
        <v>1659243809</v>
      </c>
    </row>
    <row r="3">
      <c r="A3" s="33" t="str">
        <f t="shared" si="1"/>
        <v/>
      </c>
      <c r="B3" s="22" t="str">
        <f t="shared" si="2"/>
        <v/>
      </c>
      <c r="C3" s="14" t="str">
        <f>IF($A3&lt;&gt;"",MINIFS(Merchant!$A:$A,Merchant!$B:$B,$G$2),)</f>
        <v/>
      </c>
      <c r="D3" s="14" t="str">
        <f t="shared" si="3"/>
        <v/>
      </c>
      <c r="E3" s="14" t="str">
        <f t="shared" si="4"/>
        <v/>
      </c>
      <c r="F3" s="6" t="str">
        <f>IF($A3&lt;&gt;"",MAXIFS(Token!$C:$C,Token!$A:$A,$D3),)</f>
        <v/>
      </c>
      <c r="G3" s="5">
        <f>IFERROR((MIN(TODAY(),VLOOKUP($G$1,Merchant!$A:$L,10))-DATE(1970,1,1)-IF($G$6&lt;&gt;"",$G$6,0))*86400,0)</f>
        <v>1659304800</v>
      </c>
      <c r="H3" s="5" t="str">
        <f>IFERROR(__xludf.DUMMYFUNCTION("""COMPUTED_VALUE"""),"46")</f>
        <v>46</v>
      </c>
      <c r="I3" s="5" t="str">
        <f>IFERROR(__xludf.DUMMYFUNCTION("""COMPUTED_VALUE"""),"10000000")</f>
        <v>10000000</v>
      </c>
      <c r="J3" s="5" t="str">
        <f>IFERROR(__xludf.DUMMYFUNCTION("""COMPUTED_VALUE"""),"8")</f>
        <v>8</v>
      </c>
      <c r="K3" s="5" t="str">
        <f>IFERROR(__xludf.DUMMYFUNCTION("""COMPUTED_VALUE"""),"agEUR")</f>
        <v>agEUR</v>
      </c>
      <c r="L3" s="5" t="str">
        <f>IFERROR(__xludf.DUMMYFUNCTION("""COMPUTED_VALUE"""),"1659207284")</f>
        <v>1659207284</v>
      </c>
    </row>
    <row r="4">
      <c r="A4" s="33" t="str">
        <f t="shared" si="1"/>
        <v/>
      </c>
      <c r="B4" s="22" t="str">
        <f t="shared" si="2"/>
        <v/>
      </c>
      <c r="C4" s="14" t="str">
        <f>IF($A4&lt;&gt;"",MINIFS(Merchant!$A:$A,Merchant!$B:$B,$G$2),)</f>
        <v/>
      </c>
      <c r="D4" s="14" t="str">
        <f t="shared" si="3"/>
        <v/>
      </c>
      <c r="E4" s="14" t="str">
        <f t="shared" si="4"/>
        <v/>
      </c>
      <c r="F4" s="6" t="str">
        <f>IF($A4&lt;&gt;"",MAXIFS(Token!$C:$C,Token!$A:$A,$D4),)</f>
        <v/>
      </c>
      <c r="G4" s="5">
        <f>IFERROR((MAX(VLOOKUP($G$1,Merchant!$A:$L,10),VLOOKUP($G$1,Merchant!$A:$L,11))-DATE(1970,1,1)-IF($G$6&lt;&gt;"",$G$6,0))*86400,0)</f>
        <v>1659898800</v>
      </c>
      <c r="H4" s="5" t="str">
        <f>IFERROR(__xludf.DUMMYFUNCTION("""COMPUTED_VALUE"""),"46")</f>
        <v>46</v>
      </c>
      <c r="I4" s="5" t="str">
        <f>IFERROR(__xludf.DUMMYFUNCTION("""COMPUTED_VALUE"""),"-1879999999")</f>
        <v>-1879999999</v>
      </c>
      <c r="J4" s="5" t="str">
        <f>IFERROR(__xludf.DUMMYFUNCTION("""COMPUTED_VALUE"""),"8")</f>
        <v>8</v>
      </c>
      <c r="K4" s="5" t="str">
        <f>IFERROR(__xludf.DUMMYFUNCTION("""COMPUTED_VALUE"""),"agEUR")</f>
        <v>agEUR</v>
      </c>
      <c r="L4" s="5" t="str">
        <f>IFERROR(__xludf.DUMMYFUNCTION("""COMPUTED_VALUE"""),"1659203368")</f>
        <v>1659203368</v>
      </c>
    </row>
    <row r="5">
      <c r="A5" s="33" t="str">
        <f t="shared" si="1"/>
        <v/>
      </c>
      <c r="B5" s="22" t="str">
        <f t="shared" si="2"/>
        <v/>
      </c>
      <c r="C5" s="14" t="str">
        <f>IF($A5&lt;&gt;"",MINIFS(Merchant!$A:$A,Merchant!$B:$B,$G$2),)</f>
        <v/>
      </c>
      <c r="D5" s="14" t="str">
        <f t="shared" si="3"/>
        <v/>
      </c>
      <c r="E5" s="14" t="str">
        <f t="shared" si="4"/>
        <v/>
      </c>
      <c r="F5" s="6" t="str">
        <f>IF($A5&lt;&gt;"",MAXIFS(Token!$C:$C,Token!$A:$A,$D5),)</f>
        <v/>
      </c>
      <c r="G5" s="34" t="b">
        <f>FALSE</f>
        <v>0</v>
      </c>
      <c r="H5" s="5" t="str">
        <f>IFERROR(__xludf.DUMMYFUNCTION("""COMPUTED_VALUE"""),"46")</f>
        <v>46</v>
      </c>
      <c r="I5" s="5" t="str">
        <f>IFERROR(__xludf.DUMMYFUNCTION("""COMPUTED_VALUE"""),"-1")</f>
        <v>-1</v>
      </c>
      <c r="J5" s="5" t="str">
        <f>IFERROR(__xludf.DUMMYFUNCTION("""COMPUTED_VALUE"""),"8")</f>
        <v>8</v>
      </c>
      <c r="K5" s="5" t="str">
        <f>IFERROR(__xludf.DUMMYFUNCTION("""COMPUTED_VALUE"""),"agEUR")</f>
        <v>agEUR</v>
      </c>
      <c r="L5" s="5" t="str">
        <f>IFERROR(__xludf.DUMMYFUNCTION("""COMPUTED_VALUE"""),"1659202861")</f>
        <v>1659202861</v>
      </c>
    </row>
    <row r="6">
      <c r="A6" s="33" t="str">
        <f t="shared" si="1"/>
        <v/>
      </c>
      <c r="B6" s="22" t="str">
        <f t="shared" si="2"/>
        <v/>
      </c>
      <c r="C6" s="14" t="str">
        <f>IF($A6&lt;&gt;"",MINIFS(Merchant!$A:$A,Merchant!$B:$B,$G$2),)</f>
        <v/>
      </c>
      <c r="D6" s="14" t="str">
        <f t="shared" si="3"/>
        <v/>
      </c>
      <c r="E6" s="14" t="str">
        <f t="shared" si="4"/>
        <v/>
      </c>
      <c r="F6" s="6" t="str">
        <f>IF($A6&lt;&gt;"",MAXIFS(Token!$C:$C,Token!$A:$A,$D6),)</f>
        <v/>
      </c>
      <c r="G6" s="35">
        <f>TIME(2,0,0)</f>
        <v>0.08333333333</v>
      </c>
      <c r="H6" s="5" t="str">
        <f>IFERROR(__xludf.DUMMYFUNCTION("""COMPUTED_VALUE"""),"46")</f>
        <v>46</v>
      </c>
      <c r="I6" s="5" t="str">
        <f>IFERROR(__xludf.DUMMYFUNCTION("""COMPUTED_VALUE"""),"-2000000000")</f>
        <v>-2000000000</v>
      </c>
      <c r="J6" s="5" t="str">
        <f>IFERROR(__xludf.DUMMYFUNCTION("""COMPUTED_VALUE"""),"8")</f>
        <v>8</v>
      </c>
      <c r="K6" s="5" t="str">
        <f>IFERROR(__xludf.DUMMYFUNCTION("""COMPUTED_VALUE"""),"agEUR")</f>
        <v>agEUR</v>
      </c>
      <c r="L6" s="5" t="str">
        <f>IFERROR(__xludf.DUMMYFUNCTION("""COMPUTED_VALUE"""),"1659202051")</f>
        <v>1659202051</v>
      </c>
    </row>
    <row r="7">
      <c r="A7" s="33" t="str">
        <f t="shared" si="1"/>
        <v/>
      </c>
      <c r="B7" s="22" t="str">
        <f t="shared" si="2"/>
        <v/>
      </c>
      <c r="C7" s="14" t="str">
        <f>IF($A7&lt;&gt;"",MINIFS(Merchant!$A:$A,Merchant!$B:$B,$G$2),)</f>
        <v/>
      </c>
      <c r="D7" s="14" t="str">
        <f t="shared" si="3"/>
        <v/>
      </c>
      <c r="E7" s="14" t="str">
        <f t="shared" si="4"/>
        <v/>
      </c>
      <c r="F7" s="6" t="str">
        <f>IF($A7&lt;&gt;"",MAXIFS(Token!$C:$C,Token!$A:$A,$D7),)</f>
        <v/>
      </c>
      <c r="G7" s="14"/>
      <c r="H7" s="5" t="str">
        <f>IFERROR(__xludf.DUMMYFUNCTION("""COMPUTED_VALUE"""),"46")</f>
        <v>46</v>
      </c>
      <c r="I7" s="5" t="str">
        <f>IFERROR(__xludf.DUMMYFUNCTION("""COMPUTED_VALUE"""),"1800000000")</f>
        <v>1800000000</v>
      </c>
      <c r="J7" s="5" t="str">
        <f>IFERROR(__xludf.DUMMYFUNCTION("""COMPUTED_VALUE"""),"8")</f>
        <v>8</v>
      </c>
      <c r="K7" s="5" t="str">
        <f>IFERROR(__xludf.DUMMYFUNCTION("""COMPUTED_VALUE"""),"agEUR")</f>
        <v>agEUR</v>
      </c>
      <c r="L7" s="5" t="str">
        <f>IFERROR(__xludf.DUMMYFUNCTION("""COMPUTED_VALUE"""),"1659176889")</f>
        <v>1659176889</v>
      </c>
    </row>
    <row r="8">
      <c r="A8" s="33" t="str">
        <f t="shared" si="1"/>
        <v/>
      </c>
      <c r="B8" s="22" t="str">
        <f t="shared" si="2"/>
        <v/>
      </c>
      <c r="C8" s="14" t="str">
        <f>IF($A8&lt;&gt;"",MINIFS(Merchant!$A:$A,Merchant!$B:$B,$G$2),)</f>
        <v/>
      </c>
      <c r="D8" s="14" t="str">
        <f t="shared" si="3"/>
        <v/>
      </c>
      <c r="E8" s="14" t="str">
        <f t="shared" si="4"/>
        <v/>
      </c>
      <c r="F8" s="6" t="str">
        <f>IF($A8&lt;&gt;"",MAXIFS(Token!$C:$C,Token!$A:$A,$D8),)</f>
        <v/>
      </c>
      <c r="G8" s="5" t="b">
        <f>COUNTIF(OFFSET($A:$A,1,0),"&lt;&gt;")&lt;&gt;COUNTIF(Transactions!$C:$C,$G$1)</f>
        <v>0</v>
      </c>
      <c r="H8" s="5" t="str">
        <f>IFERROR(__xludf.DUMMYFUNCTION("""COMPUTED_VALUE"""),"46")</f>
        <v>46</v>
      </c>
      <c r="I8" s="5" t="str">
        <f>IFERROR(__xludf.DUMMYFUNCTION("""COMPUTED_VALUE"""),"300000000")</f>
        <v>300000000</v>
      </c>
      <c r="J8" s="5" t="str">
        <f>IFERROR(__xludf.DUMMYFUNCTION("""COMPUTED_VALUE"""),"8")</f>
        <v>8</v>
      </c>
      <c r="K8" s="5" t="str">
        <f>IFERROR(__xludf.DUMMYFUNCTION("""COMPUTED_VALUE"""),"agEUR")</f>
        <v>agEUR</v>
      </c>
      <c r="L8" s="5" t="str">
        <f>IFERROR(__xludf.DUMMYFUNCTION("""COMPUTED_VALUE"""),"1659090549")</f>
        <v>1659090549</v>
      </c>
    </row>
    <row r="9">
      <c r="A9" s="33" t="str">
        <f t="shared" si="1"/>
        <v/>
      </c>
      <c r="B9" s="22" t="str">
        <f t="shared" si="2"/>
        <v/>
      </c>
      <c r="C9" s="14" t="str">
        <f>IF($A9&lt;&gt;"",MINIFS(Merchant!$A:$A,Merchant!$B:$B,$G$2),)</f>
        <v/>
      </c>
      <c r="D9" s="14" t="str">
        <f t="shared" si="3"/>
        <v/>
      </c>
      <c r="E9" s="14" t="str">
        <f t="shared" si="4"/>
        <v/>
      </c>
      <c r="F9" s="6" t="str">
        <f>IF($A9&lt;&gt;"",MAXIFS(Token!$C:$C,Token!$A:$A,$D9),)</f>
        <v/>
      </c>
      <c r="G9" s="36">
        <f>TODAY()+TIME(7,0,0)</f>
        <v>44774.29167</v>
      </c>
      <c r="H9" s="5" t="str">
        <f>IFERROR(__xludf.DUMMYFUNCTION("""COMPUTED_VALUE"""),"46")</f>
        <v>46</v>
      </c>
      <c r="I9" s="5" t="str">
        <f>IFERROR(__xludf.DUMMYFUNCTION("""COMPUTED_VALUE"""),"350000000")</f>
        <v>350000000</v>
      </c>
      <c r="J9" s="5" t="str">
        <f>IFERROR(__xludf.DUMMYFUNCTION("""COMPUTED_VALUE"""),"8")</f>
        <v>8</v>
      </c>
      <c r="K9" s="5" t="str">
        <f>IFERROR(__xludf.DUMMYFUNCTION("""COMPUTED_VALUE"""),"agEUR")</f>
        <v>agEUR</v>
      </c>
      <c r="L9" s="5" t="str">
        <f>IFERROR(__xludf.DUMMYFUNCTION("""COMPUTED_VALUE"""),"1658993653")</f>
        <v>1658993653</v>
      </c>
    </row>
    <row r="10">
      <c r="A10" s="33" t="str">
        <f t="shared" si="1"/>
        <v/>
      </c>
      <c r="B10" s="22" t="str">
        <f t="shared" si="2"/>
        <v/>
      </c>
      <c r="C10" s="14" t="str">
        <f>IF($A10&lt;&gt;"",MINIFS(Merchant!$A:$A,Merchant!$B:$B,$G$2),)</f>
        <v/>
      </c>
      <c r="D10" s="14" t="str">
        <f t="shared" si="3"/>
        <v/>
      </c>
      <c r="E10" s="14" t="str">
        <f t="shared" si="4"/>
        <v/>
      </c>
      <c r="F10" s="6" t="str">
        <f>IF($A10&lt;&gt;"",MAXIFS(Token!$C:$C,Token!$A:$A,$D10),)</f>
        <v/>
      </c>
      <c r="G10" s="36">
        <f>TODAY()+TIME(22,0,0)</f>
        <v>44774.91667</v>
      </c>
      <c r="H10" s="5" t="str">
        <f>IFERROR(__xludf.DUMMYFUNCTION("""COMPUTED_VALUE"""),"46")</f>
        <v>46</v>
      </c>
      <c r="I10" s="5" t="str">
        <f>IFERROR(__xludf.DUMMYFUNCTION("""COMPUTED_VALUE"""),"1080000000")</f>
        <v>1080000000</v>
      </c>
      <c r="J10" s="5" t="str">
        <f>IFERROR(__xludf.DUMMYFUNCTION("""COMPUTED_VALUE"""),"8")</f>
        <v>8</v>
      </c>
      <c r="K10" s="5" t="str">
        <f>IFERROR(__xludf.DUMMYFUNCTION("""COMPUTED_VALUE"""),"agEUR")</f>
        <v>agEUR</v>
      </c>
      <c r="L10" s="5" t="str">
        <f>IFERROR(__xludf.DUMMYFUNCTION("""COMPUTED_VALUE"""),"1658918301")</f>
        <v>1658918301</v>
      </c>
    </row>
    <row r="11">
      <c r="A11" s="33" t="str">
        <f t="shared" si="1"/>
        <v/>
      </c>
      <c r="B11" s="22" t="str">
        <f t="shared" si="2"/>
        <v/>
      </c>
      <c r="C11" s="14" t="str">
        <f>IF($A11&lt;&gt;"",MINIFS(Merchant!$A:$A,Merchant!$B:$B,$G$2),)</f>
        <v/>
      </c>
      <c r="D11" s="14" t="str">
        <f t="shared" si="3"/>
        <v/>
      </c>
      <c r="E11" s="14" t="str">
        <f t="shared" si="4"/>
        <v/>
      </c>
      <c r="F11" s="6" t="str">
        <f>IF($A11&lt;&gt;"",MAXIFS(Token!$C:$C,Token!$A:$A,$D11),)</f>
        <v/>
      </c>
      <c r="G11" s="5" t="b">
        <f>OR(TRUE,AND(NOW()&gt;$G$9,NOW()&lt;=$G$10))</f>
        <v>1</v>
      </c>
      <c r="H11" s="5" t="str">
        <f>IFERROR(__xludf.DUMMYFUNCTION("""COMPUTED_VALUE"""),"46")</f>
        <v>46</v>
      </c>
      <c r="I11" s="5" t="str">
        <f>IFERROR(__xludf.DUMMYFUNCTION("""COMPUTED_VALUE"""),"350000000")</f>
        <v>350000000</v>
      </c>
      <c r="J11" s="5" t="str">
        <f>IFERROR(__xludf.DUMMYFUNCTION("""COMPUTED_VALUE"""),"8")</f>
        <v>8</v>
      </c>
      <c r="K11" s="5" t="str">
        <f>IFERROR(__xludf.DUMMYFUNCTION("""COMPUTED_VALUE"""),"agEUR")</f>
        <v>agEUR</v>
      </c>
      <c r="L11" s="5" t="str">
        <f>IFERROR(__xludf.DUMMYFUNCTION("""COMPUTED_VALUE"""),"1658738149")</f>
        <v>1658738149</v>
      </c>
    </row>
    <row r="12">
      <c r="A12" s="33" t="str">
        <f t="shared" si="1"/>
        <v/>
      </c>
      <c r="B12" s="22" t="str">
        <f t="shared" si="2"/>
        <v/>
      </c>
      <c r="C12" s="14" t="str">
        <f>IF($A12&lt;&gt;"",MINIFS(Merchant!$A:$A,Merchant!$B:$B,$G$2),)</f>
        <v/>
      </c>
      <c r="D12" s="14" t="str">
        <f t="shared" si="3"/>
        <v/>
      </c>
      <c r="E12" s="14" t="str">
        <f t="shared" si="4"/>
        <v/>
      </c>
      <c r="F12" s="6" t="str">
        <f>IF($A12&lt;&gt;"",MAXIFS(Token!$C:$C,Token!$A:$A,$D12),)</f>
        <v/>
      </c>
      <c r="H12" s="5" t="str">
        <f>IFERROR(__xludf.DUMMYFUNCTION("""COMPUTED_VALUE"""),"46")</f>
        <v>46</v>
      </c>
      <c r="I12" s="5" t="str">
        <f>IFERROR(__xludf.DUMMYFUNCTION("""COMPUTED_VALUE"""),"-1920000000")</f>
        <v>-1920000000</v>
      </c>
      <c r="J12" s="5" t="str">
        <f>IFERROR(__xludf.DUMMYFUNCTION("""COMPUTED_VALUE"""),"8")</f>
        <v>8</v>
      </c>
      <c r="K12" s="5" t="str">
        <f>IFERROR(__xludf.DUMMYFUNCTION("""COMPUTED_VALUE"""),"agEUR")</f>
        <v>agEUR</v>
      </c>
      <c r="L12" s="5" t="str">
        <f>IFERROR(__xludf.DUMMYFUNCTION("""COMPUTED_VALUE"""),"1658690651")</f>
        <v>1658690651</v>
      </c>
    </row>
    <row r="13">
      <c r="A13" s="33" t="str">
        <f t="shared" si="1"/>
        <v/>
      </c>
      <c r="B13" s="22" t="str">
        <f t="shared" si="2"/>
        <v/>
      </c>
      <c r="C13" s="14" t="str">
        <f>IF($A13&lt;&gt;"",MINIFS(Merchant!$A:$A,Merchant!$B:$B,$G$2),)</f>
        <v/>
      </c>
      <c r="D13" s="14" t="str">
        <f t="shared" si="3"/>
        <v/>
      </c>
      <c r="E13" s="14" t="str">
        <f t="shared" si="4"/>
        <v/>
      </c>
      <c r="F13" s="6" t="str">
        <f>IF($A13&lt;&gt;"",MAXIFS(Token!$C:$C,Token!$A:$A,$D13),)</f>
        <v/>
      </c>
      <c r="H13" s="5" t="str">
        <f>IFERROR(__xludf.DUMMYFUNCTION("""COMPUTED_VALUE"""),"46")</f>
        <v>46</v>
      </c>
      <c r="I13" s="5" t="str">
        <f>IFERROR(__xludf.DUMMYFUNCTION("""COMPUTED_VALUE"""),"1620000000")</f>
        <v>1620000000</v>
      </c>
      <c r="J13" s="5" t="str">
        <f>IFERROR(__xludf.DUMMYFUNCTION("""COMPUTED_VALUE"""),"8")</f>
        <v>8</v>
      </c>
      <c r="K13" s="5" t="str">
        <f>IFERROR(__xludf.DUMMYFUNCTION("""COMPUTED_VALUE"""),"agEUR")</f>
        <v>agEUR</v>
      </c>
      <c r="L13" s="5" t="str">
        <f>IFERROR(__xludf.DUMMYFUNCTION("""COMPUTED_VALUE"""),"1658660497")</f>
        <v>1658660497</v>
      </c>
    </row>
    <row r="14">
      <c r="A14" s="33" t="str">
        <f t="shared" si="1"/>
        <v/>
      </c>
      <c r="B14" s="22" t="str">
        <f t="shared" si="2"/>
        <v/>
      </c>
      <c r="C14" s="14" t="str">
        <f>IF($A14&lt;&gt;"",MINIFS(Merchant!$A:$A,Merchant!$B:$B,$G$2),)</f>
        <v/>
      </c>
      <c r="D14" s="14" t="str">
        <f t="shared" si="3"/>
        <v/>
      </c>
      <c r="E14" s="14" t="str">
        <f t="shared" si="4"/>
        <v/>
      </c>
      <c r="F14" s="6" t="str">
        <f>IF($A14&lt;&gt;"",MAXIFS(Token!$C:$C,Token!$A:$A,$D14),)</f>
        <v/>
      </c>
      <c r="H14" s="5" t="str">
        <f>IFERROR(__xludf.DUMMYFUNCTION("""COMPUTED_VALUE"""),"46")</f>
        <v>46</v>
      </c>
      <c r="I14" s="5" t="str">
        <f>IFERROR(__xludf.DUMMYFUNCTION("""COMPUTED_VALUE"""),"300000000")</f>
        <v>300000000</v>
      </c>
      <c r="J14" s="5" t="str">
        <f>IFERROR(__xludf.DUMMYFUNCTION("""COMPUTED_VALUE"""),"8")</f>
        <v>8</v>
      </c>
      <c r="K14" s="5" t="str">
        <f>IFERROR(__xludf.DUMMYFUNCTION("""COMPUTED_VALUE"""),"agEUR")</f>
        <v>agEUR</v>
      </c>
      <c r="L14" s="5" t="str">
        <f>IFERROR(__xludf.DUMMYFUNCTION("""COMPUTED_VALUE"""),"1658482665")</f>
        <v>1658482665</v>
      </c>
    </row>
    <row r="15">
      <c r="A15" s="33" t="str">
        <f t="shared" si="1"/>
        <v/>
      </c>
      <c r="B15" s="22" t="str">
        <f t="shared" si="2"/>
        <v/>
      </c>
      <c r="C15" s="14" t="str">
        <f>IF($A15&lt;&gt;"",MINIFS(Merchant!$A:$A,Merchant!$B:$B,$G$2),)</f>
        <v/>
      </c>
      <c r="D15" s="14" t="str">
        <f t="shared" si="3"/>
        <v/>
      </c>
      <c r="E15" s="14" t="str">
        <f t="shared" si="4"/>
        <v/>
      </c>
      <c r="F15" s="6" t="str">
        <f>IF($A15&lt;&gt;"",MAXIFS(Token!$C:$C,Token!$A:$A,$D15),)</f>
        <v/>
      </c>
      <c r="G15" s="33"/>
      <c r="H15" s="5" t="str">
        <f>IFERROR(__xludf.DUMMYFUNCTION("""COMPUTED_VALUE"""),"46")</f>
        <v>46</v>
      </c>
      <c r="I15" s="5" t="str">
        <f>IFERROR(__xludf.DUMMYFUNCTION("""COMPUTED_VALUE"""),"-3374999999")</f>
        <v>-3374999999</v>
      </c>
      <c r="J15" s="5" t="str">
        <f>IFERROR(__xludf.DUMMYFUNCTION("""COMPUTED_VALUE"""),"8")</f>
        <v>8</v>
      </c>
      <c r="K15" s="5" t="str">
        <f>IFERROR(__xludf.DUMMYFUNCTION("""COMPUTED_VALUE"""),"agEUR")</f>
        <v>agEUR</v>
      </c>
      <c r="L15" s="5" t="str">
        <f>IFERROR(__xludf.DUMMYFUNCTION("""COMPUTED_VALUE"""),"1658096375")</f>
        <v>1658096375</v>
      </c>
    </row>
    <row r="16">
      <c r="A16" s="33" t="str">
        <f t="shared" si="1"/>
        <v/>
      </c>
      <c r="B16" s="22" t="str">
        <f t="shared" si="2"/>
        <v/>
      </c>
      <c r="C16" s="14" t="str">
        <f>IF($A16&lt;&gt;"",MINIFS(Merchant!$A:$A,Merchant!$B:$B,$G$2),)</f>
        <v/>
      </c>
      <c r="D16" s="14" t="str">
        <f t="shared" si="3"/>
        <v/>
      </c>
      <c r="E16" s="14" t="str">
        <f t="shared" si="4"/>
        <v/>
      </c>
      <c r="F16" s="6" t="str">
        <f>IF($A16&lt;&gt;"",MAXIFS(Token!$C:$C,Token!$A:$A,$D16),)</f>
        <v/>
      </c>
      <c r="H16" s="5" t="str">
        <f>IFERROR(__xludf.DUMMYFUNCTION("""COMPUTED_VALUE"""),"46")</f>
        <v>46</v>
      </c>
      <c r="I16" s="5" t="str">
        <f>IFERROR(__xludf.DUMMYFUNCTION("""COMPUTED_VALUE"""),"1500000000")</f>
        <v>1500000000</v>
      </c>
      <c r="J16" s="5" t="str">
        <f>IFERROR(__xludf.DUMMYFUNCTION("""COMPUTED_VALUE"""),"8")</f>
        <v>8</v>
      </c>
      <c r="K16" s="5" t="str">
        <f>IFERROR(__xludf.DUMMYFUNCTION("""COMPUTED_VALUE"""),"agEUR")</f>
        <v>agEUR</v>
      </c>
      <c r="L16" s="5" t="str">
        <f>IFERROR(__xludf.DUMMYFUNCTION("""COMPUTED_VALUE"""),"1658055282")</f>
        <v>1658055282</v>
      </c>
    </row>
    <row r="17">
      <c r="A17" s="33" t="str">
        <f t="shared" si="1"/>
        <v/>
      </c>
      <c r="B17" s="22" t="str">
        <f t="shared" si="2"/>
        <v/>
      </c>
      <c r="C17" s="14" t="str">
        <f>IF($A17&lt;&gt;"",MINIFS(Merchant!$A:$A,Merchant!$B:$B,$G$2),)</f>
        <v/>
      </c>
      <c r="D17" s="14" t="str">
        <f t="shared" si="3"/>
        <v/>
      </c>
      <c r="E17" s="14" t="str">
        <f t="shared" si="4"/>
        <v/>
      </c>
      <c r="F17" s="6" t="str">
        <f>IF($A17&lt;&gt;"",MAXIFS(Token!$C:$C,Token!$A:$A,$D17),)</f>
        <v/>
      </c>
      <c r="H17" s="5" t="str">
        <f>IFERROR(__xludf.DUMMYFUNCTION("""COMPUTED_VALUE"""),"46")</f>
        <v>46</v>
      </c>
      <c r="I17" s="5" t="str">
        <f>IFERROR(__xludf.DUMMYFUNCTION("""COMPUTED_VALUE"""),"819999999")</f>
        <v>819999999</v>
      </c>
      <c r="J17" s="5" t="str">
        <f>IFERROR(__xludf.DUMMYFUNCTION("""COMPUTED_VALUE"""),"8")</f>
        <v>8</v>
      </c>
      <c r="K17" s="5" t="str">
        <f>IFERROR(__xludf.DUMMYFUNCTION("""COMPUTED_VALUE"""),"agEUR")</f>
        <v>agEUR</v>
      </c>
      <c r="L17" s="5" t="str">
        <f>IFERROR(__xludf.DUMMYFUNCTION("""COMPUTED_VALUE"""),"1657966605")</f>
        <v>1657966605</v>
      </c>
    </row>
    <row r="18">
      <c r="A18" s="33" t="str">
        <f t="shared" si="1"/>
        <v/>
      </c>
      <c r="B18" s="22" t="str">
        <f t="shared" si="2"/>
        <v/>
      </c>
      <c r="C18" s="14" t="str">
        <f>IF($A18&lt;&gt;"",MINIFS(Merchant!$A:$A,Merchant!$B:$B,$G$2),)</f>
        <v/>
      </c>
      <c r="D18" s="14" t="str">
        <f t="shared" si="3"/>
        <v/>
      </c>
      <c r="E18" s="14" t="str">
        <f t="shared" si="4"/>
        <v/>
      </c>
      <c r="F18" s="6" t="str">
        <f>IF($A18&lt;&gt;"",MAXIFS(Token!$C:$C,Token!$A:$A,$D18),)</f>
        <v/>
      </c>
      <c r="H18" s="5" t="str">
        <f>IFERROR(__xludf.DUMMYFUNCTION("""COMPUTED_VALUE"""),"46")</f>
        <v>46</v>
      </c>
      <c r="I18" s="5" t="str">
        <f>IFERROR(__xludf.DUMMYFUNCTION("""COMPUTED_VALUE"""),"705000000")</f>
        <v>705000000</v>
      </c>
      <c r="J18" s="5" t="str">
        <f>IFERROR(__xludf.DUMMYFUNCTION("""COMPUTED_VALUE"""),"8")</f>
        <v>8</v>
      </c>
      <c r="K18" s="5" t="str">
        <f>IFERROR(__xludf.DUMMYFUNCTION("""COMPUTED_VALUE"""),"agEUR")</f>
        <v>agEUR</v>
      </c>
      <c r="L18" s="5" t="str">
        <f>IFERROR(__xludf.DUMMYFUNCTION("""COMPUTED_VALUE"""),"1657784481")</f>
        <v>1657784481</v>
      </c>
    </row>
    <row r="19">
      <c r="A19" s="33" t="str">
        <f t="shared" si="1"/>
        <v/>
      </c>
      <c r="B19" s="22" t="str">
        <f t="shared" si="2"/>
        <v/>
      </c>
      <c r="C19" s="14" t="str">
        <f>IF($A19&lt;&gt;"",MINIFS(Merchant!$A:$A,Merchant!$B:$B,$G$2),)</f>
        <v/>
      </c>
      <c r="D19" s="14" t="str">
        <f t="shared" si="3"/>
        <v/>
      </c>
      <c r="E19" s="14" t="str">
        <f t="shared" si="4"/>
        <v/>
      </c>
      <c r="F19" s="6" t="str">
        <f>IF($A19&lt;&gt;"",MAXIFS(Token!$C:$C,Token!$A:$A,$D19),)</f>
        <v/>
      </c>
      <c r="H19" s="5" t="str">
        <f>IFERROR(__xludf.DUMMYFUNCTION("""COMPUTED_VALUE"""),"46")</f>
        <v>46</v>
      </c>
      <c r="I19" s="5" t="str">
        <f>IFERROR(__xludf.DUMMYFUNCTION("""COMPUTED_VALUE"""),"350000000")</f>
        <v>350000000</v>
      </c>
      <c r="J19" s="5" t="str">
        <f>IFERROR(__xludf.DUMMYFUNCTION("""COMPUTED_VALUE"""),"8")</f>
        <v>8</v>
      </c>
      <c r="K19" s="5" t="str">
        <f>IFERROR(__xludf.DUMMYFUNCTION("""COMPUTED_VALUE"""),"agEUR")</f>
        <v>agEUR</v>
      </c>
      <c r="L19" s="5" t="str">
        <f>IFERROR(__xludf.DUMMYFUNCTION("""COMPUTED_VALUE"""),"1657701443")</f>
        <v>1657701443</v>
      </c>
    </row>
    <row r="20">
      <c r="A20" s="33" t="str">
        <f t="shared" si="1"/>
        <v/>
      </c>
      <c r="B20" s="22" t="str">
        <f t="shared" si="2"/>
        <v/>
      </c>
      <c r="C20" s="14" t="str">
        <f>IF($A20&lt;&gt;"",MINIFS(Merchant!$A:$A,Merchant!$B:$B,$G$2),)</f>
        <v/>
      </c>
      <c r="D20" s="14" t="str">
        <f t="shared" si="3"/>
        <v/>
      </c>
      <c r="E20" s="14" t="str">
        <f t="shared" si="4"/>
        <v/>
      </c>
      <c r="F20" s="6" t="str">
        <f>IF($A20&lt;&gt;"",MAXIFS(Token!$C:$C,Token!$A:$A,$D20),)</f>
        <v/>
      </c>
      <c r="H20" s="5" t="str">
        <f>IFERROR(__xludf.DUMMYFUNCTION("""COMPUTED_VALUE"""),"46")</f>
        <v>46</v>
      </c>
      <c r="I20" s="5" t="str">
        <f>IFERROR(__xludf.DUMMYFUNCTION("""COMPUTED_VALUE"""),"-2599999999")</f>
        <v>-2599999999</v>
      </c>
      <c r="J20" s="5" t="str">
        <f>IFERROR(__xludf.DUMMYFUNCTION("""COMPUTED_VALUE"""),"8")</f>
        <v>8</v>
      </c>
      <c r="K20" s="5" t="str">
        <f>IFERROR(__xludf.DUMMYFUNCTION("""COMPUTED_VALUE"""),"agEUR")</f>
        <v>agEUR</v>
      </c>
      <c r="L20" s="5" t="str">
        <f>IFERROR(__xludf.DUMMYFUNCTION("""COMPUTED_VALUE"""),"1657554123")</f>
        <v>1657554123</v>
      </c>
    </row>
    <row r="21">
      <c r="A21" s="33" t="str">
        <f t="shared" si="1"/>
        <v/>
      </c>
      <c r="B21" s="22" t="str">
        <f t="shared" si="2"/>
        <v/>
      </c>
      <c r="C21" s="14" t="str">
        <f>IF($A21&lt;&gt;"",MINIFS(Merchant!$A:$A,Merchant!$B:$B,$G$2),)</f>
        <v/>
      </c>
      <c r="D21" s="14" t="str">
        <f t="shared" si="3"/>
        <v/>
      </c>
      <c r="E21" s="14" t="str">
        <f t="shared" si="4"/>
        <v/>
      </c>
      <c r="F21" s="6" t="str">
        <f>IF($A21&lt;&gt;"",MAXIFS(Token!$C:$C,Token!$A:$A,$D21),)</f>
        <v/>
      </c>
      <c r="H21" s="5" t="str">
        <f>IFERROR(__xludf.DUMMYFUNCTION("""COMPUTED_VALUE"""),"46")</f>
        <v>46</v>
      </c>
      <c r="I21" s="5" t="str">
        <f>IFERROR(__xludf.DUMMYFUNCTION("""COMPUTED_VALUE"""),"1100000000")</f>
        <v>1100000000</v>
      </c>
      <c r="J21" s="5" t="str">
        <f>IFERROR(__xludf.DUMMYFUNCTION("""COMPUTED_VALUE"""),"8")</f>
        <v>8</v>
      </c>
      <c r="K21" s="5" t="str">
        <f>IFERROR(__xludf.DUMMYFUNCTION("""COMPUTED_VALUE"""),"agEUR")</f>
        <v>agEUR</v>
      </c>
      <c r="L21" s="5" t="str">
        <f>IFERROR(__xludf.DUMMYFUNCTION("""COMPUTED_VALUE"""),"1657354077")</f>
        <v>1657354077</v>
      </c>
    </row>
    <row r="22">
      <c r="A22" s="33" t="str">
        <f t="shared" si="1"/>
        <v/>
      </c>
      <c r="B22" s="22" t="str">
        <f t="shared" si="2"/>
        <v/>
      </c>
      <c r="C22" s="14" t="str">
        <f>IF($A22&lt;&gt;"",MINIFS(Merchant!$A:$A,Merchant!$B:$B,$G$2),)</f>
        <v/>
      </c>
      <c r="D22" s="14" t="str">
        <f t="shared" si="3"/>
        <v/>
      </c>
      <c r="E22" s="14" t="str">
        <f t="shared" si="4"/>
        <v/>
      </c>
      <c r="F22" s="6" t="str">
        <f>IF($A22&lt;&gt;"",MAXIFS(Token!$C:$C,Token!$A:$A,$D22),)</f>
        <v/>
      </c>
      <c r="H22" s="5" t="str">
        <f>IFERROR(__xludf.DUMMYFUNCTION("""COMPUTED_VALUE"""),"46")</f>
        <v>46</v>
      </c>
      <c r="I22" s="5" t="str">
        <f>IFERROR(__xludf.DUMMYFUNCTION("""COMPUTED_VALUE"""),"580000000")</f>
        <v>580000000</v>
      </c>
      <c r="J22" s="5" t="str">
        <f>IFERROR(__xludf.DUMMYFUNCTION("""COMPUTED_VALUE"""),"8")</f>
        <v>8</v>
      </c>
      <c r="K22" s="5" t="str">
        <f>IFERROR(__xludf.DUMMYFUNCTION("""COMPUTED_VALUE"""),"agEUR")</f>
        <v>agEUR</v>
      </c>
      <c r="L22" s="5" t="str">
        <f>IFERROR(__xludf.DUMMYFUNCTION("""COMPUTED_VALUE"""),"1657188516")</f>
        <v>1657188516</v>
      </c>
    </row>
    <row r="23">
      <c r="A23" s="33" t="str">
        <f t="shared" si="1"/>
        <v/>
      </c>
      <c r="B23" s="22" t="str">
        <f t="shared" si="2"/>
        <v/>
      </c>
      <c r="C23" s="14" t="str">
        <f>IF($A23&lt;&gt;"",MINIFS(Merchant!$A:$A,Merchant!$B:$B,$G$2),)</f>
        <v/>
      </c>
      <c r="D23" s="14" t="str">
        <f t="shared" si="3"/>
        <v/>
      </c>
      <c r="E23" s="14" t="str">
        <f t="shared" si="4"/>
        <v/>
      </c>
      <c r="F23" s="6" t="str">
        <f>IF($A23&lt;&gt;"",MAXIFS(Token!$C:$C,Token!$A:$A,$D23),)</f>
        <v/>
      </c>
      <c r="H23" s="5" t="str">
        <f>IFERROR(__xludf.DUMMYFUNCTION("""COMPUTED_VALUE"""),"46")</f>
        <v>46</v>
      </c>
      <c r="I23" s="5" t="str">
        <f>IFERROR(__xludf.DUMMYFUNCTION("""COMPUTED_VALUE"""),"919999999")</f>
        <v>919999999</v>
      </c>
      <c r="J23" s="5" t="str">
        <f>IFERROR(__xludf.DUMMYFUNCTION("""COMPUTED_VALUE"""),"8")</f>
        <v>8</v>
      </c>
      <c r="K23" s="5" t="str">
        <f>IFERROR(__xludf.DUMMYFUNCTION("""COMPUTED_VALUE"""),"agEUR")</f>
        <v>agEUR</v>
      </c>
      <c r="L23" s="5" t="str">
        <f>IFERROR(__xludf.DUMMYFUNCTION("""COMPUTED_VALUE"""),"1657101922")</f>
        <v>1657101922</v>
      </c>
    </row>
    <row r="24">
      <c r="A24" s="33" t="str">
        <f t="shared" si="1"/>
        <v/>
      </c>
      <c r="B24" s="22" t="str">
        <f t="shared" si="2"/>
        <v/>
      </c>
      <c r="C24" s="14" t="str">
        <f>IF($A24&lt;&gt;"",MINIFS(Merchant!$A:$A,Merchant!$B:$B,$G$2),)</f>
        <v/>
      </c>
      <c r="D24" s="14" t="str">
        <f t="shared" si="3"/>
        <v/>
      </c>
      <c r="E24" s="14" t="str">
        <f t="shared" si="4"/>
        <v/>
      </c>
      <c r="F24" s="6" t="str">
        <f>IF($A24&lt;&gt;"",MAXIFS(Token!$C:$C,Token!$A:$A,$D24),)</f>
        <v/>
      </c>
      <c r="H24" s="5" t="str">
        <f>IFERROR(__xludf.DUMMYFUNCTION("""COMPUTED_VALUE"""),"46")</f>
        <v>46</v>
      </c>
      <c r="I24" s="5" t="str">
        <f>IFERROR(__xludf.DUMMYFUNCTION("""COMPUTED_VALUE"""),"-3595000000")</f>
        <v>-3595000000</v>
      </c>
      <c r="J24" s="5" t="str">
        <f>IFERROR(__xludf.DUMMYFUNCTION("""COMPUTED_VALUE"""),"8")</f>
        <v>8</v>
      </c>
      <c r="K24" s="5" t="str">
        <f>IFERROR(__xludf.DUMMYFUNCTION("""COMPUTED_VALUE"""),"agEUR")</f>
        <v>agEUR</v>
      </c>
      <c r="L24" s="5" t="str">
        <f>IFERROR(__xludf.DUMMYFUNCTION("""COMPUTED_VALUE"""),"1656878748")</f>
        <v>1656878748</v>
      </c>
    </row>
    <row r="25">
      <c r="A25" s="33" t="str">
        <f t="shared" si="1"/>
        <v/>
      </c>
      <c r="B25" s="22" t="str">
        <f t="shared" si="2"/>
        <v/>
      </c>
      <c r="C25" s="14" t="str">
        <f>IF($A25&lt;&gt;"",MINIFS(Merchant!$A:$A,Merchant!$B:$B,$G$2),)</f>
        <v/>
      </c>
      <c r="D25" s="14" t="str">
        <f t="shared" si="3"/>
        <v/>
      </c>
      <c r="E25" s="14" t="str">
        <f t="shared" si="4"/>
        <v/>
      </c>
      <c r="F25" s="6" t="str">
        <f>IF($A25&lt;&gt;"",MAXIFS(Token!$C:$C,Token!$A:$A,$D25),)</f>
        <v/>
      </c>
      <c r="H25" s="5" t="str">
        <f>IFERROR(__xludf.DUMMYFUNCTION("""COMPUTED_VALUE"""),"46")</f>
        <v>46</v>
      </c>
      <c r="I25" s="5" t="str">
        <f>IFERROR(__xludf.DUMMYFUNCTION("""COMPUTED_VALUE"""),"660000000")</f>
        <v>660000000</v>
      </c>
      <c r="J25" s="5" t="str">
        <f>IFERROR(__xludf.DUMMYFUNCTION("""COMPUTED_VALUE"""),"8")</f>
        <v>8</v>
      </c>
      <c r="K25" s="5" t="str">
        <f>IFERROR(__xludf.DUMMYFUNCTION("""COMPUTED_VALUE"""),"agEUR")</f>
        <v>agEUR</v>
      </c>
      <c r="L25" s="5" t="str">
        <f>IFERROR(__xludf.DUMMYFUNCTION("""COMPUTED_VALUE"""),"1656671612")</f>
        <v>1656671612</v>
      </c>
    </row>
    <row r="26">
      <c r="A26" s="33" t="str">
        <f t="shared" si="1"/>
        <v/>
      </c>
      <c r="B26" s="22" t="str">
        <f t="shared" si="2"/>
        <v/>
      </c>
      <c r="C26" s="14" t="str">
        <f>IF($A26&lt;&gt;"",MINIFS(Merchant!$A:$A,Merchant!$B:$B,$G$2),)</f>
        <v/>
      </c>
      <c r="D26" s="14" t="str">
        <f t="shared" si="3"/>
        <v/>
      </c>
      <c r="E26" s="14" t="str">
        <f t="shared" si="4"/>
        <v/>
      </c>
      <c r="F26" s="6" t="str">
        <f>IF($A26&lt;&gt;"",MAXIFS(Token!$C:$C,Token!$A:$A,$D26),)</f>
        <v/>
      </c>
      <c r="H26" s="5" t="str">
        <f>IFERROR(__xludf.DUMMYFUNCTION("""COMPUTED_VALUE"""),"46")</f>
        <v>46</v>
      </c>
      <c r="I26" s="5" t="str">
        <f>IFERROR(__xludf.DUMMYFUNCTION("""COMPUTED_VALUE"""),"830000000")</f>
        <v>830000000</v>
      </c>
      <c r="J26" s="5" t="str">
        <f>IFERROR(__xludf.DUMMYFUNCTION("""COMPUTED_VALUE"""),"8")</f>
        <v>8</v>
      </c>
      <c r="K26" s="5" t="str">
        <f>IFERROR(__xludf.DUMMYFUNCTION("""COMPUTED_VALUE"""),"agEUR")</f>
        <v>agEUR</v>
      </c>
      <c r="L26" s="5" t="str">
        <f>IFERROR(__xludf.DUMMYFUNCTION("""COMPUTED_VALUE"""),"1656569899")</f>
        <v>1656569899</v>
      </c>
    </row>
    <row r="27">
      <c r="A27" s="33" t="str">
        <f t="shared" si="1"/>
        <v/>
      </c>
      <c r="B27" s="22" t="str">
        <f t="shared" si="2"/>
        <v/>
      </c>
      <c r="C27" s="14" t="str">
        <f>IF($A27&lt;&gt;"",MINIFS(Merchant!$A:$A,Merchant!$B:$B,$G$2),)</f>
        <v/>
      </c>
      <c r="D27" s="14" t="str">
        <f t="shared" si="3"/>
        <v/>
      </c>
      <c r="E27" s="14" t="str">
        <f t="shared" si="4"/>
        <v/>
      </c>
      <c r="F27" s="6" t="str">
        <f>IF($A27&lt;&gt;"",MAXIFS(Token!$C:$C,Token!$A:$A,$D27),)</f>
        <v/>
      </c>
      <c r="H27" s="5" t="str">
        <f>IFERROR(__xludf.DUMMYFUNCTION("""COMPUTED_VALUE"""),"46")</f>
        <v>46</v>
      </c>
      <c r="I27" s="5" t="str">
        <f>IFERROR(__xludf.DUMMYFUNCTION("""COMPUTED_VALUE"""),"1235000000")</f>
        <v>1235000000</v>
      </c>
      <c r="J27" s="5" t="str">
        <f>IFERROR(__xludf.DUMMYFUNCTION("""COMPUTED_VALUE"""),"8")</f>
        <v>8</v>
      </c>
      <c r="K27" s="5" t="str">
        <f>IFERROR(__xludf.DUMMYFUNCTION("""COMPUTED_VALUE"""),"agEUR")</f>
        <v>agEUR</v>
      </c>
      <c r="L27" s="5" t="str">
        <f>IFERROR(__xludf.DUMMYFUNCTION("""COMPUTED_VALUE"""),"1656239238")</f>
        <v>1656239238</v>
      </c>
    </row>
    <row r="28">
      <c r="A28" s="33" t="str">
        <f t="shared" si="1"/>
        <v/>
      </c>
      <c r="B28" s="22" t="str">
        <f t="shared" si="2"/>
        <v/>
      </c>
      <c r="C28" s="14" t="str">
        <f>IF($A28&lt;&gt;"",MINIFS(Merchant!$A:$A,Merchant!$B:$B,$G$2),)</f>
        <v/>
      </c>
      <c r="D28" s="14" t="str">
        <f t="shared" si="3"/>
        <v/>
      </c>
      <c r="E28" s="14" t="str">
        <f t="shared" si="4"/>
        <v/>
      </c>
      <c r="F28" s="6" t="str">
        <f>IF($A28&lt;&gt;"",MAXIFS(Token!$C:$C,Token!$A:$A,$D28),)</f>
        <v/>
      </c>
      <c r="H28" s="5" t="str">
        <f>IFERROR(__xludf.DUMMYFUNCTION("""COMPUTED_VALUE"""),"46")</f>
        <v>46</v>
      </c>
      <c r="I28" s="5" t="str">
        <f>IFERROR(__xludf.DUMMYFUNCTION("""COMPUTED_VALUE"""),"150000000")</f>
        <v>150000000</v>
      </c>
      <c r="J28" s="5" t="str">
        <f>IFERROR(__xludf.DUMMYFUNCTION("""COMPUTED_VALUE"""),"8")</f>
        <v>8</v>
      </c>
      <c r="K28" s="5" t="str">
        <f>IFERROR(__xludf.DUMMYFUNCTION("""COMPUTED_VALUE"""),"agEUR")</f>
        <v>agEUR</v>
      </c>
      <c r="L28" s="5" t="str">
        <f>IFERROR(__xludf.DUMMYFUNCTION("""COMPUTED_VALUE"""),"1656153686")</f>
        <v>1656153686</v>
      </c>
    </row>
    <row r="29">
      <c r="A29" s="33" t="str">
        <f t="shared" si="1"/>
        <v/>
      </c>
      <c r="B29" s="22" t="str">
        <f t="shared" si="2"/>
        <v/>
      </c>
      <c r="C29" s="14" t="str">
        <f>IF($A29&lt;&gt;"",MINIFS(Merchant!$A:$A,Merchant!$B:$B,$G$2),)</f>
        <v/>
      </c>
      <c r="D29" s="14" t="str">
        <f t="shared" si="3"/>
        <v/>
      </c>
      <c r="E29" s="14" t="str">
        <f t="shared" si="4"/>
        <v/>
      </c>
      <c r="F29" s="6" t="str">
        <f>IF($A29&lt;&gt;"",MAXIFS(Token!$C:$C,Token!$A:$A,$D29),)</f>
        <v/>
      </c>
      <c r="H29" s="5" t="str">
        <f>IFERROR(__xludf.DUMMYFUNCTION("""COMPUTED_VALUE"""),"46")</f>
        <v>46</v>
      </c>
      <c r="I29" s="5" t="str">
        <f>IFERROR(__xludf.DUMMYFUNCTION("""COMPUTED_VALUE"""),"-271000000")</f>
        <v>-271000000</v>
      </c>
      <c r="J29" s="5" t="str">
        <f>IFERROR(__xludf.DUMMYFUNCTION("""COMPUTED_VALUE"""),"8")</f>
        <v>8</v>
      </c>
      <c r="K29" s="5" t="str">
        <f>IFERROR(__xludf.DUMMYFUNCTION("""COMPUTED_VALUE"""),"agEUR")</f>
        <v>agEUR</v>
      </c>
      <c r="L29" s="5" t="str">
        <f>IFERROR(__xludf.DUMMYFUNCTION("""COMPUTED_VALUE"""),"1656153665")</f>
        <v>1656153665</v>
      </c>
    </row>
    <row r="30">
      <c r="A30" s="33" t="str">
        <f t="shared" si="1"/>
        <v/>
      </c>
      <c r="B30" s="22" t="str">
        <f t="shared" si="2"/>
        <v/>
      </c>
      <c r="C30" s="14" t="str">
        <f>IF($A30&lt;&gt;"",MINIFS(Merchant!$A:$A,Merchant!$B:$B,$G$2),)</f>
        <v/>
      </c>
      <c r="D30" s="14" t="str">
        <f t="shared" si="3"/>
        <v/>
      </c>
      <c r="E30" s="14" t="str">
        <f t="shared" si="4"/>
        <v/>
      </c>
      <c r="F30" s="6" t="str">
        <f>IF($A30&lt;&gt;"",MAXIFS(Token!$C:$C,Token!$A:$A,$D30),)</f>
        <v/>
      </c>
      <c r="H30" s="5" t="str">
        <f>IFERROR(__xludf.DUMMYFUNCTION("""COMPUTED_VALUE"""),"46")</f>
        <v>46</v>
      </c>
      <c r="I30" s="5" t="str">
        <f>IFERROR(__xludf.DUMMYFUNCTION("""COMPUTED_VALUE"""),"250000000")</f>
        <v>250000000</v>
      </c>
      <c r="J30" s="5" t="str">
        <f>IFERROR(__xludf.DUMMYFUNCTION("""COMPUTED_VALUE"""),"8")</f>
        <v>8</v>
      </c>
      <c r="K30" s="5" t="str">
        <f>IFERROR(__xludf.DUMMYFUNCTION("""COMPUTED_VALUE"""),"agEUR")</f>
        <v>agEUR</v>
      </c>
      <c r="L30" s="5" t="str">
        <f>IFERROR(__xludf.DUMMYFUNCTION("""COMPUTED_VALUE"""),"1656153480")</f>
        <v>1656153480</v>
      </c>
    </row>
    <row r="31">
      <c r="A31" s="33" t="str">
        <f t="shared" si="1"/>
        <v/>
      </c>
      <c r="B31" s="22" t="str">
        <f t="shared" si="2"/>
        <v/>
      </c>
      <c r="C31" s="14" t="str">
        <f>IF($A31&lt;&gt;"",MINIFS(Merchant!$A:$A,Merchant!$B:$B,$G$2),)</f>
        <v/>
      </c>
      <c r="D31" s="14" t="str">
        <f t="shared" si="3"/>
        <v/>
      </c>
      <c r="E31" s="14" t="str">
        <f t="shared" si="4"/>
        <v/>
      </c>
      <c r="F31" s="6" t="str">
        <f>IF($A31&lt;&gt;"",MAXIFS(Token!$C:$C,Token!$A:$A,$D31),)</f>
        <v/>
      </c>
      <c r="H31" s="5" t="str">
        <f>IFERROR(__xludf.DUMMYFUNCTION("""COMPUTED_VALUE"""),"46")</f>
        <v>46</v>
      </c>
      <c r="I31" s="5" t="str">
        <f>IFERROR(__xludf.DUMMYFUNCTION("""COMPUTED_VALUE"""),"-1500000000")</f>
        <v>-1500000000</v>
      </c>
      <c r="J31" s="5" t="str">
        <f>IFERROR(__xludf.DUMMYFUNCTION("""COMPUTED_VALUE"""),"8")</f>
        <v>8</v>
      </c>
      <c r="K31" s="5" t="str">
        <f>IFERROR(__xludf.DUMMYFUNCTION("""COMPUTED_VALUE"""),"agEUR")</f>
        <v>agEUR</v>
      </c>
      <c r="L31" s="5" t="str">
        <f>IFERROR(__xludf.DUMMYFUNCTION("""COMPUTED_VALUE"""),"1656094712")</f>
        <v>1656094712</v>
      </c>
    </row>
    <row r="32">
      <c r="A32" s="33" t="str">
        <f t="shared" si="1"/>
        <v/>
      </c>
      <c r="B32" s="22" t="str">
        <f t="shared" si="2"/>
        <v/>
      </c>
      <c r="C32" s="14" t="str">
        <f>IF($A32&lt;&gt;"",MINIFS(Merchant!$A:$A,Merchant!$B:$B,$G$2),)</f>
        <v/>
      </c>
      <c r="D32" s="14" t="str">
        <f t="shared" si="3"/>
        <v/>
      </c>
      <c r="E32" s="14" t="str">
        <f t="shared" si="4"/>
        <v/>
      </c>
      <c r="F32" s="6" t="str">
        <f>IF($A32&lt;&gt;"",MAXIFS(Token!$C:$C,Token!$A:$A,$D32),)</f>
        <v/>
      </c>
      <c r="H32" s="5" t="str">
        <f>IFERROR(__xludf.DUMMYFUNCTION("""COMPUTED_VALUE"""),"46")</f>
        <v>46</v>
      </c>
      <c r="I32" s="5" t="str">
        <f>IFERROR(__xludf.DUMMYFUNCTION("""COMPUTED_VALUE"""),"420000000")</f>
        <v>420000000</v>
      </c>
      <c r="J32" s="5" t="str">
        <f>IFERROR(__xludf.DUMMYFUNCTION("""COMPUTED_VALUE"""),"8")</f>
        <v>8</v>
      </c>
      <c r="K32" s="5" t="str">
        <f>IFERROR(__xludf.DUMMYFUNCTION("""COMPUTED_VALUE"""),"agEUR")</f>
        <v>agEUR</v>
      </c>
      <c r="L32" s="5" t="str">
        <f>IFERROR(__xludf.DUMMYFUNCTION("""COMPUTED_VALUE"""),"1656068657")</f>
        <v>1656068657</v>
      </c>
    </row>
    <row r="33">
      <c r="A33" s="33" t="str">
        <f t="shared" si="1"/>
        <v/>
      </c>
      <c r="B33" s="22" t="str">
        <f t="shared" si="2"/>
        <v/>
      </c>
      <c r="C33" s="14" t="str">
        <f>IF($A33&lt;&gt;"",MINIFS(Merchant!$A:$A,Merchant!$B:$B,$G$2),)</f>
        <v/>
      </c>
      <c r="D33" s="14" t="str">
        <f t="shared" si="3"/>
        <v/>
      </c>
      <c r="E33" s="14" t="str">
        <f t="shared" si="4"/>
        <v/>
      </c>
      <c r="F33" s="6" t="str">
        <f>IF($A33&lt;&gt;"",MAXIFS(Token!$C:$C,Token!$A:$A,$D33),)</f>
        <v/>
      </c>
      <c r="H33" s="5" t="str">
        <f>IFERROR(__xludf.DUMMYFUNCTION("""COMPUTED_VALUE"""),"46")</f>
        <v>46</v>
      </c>
      <c r="I33" s="5" t="str">
        <f>IFERROR(__xludf.DUMMYFUNCTION("""COMPUTED_VALUE"""),"466000000")</f>
        <v>466000000</v>
      </c>
      <c r="J33" s="5" t="str">
        <f>IFERROR(__xludf.DUMMYFUNCTION("""COMPUTED_VALUE"""),"8")</f>
        <v>8</v>
      </c>
      <c r="K33" s="5" t="str">
        <f>IFERROR(__xludf.DUMMYFUNCTION("""COMPUTED_VALUE"""),"agEUR")</f>
        <v>agEUR</v>
      </c>
      <c r="L33" s="5" t="str">
        <f>IFERROR(__xludf.DUMMYFUNCTION("""COMPUTED_VALUE"""),"1655977637")</f>
        <v>1655977637</v>
      </c>
    </row>
    <row r="34">
      <c r="A34" s="33" t="str">
        <f t="shared" si="1"/>
        <v/>
      </c>
      <c r="B34" s="22" t="str">
        <f t="shared" si="2"/>
        <v/>
      </c>
      <c r="C34" s="14" t="str">
        <f>IF($A34&lt;&gt;"",MINIFS(Merchant!$A:$A,Merchant!$B:$B,$G$2),)</f>
        <v/>
      </c>
      <c r="D34" s="14" t="str">
        <f t="shared" si="3"/>
        <v/>
      </c>
      <c r="E34" s="14" t="str">
        <f t="shared" si="4"/>
        <v/>
      </c>
      <c r="F34" s="6" t="str">
        <f>IF($A34&lt;&gt;"",MAXIFS(Token!$C:$C,Token!$A:$A,$D34),)</f>
        <v/>
      </c>
      <c r="H34" s="5" t="str">
        <f>IFERROR(__xludf.DUMMYFUNCTION("""COMPUTED_VALUE"""),"46")</f>
        <v>46</v>
      </c>
      <c r="I34" s="5" t="str">
        <f>IFERROR(__xludf.DUMMYFUNCTION("""COMPUTED_VALUE"""),"635000000")</f>
        <v>635000000</v>
      </c>
      <c r="J34" s="5" t="str">
        <f>IFERROR(__xludf.DUMMYFUNCTION("""COMPUTED_VALUE"""),"8")</f>
        <v>8</v>
      </c>
      <c r="K34" s="5" t="str">
        <f>IFERROR(__xludf.DUMMYFUNCTION("""COMPUTED_VALUE"""),"agEUR")</f>
        <v>agEUR</v>
      </c>
      <c r="L34" s="5" t="str">
        <f>IFERROR(__xludf.DUMMYFUNCTION("""COMPUTED_VALUE"""),"1655977406")</f>
        <v>1655977406</v>
      </c>
    </row>
    <row r="35">
      <c r="A35" s="33" t="str">
        <f t="shared" si="1"/>
        <v/>
      </c>
      <c r="B35" s="22" t="str">
        <f t="shared" si="2"/>
        <v/>
      </c>
      <c r="C35" s="14" t="str">
        <f>IF($A35&lt;&gt;"",MINIFS(Merchant!$A:$A,Merchant!$B:$B,$G$2),)</f>
        <v/>
      </c>
      <c r="D35" s="14" t="str">
        <f t="shared" si="3"/>
        <v/>
      </c>
      <c r="E35" s="14" t="str">
        <f t="shared" si="4"/>
        <v/>
      </c>
      <c r="F35" s="6" t="str">
        <f>IF($A35&lt;&gt;"",MAXIFS(Token!$C:$C,Token!$A:$A,$D35),)</f>
        <v/>
      </c>
      <c r="H35" s="5" t="str">
        <f>IFERROR(__xludf.DUMMYFUNCTION("""COMPUTED_VALUE"""),"46")</f>
        <v>46</v>
      </c>
      <c r="I35" s="5" t="str">
        <f>IFERROR(__xludf.DUMMYFUNCTION("""COMPUTED_VALUE"""),"-1469999999")</f>
        <v>-1469999999</v>
      </c>
      <c r="J35" s="5" t="str">
        <f>IFERROR(__xludf.DUMMYFUNCTION("""COMPUTED_VALUE"""),"8")</f>
        <v>8</v>
      </c>
      <c r="K35" s="5" t="str">
        <f>IFERROR(__xludf.DUMMYFUNCTION("""COMPUTED_VALUE"""),"agEUR")</f>
        <v>agEUR</v>
      </c>
      <c r="L35" s="5" t="str">
        <f>IFERROR(__xludf.DUMMYFUNCTION("""COMPUTED_VALUE"""),"1655734716")</f>
        <v>1655734716</v>
      </c>
    </row>
    <row r="36">
      <c r="A36" s="33" t="str">
        <f t="shared" si="1"/>
        <v/>
      </c>
      <c r="B36" s="22" t="str">
        <f t="shared" si="2"/>
        <v/>
      </c>
      <c r="C36" s="14" t="str">
        <f>IF($A36&lt;&gt;"",MINIFS(Merchant!$A:$A,Merchant!$B:$B,$G$2),)</f>
        <v/>
      </c>
      <c r="D36" s="14" t="str">
        <f t="shared" si="3"/>
        <v/>
      </c>
      <c r="E36" s="14" t="str">
        <f t="shared" si="4"/>
        <v/>
      </c>
      <c r="F36" s="6" t="str">
        <f>IF($A36&lt;&gt;"",MAXIFS(Token!$C:$C,Token!$A:$A,$D36),)</f>
        <v/>
      </c>
      <c r="H36" s="5" t="str">
        <f>IFERROR(__xludf.DUMMYFUNCTION("""COMPUTED_VALUE"""),"46")</f>
        <v>46</v>
      </c>
      <c r="I36" s="5" t="str">
        <f>IFERROR(__xludf.DUMMYFUNCTION("""COMPUTED_VALUE"""),"459999999")</f>
        <v>459999999</v>
      </c>
      <c r="J36" s="5" t="str">
        <f>IFERROR(__xludf.DUMMYFUNCTION("""COMPUTED_VALUE"""),"8")</f>
        <v>8</v>
      </c>
      <c r="K36" s="5" t="str">
        <f>IFERROR(__xludf.DUMMYFUNCTION("""COMPUTED_VALUE"""),"agEUR")</f>
        <v>agEUR</v>
      </c>
      <c r="L36" s="5" t="str">
        <f>IFERROR(__xludf.DUMMYFUNCTION("""COMPUTED_VALUE"""),"1655550802")</f>
        <v>1655550802</v>
      </c>
    </row>
    <row r="37">
      <c r="A37" s="33" t="str">
        <f t="shared" si="1"/>
        <v/>
      </c>
      <c r="B37" s="22" t="str">
        <f t="shared" si="2"/>
        <v/>
      </c>
      <c r="C37" s="14" t="str">
        <f>IF($A37&lt;&gt;"",MINIFS(Merchant!$A:$A,Merchant!$B:$B,$G$2),)</f>
        <v/>
      </c>
      <c r="D37" s="14" t="str">
        <f t="shared" si="3"/>
        <v/>
      </c>
      <c r="E37" s="14" t="str">
        <f t="shared" si="4"/>
        <v/>
      </c>
      <c r="F37" s="6" t="str">
        <f>IF($A37&lt;&gt;"",MAXIFS(Token!$C:$C,Token!$A:$A,$D37),)</f>
        <v/>
      </c>
      <c r="H37" s="5" t="str">
        <f>IFERROR(__xludf.DUMMYFUNCTION("""COMPUTED_VALUE"""),"46")</f>
        <v>46</v>
      </c>
      <c r="I37" s="5" t="str">
        <f>IFERROR(__xludf.DUMMYFUNCTION("""COMPUTED_VALUE"""),"475000000")</f>
        <v>475000000</v>
      </c>
      <c r="J37" s="5" t="str">
        <f>IFERROR(__xludf.DUMMYFUNCTION("""COMPUTED_VALUE"""),"8")</f>
        <v>8</v>
      </c>
      <c r="K37" s="5" t="str">
        <f>IFERROR(__xludf.DUMMYFUNCTION("""COMPUTED_VALUE"""),"agEUR")</f>
        <v>agEUR</v>
      </c>
      <c r="L37" s="5" t="str">
        <f>IFERROR(__xludf.DUMMYFUNCTION("""COMPUTED_VALUE"""),"1655463643")</f>
        <v>1655463643</v>
      </c>
    </row>
    <row r="38">
      <c r="A38" s="33" t="str">
        <f t="shared" si="1"/>
        <v/>
      </c>
      <c r="B38" s="22" t="str">
        <f t="shared" si="2"/>
        <v/>
      </c>
      <c r="C38" s="14" t="str">
        <f>IF($A38&lt;&gt;"",MINIFS(Merchant!$A:$A,Merchant!$B:$B,$G$2),)</f>
        <v/>
      </c>
      <c r="D38" s="14" t="str">
        <f t="shared" si="3"/>
        <v/>
      </c>
      <c r="E38" s="14" t="str">
        <f t="shared" si="4"/>
        <v/>
      </c>
      <c r="F38" s="6" t="str">
        <f>IF($A38&lt;&gt;"",MAXIFS(Token!$C:$C,Token!$A:$A,$D38),)</f>
        <v/>
      </c>
      <c r="H38" s="5" t="str">
        <f>IFERROR(__xludf.DUMMYFUNCTION("""COMPUTED_VALUE"""),"46")</f>
        <v>46</v>
      </c>
      <c r="I38" s="5" t="str">
        <f>IFERROR(__xludf.DUMMYFUNCTION("""COMPUTED_VALUE"""),"534999999")</f>
        <v>534999999</v>
      </c>
      <c r="J38" s="5" t="str">
        <f>IFERROR(__xludf.DUMMYFUNCTION("""COMPUTED_VALUE"""),"8")</f>
        <v>8</v>
      </c>
      <c r="K38" s="5" t="str">
        <f>IFERROR(__xludf.DUMMYFUNCTION("""COMPUTED_VALUE"""),"agEUR")</f>
        <v>agEUR</v>
      </c>
      <c r="L38" s="5" t="str">
        <f>IFERROR(__xludf.DUMMYFUNCTION("""COMPUTED_VALUE"""),"1655375279")</f>
        <v>1655375279</v>
      </c>
    </row>
    <row r="39">
      <c r="A39" s="33" t="str">
        <f t="shared" si="1"/>
        <v/>
      </c>
      <c r="B39" s="22" t="str">
        <f t="shared" si="2"/>
        <v/>
      </c>
      <c r="C39" s="14" t="str">
        <f>IF($A39&lt;&gt;"",MINIFS(Merchant!$A:$A,Merchant!$B:$B,$G$2),)</f>
        <v/>
      </c>
      <c r="D39" s="14" t="str">
        <f t="shared" si="3"/>
        <v/>
      </c>
      <c r="E39" s="14" t="str">
        <f t="shared" si="4"/>
        <v/>
      </c>
      <c r="F39" s="6" t="str">
        <f>IF($A39&lt;&gt;"",MAXIFS(Token!$C:$C,Token!$A:$A,$D39),)</f>
        <v/>
      </c>
      <c r="H39" s="5" t="str">
        <f>IFERROR(__xludf.DUMMYFUNCTION("""COMPUTED_VALUE"""),"46")</f>
        <v>46</v>
      </c>
      <c r="I39" s="5" t="str">
        <f>IFERROR(__xludf.DUMMYFUNCTION("""COMPUTED_VALUE"""),"-1739999999")</f>
        <v>-1739999999</v>
      </c>
      <c r="J39" s="5" t="str">
        <f>IFERROR(__xludf.DUMMYFUNCTION("""COMPUTED_VALUE"""),"8")</f>
        <v>8</v>
      </c>
      <c r="K39" s="5" t="str">
        <f>IFERROR(__xludf.DUMMYFUNCTION("""COMPUTED_VALUE"""),"agEUR")</f>
        <v>agEUR</v>
      </c>
      <c r="L39" s="5" t="str">
        <f>IFERROR(__xludf.DUMMYFUNCTION("""COMPUTED_VALUE"""),"1655066684")</f>
        <v>1655066684</v>
      </c>
    </row>
    <row r="40">
      <c r="A40" s="33" t="str">
        <f t="shared" si="1"/>
        <v/>
      </c>
      <c r="B40" s="22" t="str">
        <f t="shared" si="2"/>
        <v/>
      </c>
      <c r="C40" s="14" t="str">
        <f>IF($A40&lt;&gt;"",MINIFS(Merchant!$A:$A,Merchant!$B:$B,$G$2),)</f>
        <v/>
      </c>
      <c r="D40" s="14" t="str">
        <f t="shared" si="3"/>
        <v/>
      </c>
      <c r="E40" s="14" t="str">
        <f t="shared" si="4"/>
        <v/>
      </c>
      <c r="F40" s="6" t="str">
        <f>IF($A40&lt;&gt;"",MAXIFS(Token!$C:$C,Token!$A:$A,$D40),)</f>
        <v/>
      </c>
      <c r="H40" s="5" t="str">
        <f>IFERROR(__xludf.DUMMYFUNCTION("""COMPUTED_VALUE"""),"46")</f>
        <v>46</v>
      </c>
      <c r="I40" s="5" t="str">
        <f>IFERROR(__xludf.DUMMYFUNCTION("""COMPUTED_VALUE"""),"380000000")</f>
        <v>380000000</v>
      </c>
      <c r="J40" s="5" t="str">
        <f>IFERROR(__xludf.DUMMYFUNCTION("""COMPUTED_VALUE"""),"8")</f>
        <v>8</v>
      </c>
      <c r="K40" s="5" t="str">
        <f>IFERROR(__xludf.DUMMYFUNCTION("""COMPUTED_VALUE"""),"agEUR")</f>
        <v>agEUR</v>
      </c>
      <c r="L40" s="5" t="str">
        <f>IFERROR(__xludf.DUMMYFUNCTION("""COMPUTED_VALUE"""),"1655023765")</f>
        <v>1655023765</v>
      </c>
    </row>
    <row r="41">
      <c r="A41" s="33" t="str">
        <f t="shared" si="1"/>
        <v/>
      </c>
      <c r="B41" s="22" t="str">
        <f t="shared" si="2"/>
        <v/>
      </c>
      <c r="C41" s="14" t="str">
        <f>IF($A41&lt;&gt;"",MINIFS(Merchant!$A:$A,Merchant!$B:$B,$G$2),)</f>
        <v/>
      </c>
      <c r="D41" s="14" t="str">
        <f t="shared" si="3"/>
        <v/>
      </c>
      <c r="E41" s="14" t="str">
        <f t="shared" si="4"/>
        <v/>
      </c>
      <c r="F41" s="6" t="str">
        <f>IF($A41&lt;&gt;"",MAXIFS(Token!$C:$C,Token!$A:$A,$D41),)</f>
        <v/>
      </c>
      <c r="H41" s="5" t="str">
        <f>IFERROR(__xludf.DUMMYFUNCTION("""COMPUTED_VALUE"""),"46")</f>
        <v>46</v>
      </c>
      <c r="I41" s="5" t="str">
        <f>IFERROR(__xludf.DUMMYFUNCTION("""COMPUTED_VALUE"""),"300000000")</f>
        <v>300000000</v>
      </c>
      <c r="J41" s="5" t="str">
        <f>IFERROR(__xludf.DUMMYFUNCTION("""COMPUTED_VALUE"""),"8")</f>
        <v>8</v>
      </c>
      <c r="K41" s="5" t="str">
        <f>IFERROR(__xludf.DUMMYFUNCTION("""COMPUTED_VALUE"""),"agEUR")</f>
        <v>agEUR</v>
      </c>
      <c r="L41" s="5" t="str">
        <f>IFERROR(__xludf.DUMMYFUNCTION("""COMPUTED_VALUE"""),"1654948807")</f>
        <v>1654948807</v>
      </c>
    </row>
    <row r="42">
      <c r="A42" s="33" t="str">
        <f t="shared" si="1"/>
        <v/>
      </c>
      <c r="B42" s="22" t="str">
        <f t="shared" si="2"/>
        <v/>
      </c>
      <c r="C42" s="14" t="str">
        <f>IF($A42&lt;&gt;"",MINIFS(Merchant!$A:$A,Merchant!$B:$B,$G$2),)</f>
        <v/>
      </c>
      <c r="D42" s="14" t="str">
        <f t="shared" si="3"/>
        <v/>
      </c>
      <c r="E42" s="14" t="str">
        <f t="shared" si="4"/>
        <v/>
      </c>
      <c r="F42" s="6" t="str">
        <f>IF($A42&lt;&gt;"",MAXIFS(Token!$C:$C,Token!$A:$A,$D42),)</f>
        <v/>
      </c>
      <c r="H42" s="5" t="str">
        <f>IFERROR(__xludf.DUMMYFUNCTION("""COMPUTED_VALUE"""),"46")</f>
        <v>46</v>
      </c>
      <c r="I42" s="5" t="str">
        <f>IFERROR(__xludf.DUMMYFUNCTION("""COMPUTED_VALUE"""),"-600000000")</f>
        <v>-600000000</v>
      </c>
      <c r="J42" s="5" t="str">
        <f>IFERROR(__xludf.DUMMYFUNCTION("""COMPUTED_VALUE"""),"8")</f>
        <v>8</v>
      </c>
      <c r="K42" s="5" t="str">
        <f>IFERROR(__xludf.DUMMYFUNCTION("""COMPUTED_VALUE"""),"agEUR")</f>
        <v>agEUR</v>
      </c>
      <c r="L42" s="5" t="str">
        <f>IFERROR(__xludf.DUMMYFUNCTION("""COMPUTED_VALUE"""),"1654903082")</f>
        <v>1654903082</v>
      </c>
    </row>
    <row r="43">
      <c r="A43" s="33" t="str">
        <f t="shared" si="1"/>
        <v/>
      </c>
      <c r="B43" s="22" t="str">
        <f t="shared" si="2"/>
        <v/>
      </c>
      <c r="C43" s="14" t="str">
        <f>IF($A43&lt;&gt;"",MINIFS(Merchant!$A:$A,Merchant!$B:$B,$G$2),)</f>
        <v/>
      </c>
      <c r="D43" s="14" t="str">
        <f t="shared" si="3"/>
        <v/>
      </c>
      <c r="E43" s="14" t="str">
        <f t="shared" si="4"/>
        <v/>
      </c>
      <c r="F43" s="6" t="str">
        <f>IF($A43&lt;&gt;"",MAXIFS(Token!$C:$C,Token!$A:$A,$D43),)</f>
        <v/>
      </c>
      <c r="H43" s="5" t="str">
        <f>IFERROR(__xludf.DUMMYFUNCTION("""COMPUTED_VALUE"""),"46")</f>
        <v>46</v>
      </c>
      <c r="I43" s="5" t="str">
        <f>IFERROR(__xludf.DUMMYFUNCTION("""COMPUTED_VALUE"""),"300000000")</f>
        <v>300000000</v>
      </c>
      <c r="J43" s="5" t="str">
        <f>IFERROR(__xludf.DUMMYFUNCTION("""COMPUTED_VALUE"""),"8")</f>
        <v>8</v>
      </c>
      <c r="K43" s="5" t="str">
        <f>IFERROR(__xludf.DUMMYFUNCTION("""COMPUTED_VALUE"""),"agEUR")</f>
        <v>agEUR</v>
      </c>
      <c r="L43" s="5" t="str">
        <f>IFERROR(__xludf.DUMMYFUNCTION("""COMPUTED_VALUE"""),"1654859174")</f>
        <v>1654859174</v>
      </c>
    </row>
    <row r="44">
      <c r="A44" s="33" t="str">
        <f t="shared" si="1"/>
        <v/>
      </c>
      <c r="B44" s="22" t="str">
        <f t="shared" si="2"/>
        <v/>
      </c>
      <c r="C44" s="14" t="str">
        <f>IF($A44&lt;&gt;"",MINIFS(Merchant!$A:$A,Merchant!$B:$B,$G$2),)</f>
        <v/>
      </c>
      <c r="D44" s="14" t="str">
        <f t="shared" si="3"/>
        <v/>
      </c>
      <c r="E44" s="14" t="str">
        <f t="shared" si="4"/>
        <v/>
      </c>
      <c r="F44" s="6" t="str">
        <f>IF($A44&lt;&gt;"",MAXIFS(Token!$C:$C,Token!$A:$A,$D44),)</f>
        <v/>
      </c>
      <c r="H44" s="5" t="str">
        <f>IFERROR(__xludf.DUMMYFUNCTION("""COMPUTED_VALUE"""),"46")</f>
        <v>46</v>
      </c>
      <c r="I44" s="5" t="str">
        <f>IFERROR(__xludf.DUMMYFUNCTION("""COMPUTED_VALUE"""),"300000000")</f>
        <v>300000000</v>
      </c>
      <c r="J44" s="5" t="str">
        <f>IFERROR(__xludf.DUMMYFUNCTION("""COMPUTED_VALUE"""),"8")</f>
        <v>8</v>
      </c>
      <c r="K44" s="5" t="str">
        <f>IFERROR(__xludf.DUMMYFUNCTION("""COMPUTED_VALUE"""),"agEUR")</f>
        <v>agEUR</v>
      </c>
      <c r="L44" s="5" t="str">
        <f>IFERROR(__xludf.DUMMYFUNCTION("""COMPUTED_VALUE"""),"1654859142")</f>
        <v>1654859142</v>
      </c>
    </row>
    <row r="45">
      <c r="A45" s="33" t="str">
        <f t="shared" si="1"/>
        <v/>
      </c>
      <c r="B45" s="22" t="str">
        <f t="shared" si="2"/>
        <v/>
      </c>
      <c r="C45" s="14" t="str">
        <f>IF($A45&lt;&gt;"",MINIFS(Merchant!$A:$A,Merchant!$B:$B,$G$2),)</f>
        <v/>
      </c>
      <c r="D45" s="14" t="str">
        <f t="shared" si="3"/>
        <v/>
      </c>
      <c r="E45" s="14" t="str">
        <f t="shared" si="4"/>
        <v/>
      </c>
      <c r="F45" s="6" t="str">
        <f>IF($A45&lt;&gt;"",MAXIFS(Token!$C:$C,Token!$A:$A,$D45),)</f>
        <v/>
      </c>
      <c r="H45" s="5" t="str">
        <f>IFERROR(__xludf.DUMMYFUNCTION("""COMPUTED_VALUE"""),"46")</f>
        <v>46</v>
      </c>
      <c r="I45" s="5" t="str">
        <f>IFERROR(__xludf.DUMMYFUNCTION("""COMPUTED_VALUE"""),"300000000")</f>
        <v>300000000</v>
      </c>
      <c r="J45" s="5" t="str">
        <f>IFERROR(__xludf.DUMMYFUNCTION("""COMPUTED_VALUE"""),"8")</f>
        <v>8</v>
      </c>
      <c r="K45" s="5" t="str">
        <f>IFERROR(__xludf.DUMMYFUNCTION("""COMPUTED_VALUE"""),"agEUR")</f>
        <v>agEUR</v>
      </c>
      <c r="L45" s="5" t="str">
        <f>IFERROR(__xludf.DUMMYFUNCTION("""COMPUTED_VALUE"""),"1654859087")</f>
        <v>1654859087</v>
      </c>
    </row>
    <row r="46">
      <c r="A46" s="33" t="str">
        <f t="shared" si="1"/>
        <v/>
      </c>
      <c r="B46" s="22" t="str">
        <f t="shared" si="2"/>
        <v/>
      </c>
      <c r="C46" s="14" t="str">
        <f>IF($A46&lt;&gt;"",MINIFS(Merchant!$A:$A,Merchant!$B:$B,$G$2),)</f>
        <v/>
      </c>
      <c r="D46" s="14" t="str">
        <f t="shared" si="3"/>
        <v/>
      </c>
      <c r="E46" s="14" t="str">
        <f t="shared" si="4"/>
        <v/>
      </c>
      <c r="F46" s="6" t="str">
        <f>IF($A46&lt;&gt;"",MAXIFS(Token!$C:$C,Token!$A:$A,$D46),)</f>
        <v/>
      </c>
      <c r="H46" s="5" t="str">
        <f>IFERROR(__xludf.DUMMYFUNCTION("""COMPUTED_VALUE"""),"46")</f>
        <v>46</v>
      </c>
      <c r="I46" s="5" t="str">
        <f>IFERROR(__xludf.DUMMYFUNCTION("""COMPUTED_VALUE"""),"760000000")</f>
        <v>760000000</v>
      </c>
      <c r="J46" s="5" t="str">
        <f>IFERROR(__xludf.DUMMYFUNCTION("""COMPUTED_VALUE"""),"8")</f>
        <v>8</v>
      </c>
      <c r="K46" s="5" t="str">
        <f>IFERROR(__xludf.DUMMYFUNCTION("""COMPUTED_VALUE"""),"agEUR")</f>
        <v>agEUR</v>
      </c>
      <c r="L46" s="5" t="str">
        <f>IFERROR(__xludf.DUMMYFUNCTION("""COMPUTED_VALUE"""),"1654772583")</f>
        <v>1654772583</v>
      </c>
    </row>
    <row r="47">
      <c r="A47" s="33" t="str">
        <f t="shared" si="1"/>
        <v/>
      </c>
      <c r="B47" s="22" t="str">
        <f t="shared" si="2"/>
        <v/>
      </c>
      <c r="C47" s="14" t="str">
        <f>IF($A47&lt;&gt;"",MINIFS(Merchant!$A:$A,Merchant!$B:$B,$G$2),)</f>
        <v/>
      </c>
      <c r="D47" s="14" t="str">
        <f t="shared" si="3"/>
        <v/>
      </c>
      <c r="E47" s="14" t="str">
        <f t="shared" si="4"/>
        <v/>
      </c>
      <c r="F47" s="6" t="str">
        <f>IF($A47&lt;&gt;"",MAXIFS(Token!$C:$C,Token!$A:$A,$D47),)</f>
        <v/>
      </c>
      <c r="H47" s="5" t="str">
        <f>IFERROR(__xludf.DUMMYFUNCTION("""COMPUTED_VALUE"""),"46")</f>
        <v>46</v>
      </c>
      <c r="I47" s="5" t="str">
        <f>IFERROR(__xludf.DUMMYFUNCTION("""COMPUTED_VALUE"""),"0")</f>
        <v>0</v>
      </c>
      <c r="J47" s="5" t="str">
        <f>IFERROR(__xludf.DUMMYFUNCTION("""COMPUTED_VALUE"""),"8")</f>
        <v>8</v>
      </c>
      <c r="K47" s="5" t="str">
        <f>IFERROR(__xludf.DUMMYFUNCTION("""COMPUTED_VALUE"""),"agEUR")</f>
        <v>agEUR</v>
      </c>
      <c r="L47" s="5" t="str">
        <f>IFERROR(__xludf.DUMMYFUNCTION("""COMPUTED_VALUE"""),"1654189189")</f>
        <v>1654189189</v>
      </c>
    </row>
    <row r="48">
      <c r="A48" s="33" t="str">
        <f t="shared" si="1"/>
        <v/>
      </c>
      <c r="B48" s="22" t="str">
        <f t="shared" si="2"/>
        <v/>
      </c>
      <c r="C48" s="14" t="str">
        <f>IF($A48&lt;&gt;"",MINIFS(Merchant!$A:$A,Merchant!$B:$B,$G$2),)</f>
        <v/>
      </c>
      <c r="D48" s="14" t="str">
        <f t="shared" si="3"/>
        <v/>
      </c>
      <c r="E48" s="14" t="str">
        <f t="shared" si="4"/>
        <v/>
      </c>
      <c r="F48" s="6" t="str">
        <f>IF($A48&lt;&gt;"",MAXIFS(Token!$C:$C,Token!$A:$A,$D48),)</f>
        <v/>
      </c>
    </row>
    <row r="49">
      <c r="A49" s="33" t="str">
        <f t="shared" si="1"/>
        <v/>
      </c>
      <c r="B49" s="22" t="str">
        <f t="shared" si="2"/>
        <v/>
      </c>
      <c r="C49" s="14" t="str">
        <f>IF($A49&lt;&gt;"",MINIFS(Merchant!$A:$A,Merchant!$B:$B,$G$2),)</f>
        <v/>
      </c>
      <c r="D49" s="14" t="str">
        <f t="shared" si="3"/>
        <v/>
      </c>
      <c r="E49" s="14" t="str">
        <f t="shared" si="4"/>
        <v/>
      </c>
      <c r="F49" s="6" t="str">
        <f>IF($A49&lt;&gt;"",MAXIFS(Token!$C:$C,Token!$A:$A,$D49),)</f>
        <v/>
      </c>
    </row>
    <row r="50">
      <c r="A50" s="33" t="str">
        <f t="shared" si="1"/>
        <v/>
      </c>
      <c r="B50" s="22" t="str">
        <f t="shared" si="2"/>
        <v/>
      </c>
      <c r="C50" s="14" t="str">
        <f>IF($A50&lt;&gt;"",MINIFS(Merchant!$A:$A,Merchant!$B:$B,$G$2),)</f>
        <v/>
      </c>
      <c r="D50" s="14" t="str">
        <f t="shared" si="3"/>
        <v/>
      </c>
      <c r="E50" s="14" t="str">
        <f t="shared" si="4"/>
        <v/>
      </c>
      <c r="F50" s="6" t="str">
        <f>IF($A50&lt;&gt;"",MAXIFS(Token!$C:$C,Token!$A:$A,$D50),)</f>
        <v/>
      </c>
    </row>
    <row r="51">
      <c r="A51" s="33" t="str">
        <f t="shared" si="1"/>
        <v/>
      </c>
      <c r="B51" s="22" t="str">
        <f t="shared" si="2"/>
        <v/>
      </c>
      <c r="C51" s="14" t="str">
        <f>IF($A51&lt;&gt;"",MINIFS(Merchant!$A:$A,Merchant!$B:$B,$G$2),)</f>
        <v/>
      </c>
      <c r="D51" s="14" t="str">
        <f t="shared" si="3"/>
        <v/>
      </c>
      <c r="E51" s="14" t="str">
        <f t="shared" si="4"/>
        <v/>
      </c>
      <c r="F51" s="6" t="str">
        <f>IF($A51&lt;&gt;"",MAXIFS(Token!$C:$C,Token!$A:$A,$D51),)</f>
        <v/>
      </c>
    </row>
    <row r="52">
      <c r="A52" s="33" t="str">
        <f t="shared" si="1"/>
        <v/>
      </c>
      <c r="B52" s="22" t="str">
        <f t="shared" si="2"/>
        <v/>
      </c>
      <c r="C52" s="14" t="str">
        <f>IF($A52&lt;&gt;"",MINIFS(Merchant!$A:$A,Merchant!$B:$B,$G$2),)</f>
        <v/>
      </c>
      <c r="D52" s="14" t="str">
        <f t="shared" si="3"/>
        <v/>
      </c>
      <c r="E52" s="14" t="str">
        <f t="shared" si="4"/>
        <v/>
      </c>
      <c r="F52" s="6" t="str">
        <f>IF($A52&lt;&gt;"",MAXIFS(Token!$C:$C,Token!$A:$A,$D52),)</f>
        <v/>
      </c>
      <c r="H52" s="5" t="str">
        <f>IFERROR(__xludf.DUMMYFUNCTION("IF(AND($G$11,INDEX(L:L,ROW()-1)*1&gt;$G$3),ImportJSON(""https://public-api.solscan.io/account/splTransfers?account=""&amp;$G$2&amp;IF($G$5,""&amp;fromTime=""&amp;TO_TEXT($G$3)&amp;""&amp;toTime=""&amp;TO_TEXT($G$4),)&amp;""&amp;offset=""&amp;ROW()-2&amp;""&amp;limit=50""&amp;$G$7,TEXTJOIN("","",1,$H$1:$L$1),"&amp;"""noHeaders""),)"),"")</f>
        <v/>
      </c>
    </row>
    <row r="53">
      <c r="A53" s="33" t="str">
        <f t="shared" si="1"/>
        <v/>
      </c>
      <c r="B53" s="22" t="str">
        <f t="shared" si="2"/>
        <v/>
      </c>
      <c r="C53" s="14" t="str">
        <f>IF($A53&lt;&gt;"",MINIFS(Merchant!$A:$A,Merchant!$B:$B,$G$2),)</f>
        <v/>
      </c>
      <c r="D53" s="14" t="str">
        <f t="shared" si="3"/>
        <v/>
      </c>
      <c r="E53" s="14" t="str">
        <f t="shared" si="4"/>
        <v/>
      </c>
      <c r="F53" s="6" t="str">
        <f>IF($A53&lt;&gt;"",MAXIFS(Token!$C:$C,Token!$A:$A,$D53),)</f>
        <v/>
      </c>
    </row>
    <row r="54">
      <c r="A54" s="33" t="str">
        <f t="shared" si="1"/>
        <v/>
      </c>
      <c r="B54" s="22" t="str">
        <f t="shared" si="2"/>
        <v/>
      </c>
      <c r="C54" s="14" t="str">
        <f>IF($A54&lt;&gt;"",MINIFS(Merchant!$A:$A,Merchant!$B:$B,$G$2),)</f>
        <v/>
      </c>
      <c r="D54" s="14" t="str">
        <f t="shared" si="3"/>
        <v/>
      </c>
      <c r="E54" s="14" t="str">
        <f t="shared" si="4"/>
        <v/>
      </c>
      <c r="F54" s="6" t="str">
        <f>IF($A54&lt;&gt;"",MAXIFS(Token!$C:$C,Token!$A:$A,$D54),)</f>
        <v/>
      </c>
    </row>
    <row r="55">
      <c r="A55" s="33" t="str">
        <f t="shared" si="1"/>
        <v/>
      </c>
      <c r="B55" s="22" t="str">
        <f t="shared" si="2"/>
        <v/>
      </c>
      <c r="C55" s="14" t="str">
        <f>IF($A55&lt;&gt;"",MINIFS(Merchant!$A:$A,Merchant!$B:$B,$G$2),)</f>
        <v/>
      </c>
      <c r="D55" s="14" t="str">
        <f t="shared" si="3"/>
        <v/>
      </c>
      <c r="E55" s="14" t="str">
        <f t="shared" si="4"/>
        <v/>
      </c>
      <c r="F55" s="6" t="str">
        <f>IF($A55&lt;&gt;"",MAXIFS(Token!$C:$C,Token!$A:$A,$D55),)</f>
        <v/>
      </c>
    </row>
    <row r="56">
      <c r="A56" s="33" t="str">
        <f t="shared" si="1"/>
        <v/>
      </c>
      <c r="B56" s="22" t="str">
        <f t="shared" si="2"/>
        <v/>
      </c>
      <c r="C56" s="14" t="str">
        <f>IF($A56&lt;&gt;"",MINIFS(Merchant!$A:$A,Merchant!$B:$B,$G$2),)</f>
        <v/>
      </c>
      <c r="D56" s="14" t="str">
        <f t="shared" si="3"/>
        <v/>
      </c>
      <c r="E56" s="14" t="str">
        <f t="shared" si="4"/>
        <v/>
      </c>
      <c r="F56" s="6" t="str">
        <f>IF($A56&lt;&gt;"",MAXIFS(Token!$C:$C,Token!$A:$A,$D56),)</f>
        <v/>
      </c>
    </row>
    <row r="57">
      <c r="A57" s="33" t="str">
        <f t="shared" si="1"/>
        <v/>
      </c>
      <c r="B57" s="22" t="str">
        <f t="shared" si="2"/>
        <v/>
      </c>
      <c r="C57" s="14" t="str">
        <f>IF($A57&lt;&gt;"",MINIFS(Merchant!$A:$A,Merchant!$B:$B,$G$2),)</f>
        <v/>
      </c>
      <c r="D57" s="14" t="str">
        <f t="shared" si="3"/>
        <v/>
      </c>
      <c r="E57" s="14" t="str">
        <f t="shared" si="4"/>
        <v/>
      </c>
      <c r="F57" s="6" t="str">
        <f>IF($A57&lt;&gt;"",MAXIFS(Token!$C:$C,Token!$A:$A,$D57),)</f>
        <v/>
      </c>
    </row>
    <row r="58">
      <c r="A58" s="33" t="str">
        <f t="shared" si="1"/>
        <v/>
      </c>
      <c r="B58" s="22" t="str">
        <f t="shared" si="2"/>
        <v/>
      </c>
      <c r="C58" s="14" t="str">
        <f>IF($A58&lt;&gt;"",MINIFS(Merchant!$A:$A,Merchant!$B:$B,$G$2),)</f>
        <v/>
      </c>
      <c r="D58" s="14" t="str">
        <f t="shared" si="3"/>
        <v/>
      </c>
      <c r="E58" s="14" t="str">
        <f t="shared" si="4"/>
        <v/>
      </c>
      <c r="F58" s="6" t="str">
        <f>IF($A58&lt;&gt;"",MAXIFS(Token!$C:$C,Token!$A:$A,$D58),)</f>
        <v/>
      </c>
    </row>
    <row r="59">
      <c r="A59" s="33" t="str">
        <f t="shared" si="1"/>
        <v/>
      </c>
      <c r="B59" s="22" t="str">
        <f t="shared" si="2"/>
        <v/>
      </c>
      <c r="C59" s="14" t="str">
        <f>IF($A59&lt;&gt;"",MINIFS(Merchant!$A:$A,Merchant!$B:$B,$G$2),)</f>
        <v/>
      </c>
      <c r="D59" s="14" t="str">
        <f t="shared" si="3"/>
        <v/>
      </c>
      <c r="E59" s="14" t="str">
        <f t="shared" si="4"/>
        <v/>
      </c>
      <c r="F59" s="6" t="str">
        <f>IF($A59&lt;&gt;"",MAXIFS(Token!$C:$C,Token!$A:$A,$D59),)</f>
        <v/>
      </c>
    </row>
    <row r="60">
      <c r="A60" s="33" t="str">
        <f t="shared" si="1"/>
        <v/>
      </c>
      <c r="B60" s="22" t="str">
        <f t="shared" si="2"/>
        <v/>
      </c>
      <c r="C60" s="14" t="str">
        <f>IF($A60&lt;&gt;"",MINIFS(Merchant!$A:$A,Merchant!$B:$B,$G$2),)</f>
        <v/>
      </c>
      <c r="D60" s="14" t="str">
        <f t="shared" si="3"/>
        <v/>
      </c>
      <c r="E60" s="14" t="str">
        <f t="shared" si="4"/>
        <v/>
      </c>
      <c r="F60" s="6" t="str">
        <f>IF($A60&lt;&gt;"",MAXIFS(Token!$C:$C,Token!$A:$A,$D60),)</f>
        <v/>
      </c>
    </row>
    <row r="61">
      <c r="A61" s="33" t="str">
        <f t="shared" si="1"/>
        <v/>
      </c>
      <c r="B61" s="22" t="str">
        <f t="shared" si="2"/>
        <v/>
      </c>
      <c r="C61" s="14" t="str">
        <f>IF($A61&lt;&gt;"",MINIFS(Merchant!$A:$A,Merchant!$B:$B,$G$2),)</f>
        <v/>
      </c>
      <c r="D61" s="14" t="str">
        <f t="shared" si="3"/>
        <v/>
      </c>
      <c r="E61" s="14" t="str">
        <f t="shared" si="4"/>
        <v/>
      </c>
      <c r="F61" s="6" t="str">
        <f>IF($A61&lt;&gt;"",MAXIFS(Token!$C:$C,Token!$A:$A,$D61),)</f>
        <v/>
      </c>
    </row>
    <row r="62">
      <c r="A62" s="33" t="str">
        <f t="shared" si="1"/>
        <v/>
      </c>
      <c r="B62" s="22" t="str">
        <f t="shared" si="2"/>
        <v/>
      </c>
      <c r="C62" s="14" t="str">
        <f>IF($A62&lt;&gt;"",MINIFS(Merchant!$A:$A,Merchant!$B:$B,$G$2),)</f>
        <v/>
      </c>
      <c r="D62" s="14" t="str">
        <f t="shared" si="3"/>
        <v/>
      </c>
      <c r="E62" s="14" t="str">
        <f t="shared" si="4"/>
        <v/>
      </c>
      <c r="F62" s="6" t="str">
        <f>IF($A62&lt;&gt;"",MAXIFS(Token!$C:$C,Token!$A:$A,$D62),)</f>
        <v/>
      </c>
    </row>
    <row r="63">
      <c r="A63" s="33" t="str">
        <f t="shared" si="1"/>
        <v/>
      </c>
      <c r="B63" s="22" t="str">
        <f t="shared" si="2"/>
        <v/>
      </c>
      <c r="C63" s="14" t="str">
        <f>IF($A63&lt;&gt;"",MINIFS(Merchant!$A:$A,Merchant!$B:$B,$G$2),)</f>
        <v/>
      </c>
      <c r="D63" s="14" t="str">
        <f t="shared" si="3"/>
        <v/>
      </c>
      <c r="E63" s="14" t="str">
        <f t="shared" si="4"/>
        <v/>
      </c>
      <c r="F63" s="6" t="str">
        <f>IF($A63&lt;&gt;"",MAXIFS(Token!$C:$C,Token!$A:$A,$D63),)</f>
        <v/>
      </c>
    </row>
    <row r="64">
      <c r="A64" s="33" t="str">
        <f t="shared" si="1"/>
        <v/>
      </c>
      <c r="B64" s="22" t="str">
        <f t="shared" si="2"/>
        <v/>
      </c>
      <c r="C64" s="14" t="str">
        <f>IF($A64&lt;&gt;"",MINIFS(Merchant!$A:$A,Merchant!$B:$B,$G$2),)</f>
        <v/>
      </c>
      <c r="D64" s="14" t="str">
        <f t="shared" si="3"/>
        <v/>
      </c>
      <c r="E64" s="14" t="str">
        <f t="shared" si="4"/>
        <v/>
      </c>
      <c r="F64" s="6" t="str">
        <f>IF($A64&lt;&gt;"",MAXIFS(Token!$C:$C,Token!$A:$A,$D64),)</f>
        <v/>
      </c>
    </row>
    <row r="65">
      <c r="A65" s="33" t="str">
        <f t="shared" si="1"/>
        <v/>
      </c>
      <c r="B65" s="22" t="str">
        <f t="shared" si="2"/>
        <v/>
      </c>
      <c r="C65" s="14" t="str">
        <f>IF($A65&lt;&gt;"",MINIFS(Merchant!$A:$A,Merchant!$B:$B,$G$2),)</f>
        <v/>
      </c>
      <c r="D65" s="14" t="str">
        <f t="shared" si="3"/>
        <v/>
      </c>
      <c r="E65" s="14" t="str">
        <f t="shared" si="4"/>
        <v/>
      </c>
      <c r="F65" s="6" t="str">
        <f>IF($A65&lt;&gt;"",MAXIFS(Token!$C:$C,Token!$A:$A,$D65),)</f>
        <v/>
      </c>
    </row>
    <row r="66">
      <c r="A66" s="33" t="str">
        <f t="shared" si="1"/>
        <v/>
      </c>
      <c r="B66" s="22" t="str">
        <f t="shared" si="2"/>
        <v/>
      </c>
      <c r="C66" s="14" t="str">
        <f>IF($A66&lt;&gt;"",MINIFS(Merchant!$A:$A,Merchant!$B:$B,$G$2),)</f>
        <v/>
      </c>
      <c r="D66" s="14" t="str">
        <f t="shared" si="3"/>
        <v/>
      </c>
      <c r="E66" s="14" t="str">
        <f t="shared" si="4"/>
        <v/>
      </c>
      <c r="F66" s="6" t="str">
        <f>IF($A66&lt;&gt;"",MAXIFS(Token!$C:$C,Token!$A:$A,$D66),)</f>
        <v/>
      </c>
    </row>
    <row r="67">
      <c r="A67" s="33" t="str">
        <f t="shared" si="1"/>
        <v/>
      </c>
      <c r="B67" s="22" t="str">
        <f t="shared" si="2"/>
        <v/>
      </c>
      <c r="C67" s="14" t="str">
        <f>IF($A67&lt;&gt;"",MINIFS(Merchant!$A:$A,Merchant!$B:$B,$G$2),)</f>
        <v/>
      </c>
      <c r="D67" s="14" t="str">
        <f t="shared" si="3"/>
        <v/>
      </c>
      <c r="E67" s="14" t="str">
        <f t="shared" si="4"/>
        <v/>
      </c>
      <c r="F67" s="6" t="str">
        <f>IF($A67&lt;&gt;"",MAXIFS(Token!$C:$C,Token!$A:$A,$D67),)</f>
        <v/>
      </c>
    </row>
    <row r="68">
      <c r="A68" s="33" t="str">
        <f t="shared" si="1"/>
        <v/>
      </c>
      <c r="B68" s="22" t="str">
        <f t="shared" si="2"/>
        <v/>
      </c>
      <c r="C68" s="14" t="str">
        <f>IF($A68&lt;&gt;"",MINIFS(Merchant!$A:$A,Merchant!$B:$B,$G$2),)</f>
        <v/>
      </c>
      <c r="D68" s="14" t="str">
        <f t="shared" si="3"/>
        <v/>
      </c>
      <c r="E68" s="14" t="str">
        <f t="shared" si="4"/>
        <v/>
      </c>
      <c r="F68" s="6" t="str">
        <f>IF($A68&lt;&gt;"",MAXIFS(Token!$C:$C,Token!$A:$A,$D68),)</f>
        <v/>
      </c>
    </row>
    <row r="69">
      <c r="A69" s="33" t="str">
        <f t="shared" si="1"/>
        <v/>
      </c>
      <c r="B69" s="22" t="str">
        <f t="shared" si="2"/>
        <v/>
      </c>
      <c r="C69" s="14" t="str">
        <f>IF($A69&lt;&gt;"",MINIFS(Merchant!$A:$A,Merchant!$B:$B,$G$2),)</f>
        <v/>
      </c>
      <c r="D69" s="14" t="str">
        <f t="shared" si="3"/>
        <v/>
      </c>
      <c r="E69" s="14" t="str">
        <f t="shared" si="4"/>
        <v/>
      </c>
      <c r="F69" s="6" t="str">
        <f>IF($A69&lt;&gt;"",MAXIFS(Token!$C:$C,Token!$A:$A,$D69),)</f>
        <v/>
      </c>
    </row>
    <row r="70">
      <c r="A70" s="33" t="str">
        <f t="shared" si="1"/>
        <v/>
      </c>
      <c r="B70" s="22" t="str">
        <f t="shared" si="2"/>
        <v/>
      </c>
      <c r="C70" s="14" t="str">
        <f>IF($A70&lt;&gt;"",MINIFS(Merchant!$A:$A,Merchant!$B:$B,$G$2),)</f>
        <v/>
      </c>
      <c r="D70" s="14" t="str">
        <f t="shared" si="3"/>
        <v/>
      </c>
      <c r="E70" s="14" t="str">
        <f t="shared" si="4"/>
        <v/>
      </c>
      <c r="F70" s="6" t="str">
        <f>IF($A70&lt;&gt;"",MAXIFS(Token!$C:$C,Token!$A:$A,$D70),)</f>
        <v/>
      </c>
    </row>
    <row r="71">
      <c r="A71" s="33" t="str">
        <f t="shared" si="1"/>
        <v/>
      </c>
      <c r="B71" s="22" t="str">
        <f t="shared" si="2"/>
        <v/>
      </c>
      <c r="C71" s="14" t="str">
        <f>IF($A71&lt;&gt;"",MINIFS(Merchant!$A:$A,Merchant!$B:$B,$G$2),)</f>
        <v/>
      </c>
      <c r="D71" s="14" t="str">
        <f t="shared" si="3"/>
        <v/>
      </c>
      <c r="E71" s="14" t="str">
        <f t="shared" si="4"/>
        <v/>
      </c>
      <c r="F71" s="6" t="str">
        <f>IF($A71&lt;&gt;"",MAXIFS(Token!$C:$C,Token!$A:$A,$D71),)</f>
        <v/>
      </c>
    </row>
    <row r="72">
      <c r="A72" s="33" t="str">
        <f t="shared" si="1"/>
        <v/>
      </c>
      <c r="B72" s="22" t="str">
        <f t="shared" si="2"/>
        <v/>
      </c>
      <c r="C72" s="14" t="str">
        <f>IF($A72&lt;&gt;"",MINIFS(Merchant!$A:$A,Merchant!$B:$B,$G$2),)</f>
        <v/>
      </c>
      <c r="D72" s="14" t="str">
        <f t="shared" si="3"/>
        <v/>
      </c>
      <c r="E72" s="14" t="str">
        <f t="shared" si="4"/>
        <v/>
      </c>
      <c r="F72" s="6" t="str">
        <f>IF($A72&lt;&gt;"",MAXIFS(Token!$C:$C,Token!$A:$A,$D72),)</f>
        <v/>
      </c>
    </row>
    <row r="73">
      <c r="A73" s="33" t="str">
        <f t="shared" si="1"/>
        <v/>
      </c>
      <c r="B73" s="22" t="str">
        <f t="shared" si="2"/>
        <v/>
      </c>
      <c r="C73" s="14" t="str">
        <f>IF($A73&lt;&gt;"",MINIFS(Merchant!$A:$A,Merchant!$B:$B,$G$2),)</f>
        <v/>
      </c>
      <c r="D73" s="14" t="str">
        <f t="shared" si="3"/>
        <v/>
      </c>
      <c r="E73" s="14" t="str">
        <f t="shared" si="4"/>
        <v/>
      </c>
      <c r="F73" s="6" t="str">
        <f>IF($A73&lt;&gt;"",MAXIFS(Token!$C:$C,Token!$A:$A,$D73),)</f>
        <v/>
      </c>
    </row>
    <row r="74">
      <c r="A74" s="33" t="str">
        <f t="shared" si="1"/>
        <v/>
      </c>
      <c r="B74" s="22" t="str">
        <f t="shared" si="2"/>
        <v/>
      </c>
      <c r="C74" s="14" t="str">
        <f>IF($A74&lt;&gt;"",MINIFS(Merchant!$A:$A,Merchant!$B:$B,$G$2),)</f>
        <v/>
      </c>
      <c r="D74" s="14" t="str">
        <f t="shared" si="3"/>
        <v/>
      </c>
      <c r="E74" s="14" t="str">
        <f t="shared" si="4"/>
        <v/>
      </c>
      <c r="F74" s="6" t="str">
        <f>IF($A74&lt;&gt;"",MAXIFS(Token!$C:$C,Token!$A:$A,$D74),)</f>
        <v/>
      </c>
    </row>
    <row r="75">
      <c r="A75" s="33" t="str">
        <f t="shared" si="1"/>
        <v/>
      </c>
      <c r="B75" s="22" t="str">
        <f t="shared" si="2"/>
        <v/>
      </c>
      <c r="C75" s="14" t="str">
        <f>IF($A75&lt;&gt;"",MINIFS(Merchant!$A:$A,Merchant!$B:$B,$G$2),)</f>
        <v/>
      </c>
      <c r="D75" s="14" t="str">
        <f t="shared" si="3"/>
        <v/>
      </c>
      <c r="E75" s="14" t="str">
        <f t="shared" si="4"/>
        <v/>
      </c>
      <c r="F75" s="6" t="str">
        <f>IF($A75&lt;&gt;"",MAXIFS(Token!$C:$C,Token!$A:$A,$D75),)</f>
        <v/>
      </c>
    </row>
    <row r="76">
      <c r="A76" s="33" t="str">
        <f t="shared" si="1"/>
        <v/>
      </c>
      <c r="B76" s="22" t="str">
        <f t="shared" si="2"/>
        <v/>
      </c>
      <c r="C76" s="14" t="str">
        <f>IF($A76&lt;&gt;"",MINIFS(Merchant!$A:$A,Merchant!$B:$B,$G$2),)</f>
        <v/>
      </c>
      <c r="D76" s="14" t="str">
        <f t="shared" si="3"/>
        <v/>
      </c>
      <c r="E76" s="14" t="str">
        <f t="shared" si="4"/>
        <v/>
      </c>
      <c r="F76" s="6" t="str">
        <f>IF($A76&lt;&gt;"",MAXIFS(Token!$C:$C,Token!$A:$A,$D76),)</f>
        <v/>
      </c>
    </row>
    <row r="77">
      <c r="A77" s="33" t="str">
        <f t="shared" si="1"/>
        <v/>
      </c>
      <c r="B77" s="22" t="str">
        <f t="shared" si="2"/>
        <v/>
      </c>
      <c r="C77" s="14" t="str">
        <f>IF($A77&lt;&gt;"",MINIFS(Merchant!$A:$A,Merchant!$B:$B,$G$2),)</f>
        <v/>
      </c>
      <c r="D77" s="14" t="str">
        <f t="shared" si="3"/>
        <v/>
      </c>
      <c r="E77" s="14" t="str">
        <f t="shared" si="4"/>
        <v/>
      </c>
      <c r="F77" s="6" t="str">
        <f>IF($A77&lt;&gt;"",MAXIFS(Token!$C:$C,Token!$A:$A,$D77),)</f>
        <v/>
      </c>
    </row>
    <row r="78">
      <c r="A78" s="33" t="str">
        <f t="shared" si="1"/>
        <v/>
      </c>
      <c r="B78" s="22" t="str">
        <f t="shared" si="2"/>
        <v/>
      </c>
      <c r="C78" s="14" t="str">
        <f>IF($A78&lt;&gt;"",MINIFS(Merchant!$A:$A,Merchant!$B:$B,$G$2),)</f>
        <v/>
      </c>
      <c r="D78" s="14" t="str">
        <f t="shared" si="3"/>
        <v/>
      </c>
      <c r="E78" s="14" t="str">
        <f t="shared" si="4"/>
        <v/>
      </c>
      <c r="F78" s="6" t="str">
        <f>IF($A78&lt;&gt;"",MAXIFS(Token!$C:$C,Token!$A:$A,$D78),)</f>
        <v/>
      </c>
    </row>
    <row r="79">
      <c r="A79" s="33" t="str">
        <f t="shared" si="1"/>
        <v/>
      </c>
      <c r="B79" s="22" t="str">
        <f t="shared" si="2"/>
        <v/>
      </c>
      <c r="C79" s="14" t="str">
        <f>IF($A79&lt;&gt;"",MINIFS(Merchant!$A:$A,Merchant!$B:$B,$G$2),)</f>
        <v/>
      </c>
      <c r="D79" s="14" t="str">
        <f t="shared" si="3"/>
        <v/>
      </c>
      <c r="E79" s="14" t="str">
        <f t="shared" si="4"/>
        <v/>
      </c>
      <c r="F79" s="6" t="str">
        <f>IF($A79&lt;&gt;"",MAXIFS(Token!$C:$C,Token!$A:$A,$D79),)</f>
        <v/>
      </c>
    </row>
    <row r="80">
      <c r="A80" s="33" t="str">
        <f t="shared" si="1"/>
        <v/>
      </c>
      <c r="B80" s="22" t="str">
        <f t="shared" si="2"/>
        <v/>
      </c>
      <c r="C80" s="14" t="str">
        <f>IF($A80&lt;&gt;"",MINIFS(Merchant!$A:$A,Merchant!$B:$B,$G$2),)</f>
        <v/>
      </c>
      <c r="D80" s="14" t="str">
        <f t="shared" si="3"/>
        <v/>
      </c>
      <c r="E80" s="14" t="str">
        <f t="shared" si="4"/>
        <v/>
      </c>
      <c r="F80" s="6" t="str">
        <f>IF($A80&lt;&gt;"",MAXIFS(Token!$C:$C,Token!$A:$A,$D80),)</f>
        <v/>
      </c>
    </row>
    <row r="81">
      <c r="A81" s="33" t="str">
        <f t="shared" si="1"/>
        <v/>
      </c>
      <c r="B81" s="22" t="str">
        <f t="shared" si="2"/>
        <v/>
      </c>
      <c r="C81" s="14" t="str">
        <f>IF($A81&lt;&gt;"",MINIFS(Merchant!$A:$A,Merchant!$B:$B,$G$2),)</f>
        <v/>
      </c>
      <c r="D81" s="14" t="str">
        <f t="shared" si="3"/>
        <v/>
      </c>
      <c r="E81" s="14" t="str">
        <f t="shared" si="4"/>
        <v/>
      </c>
      <c r="F81" s="6" t="str">
        <f>IF($A81&lt;&gt;"",MAXIFS(Token!$C:$C,Token!$A:$A,$D81),)</f>
        <v/>
      </c>
    </row>
    <row r="82">
      <c r="A82" s="33" t="str">
        <f t="shared" si="1"/>
        <v/>
      </c>
      <c r="B82" s="22" t="str">
        <f t="shared" si="2"/>
        <v/>
      </c>
      <c r="C82" s="14" t="str">
        <f>IF($A82&lt;&gt;"",MINIFS(Merchant!$A:$A,Merchant!$B:$B,$G$2),)</f>
        <v/>
      </c>
      <c r="D82" s="14" t="str">
        <f t="shared" si="3"/>
        <v/>
      </c>
      <c r="E82" s="14" t="str">
        <f t="shared" si="4"/>
        <v/>
      </c>
      <c r="F82" s="6" t="str">
        <f>IF($A82&lt;&gt;"",MAXIFS(Token!$C:$C,Token!$A:$A,$D82),)</f>
        <v/>
      </c>
    </row>
    <row r="83">
      <c r="A83" s="33" t="str">
        <f t="shared" si="1"/>
        <v/>
      </c>
      <c r="B83" s="22" t="str">
        <f t="shared" si="2"/>
        <v/>
      </c>
      <c r="C83" s="14" t="str">
        <f>IF($A83&lt;&gt;"",MINIFS(Merchant!$A:$A,Merchant!$B:$B,$G$2),)</f>
        <v/>
      </c>
      <c r="D83" s="14" t="str">
        <f t="shared" si="3"/>
        <v/>
      </c>
      <c r="E83" s="14" t="str">
        <f t="shared" si="4"/>
        <v/>
      </c>
      <c r="F83" s="6" t="str">
        <f>IF($A83&lt;&gt;"",MAXIFS(Token!$C:$C,Token!$A:$A,$D83),)</f>
        <v/>
      </c>
    </row>
    <row r="84">
      <c r="A84" s="33" t="str">
        <f t="shared" si="1"/>
        <v/>
      </c>
      <c r="B84" s="22" t="str">
        <f t="shared" si="2"/>
        <v/>
      </c>
      <c r="C84" s="14" t="str">
        <f>IF($A84&lt;&gt;"",MINIFS(Merchant!$A:$A,Merchant!$B:$B,$G$2),)</f>
        <v/>
      </c>
      <c r="D84" s="14" t="str">
        <f t="shared" si="3"/>
        <v/>
      </c>
      <c r="E84" s="14" t="str">
        <f t="shared" si="4"/>
        <v/>
      </c>
      <c r="F84" s="6" t="str">
        <f>IF($A84&lt;&gt;"",MAXIFS(Token!$C:$C,Token!$A:$A,$D84),)</f>
        <v/>
      </c>
    </row>
    <row r="85">
      <c r="A85" s="33" t="str">
        <f t="shared" si="1"/>
        <v/>
      </c>
      <c r="B85" s="22" t="str">
        <f t="shared" si="2"/>
        <v/>
      </c>
      <c r="C85" s="14" t="str">
        <f>IF($A85&lt;&gt;"",MINIFS(Merchant!$A:$A,Merchant!$B:$B,$G$2),)</f>
        <v/>
      </c>
      <c r="D85" s="14" t="str">
        <f t="shared" si="3"/>
        <v/>
      </c>
      <c r="E85" s="14" t="str">
        <f t="shared" si="4"/>
        <v/>
      </c>
      <c r="F85" s="6" t="str">
        <f>IF($A85&lt;&gt;"",MAXIFS(Token!$C:$C,Token!$A:$A,$D85),)</f>
        <v/>
      </c>
    </row>
    <row r="86">
      <c r="A86" s="33" t="str">
        <f t="shared" si="1"/>
        <v/>
      </c>
      <c r="B86" s="22" t="str">
        <f t="shared" si="2"/>
        <v/>
      </c>
      <c r="C86" s="14" t="str">
        <f>IF($A86&lt;&gt;"",MINIFS(Merchant!$A:$A,Merchant!$B:$B,$G$2),)</f>
        <v/>
      </c>
      <c r="D86" s="14" t="str">
        <f t="shared" si="3"/>
        <v/>
      </c>
      <c r="E86" s="14" t="str">
        <f t="shared" si="4"/>
        <v/>
      </c>
      <c r="F86" s="6" t="str">
        <f>IF($A86&lt;&gt;"",MAXIFS(Token!$C:$C,Token!$A:$A,$D86),)</f>
        <v/>
      </c>
    </row>
    <row r="87">
      <c r="A87" s="33" t="str">
        <f t="shared" si="1"/>
        <v/>
      </c>
      <c r="B87" s="22" t="str">
        <f t="shared" si="2"/>
        <v/>
      </c>
      <c r="C87" s="14" t="str">
        <f>IF($A87&lt;&gt;"",MINIFS(Merchant!$A:$A,Merchant!$B:$B,$G$2),)</f>
        <v/>
      </c>
      <c r="D87" s="14" t="str">
        <f t="shared" si="3"/>
        <v/>
      </c>
      <c r="E87" s="14" t="str">
        <f t="shared" si="4"/>
        <v/>
      </c>
      <c r="F87" s="6" t="str">
        <f>IF($A87&lt;&gt;"",MAXIFS(Token!$C:$C,Token!$A:$A,$D87),)</f>
        <v/>
      </c>
    </row>
    <row r="88">
      <c r="A88" s="33" t="str">
        <f t="shared" si="1"/>
        <v/>
      </c>
      <c r="B88" s="22" t="str">
        <f t="shared" si="2"/>
        <v/>
      </c>
      <c r="C88" s="14" t="str">
        <f>IF($A88&lt;&gt;"",MINIFS(Merchant!$A:$A,Merchant!$B:$B,$G$2),)</f>
        <v/>
      </c>
      <c r="D88" s="14" t="str">
        <f t="shared" si="3"/>
        <v/>
      </c>
      <c r="E88" s="14" t="str">
        <f t="shared" si="4"/>
        <v/>
      </c>
      <c r="F88" s="6" t="str">
        <f>IF($A88&lt;&gt;"",MAXIFS(Token!$C:$C,Token!$A:$A,$D88),)</f>
        <v/>
      </c>
    </row>
    <row r="89">
      <c r="A89" s="33" t="str">
        <f t="shared" si="1"/>
        <v/>
      </c>
      <c r="B89" s="22" t="str">
        <f t="shared" si="2"/>
        <v/>
      </c>
      <c r="C89" s="14" t="str">
        <f>IF($A89&lt;&gt;"",MINIFS(Merchant!$A:$A,Merchant!$B:$B,$G$2),)</f>
        <v/>
      </c>
      <c r="D89" s="14" t="str">
        <f t="shared" si="3"/>
        <v/>
      </c>
      <c r="E89" s="14" t="str">
        <f t="shared" si="4"/>
        <v/>
      </c>
      <c r="F89" s="6" t="str">
        <f>IF($A89&lt;&gt;"",MAXIFS(Token!$C:$C,Token!$A:$A,$D89),)</f>
        <v/>
      </c>
    </row>
    <row r="90">
      <c r="A90" s="33" t="str">
        <f t="shared" si="1"/>
        <v/>
      </c>
      <c r="B90" s="22" t="str">
        <f t="shared" si="2"/>
        <v/>
      </c>
      <c r="C90" s="14" t="str">
        <f>IF($A90&lt;&gt;"",MINIFS(Merchant!$A:$A,Merchant!$B:$B,$G$2),)</f>
        <v/>
      </c>
      <c r="D90" s="14" t="str">
        <f t="shared" si="3"/>
        <v/>
      </c>
      <c r="E90" s="14" t="str">
        <f t="shared" si="4"/>
        <v/>
      </c>
      <c r="F90" s="6" t="str">
        <f>IF($A90&lt;&gt;"",MAXIFS(Token!$C:$C,Token!$A:$A,$D90),)</f>
        <v/>
      </c>
    </row>
    <row r="91">
      <c r="A91" s="33" t="str">
        <f t="shared" si="1"/>
        <v/>
      </c>
      <c r="B91" s="22" t="str">
        <f t="shared" si="2"/>
        <v/>
      </c>
      <c r="C91" s="14" t="str">
        <f>IF($A91&lt;&gt;"",MINIFS(Merchant!$A:$A,Merchant!$B:$B,$G$2),)</f>
        <v/>
      </c>
      <c r="D91" s="14" t="str">
        <f t="shared" si="3"/>
        <v/>
      </c>
      <c r="E91" s="14" t="str">
        <f t="shared" si="4"/>
        <v/>
      </c>
      <c r="F91" s="6" t="str">
        <f>IF($A91&lt;&gt;"",MAXIFS(Token!$C:$C,Token!$A:$A,$D91),)</f>
        <v/>
      </c>
    </row>
    <row r="92">
      <c r="A92" s="33" t="str">
        <f t="shared" si="1"/>
        <v/>
      </c>
      <c r="B92" s="22" t="str">
        <f t="shared" si="2"/>
        <v/>
      </c>
      <c r="C92" s="14" t="str">
        <f>IF($A92&lt;&gt;"",MINIFS(Merchant!$A:$A,Merchant!$B:$B,$G$2),)</f>
        <v/>
      </c>
      <c r="D92" s="14" t="str">
        <f t="shared" si="3"/>
        <v/>
      </c>
      <c r="E92" s="14" t="str">
        <f t="shared" si="4"/>
        <v/>
      </c>
      <c r="F92" s="6" t="str">
        <f>IF($A92&lt;&gt;"",MAXIFS(Token!$C:$C,Token!$A:$A,$D92),)</f>
        <v/>
      </c>
    </row>
    <row r="93">
      <c r="A93" s="33" t="str">
        <f t="shared" si="1"/>
        <v/>
      </c>
      <c r="B93" s="22" t="str">
        <f t="shared" si="2"/>
        <v/>
      </c>
      <c r="C93" s="14" t="str">
        <f>IF($A93&lt;&gt;"",MINIFS(Merchant!$A:$A,Merchant!$B:$B,$G$2),)</f>
        <v/>
      </c>
      <c r="D93" s="14" t="str">
        <f t="shared" si="3"/>
        <v/>
      </c>
      <c r="E93" s="14" t="str">
        <f t="shared" si="4"/>
        <v/>
      </c>
      <c r="F93" s="6" t="str">
        <f>IF($A93&lt;&gt;"",MAXIFS(Token!$C:$C,Token!$A:$A,$D93),)</f>
        <v/>
      </c>
    </row>
    <row r="94">
      <c r="A94" s="33" t="str">
        <f t="shared" si="1"/>
        <v/>
      </c>
      <c r="B94" s="22" t="str">
        <f t="shared" si="2"/>
        <v/>
      </c>
      <c r="C94" s="14" t="str">
        <f>IF($A94&lt;&gt;"",MINIFS(Merchant!$A:$A,Merchant!$B:$B,$G$2),)</f>
        <v/>
      </c>
      <c r="D94" s="14" t="str">
        <f t="shared" si="3"/>
        <v/>
      </c>
      <c r="E94" s="14" t="str">
        <f t="shared" si="4"/>
        <v/>
      </c>
      <c r="F94" s="6" t="str">
        <f>IF($A94&lt;&gt;"",MAXIFS(Token!$C:$C,Token!$A:$A,$D94),)</f>
        <v/>
      </c>
    </row>
    <row r="95">
      <c r="A95" s="33" t="str">
        <f t="shared" si="1"/>
        <v/>
      </c>
      <c r="B95" s="22" t="str">
        <f t="shared" si="2"/>
        <v/>
      </c>
      <c r="C95" s="14" t="str">
        <f>IF($A95&lt;&gt;"",MINIFS(Merchant!$A:$A,Merchant!$B:$B,$G$2),)</f>
        <v/>
      </c>
      <c r="D95" s="14" t="str">
        <f t="shared" si="3"/>
        <v/>
      </c>
      <c r="E95" s="14" t="str">
        <f t="shared" si="4"/>
        <v/>
      </c>
      <c r="F95" s="6" t="str">
        <f>IF($A95&lt;&gt;"",MAXIFS(Token!$C:$C,Token!$A:$A,$D95),)</f>
        <v/>
      </c>
    </row>
    <row r="96">
      <c r="A96" s="33" t="str">
        <f t="shared" si="1"/>
        <v/>
      </c>
      <c r="B96" s="22" t="str">
        <f t="shared" si="2"/>
        <v/>
      </c>
      <c r="C96" s="14" t="str">
        <f>IF($A96&lt;&gt;"",MINIFS(Merchant!$A:$A,Merchant!$B:$B,$G$2),)</f>
        <v/>
      </c>
      <c r="D96" s="14" t="str">
        <f t="shared" si="3"/>
        <v/>
      </c>
      <c r="E96" s="14" t="str">
        <f t="shared" si="4"/>
        <v/>
      </c>
      <c r="F96" s="6" t="str">
        <f>IF($A96&lt;&gt;"",MAXIFS(Token!$C:$C,Token!$A:$A,$D96),)</f>
        <v/>
      </c>
    </row>
    <row r="97">
      <c r="A97" s="33" t="str">
        <f t="shared" si="1"/>
        <v/>
      </c>
      <c r="B97" s="22" t="str">
        <f t="shared" si="2"/>
        <v/>
      </c>
      <c r="C97" s="14" t="str">
        <f>IF($A97&lt;&gt;"",MINIFS(Merchant!$A:$A,Merchant!$B:$B,$G$2),)</f>
        <v/>
      </c>
      <c r="D97" s="14" t="str">
        <f t="shared" si="3"/>
        <v/>
      </c>
      <c r="E97" s="14" t="str">
        <f t="shared" si="4"/>
        <v/>
      </c>
      <c r="F97" s="6" t="str">
        <f>IF($A97&lt;&gt;"",MAXIFS(Token!$C:$C,Token!$A:$A,$D97),)</f>
        <v/>
      </c>
    </row>
    <row r="98">
      <c r="A98" s="33" t="str">
        <f t="shared" si="1"/>
        <v/>
      </c>
      <c r="B98" s="22" t="str">
        <f t="shared" si="2"/>
        <v/>
      </c>
      <c r="C98" s="14" t="str">
        <f>IF($A98&lt;&gt;"",MINIFS(Merchant!$A:$A,Merchant!$B:$B,$G$2),)</f>
        <v/>
      </c>
      <c r="D98" s="14" t="str">
        <f t="shared" si="3"/>
        <v/>
      </c>
      <c r="E98" s="14" t="str">
        <f t="shared" si="4"/>
        <v/>
      </c>
      <c r="F98" s="6" t="str">
        <f>IF($A98&lt;&gt;"",MAXIFS(Token!$C:$C,Token!$A:$A,$D98),)</f>
        <v/>
      </c>
    </row>
    <row r="99">
      <c r="A99" s="33" t="str">
        <f t="shared" si="1"/>
        <v/>
      </c>
      <c r="B99" s="22" t="str">
        <f t="shared" si="2"/>
        <v/>
      </c>
      <c r="C99" s="14" t="str">
        <f>IF($A99&lt;&gt;"",MINIFS(Merchant!$A:$A,Merchant!$B:$B,$G$2),)</f>
        <v/>
      </c>
      <c r="D99" s="14" t="str">
        <f t="shared" si="3"/>
        <v/>
      </c>
      <c r="E99" s="14" t="str">
        <f t="shared" si="4"/>
        <v/>
      </c>
      <c r="F99" s="6" t="str">
        <f>IF($A99&lt;&gt;"",MAXIFS(Token!$C:$C,Token!$A:$A,$D99),)</f>
        <v/>
      </c>
    </row>
    <row r="100">
      <c r="A100" s="33" t="str">
        <f t="shared" si="1"/>
        <v/>
      </c>
      <c r="B100" s="22" t="str">
        <f t="shared" si="2"/>
        <v/>
      </c>
      <c r="C100" s="14" t="str">
        <f>IF($A100&lt;&gt;"",MINIFS(Merchant!$A:$A,Merchant!$B:$B,$G$2),)</f>
        <v/>
      </c>
      <c r="D100" s="14" t="str">
        <f t="shared" si="3"/>
        <v/>
      </c>
      <c r="E100" s="14" t="str">
        <f t="shared" si="4"/>
        <v/>
      </c>
      <c r="F100" s="6" t="str">
        <f>IF($A100&lt;&gt;"",MAXIFS(Token!$C:$C,Token!$A:$A,$D100),)</f>
        <v/>
      </c>
    </row>
    <row r="101">
      <c r="A101" s="33" t="str">
        <f t="shared" si="1"/>
        <v/>
      </c>
      <c r="B101" s="22" t="str">
        <f t="shared" si="2"/>
        <v/>
      </c>
      <c r="C101" s="14" t="str">
        <f>IF($A101&lt;&gt;"",MINIFS(Merchant!$A:$A,Merchant!$B:$B,$G$2),)</f>
        <v/>
      </c>
      <c r="D101" s="14" t="str">
        <f t="shared" si="3"/>
        <v/>
      </c>
      <c r="E101" s="14" t="str">
        <f t="shared" si="4"/>
        <v/>
      </c>
      <c r="F101" s="6" t="str">
        <f>IF($A101&lt;&gt;"",MAXIFS(Token!$C:$C,Token!$A:$A,$D101),)</f>
        <v/>
      </c>
    </row>
    <row r="102">
      <c r="A102" s="33" t="str">
        <f t="shared" si="1"/>
        <v/>
      </c>
      <c r="B102" s="22" t="str">
        <f t="shared" si="2"/>
        <v/>
      </c>
      <c r="C102" s="14" t="str">
        <f>IF($A102&lt;&gt;"",MINIFS(Merchant!$A:$A,Merchant!$B:$B,$G$2),)</f>
        <v/>
      </c>
      <c r="D102" s="14" t="str">
        <f t="shared" si="3"/>
        <v/>
      </c>
      <c r="E102" s="14" t="str">
        <f t="shared" si="4"/>
        <v/>
      </c>
      <c r="F102" s="6" t="str">
        <f>IF($A102&lt;&gt;"",MAXIFS(Token!$C:$C,Token!$A:$A,$D102),)</f>
        <v/>
      </c>
    </row>
    <row r="103">
      <c r="A103" s="33" t="str">
        <f t="shared" si="1"/>
        <v/>
      </c>
      <c r="B103" s="22" t="str">
        <f t="shared" si="2"/>
        <v/>
      </c>
      <c r="C103" s="14" t="str">
        <f>IF($A103&lt;&gt;"",MINIFS(Merchant!$A:$A,Merchant!$B:$B,$G$2),)</f>
        <v/>
      </c>
      <c r="D103" s="14" t="str">
        <f t="shared" si="3"/>
        <v/>
      </c>
      <c r="E103" s="14" t="str">
        <f t="shared" si="4"/>
        <v/>
      </c>
      <c r="F103" s="6" t="str">
        <f>IF($A103&lt;&gt;"",MAXIFS(Token!$C:$C,Token!$A:$A,$D103),)</f>
        <v/>
      </c>
    </row>
    <row r="104">
      <c r="A104" s="33" t="str">
        <f t="shared" si="1"/>
        <v/>
      </c>
      <c r="B104" s="22" t="str">
        <f t="shared" si="2"/>
        <v/>
      </c>
      <c r="C104" s="14" t="str">
        <f>IF($A104&lt;&gt;"",MINIFS(Merchant!$A:$A,Merchant!$B:$B,$G$2),)</f>
        <v/>
      </c>
      <c r="D104" s="14" t="str">
        <f t="shared" si="3"/>
        <v/>
      </c>
      <c r="E104" s="14" t="str">
        <f t="shared" si="4"/>
        <v/>
      </c>
      <c r="F104" s="6" t="str">
        <f>IF($A104&lt;&gt;"",MAXIFS(Token!$C:$C,Token!$A:$A,$D104),)</f>
        <v/>
      </c>
    </row>
    <row r="105">
      <c r="A105" s="33" t="str">
        <f t="shared" si="1"/>
        <v/>
      </c>
      <c r="B105" s="22" t="str">
        <f t="shared" si="2"/>
        <v/>
      </c>
      <c r="C105" s="14" t="str">
        <f>IF($A105&lt;&gt;"",MINIFS(Merchant!$A:$A,Merchant!$B:$B,$G$2),)</f>
        <v/>
      </c>
      <c r="D105" s="14" t="str">
        <f t="shared" si="3"/>
        <v/>
      </c>
      <c r="E105" s="14" t="str">
        <f t="shared" si="4"/>
        <v/>
      </c>
      <c r="F105" s="6" t="str">
        <f>IF($A105&lt;&gt;"",MAXIFS(Token!$C:$C,Token!$A:$A,$D105),)</f>
        <v/>
      </c>
    </row>
    <row r="106">
      <c r="A106" s="33" t="str">
        <f t="shared" si="1"/>
        <v/>
      </c>
      <c r="B106" s="22" t="str">
        <f t="shared" si="2"/>
        <v/>
      </c>
      <c r="C106" s="14" t="str">
        <f>IF($A106&lt;&gt;"",MINIFS(Merchant!$A:$A,Merchant!$B:$B,$G$2),)</f>
        <v/>
      </c>
      <c r="D106" s="14" t="str">
        <f t="shared" si="3"/>
        <v/>
      </c>
      <c r="E106" s="14" t="str">
        <f t="shared" si="4"/>
        <v/>
      </c>
      <c r="F106" s="6" t="str">
        <f>IF($A106&lt;&gt;"",MAXIFS(Token!$C:$C,Token!$A:$A,$D106),)</f>
        <v/>
      </c>
    </row>
    <row r="107">
      <c r="A107" s="33" t="str">
        <f t="shared" si="1"/>
        <v/>
      </c>
      <c r="B107" s="22" t="str">
        <f t="shared" si="2"/>
        <v/>
      </c>
      <c r="C107" s="14" t="str">
        <f>IF($A107&lt;&gt;"",MINIFS(Merchant!$A:$A,Merchant!$B:$B,$G$2),)</f>
        <v/>
      </c>
      <c r="D107" s="14" t="str">
        <f t="shared" si="3"/>
        <v/>
      </c>
      <c r="E107" s="14" t="str">
        <f t="shared" si="4"/>
        <v/>
      </c>
      <c r="F107" s="6" t="str">
        <f>IF($A107&lt;&gt;"",MAXIFS(Token!$C:$C,Token!$A:$A,$D107),)</f>
        <v/>
      </c>
    </row>
    <row r="108">
      <c r="A108" s="33" t="str">
        <f t="shared" si="1"/>
        <v/>
      </c>
      <c r="B108" s="22" t="str">
        <f t="shared" si="2"/>
        <v/>
      </c>
      <c r="C108" s="14" t="str">
        <f>IF($A108&lt;&gt;"",MINIFS(Merchant!$A:$A,Merchant!$B:$B,$G$2),)</f>
        <v/>
      </c>
      <c r="D108" s="14" t="str">
        <f t="shared" si="3"/>
        <v/>
      </c>
      <c r="E108" s="14" t="str">
        <f t="shared" si="4"/>
        <v/>
      </c>
      <c r="F108" s="6" t="str">
        <f>IF($A108&lt;&gt;"",MAXIFS(Token!$C:$C,Token!$A:$A,$D108),)</f>
        <v/>
      </c>
    </row>
    <row r="109">
      <c r="A109" s="33" t="str">
        <f t="shared" si="1"/>
        <v/>
      </c>
      <c r="B109" s="22" t="str">
        <f t="shared" si="2"/>
        <v/>
      </c>
      <c r="C109" s="14" t="str">
        <f>IF($A109&lt;&gt;"",MINIFS(Merchant!$A:$A,Merchant!$B:$B,$G$2),)</f>
        <v/>
      </c>
      <c r="D109" s="14" t="str">
        <f t="shared" si="3"/>
        <v/>
      </c>
      <c r="E109" s="14" t="str">
        <f t="shared" si="4"/>
        <v/>
      </c>
      <c r="F109" s="6" t="str">
        <f>IF($A109&lt;&gt;"",MAXIFS(Token!$C:$C,Token!$A:$A,$D109),)</f>
        <v/>
      </c>
    </row>
    <row r="110">
      <c r="A110" s="33" t="str">
        <f t="shared" si="1"/>
        <v/>
      </c>
      <c r="B110" s="22" t="str">
        <f t="shared" si="2"/>
        <v/>
      </c>
      <c r="C110" s="14" t="str">
        <f>IF($A110&lt;&gt;"",MINIFS(Merchant!$A:$A,Merchant!$B:$B,$G$2),)</f>
        <v/>
      </c>
      <c r="D110" s="14" t="str">
        <f t="shared" si="3"/>
        <v/>
      </c>
      <c r="E110" s="14" t="str">
        <f t="shared" si="4"/>
        <v/>
      </c>
      <c r="F110" s="6" t="str">
        <f>IF($A110&lt;&gt;"",MAXIFS(Token!$C:$C,Token!$A:$A,$D110),)</f>
        <v/>
      </c>
    </row>
    <row r="111">
      <c r="A111" s="33" t="str">
        <f t="shared" si="1"/>
        <v/>
      </c>
      <c r="B111" s="22" t="str">
        <f t="shared" si="2"/>
        <v/>
      </c>
      <c r="C111" s="14" t="str">
        <f>IF($A111&lt;&gt;"",MINIFS(Merchant!$A:$A,Merchant!$B:$B,$G$2),)</f>
        <v/>
      </c>
      <c r="D111" s="14" t="str">
        <f t="shared" si="3"/>
        <v/>
      </c>
      <c r="E111" s="14" t="str">
        <f t="shared" si="4"/>
        <v/>
      </c>
      <c r="F111" s="6" t="str">
        <f>IF($A111&lt;&gt;"",MAXIFS(Token!$C:$C,Token!$A:$A,$D111),)</f>
        <v/>
      </c>
    </row>
    <row r="112">
      <c r="A112" s="33" t="str">
        <f t="shared" si="1"/>
        <v/>
      </c>
      <c r="B112" s="22" t="str">
        <f t="shared" si="2"/>
        <v/>
      </c>
      <c r="C112" s="14" t="str">
        <f>IF($A112&lt;&gt;"",MINIFS(Merchant!$A:$A,Merchant!$B:$B,$G$2),)</f>
        <v/>
      </c>
      <c r="D112" s="14" t="str">
        <f t="shared" si="3"/>
        <v/>
      </c>
      <c r="E112" s="14" t="str">
        <f t="shared" si="4"/>
        <v/>
      </c>
      <c r="F112" s="6" t="str">
        <f>IF($A112&lt;&gt;"",MAXIFS(Token!$C:$C,Token!$A:$A,$D112),)</f>
        <v/>
      </c>
    </row>
    <row r="113">
      <c r="A113" s="33" t="str">
        <f t="shared" si="1"/>
        <v/>
      </c>
      <c r="B113" s="22" t="str">
        <f t="shared" si="2"/>
        <v/>
      </c>
      <c r="C113" s="14" t="str">
        <f>IF($A113&lt;&gt;"",MINIFS(Merchant!$A:$A,Merchant!$B:$B,$G$2),)</f>
        <v/>
      </c>
      <c r="D113" s="14" t="str">
        <f t="shared" si="3"/>
        <v/>
      </c>
      <c r="E113" s="14" t="str">
        <f t="shared" si="4"/>
        <v/>
      </c>
      <c r="F113" s="6" t="str">
        <f>IF($A113&lt;&gt;"",MAXIFS(Token!$C:$C,Token!$A:$A,$D113),)</f>
        <v/>
      </c>
    </row>
    <row r="114">
      <c r="A114" s="33" t="str">
        <f t="shared" si="1"/>
        <v/>
      </c>
      <c r="B114" s="22" t="str">
        <f t="shared" si="2"/>
        <v/>
      </c>
      <c r="C114" s="14" t="str">
        <f>IF($A114&lt;&gt;"",MINIFS(Merchant!$A:$A,Merchant!$B:$B,$G$2),)</f>
        <v/>
      </c>
      <c r="D114" s="14" t="str">
        <f t="shared" si="3"/>
        <v/>
      </c>
      <c r="E114" s="14" t="str">
        <f t="shared" si="4"/>
        <v/>
      </c>
      <c r="F114" s="6" t="str">
        <f>IF($A114&lt;&gt;"",MAXIFS(Token!$C:$C,Token!$A:$A,$D114),)</f>
        <v/>
      </c>
    </row>
    <row r="115">
      <c r="A115" s="33" t="str">
        <f t="shared" si="1"/>
        <v/>
      </c>
      <c r="B115" s="22" t="str">
        <f t="shared" si="2"/>
        <v/>
      </c>
      <c r="C115" s="14" t="str">
        <f>IF($A115&lt;&gt;"",MINIFS(Merchant!$A:$A,Merchant!$B:$B,$G$2),)</f>
        <v/>
      </c>
      <c r="D115" s="14" t="str">
        <f t="shared" si="3"/>
        <v/>
      </c>
      <c r="E115" s="14" t="str">
        <f t="shared" si="4"/>
        <v/>
      </c>
      <c r="F115" s="6" t="str">
        <f>IF($A115&lt;&gt;"",MAXIFS(Token!$C:$C,Token!$A:$A,$D115),)</f>
        <v/>
      </c>
    </row>
    <row r="116">
      <c r="A116" s="33" t="str">
        <f t="shared" si="1"/>
        <v/>
      </c>
      <c r="B116" s="22" t="str">
        <f t="shared" si="2"/>
        <v/>
      </c>
      <c r="C116" s="14" t="str">
        <f>IF($A116&lt;&gt;"",MINIFS(Merchant!$A:$A,Merchant!$B:$B,$G$2),)</f>
        <v/>
      </c>
      <c r="D116" s="14" t="str">
        <f t="shared" si="3"/>
        <v/>
      </c>
      <c r="E116" s="14" t="str">
        <f t="shared" si="4"/>
        <v/>
      </c>
      <c r="F116" s="6" t="str">
        <f>IF($A116&lt;&gt;"",MAXIFS(Token!$C:$C,Token!$A:$A,$D116),)</f>
        <v/>
      </c>
    </row>
    <row r="117">
      <c r="A117" s="33" t="str">
        <f t="shared" si="1"/>
        <v/>
      </c>
      <c r="B117" s="22" t="str">
        <f t="shared" si="2"/>
        <v/>
      </c>
      <c r="C117" s="14" t="str">
        <f>IF($A117&lt;&gt;"",MINIFS(Merchant!$A:$A,Merchant!$B:$B,$G$2),)</f>
        <v/>
      </c>
      <c r="D117" s="14" t="str">
        <f t="shared" si="3"/>
        <v/>
      </c>
      <c r="E117" s="14" t="str">
        <f t="shared" si="4"/>
        <v/>
      </c>
      <c r="F117" s="6" t="str">
        <f>IF($A117&lt;&gt;"",MAXIFS(Token!$C:$C,Token!$A:$A,$D117),)</f>
        <v/>
      </c>
    </row>
    <row r="118">
      <c r="A118" s="33" t="str">
        <f t="shared" si="1"/>
        <v/>
      </c>
      <c r="B118" s="22" t="str">
        <f t="shared" si="2"/>
        <v/>
      </c>
      <c r="C118" s="14" t="str">
        <f>IF($A118&lt;&gt;"",MINIFS(Merchant!$A:$A,Merchant!$B:$B,$G$2),)</f>
        <v/>
      </c>
      <c r="D118" s="14" t="str">
        <f t="shared" si="3"/>
        <v/>
      </c>
      <c r="E118" s="14" t="str">
        <f t="shared" si="4"/>
        <v/>
      </c>
      <c r="F118" s="6" t="str">
        <f>IF($A118&lt;&gt;"",MAXIFS(Token!$C:$C,Token!$A:$A,$D118),)</f>
        <v/>
      </c>
    </row>
    <row r="119">
      <c r="A119" s="33" t="str">
        <f t="shared" si="1"/>
        <v/>
      </c>
      <c r="B119" s="22" t="str">
        <f t="shared" si="2"/>
        <v/>
      </c>
      <c r="C119" s="14" t="str">
        <f>IF($A119&lt;&gt;"",MINIFS(Merchant!$A:$A,Merchant!$B:$B,$G$2),)</f>
        <v/>
      </c>
      <c r="D119" s="14" t="str">
        <f t="shared" si="3"/>
        <v/>
      </c>
      <c r="E119" s="14" t="str">
        <f t="shared" si="4"/>
        <v/>
      </c>
      <c r="F119" s="6" t="str">
        <f>IF($A119&lt;&gt;"",MAXIFS(Token!$C:$C,Token!$A:$A,$D119),)</f>
        <v/>
      </c>
    </row>
    <row r="120">
      <c r="A120" s="33" t="str">
        <f t="shared" si="1"/>
        <v/>
      </c>
      <c r="B120" s="22" t="str">
        <f t="shared" si="2"/>
        <v/>
      </c>
      <c r="C120" s="14" t="str">
        <f>IF($A120&lt;&gt;"",MINIFS(Merchant!$A:$A,Merchant!$B:$B,$G$2),)</f>
        <v/>
      </c>
      <c r="D120" s="14" t="str">
        <f t="shared" si="3"/>
        <v/>
      </c>
      <c r="E120" s="14" t="str">
        <f t="shared" si="4"/>
        <v/>
      </c>
      <c r="F120" s="6" t="str">
        <f>IF($A120&lt;&gt;"",MAXIFS(Token!$C:$C,Token!$A:$A,$D120),)</f>
        <v/>
      </c>
    </row>
    <row r="121">
      <c r="A121" s="33" t="str">
        <f t="shared" si="1"/>
        <v/>
      </c>
      <c r="B121" s="22" t="str">
        <f t="shared" si="2"/>
        <v/>
      </c>
      <c r="C121" s="14" t="str">
        <f>IF($A121&lt;&gt;"",MINIFS(Merchant!$A:$A,Merchant!$B:$B,$G$2),)</f>
        <v/>
      </c>
      <c r="D121" s="14" t="str">
        <f t="shared" si="3"/>
        <v/>
      </c>
      <c r="E121" s="14" t="str">
        <f t="shared" si="4"/>
        <v/>
      </c>
      <c r="F121" s="6" t="str">
        <f>IF($A121&lt;&gt;"",MAXIFS(Token!$C:$C,Token!$A:$A,$D121),)</f>
        <v/>
      </c>
    </row>
    <row r="122">
      <c r="A122" s="33" t="str">
        <f t="shared" si="1"/>
        <v/>
      </c>
      <c r="B122" s="22" t="str">
        <f t="shared" si="2"/>
        <v/>
      </c>
      <c r="C122" s="14" t="str">
        <f>IF($A122&lt;&gt;"",MINIFS(Merchant!$A:$A,Merchant!$B:$B,$G$2),)</f>
        <v/>
      </c>
      <c r="D122" s="14" t="str">
        <f t="shared" si="3"/>
        <v/>
      </c>
      <c r="E122" s="14" t="str">
        <f t="shared" si="4"/>
        <v/>
      </c>
      <c r="F122" s="6" t="str">
        <f>IF($A122&lt;&gt;"",MAXIFS(Token!$C:$C,Token!$A:$A,$D122),)</f>
        <v/>
      </c>
    </row>
    <row r="123">
      <c r="A123" s="33" t="str">
        <f t="shared" si="1"/>
        <v/>
      </c>
      <c r="B123" s="22" t="str">
        <f t="shared" si="2"/>
        <v/>
      </c>
      <c r="C123" s="14" t="str">
        <f>IF($A123&lt;&gt;"",MINIFS(Merchant!$A:$A,Merchant!$B:$B,$G$2),)</f>
        <v/>
      </c>
      <c r="D123" s="14" t="str">
        <f t="shared" si="3"/>
        <v/>
      </c>
      <c r="E123" s="14" t="str">
        <f t="shared" si="4"/>
        <v/>
      </c>
      <c r="F123" s="6" t="str">
        <f>IF($A123&lt;&gt;"",MAXIFS(Token!$C:$C,Token!$A:$A,$D123),)</f>
        <v/>
      </c>
    </row>
    <row r="124">
      <c r="A124" s="33" t="str">
        <f t="shared" si="1"/>
        <v/>
      </c>
      <c r="B124" s="22" t="str">
        <f t="shared" si="2"/>
        <v/>
      </c>
      <c r="C124" s="14" t="str">
        <f>IF($A124&lt;&gt;"",MINIFS(Merchant!$A:$A,Merchant!$B:$B,$G$2),)</f>
        <v/>
      </c>
      <c r="D124" s="14" t="str">
        <f t="shared" si="3"/>
        <v/>
      </c>
      <c r="E124" s="14" t="str">
        <f t="shared" si="4"/>
        <v/>
      </c>
      <c r="F124" s="6" t="str">
        <f>IF($A124&lt;&gt;"",MAXIFS(Token!$C:$C,Token!$A:$A,$D124),)</f>
        <v/>
      </c>
    </row>
    <row r="125">
      <c r="A125" s="33" t="str">
        <f t="shared" si="1"/>
        <v/>
      </c>
      <c r="B125" s="22" t="str">
        <f t="shared" si="2"/>
        <v/>
      </c>
      <c r="C125" s="14" t="str">
        <f>IF($A125&lt;&gt;"",MINIFS(Merchant!$A:$A,Merchant!$B:$B,$G$2),)</f>
        <v/>
      </c>
      <c r="D125" s="14" t="str">
        <f t="shared" si="3"/>
        <v/>
      </c>
      <c r="E125" s="14" t="str">
        <f t="shared" si="4"/>
        <v/>
      </c>
      <c r="F125" s="6" t="str">
        <f>IF($A125&lt;&gt;"",MAXIFS(Token!$C:$C,Token!$A:$A,$D125),)</f>
        <v/>
      </c>
    </row>
    <row r="126">
      <c r="A126" s="33" t="str">
        <f t="shared" si="1"/>
        <v/>
      </c>
      <c r="B126" s="22" t="str">
        <f t="shared" si="2"/>
        <v/>
      </c>
      <c r="C126" s="14" t="str">
        <f>IF($A126&lt;&gt;"",MINIFS(Merchant!$A:$A,Merchant!$B:$B,$G$2),)</f>
        <v/>
      </c>
      <c r="D126" s="14" t="str">
        <f t="shared" si="3"/>
        <v/>
      </c>
      <c r="E126" s="14" t="str">
        <f t="shared" si="4"/>
        <v/>
      </c>
      <c r="F126" s="6" t="str">
        <f>IF($A126&lt;&gt;"",MAXIFS(Token!$C:$C,Token!$A:$A,$D126),)</f>
        <v/>
      </c>
    </row>
    <row r="127">
      <c r="A127" s="33" t="str">
        <f t="shared" si="1"/>
        <v/>
      </c>
      <c r="B127" s="22" t="str">
        <f t="shared" si="2"/>
        <v/>
      </c>
      <c r="C127" s="14" t="str">
        <f>IF($A127&lt;&gt;"",MINIFS(Merchant!$A:$A,Merchant!$B:$B,$G$2),)</f>
        <v/>
      </c>
      <c r="D127" s="14" t="str">
        <f t="shared" si="3"/>
        <v/>
      </c>
      <c r="E127" s="14" t="str">
        <f t="shared" si="4"/>
        <v/>
      </c>
      <c r="F127" s="6" t="str">
        <f>IF($A127&lt;&gt;"",MAXIFS(Token!$C:$C,Token!$A:$A,$D127),)</f>
        <v/>
      </c>
    </row>
    <row r="128">
      <c r="A128" s="33" t="str">
        <f t="shared" si="1"/>
        <v/>
      </c>
      <c r="B128" s="22" t="str">
        <f t="shared" si="2"/>
        <v/>
      </c>
      <c r="C128" s="14" t="str">
        <f>IF($A128&lt;&gt;"",MINIFS(Merchant!$A:$A,Merchant!$B:$B,$G$2),)</f>
        <v/>
      </c>
      <c r="D128" s="14" t="str">
        <f t="shared" si="3"/>
        <v/>
      </c>
      <c r="E128" s="14" t="str">
        <f t="shared" si="4"/>
        <v/>
      </c>
      <c r="F128" s="6" t="str">
        <f>IF($A128&lt;&gt;"",MAXIFS(Token!$C:$C,Token!$A:$A,$D128),)</f>
        <v/>
      </c>
    </row>
    <row r="129">
      <c r="A129" s="33" t="str">
        <f t="shared" si="1"/>
        <v/>
      </c>
      <c r="B129" s="22" t="str">
        <f t="shared" si="2"/>
        <v/>
      </c>
      <c r="C129" s="14" t="str">
        <f>IF($A129&lt;&gt;"",MINIFS(Merchant!$A:$A,Merchant!$B:$B,$G$2),)</f>
        <v/>
      </c>
      <c r="D129" s="14" t="str">
        <f t="shared" si="3"/>
        <v/>
      </c>
      <c r="E129" s="14" t="str">
        <f t="shared" si="4"/>
        <v/>
      </c>
      <c r="F129" s="6" t="str">
        <f>IF($A129&lt;&gt;"",MAXIFS(Token!$C:$C,Token!$A:$A,$D129),)</f>
        <v/>
      </c>
    </row>
    <row r="130">
      <c r="A130" s="33" t="str">
        <f t="shared" si="1"/>
        <v/>
      </c>
      <c r="B130" s="22" t="str">
        <f t="shared" si="2"/>
        <v/>
      </c>
      <c r="C130" s="14" t="str">
        <f>IF($A130&lt;&gt;"",MINIFS(Merchant!$A:$A,Merchant!$B:$B,$G$2),)</f>
        <v/>
      </c>
      <c r="D130" s="14" t="str">
        <f t="shared" si="3"/>
        <v/>
      </c>
      <c r="E130" s="14" t="str">
        <f t="shared" si="4"/>
        <v/>
      </c>
      <c r="F130" s="6" t="str">
        <f>IF($A130&lt;&gt;"",MAXIFS(Token!$C:$C,Token!$A:$A,$D130),)</f>
        <v/>
      </c>
    </row>
    <row r="131">
      <c r="A131" s="33" t="str">
        <f t="shared" si="1"/>
        <v/>
      </c>
      <c r="B131" s="22" t="str">
        <f t="shared" si="2"/>
        <v/>
      </c>
      <c r="C131" s="14" t="str">
        <f>IF($A131&lt;&gt;"",MINIFS(Merchant!$A:$A,Merchant!$B:$B,$G$2),)</f>
        <v/>
      </c>
      <c r="D131" s="14" t="str">
        <f t="shared" si="3"/>
        <v/>
      </c>
      <c r="E131" s="14" t="str">
        <f t="shared" si="4"/>
        <v/>
      </c>
      <c r="F131" s="6" t="str">
        <f>IF($A131&lt;&gt;"",MAXIFS(Token!$C:$C,Token!$A:$A,$D131),)</f>
        <v/>
      </c>
    </row>
    <row r="132">
      <c r="A132" s="33" t="str">
        <f t="shared" si="1"/>
        <v/>
      </c>
      <c r="B132" s="22" t="str">
        <f t="shared" si="2"/>
        <v/>
      </c>
      <c r="C132" s="14" t="str">
        <f>IF($A132&lt;&gt;"",MINIFS(Merchant!$A:$A,Merchant!$B:$B,$G$2),)</f>
        <v/>
      </c>
      <c r="D132" s="14" t="str">
        <f t="shared" si="3"/>
        <v/>
      </c>
      <c r="E132" s="14" t="str">
        <f t="shared" si="4"/>
        <v/>
      </c>
      <c r="F132" s="6" t="str">
        <f>IF($A132&lt;&gt;"",MAXIFS(Token!$C:$C,Token!$A:$A,$D132),)</f>
        <v/>
      </c>
    </row>
    <row r="133">
      <c r="A133" s="33" t="str">
        <f t="shared" si="1"/>
        <v/>
      </c>
      <c r="B133" s="22" t="str">
        <f t="shared" si="2"/>
        <v/>
      </c>
      <c r="C133" s="14" t="str">
        <f>IF($A133&lt;&gt;"",MINIFS(Merchant!$A:$A,Merchant!$B:$B,$G$2),)</f>
        <v/>
      </c>
      <c r="D133" s="14" t="str">
        <f t="shared" si="3"/>
        <v/>
      </c>
      <c r="E133" s="14" t="str">
        <f t="shared" si="4"/>
        <v/>
      </c>
      <c r="F133" s="6" t="str">
        <f>IF($A133&lt;&gt;"",MAXIFS(Token!$C:$C,Token!$A:$A,$D133),)</f>
        <v/>
      </c>
    </row>
    <row r="134">
      <c r="A134" s="33" t="str">
        <f t="shared" si="1"/>
        <v/>
      </c>
      <c r="B134" s="22" t="str">
        <f t="shared" si="2"/>
        <v/>
      </c>
      <c r="C134" s="14" t="str">
        <f>IF($A134&lt;&gt;"",MINIFS(Merchant!$A:$A,Merchant!$B:$B,$G$2),)</f>
        <v/>
      </c>
      <c r="D134" s="14" t="str">
        <f t="shared" si="3"/>
        <v/>
      </c>
      <c r="E134" s="14" t="str">
        <f t="shared" si="4"/>
        <v/>
      </c>
      <c r="F134" s="6" t="str">
        <f>IF($A134&lt;&gt;"",MAXIFS(Token!$C:$C,Token!$A:$A,$D134),)</f>
        <v/>
      </c>
    </row>
    <row r="135">
      <c r="A135" s="33" t="str">
        <f t="shared" si="1"/>
        <v/>
      </c>
      <c r="B135" s="22" t="str">
        <f t="shared" si="2"/>
        <v/>
      </c>
      <c r="C135" s="14" t="str">
        <f>IF($A135&lt;&gt;"",MINIFS(Merchant!$A:$A,Merchant!$B:$B,$G$2),)</f>
        <v/>
      </c>
      <c r="D135" s="14" t="str">
        <f t="shared" si="3"/>
        <v/>
      </c>
      <c r="E135" s="14" t="str">
        <f t="shared" si="4"/>
        <v/>
      </c>
      <c r="F135" s="6" t="str">
        <f>IF($A135&lt;&gt;"",MAXIFS(Token!$C:$C,Token!$A:$A,$D135),)</f>
        <v/>
      </c>
    </row>
    <row r="136">
      <c r="A136" s="33" t="str">
        <f t="shared" si="1"/>
        <v/>
      </c>
      <c r="B136" s="22" t="str">
        <f t="shared" si="2"/>
        <v/>
      </c>
      <c r="C136" s="14" t="str">
        <f>IF($A136&lt;&gt;"",MINIFS(Merchant!$A:$A,Merchant!$B:$B,$G$2),)</f>
        <v/>
      </c>
      <c r="D136" s="14" t="str">
        <f t="shared" si="3"/>
        <v/>
      </c>
      <c r="E136" s="14" t="str">
        <f t="shared" si="4"/>
        <v/>
      </c>
      <c r="F136" s="6" t="str">
        <f>IF($A136&lt;&gt;"",MAXIFS(Token!$C:$C,Token!$A:$A,$D136),)</f>
        <v/>
      </c>
    </row>
    <row r="137">
      <c r="A137" s="33" t="str">
        <f t="shared" si="1"/>
        <v/>
      </c>
      <c r="B137" s="22" t="str">
        <f t="shared" si="2"/>
        <v/>
      </c>
      <c r="C137" s="14" t="str">
        <f>IF($A137&lt;&gt;"",MINIFS(Merchant!$A:$A,Merchant!$B:$B,$G$2),)</f>
        <v/>
      </c>
      <c r="D137" s="14" t="str">
        <f t="shared" si="3"/>
        <v/>
      </c>
      <c r="E137" s="14" t="str">
        <f t="shared" si="4"/>
        <v/>
      </c>
      <c r="F137" s="6" t="str">
        <f>IF($A137&lt;&gt;"",MAXIFS(Token!$C:$C,Token!$A:$A,$D137),)</f>
        <v/>
      </c>
    </row>
    <row r="138">
      <c r="A138" s="33" t="str">
        <f t="shared" si="1"/>
        <v/>
      </c>
      <c r="B138" s="22" t="str">
        <f t="shared" si="2"/>
        <v/>
      </c>
      <c r="C138" s="14" t="str">
        <f>IF($A138&lt;&gt;"",MINIFS(Merchant!$A:$A,Merchant!$B:$B,$G$2),)</f>
        <v/>
      </c>
      <c r="D138" s="14" t="str">
        <f t="shared" si="3"/>
        <v/>
      </c>
      <c r="E138" s="14" t="str">
        <f t="shared" si="4"/>
        <v/>
      </c>
      <c r="F138" s="6" t="str">
        <f>IF($A138&lt;&gt;"",MAXIFS(Token!$C:$C,Token!$A:$A,$D138),)</f>
        <v/>
      </c>
    </row>
    <row r="139">
      <c r="A139" s="33" t="str">
        <f t="shared" si="1"/>
        <v/>
      </c>
      <c r="B139" s="22" t="str">
        <f t="shared" si="2"/>
        <v/>
      </c>
      <c r="C139" s="14" t="str">
        <f>IF($A139&lt;&gt;"",MINIFS(Merchant!$A:$A,Merchant!$B:$B,$G$2),)</f>
        <v/>
      </c>
      <c r="D139" s="14" t="str">
        <f t="shared" si="3"/>
        <v/>
      </c>
      <c r="E139" s="14" t="str">
        <f t="shared" si="4"/>
        <v/>
      </c>
      <c r="F139" s="6" t="str">
        <f>IF($A139&lt;&gt;"",MAXIFS(Token!$C:$C,Token!$A:$A,$D139),)</f>
        <v/>
      </c>
    </row>
    <row r="140">
      <c r="A140" s="33" t="str">
        <f t="shared" si="1"/>
        <v/>
      </c>
      <c r="B140" s="22" t="str">
        <f t="shared" si="2"/>
        <v/>
      </c>
      <c r="C140" s="14" t="str">
        <f>IF($A140&lt;&gt;"",MINIFS(Merchant!$A:$A,Merchant!$B:$B,$G$2),)</f>
        <v/>
      </c>
      <c r="D140" s="14" t="str">
        <f t="shared" si="3"/>
        <v/>
      </c>
      <c r="E140" s="14" t="str">
        <f t="shared" si="4"/>
        <v/>
      </c>
      <c r="F140" s="6" t="str">
        <f>IF($A140&lt;&gt;"",MAXIFS(Token!$C:$C,Token!$A:$A,$D140),)</f>
        <v/>
      </c>
    </row>
    <row r="141">
      <c r="A141" s="33" t="str">
        <f t="shared" si="1"/>
        <v/>
      </c>
      <c r="B141" s="22" t="str">
        <f t="shared" si="2"/>
        <v/>
      </c>
      <c r="C141" s="14" t="str">
        <f>IF($A141&lt;&gt;"",MINIFS(Merchant!$A:$A,Merchant!$B:$B,$G$2),)</f>
        <v/>
      </c>
      <c r="D141" s="14" t="str">
        <f t="shared" si="3"/>
        <v/>
      </c>
      <c r="E141" s="14" t="str">
        <f t="shared" si="4"/>
        <v/>
      </c>
      <c r="F141" s="6" t="str">
        <f>IF($A141&lt;&gt;"",MAXIFS(Token!$C:$C,Token!$A:$A,$D141),)</f>
        <v/>
      </c>
    </row>
    <row r="142">
      <c r="A142" s="33" t="str">
        <f t="shared" si="1"/>
        <v/>
      </c>
      <c r="B142" s="22" t="str">
        <f t="shared" si="2"/>
        <v/>
      </c>
      <c r="C142" s="14" t="str">
        <f>IF($A142&lt;&gt;"",MINIFS(Merchant!$A:$A,Merchant!$B:$B,$G$2),)</f>
        <v/>
      </c>
      <c r="D142" s="14" t="str">
        <f t="shared" si="3"/>
        <v/>
      </c>
      <c r="E142" s="14" t="str">
        <f t="shared" si="4"/>
        <v/>
      </c>
      <c r="F142" s="6" t="str">
        <f>IF($A142&lt;&gt;"",MAXIFS(Token!$C:$C,Token!$A:$A,$D142),)</f>
        <v/>
      </c>
    </row>
    <row r="143">
      <c r="A143" s="33" t="str">
        <f t="shared" si="1"/>
        <v/>
      </c>
      <c r="B143" s="22" t="str">
        <f t="shared" si="2"/>
        <v/>
      </c>
      <c r="C143" s="14" t="str">
        <f>IF($A143&lt;&gt;"",MINIFS(Merchant!$A:$A,Merchant!$B:$B,$G$2),)</f>
        <v/>
      </c>
      <c r="D143" s="14" t="str">
        <f t="shared" si="3"/>
        <v/>
      </c>
      <c r="E143" s="14" t="str">
        <f t="shared" si="4"/>
        <v/>
      </c>
      <c r="F143" s="6" t="str">
        <f>IF($A143&lt;&gt;"",MAXIFS(Token!$C:$C,Token!$A:$A,$D143),)</f>
        <v/>
      </c>
    </row>
    <row r="144">
      <c r="A144" s="33" t="str">
        <f t="shared" si="1"/>
        <v/>
      </c>
      <c r="B144" s="22" t="str">
        <f t="shared" si="2"/>
        <v/>
      </c>
      <c r="C144" s="14" t="str">
        <f>IF($A144&lt;&gt;"",MINIFS(Merchant!$A:$A,Merchant!$B:$B,$G$2),)</f>
        <v/>
      </c>
      <c r="D144" s="14" t="str">
        <f t="shared" si="3"/>
        <v/>
      </c>
      <c r="E144" s="14" t="str">
        <f t="shared" si="4"/>
        <v/>
      </c>
      <c r="F144" s="6" t="str">
        <f>IF($A144&lt;&gt;"",MAXIFS(Token!$C:$C,Token!$A:$A,$D144),)</f>
        <v/>
      </c>
    </row>
    <row r="145">
      <c r="A145" s="33" t="str">
        <f t="shared" si="1"/>
        <v/>
      </c>
      <c r="B145" s="22" t="str">
        <f t="shared" si="2"/>
        <v/>
      </c>
      <c r="C145" s="14" t="str">
        <f>IF($A145&lt;&gt;"",MINIFS(Merchant!$A:$A,Merchant!$B:$B,$G$2),)</f>
        <v/>
      </c>
      <c r="D145" s="14" t="str">
        <f t="shared" si="3"/>
        <v/>
      </c>
      <c r="E145" s="14" t="str">
        <f t="shared" si="4"/>
        <v/>
      </c>
      <c r="F145" s="6" t="str">
        <f>IF($A145&lt;&gt;"",MAXIFS(Token!$C:$C,Token!$A:$A,$D145),)</f>
        <v/>
      </c>
    </row>
    <row r="146">
      <c r="A146" s="33" t="str">
        <f t="shared" si="1"/>
        <v/>
      </c>
      <c r="B146" s="22" t="str">
        <f t="shared" si="2"/>
        <v/>
      </c>
      <c r="C146" s="14" t="str">
        <f>IF($A146&lt;&gt;"",MINIFS(Merchant!$A:$A,Merchant!$B:$B,$G$2),)</f>
        <v/>
      </c>
      <c r="D146" s="14" t="str">
        <f t="shared" si="3"/>
        <v/>
      </c>
      <c r="E146" s="14" t="str">
        <f t="shared" si="4"/>
        <v/>
      </c>
      <c r="F146" s="6" t="str">
        <f>IF($A146&lt;&gt;"",MAXIFS(Token!$C:$C,Token!$A:$A,$D146),)</f>
        <v/>
      </c>
    </row>
    <row r="147">
      <c r="A147" s="33" t="str">
        <f t="shared" si="1"/>
        <v/>
      </c>
      <c r="B147" s="22" t="str">
        <f t="shared" si="2"/>
        <v/>
      </c>
      <c r="C147" s="14" t="str">
        <f>IF($A147&lt;&gt;"",MINIFS(Merchant!$A:$A,Merchant!$B:$B,$G$2),)</f>
        <v/>
      </c>
      <c r="D147" s="14" t="str">
        <f t="shared" si="3"/>
        <v/>
      </c>
      <c r="E147" s="14" t="str">
        <f t="shared" si="4"/>
        <v/>
      </c>
      <c r="F147" s="6" t="str">
        <f>IF($A147&lt;&gt;"",MAXIFS(Token!$C:$C,Token!$A:$A,$D147),)</f>
        <v/>
      </c>
    </row>
    <row r="148">
      <c r="A148" s="33" t="str">
        <f t="shared" si="1"/>
        <v/>
      </c>
      <c r="B148" s="22" t="str">
        <f t="shared" si="2"/>
        <v/>
      </c>
      <c r="C148" s="14" t="str">
        <f>IF($A148&lt;&gt;"",MINIFS(Merchant!$A:$A,Merchant!$B:$B,$G$2),)</f>
        <v/>
      </c>
      <c r="D148" s="14" t="str">
        <f t="shared" si="3"/>
        <v/>
      </c>
      <c r="E148" s="14" t="str">
        <f t="shared" si="4"/>
        <v/>
      </c>
      <c r="F148" s="6" t="str">
        <f>IF($A148&lt;&gt;"",MAXIFS(Token!$C:$C,Token!$A:$A,$D148),)</f>
        <v/>
      </c>
    </row>
    <row r="149">
      <c r="A149" s="33" t="str">
        <f t="shared" si="1"/>
        <v/>
      </c>
      <c r="B149" s="22" t="str">
        <f t="shared" si="2"/>
        <v/>
      </c>
      <c r="C149" s="14" t="str">
        <f>IF($A149&lt;&gt;"",MINIFS(Merchant!$A:$A,Merchant!$B:$B,$G$2),)</f>
        <v/>
      </c>
      <c r="D149" s="14" t="str">
        <f t="shared" si="3"/>
        <v/>
      </c>
      <c r="E149" s="14" t="str">
        <f t="shared" si="4"/>
        <v/>
      </c>
      <c r="F149" s="6" t="str">
        <f>IF($A149&lt;&gt;"",MAXIFS(Token!$C:$C,Token!$A:$A,$D149),)</f>
        <v/>
      </c>
    </row>
    <row r="150">
      <c r="A150" s="33" t="str">
        <f t="shared" si="1"/>
        <v/>
      </c>
      <c r="B150" s="22" t="str">
        <f t="shared" si="2"/>
        <v/>
      </c>
      <c r="C150" s="14" t="str">
        <f>IF($A150&lt;&gt;"",MINIFS(Merchant!$A:$A,Merchant!$B:$B,$G$2),)</f>
        <v/>
      </c>
      <c r="D150" s="14" t="str">
        <f t="shared" si="3"/>
        <v/>
      </c>
      <c r="E150" s="14" t="str">
        <f t="shared" si="4"/>
        <v/>
      </c>
      <c r="F150" s="6" t="str">
        <f>IF($A150&lt;&gt;"",MAXIFS(Token!$C:$C,Token!$A:$A,$D150),)</f>
        <v/>
      </c>
    </row>
    <row r="151">
      <c r="A151" s="33" t="str">
        <f t="shared" si="1"/>
        <v/>
      </c>
      <c r="B151" s="22" t="str">
        <f t="shared" si="2"/>
        <v/>
      </c>
      <c r="C151" s="14" t="str">
        <f>IF($A151&lt;&gt;"",MINIFS(Merchant!$A:$A,Merchant!$B:$B,$G$2),)</f>
        <v/>
      </c>
      <c r="D151" s="14" t="str">
        <f t="shared" si="3"/>
        <v/>
      </c>
      <c r="E151" s="14" t="str">
        <f t="shared" si="4"/>
        <v/>
      </c>
      <c r="F151" s="6" t="str">
        <f>IF($A151&lt;&gt;"",MAXIFS(Token!$C:$C,Token!$A:$A,$D151),)</f>
        <v/>
      </c>
    </row>
    <row r="152">
      <c r="A152" s="33" t="str">
        <f t="shared" si="1"/>
        <v/>
      </c>
      <c r="B152" s="22" t="str">
        <f t="shared" si="2"/>
        <v/>
      </c>
      <c r="C152" s="14" t="str">
        <f>IF($A152&lt;&gt;"",MINIFS(Merchant!$A:$A,Merchant!$B:$B,$G$2),)</f>
        <v/>
      </c>
      <c r="D152" s="14" t="str">
        <f t="shared" si="3"/>
        <v/>
      </c>
      <c r="E152" s="14" t="str">
        <f t="shared" si="4"/>
        <v/>
      </c>
      <c r="F152" s="6" t="str">
        <f>IF($A152&lt;&gt;"",MAXIFS(Token!$C:$C,Token!$A:$A,$D152),)</f>
        <v/>
      </c>
    </row>
    <row r="153">
      <c r="A153" s="33" t="str">
        <f t="shared" si="1"/>
        <v/>
      </c>
      <c r="B153" s="22" t="str">
        <f t="shared" si="2"/>
        <v/>
      </c>
      <c r="C153" s="14" t="str">
        <f>IF($A153&lt;&gt;"",MINIFS(Merchant!$A:$A,Merchant!$B:$B,$G$2),)</f>
        <v/>
      </c>
      <c r="D153" s="14" t="str">
        <f t="shared" si="3"/>
        <v/>
      </c>
      <c r="E153" s="14" t="str">
        <f t="shared" si="4"/>
        <v/>
      </c>
      <c r="F153" s="6" t="str">
        <f>IF($A153&lt;&gt;"",MAXIFS(Token!$C:$C,Token!$A:$A,$D153),)</f>
        <v/>
      </c>
    </row>
    <row r="154">
      <c r="A154" s="33" t="str">
        <f t="shared" si="1"/>
        <v/>
      </c>
      <c r="B154" s="22" t="str">
        <f t="shared" si="2"/>
        <v/>
      </c>
      <c r="C154" s="14" t="str">
        <f>IF($A154&lt;&gt;"",MINIFS(Merchant!$A:$A,Merchant!$B:$B,$G$2),)</f>
        <v/>
      </c>
      <c r="D154" s="14" t="str">
        <f t="shared" si="3"/>
        <v/>
      </c>
      <c r="E154" s="14" t="str">
        <f t="shared" si="4"/>
        <v/>
      </c>
      <c r="F154" s="6" t="str">
        <f>IF($A154&lt;&gt;"",MAXIFS(Token!$C:$C,Token!$A:$A,$D154),)</f>
        <v/>
      </c>
    </row>
    <row r="155">
      <c r="A155" s="33" t="str">
        <f t="shared" si="1"/>
        <v/>
      </c>
      <c r="B155" s="22" t="str">
        <f t="shared" si="2"/>
        <v/>
      </c>
      <c r="C155" s="14" t="str">
        <f>IF($A155&lt;&gt;"",MINIFS(Merchant!$A:$A,Merchant!$B:$B,$G$2),)</f>
        <v/>
      </c>
      <c r="D155" s="14" t="str">
        <f t="shared" si="3"/>
        <v/>
      </c>
      <c r="E155" s="14" t="str">
        <f t="shared" si="4"/>
        <v/>
      </c>
      <c r="F155" s="6" t="str">
        <f>IF($A155&lt;&gt;"",MAXIFS(Token!$C:$C,Token!$A:$A,$D155),)</f>
        <v/>
      </c>
    </row>
    <row r="156">
      <c r="A156" s="33" t="str">
        <f t="shared" si="1"/>
        <v/>
      </c>
      <c r="B156" s="22" t="str">
        <f t="shared" si="2"/>
        <v/>
      </c>
      <c r="C156" s="14" t="str">
        <f>IF($A156&lt;&gt;"",MINIFS(Merchant!$A:$A,Merchant!$B:$B,$G$2),)</f>
        <v/>
      </c>
      <c r="D156" s="14" t="str">
        <f t="shared" si="3"/>
        <v/>
      </c>
      <c r="E156" s="14" t="str">
        <f t="shared" si="4"/>
        <v/>
      </c>
      <c r="F156" s="6" t="str">
        <f>IF($A156&lt;&gt;"",MAXIFS(Token!$C:$C,Token!$A:$A,$D156),)</f>
        <v/>
      </c>
    </row>
    <row r="157">
      <c r="A157" s="33" t="str">
        <f t="shared" si="1"/>
        <v/>
      </c>
      <c r="B157" s="22" t="str">
        <f t="shared" si="2"/>
        <v/>
      </c>
      <c r="C157" s="14" t="str">
        <f>IF($A157&lt;&gt;"",MINIFS(Merchant!$A:$A,Merchant!$B:$B,$G$2),)</f>
        <v/>
      </c>
      <c r="D157" s="14" t="str">
        <f t="shared" si="3"/>
        <v/>
      </c>
      <c r="E157" s="14" t="str">
        <f t="shared" si="4"/>
        <v/>
      </c>
      <c r="F157" s="6" t="str">
        <f>IF($A157&lt;&gt;"",MAXIFS(Token!$C:$C,Token!$A:$A,$D157),)</f>
        <v/>
      </c>
    </row>
    <row r="158">
      <c r="A158" s="33" t="str">
        <f t="shared" si="1"/>
        <v/>
      </c>
      <c r="B158" s="22" t="str">
        <f t="shared" si="2"/>
        <v/>
      </c>
      <c r="C158" s="14" t="str">
        <f>IF($A158&lt;&gt;"",MINIFS(Merchant!$A:$A,Merchant!$B:$B,$G$2),)</f>
        <v/>
      </c>
      <c r="D158" s="14" t="str">
        <f t="shared" si="3"/>
        <v/>
      </c>
      <c r="E158" s="14" t="str">
        <f t="shared" si="4"/>
        <v/>
      </c>
      <c r="F158" s="6" t="str">
        <f>IF($A158&lt;&gt;"",MAXIFS(Token!$C:$C,Token!$A:$A,$D158),)</f>
        <v/>
      </c>
    </row>
    <row r="159">
      <c r="A159" s="33" t="str">
        <f t="shared" si="1"/>
        <v/>
      </c>
      <c r="B159" s="22" t="str">
        <f t="shared" si="2"/>
        <v/>
      </c>
      <c r="C159" s="14" t="str">
        <f>IF($A159&lt;&gt;"",MINIFS(Merchant!$A:$A,Merchant!$B:$B,$G$2),)</f>
        <v/>
      </c>
      <c r="D159" s="14" t="str">
        <f t="shared" si="3"/>
        <v/>
      </c>
      <c r="E159" s="14" t="str">
        <f t="shared" si="4"/>
        <v/>
      </c>
      <c r="F159" s="6" t="str">
        <f>IF($A159&lt;&gt;"",MAXIFS(Token!$C:$C,Token!$A:$A,$D159),)</f>
        <v/>
      </c>
    </row>
    <row r="160">
      <c r="A160" s="33" t="str">
        <f t="shared" si="1"/>
        <v/>
      </c>
      <c r="B160" s="22" t="str">
        <f t="shared" si="2"/>
        <v/>
      </c>
      <c r="C160" s="14" t="str">
        <f>IF($A160&lt;&gt;"",MINIFS(Merchant!$A:$A,Merchant!$B:$B,$G$2),)</f>
        <v/>
      </c>
      <c r="D160" s="14" t="str">
        <f t="shared" si="3"/>
        <v/>
      </c>
      <c r="E160" s="14" t="str">
        <f t="shared" si="4"/>
        <v/>
      </c>
      <c r="F160" s="6" t="str">
        <f>IF($A160&lt;&gt;"",MAXIFS(Token!$C:$C,Token!$A:$A,$D160),)</f>
        <v/>
      </c>
    </row>
    <row r="161">
      <c r="A161" s="33" t="str">
        <f t="shared" si="1"/>
        <v/>
      </c>
      <c r="B161" s="22" t="str">
        <f t="shared" si="2"/>
        <v/>
      </c>
      <c r="C161" s="14" t="str">
        <f>IF($A161&lt;&gt;"",MINIFS(Merchant!$A:$A,Merchant!$B:$B,$G$2),)</f>
        <v/>
      </c>
      <c r="D161" s="14" t="str">
        <f t="shared" si="3"/>
        <v/>
      </c>
      <c r="E161" s="14" t="str">
        <f t="shared" si="4"/>
        <v/>
      </c>
      <c r="F161" s="6" t="str">
        <f>IF($A161&lt;&gt;"",MAXIFS(Token!$C:$C,Token!$A:$A,$D161),)</f>
        <v/>
      </c>
    </row>
    <row r="162">
      <c r="A162" s="33" t="str">
        <f t="shared" si="1"/>
        <v/>
      </c>
      <c r="B162" s="22" t="str">
        <f t="shared" si="2"/>
        <v/>
      </c>
      <c r="C162" s="14" t="str">
        <f>IF($A162&lt;&gt;"",MINIFS(Merchant!$A:$A,Merchant!$B:$B,$G$2),)</f>
        <v/>
      </c>
      <c r="D162" s="14" t="str">
        <f t="shared" si="3"/>
        <v/>
      </c>
      <c r="E162" s="14" t="str">
        <f t="shared" si="4"/>
        <v/>
      </c>
      <c r="F162" s="6" t="str">
        <f>IF($A162&lt;&gt;"",MAXIFS(Token!$C:$C,Token!$A:$A,$D162),)</f>
        <v/>
      </c>
    </row>
    <row r="163">
      <c r="A163" s="33" t="str">
        <f t="shared" si="1"/>
        <v/>
      </c>
      <c r="B163" s="22" t="str">
        <f t="shared" si="2"/>
        <v/>
      </c>
      <c r="C163" s="14" t="str">
        <f>IF($A163&lt;&gt;"",MINIFS(Merchant!$A:$A,Merchant!$B:$B,$G$2),)</f>
        <v/>
      </c>
      <c r="D163" s="14" t="str">
        <f t="shared" si="3"/>
        <v/>
      </c>
      <c r="E163" s="14" t="str">
        <f t="shared" si="4"/>
        <v/>
      </c>
      <c r="F163" s="6" t="str">
        <f>IF($A163&lt;&gt;"",MAXIFS(Token!$C:$C,Token!$A:$A,$D163),)</f>
        <v/>
      </c>
    </row>
    <row r="164">
      <c r="A164" s="33" t="str">
        <f t="shared" si="1"/>
        <v/>
      </c>
      <c r="B164" s="22" t="str">
        <f t="shared" si="2"/>
        <v/>
      </c>
      <c r="C164" s="14" t="str">
        <f>IF($A164&lt;&gt;"",MINIFS(Merchant!$A:$A,Merchant!$B:$B,$G$2),)</f>
        <v/>
      </c>
      <c r="D164" s="14" t="str">
        <f t="shared" si="3"/>
        <v/>
      </c>
      <c r="E164" s="14" t="str">
        <f t="shared" si="4"/>
        <v/>
      </c>
      <c r="F164" s="6" t="str">
        <f>IF($A164&lt;&gt;"",MAXIFS(Token!$C:$C,Token!$A:$A,$D164),)</f>
        <v/>
      </c>
    </row>
    <row r="165">
      <c r="A165" s="33" t="str">
        <f t="shared" si="1"/>
        <v/>
      </c>
      <c r="B165" s="22" t="str">
        <f t="shared" si="2"/>
        <v/>
      </c>
      <c r="C165" s="14" t="str">
        <f>IF($A165&lt;&gt;"",MINIFS(Merchant!$A:$A,Merchant!$B:$B,$G$2),)</f>
        <v/>
      </c>
      <c r="D165" s="14" t="str">
        <f t="shared" si="3"/>
        <v/>
      </c>
      <c r="E165" s="14" t="str">
        <f t="shared" si="4"/>
        <v/>
      </c>
      <c r="F165" s="6" t="str">
        <f>IF($A165&lt;&gt;"",MAXIFS(Token!$C:$C,Token!$A:$A,$D165),)</f>
        <v/>
      </c>
    </row>
    <row r="166">
      <c r="A166" s="33" t="str">
        <f t="shared" si="1"/>
        <v/>
      </c>
      <c r="B166" s="22" t="str">
        <f t="shared" si="2"/>
        <v/>
      </c>
      <c r="C166" s="14" t="str">
        <f>IF($A166&lt;&gt;"",MINIFS(Merchant!$A:$A,Merchant!$B:$B,$G$2),)</f>
        <v/>
      </c>
      <c r="D166" s="14" t="str">
        <f t="shared" si="3"/>
        <v/>
      </c>
      <c r="E166" s="14" t="str">
        <f t="shared" si="4"/>
        <v/>
      </c>
      <c r="F166" s="6" t="str">
        <f>IF($A166&lt;&gt;"",MAXIFS(Token!$C:$C,Token!$A:$A,$D166),)</f>
        <v/>
      </c>
    </row>
    <row r="167">
      <c r="A167" s="33" t="str">
        <f t="shared" si="1"/>
        <v/>
      </c>
      <c r="B167" s="22" t="str">
        <f t="shared" si="2"/>
        <v/>
      </c>
      <c r="C167" s="14" t="str">
        <f>IF($A167&lt;&gt;"",MINIFS(Merchant!$A:$A,Merchant!$B:$B,$G$2),)</f>
        <v/>
      </c>
      <c r="D167" s="14" t="str">
        <f t="shared" si="3"/>
        <v/>
      </c>
      <c r="E167" s="14" t="str">
        <f t="shared" si="4"/>
        <v/>
      </c>
      <c r="F167" s="6" t="str">
        <f>IF($A167&lt;&gt;"",MAXIFS(Token!$C:$C,Token!$A:$A,$D167),)</f>
        <v/>
      </c>
    </row>
    <row r="168">
      <c r="A168" s="33" t="str">
        <f t="shared" si="1"/>
        <v/>
      </c>
      <c r="B168" s="22" t="str">
        <f t="shared" si="2"/>
        <v/>
      </c>
      <c r="C168" s="14" t="str">
        <f>IF($A168&lt;&gt;"",MINIFS(Merchant!$A:$A,Merchant!$B:$B,$G$2),)</f>
        <v/>
      </c>
      <c r="D168" s="14" t="str">
        <f t="shared" si="3"/>
        <v/>
      </c>
      <c r="E168" s="14" t="str">
        <f t="shared" si="4"/>
        <v/>
      </c>
      <c r="F168" s="6" t="str">
        <f>IF($A168&lt;&gt;"",MAXIFS(Token!$C:$C,Token!$A:$A,$D168),)</f>
        <v/>
      </c>
    </row>
    <row r="169">
      <c r="A169" s="33" t="str">
        <f t="shared" si="1"/>
        <v/>
      </c>
      <c r="B169" s="22" t="str">
        <f t="shared" si="2"/>
        <v/>
      </c>
      <c r="C169" s="14" t="str">
        <f>IF($A169&lt;&gt;"",MINIFS(Merchant!$A:$A,Merchant!$B:$B,$G$2),)</f>
        <v/>
      </c>
      <c r="D169" s="14" t="str">
        <f t="shared" si="3"/>
        <v/>
      </c>
      <c r="E169" s="14" t="str">
        <f t="shared" si="4"/>
        <v/>
      </c>
      <c r="F169" s="6" t="str">
        <f>IF($A169&lt;&gt;"",MAXIFS(Token!$C:$C,Token!$A:$A,$D169),)</f>
        <v/>
      </c>
    </row>
    <row r="170">
      <c r="A170" s="33" t="str">
        <f t="shared" si="1"/>
        <v/>
      </c>
      <c r="B170" s="22" t="str">
        <f t="shared" si="2"/>
        <v/>
      </c>
      <c r="C170" s="14" t="str">
        <f>IF($A170&lt;&gt;"",MINIFS(Merchant!$A:$A,Merchant!$B:$B,$G$2),)</f>
        <v/>
      </c>
      <c r="D170" s="14" t="str">
        <f t="shared" si="3"/>
        <v/>
      </c>
      <c r="E170" s="14" t="str">
        <f t="shared" si="4"/>
        <v/>
      </c>
      <c r="F170" s="6" t="str">
        <f>IF($A170&lt;&gt;"",MAXIFS(Token!$C:$C,Token!$A:$A,$D170),)</f>
        <v/>
      </c>
    </row>
    <row r="171">
      <c r="A171" s="33" t="str">
        <f t="shared" si="1"/>
        <v/>
      </c>
      <c r="B171" s="22" t="str">
        <f t="shared" si="2"/>
        <v/>
      </c>
      <c r="C171" s="14" t="str">
        <f>IF($A171&lt;&gt;"",MINIFS(Merchant!$A:$A,Merchant!$B:$B,$G$2),)</f>
        <v/>
      </c>
      <c r="D171" s="14" t="str">
        <f t="shared" si="3"/>
        <v/>
      </c>
      <c r="E171" s="14" t="str">
        <f t="shared" si="4"/>
        <v/>
      </c>
      <c r="F171" s="6" t="str">
        <f>IF($A171&lt;&gt;"",MAXIFS(Token!$C:$C,Token!$A:$A,$D171),)</f>
        <v/>
      </c>
    </row>
    <row r="172">
      <c r="A172" s="33" t="str">
        <f t="shared" si="1"/>
        <v/>
      </c>
      <c r="B172" s="22" t="str">
        <f t="shared" si="2"/>
        <v/>
      </c>
      <c r="C172" s="14" t="str">
        <f>IF($A172&lt;&gt;"",MINIFS(Merchant!$A:$A,Merchant!$B:$B,$G$2),)</f>
        <v/>
      </c>
      <c r="D172" s="14" t="str">
        <f t="shared" si="3"/>
        <v/>
      </c>
      <c r="E172" s="14" t="str">
        <f t="shared" si="4"/>
        <v/>
      </c>
      <c r="F172" s="6" t="str">
        <f>IF($A172&lt;&gt;"",MAXIFS(Token!$C:$C,Token!$A:$A,$D172),)</f>
        <v/>
      </c>
    </row>
    <row r="173">
      <c r="A173" s="33" t="str">
        <f t="shared" si="1"/>
        <v/>
      </c>
      <c r="B173" s="22" t="str">
        <f t="shared" si="2"/>
        <v/>
      </c>
      <c r="C173" s="14" t="str">
        <f>IF($A173&lt;&gt;"",MINIFS(Merchant!$A:$A,Merchant!$B:$B,$G$2),)</f>
        <v/>
      </c>
      <c r="D173" s="14" t="str">
        <f t="shared" si="3"/>
        <v/>
      </c>
      <c r="E173" s="14" t="str">
        <f t="shared" si="4"/>
        <v/>
      </c>
      <c r="F173" s="6" t="str">
        <f>IF($A173&lt;&gt;"",MAXIFS(Token!$C:$C,Token!$A:$A,$D173),)</f>
        <v/>
      </c>
    </row>
    <row r="174">
      <c r="A174" s="33" t="str">
        <f t="shared" si="1"/>
        <v/>
      </c>
      <c r="B174" s="22" t="str">
        <f t="shared" si="2"/>
        <v/>
      </c>
      <c r="C174" s="14" t="str">
        <f>IF($A174&lt;&gt;"",MINIFS(Merchant!$A:$A,Merchant!$B:$B,$G$2),)</f>
        <v/>
      </c>
      <c r="D174" s="14" t="str">
        <f t="shared" si="3"/>
        <v/>
      </c>
      <c r="E174" s="14" t="str">
        <f t="shared" si="4"/>
        <v/>
      </c>
      <c r="F174" s="6" t="str">
        <f>IF($A174&lt;&gt;"",MAXIFS(Token!$C:$C,Token!$A:$A,$D174),)</f>
        <v/>
      </c>
    </row>
    <row r="175">
      <c r="A175" s="33" t="str">
        <f t="shared" si="1"/>
        <v/>
      </c>
      <c r="B175" s="22" t="str">
        <f t="shared" si="2"/>
        <v/>
      </c>
      <c r="C175" s="14" t="str">
        <f>IF($A175&lt;&gt;"",MINIFS(Merchant!$A:$A,Merchant!$B:$B,$G$2),)</f>
        <v/>
      </c>
      <c r="D175" s="14" t="str">
        <f t="shared" si="3"/>
        <v/>
      </c>
      <c r="E175" s="14" t="str">
        <f t="shared" si="4"/>
        <v/>
      </c>
      <c r="F175" s="6" t="str">
        <f>IF($A175&lt;&gt;"",MAXIFS(Token!$C:$C,Token!$A:$A,$D175),)</f>
        <v/>
      </c>
    </row>
    <row r="176">
      <c r="A176" s="33" t="str">
        <f t="shared" si="1"/>
        <v/>
      </c>
      <c r="B176" s="22" t="str">
        <f t="shared" si="2"/>
        <v/>
      </c>
      <c r="C176" s="14" t="str">
        <f>IF($A176&lt;&gt;"",MINIFS(Merchant!$A:$A,Merchant!$B:$B,$G$2),)</f>
        <v/>
      </c>
      <c r="D176" s="14" t="str">
        <f t="shared" si="3"/>
        <v/>
      </c>
      <c r="E176" s="14" t="str">
        <f t="shared" si="4"/>
        <v/>
      </c>
      <c r="F176" s="6" t="str">
        <f>IF($A176&lt;&gt;"",MAXIFS(Token!$C:$C,Token!$A:$A,$D176),)</f>
        <v/>
      </c>
    </row>
    <row r="177">
      <c r="A177" s="33" t="str">
        <f t="shared" si="1"/>
        <v/>
      </c>
      <c r="B177" s="22" t="str">
        <f t="shared" si="2"/>
        <v/>
      </c>
      <c r="C177" s="14" t="str">
        <f>IF($A177&lt;&gt;"",MINIFS(Merchant!$A:$A,Merchant!$B:$B,$G$2),)</f>
        <v/>
      </c>
      <c r="D177" s="14" t="str">
        <f t="shared" si="3"/>
        <v/>
      </c>
      <c r="E177" s="14" t="str">
        <f t="shared" si="4"/>
        <v/>
      </c>
      <c r="F177" s="6" t="str">
        <f>IF($A177&lt;&gt;"",MAXIFS(Token!$C:$C,Token!$A:$A,$D177),)</f>
        <v/>
      </c>
    </row>
    <row r="178">
      <c r="A178" s="33" t="str">
        <f t="shared" si="1"/>
        <v/>
      </c>
      <c r="B178" s="22" t="str">
        <f t="shared" si="2"/>
        <v/>
      </c>
      <c r="C178" s="14" t="str">
        <f>IF($A178&lt;&gt;"",MINIFS(Merchant!$A:$A,Merchant!$B:$B,$G$2),)</f>
        <v/>
      </c>
      <c r="D178" s="14" t="str">
        <f t="shared" si="3"/>
        <v/>
      </c>
      <c r="E178" s="14" t="str">
        <f t="shared" si="4"/>
        <v/>
      </c>
      <c r="F178" s="6" t="str">
        <f>IF($A178&lt;&gt;"",MAXIFS(Token!$C:$C,Token!$A:$A,$D178),)</f>
        <v/>
      </c>
    </row>
    <row r="179">
      <c r="A179" s="33" t="str">
        <f t="shared" si="1"/>
        <v/>
      </c>
      <c r="B179" s="22" t="str">
        <f t="shared" si="2"/>
        <v/>
      </c>
      <c r="C179" s="14" t="str">
        <f>IF($A179&lt;&gt;"",MINIFS(Merchant!$A:$A,Merchant!$B:$B,$G$2),)</f>
        <v/>
      </c>
      <c r="D179" s="14" t="str">
        <f t="shared" si="3"/>
        <v/>
      </c>
      <c r="E179" s="14" t="str">
        <f t="shared" si="4"/>
        <v/>
      </c>
      <c r="F179" s="6" t="str">
        <f>IF($A179&lt;&gt;"",MAXIFS(Token!$C:$C,Token!$A:$A,$D179),)</f>
        <v/>
      </c>
    </row>
    <row r="180">
      <c r="A180" s="33" t="str">
        <f t="shared" si="1"/>
        <v/>
      </c>
      <c r="B180" s="22" t="str">
        <f t="shared" si="2"/>
        <v/>
      </c>
      <c r="C180" s="14" t="str">
        <f>IF($A180&lt;&gt;"",MINIFS(Merchant!$A:$A,Merchant!$B:$B,$G$2),)</f>
        <v/>
      </c>
      <c r="D180" s="14" t="str">
        <f t="shared" si="3"/>
        <v/>
      </c>
      <c r="E180" s="14" t="str">
        <f t="shared" si="4"/>
        <v/>
      </c>
      <c r="F180" s="6" t="str">
        <f>IF($A180&lt;&gt;"",MAXIFS(Token!$C:$C,Token!$A:$A,$D180),)</f>
        <v/>
      </c>
    </row>
    <row r="181">
      <c r="A181" s="33" t="str">
        <f t="shared" si="1"/>
        <v/>
      </c>
      <c r="B181" s="22" t="str">
        <f t="shared" si="2"/>
        <v/>
      </c>
      <c r="C181" s="14" t="str">
        <f>IF($A181&lt;&gt;"",MINIFS(Merchant!$A:$A,Merchant!$B:$B,$G$2),)</f>
        <v/>
      </c>
      <c r="D181" s="14" t="str">
        <f t="shared" si="3"/>
        <v/>
      </c>
      <c r="E181" s="14" t="str">
        <f t="shared" si="4"/>
        <v/>
      </c>
      <c r="F181" s="6" t="str">
        <f>IF($A181&lt;&gt;"",MAXIFS(Token!$C:$C,Token!$A:$A,$D181),)</f>
        <v/>
      </c>
    </row>
    <row r="182">
      <c r="A182" s="33" t="str">
        <f t="shared" si="1"/>
        <v/>
      </c>
      <c r="B182" s="22" t="str">
        <f t="shared" si="2"/>
        <v/>
      </c>
      <c r="C182" s="14" t="str">
        <f>IF($A182&lt;&gt;"",MINIFS(Merchant!$A:$A,Merchant!$B:$B,$G$2),)</f>
        <v/>
      </c>
      <c r="D182" s="14" t="str">
        <f t="shared" si="3"/>
        <v/>
      </c>
      <c r="E182" s="14" t="str">
        <f t="shared" si="4"/>
        <v/>
      </c>
      <c r="F182" s="6" t="str">
        <f>IF($A182&lt;&gt;"",MAXIFS(Token!$C:$C,Token!$A:$A,$D182),)</f>
        <v/>
      </c>
    </row>
    <row r="183">
      <c r="A183" s="33" t="str">
        <f t="shared" si="1"/>
        <v/>
      </c>
      <c r="B183" s="22" t="str">
        <f t="shared" si="2"/>
        <v/>
      </c>
      <c r="C183" s="14" t="str">
        <f>IF($A183&lt;&gt;"",MINIFS(Merchant!$A:$A,Merchant!$B:$B,$G$2),)</f>
        <v/>
      </c>
      <c r="D183" s="14" t="str">
        <f t="shared" si="3"/>
        <v/>
      </c>
      <c r="E183" s="14" t="str">
        <f t="shared" si="4"/>
        <v/>
      </c>
      <c r="F183" s="6" t="str">
        <f>IF($A183&lt;&gt;"",MAXIFS(Token!$C:$C,Token!$A:$A,$D183),)</f>
        <v/>
      </c>
    </row>
    <row r="184">
      <c r="A184" s="33" t="str">
        <f t="shared" si="1"/>
        <v/>
      </c>
      <c r="B184" s="22" t="str">
        <f t="shared" si="2"/>
        <v/>
      </c>
      <c r="C184" s="14" t="str">
        <f>IF($A184&lt;&gt;"",MINIFS(Merchant!$A:$A,Merchant!$B:$B,$G$2),)</f>
        <v/>
      </c>
      <c r="D184" s="14" t="str">
        <f t="shared" si="3"/>
        <v/>
      </c>
      <c r="E184" s="14" t="str">
        <f t="shared" si="4"/>
        <v/>
      </c>
      <c r="F184" s="6" t="str">
        <f>IF($A184&lt;&gt;"",MAXIFS(Token!$C:$C,Token!$A:$A,$D184),)</f>
        <v/>
      </c>
    </row>
    <row r="185">
      <c r="A185" s="33" t="str">
        <f t="shared" si="1"/>
        <v/>
      </c>
      <c r="B185" s="22" t="str">
        <f t="shared" si="2"/>
        <v/>
      </c>
      <c r="C185" s="14" t="str">
        <f>IF($A185&lt;&gt;"",MINIFS(Merchant!$A:$A,Merchant!$B:$B,$G$2),)</f>
        <v/>
      </c>
      <c r="D185" s="14" t="str">
        <f t="shared" si="3"/>
        <v/>
      </c>
      <c r="E185" s="14" t="str">
        <f t="shared" si="4"/>
        <v/>
      </c>
      <c r="F185" s="6" t="str">
        <f>IF($A185&lt;&gt;"",MAXIFS(Token!$C:$C,Token!$A:$A,$D185),)</f>
        <v/>
      </c>
    </row>
    <row r="186">
      <c r="A186" s="33" t="str">
        <f t="shared" si="1"/>
        <v/>
      </c>
      <c r="B186" s="22" t="str">
        <f t="shared" si="2"/>
        <v/>
      </c>
      <c r="C186" s="14" t="str">
        <f>IF($A186&lt;&gt;"",MINIFS(Merchant!$A:$A,Merchant!$B:$B,$G$2),)</f>
        <v/>
      </c>
      <c r="D186" s="14" t="str">
        <f t="shared" si="3"/>
        <v/>
      </c>
      <c r="E186" s="14" t="str">
        <f t="shared" si="4"/>
        <v/>
      </c>
      <c r="F186" s="6" t="str">
        <f>IF($A186&lt;&gt;"",MAXIFS(Token!$C:$C,Token!$A:$A,$D186),)</f>
        <v/>
      </c>
    </row>
    <row r="187">
      <c r="A187" s="33" t="str">
        <f t="shared" si="1"/>
        <v/>
      </c>
      <c r="B187" s="22" t="str">
        <f t="shared" si="2"/>
        <v/>
      </c>
      <c r="C187" s="14" t="str">
        <f>IF($A187&lt;&gt;"",MINIFS(Merchant!$A:$A,Merchant!$B:$B,$G$2),)</f>
        <v/>
      </c>
      <c r="D187" s="14" t="str">
        <f t="shared" si="3"/>
        <v/>
      </c>
      <c r="E187" s="14" t="str">
        <f t="shared" si="4"/>
        <v/>
      </c>
      <c r="F187" s="6" t="str">
        <f>IF($A187&lt;&gt;"",MAXIFS(Token!$C:$C,Token!$A:$A,$D187),)</f>
        <v/>
      </c>
    </row>
    <row r="188">
      <c r="A188" s="33" t="str">
        <f t="shared" si="1"/>
        <v/>
      </c>
      <c r="B188" s="22" t="str">
        <f t="shared" si="2"/>
        <v/>
      </c>
      <c r="C188" s="14" t="str">
        <f>IF($A188&lt;&gt;"",MINIFS(Merchant!$A:$A,Merchant!$B:$B,$G$2),)</f>
        <v/>
      </c>
      <c r="D188" s="14" t="str">
        <f t="shared" si="3"/>
        <v/>
      </c>
      <c r="E188" s="14" t="str">
        <f t="shared" si="4"/>
        <v/>
      </c>
      <c r="F188" s="6" t="str">
        <f>IF($A188&lt;&gt;"",MAXIFS(Token!$C:$C,Token!$A:$A,$D188),)</f>
        <v/>
      </c>
    </row>
    <row r="189">
      <c r="A189" s="33" t="str">
        <f t="shared" si="1"/>
        <v/>
      </c>
      <c r="B189" s="22" t="str">
        <f t="shared" si="2"/>
        <v/>
      </c>
      <c r="C189" s="14" t="str">
        <f>IF($A189&lt;&gt;"",MINIFS(Merchant!$A:$A,Merchant!$B:$B,$G$2),)</f>
        <v/>
      </c>
      <c r="D189" s="14" t="str">
        <f t="shared" si="3"/>
        <v/>
      </c>
      <c r="E189" s="14" t="str">
        <f t="shared" si="4"/>
        <v/>
      </c>
      <c r="F189" s="6" t="str">
        <f>IF($A189&lt;&gt;"",MAXIFS(Token!$C:$C,Token!$A:$A,$D189),)</f>
        <v/>
      </c>
    </row>
    <row r="190">
      <c r="A190" s="33" t="str">
        <f t="shared" si="1"/>
        <v/>
      </c>
      <c r="B190" s="22" t="str">
        <f t="shared" si="2"/>
        <v/>
      </c>
      <c r="C190" s="14" t="str">
        <f>IF($A190&lt;&gt;"",MINIFS(Merchant!$A:$A,Merchant!$B:$B,$G$2),)</f>
        <v/>
      </c>
      <c r="D190" s="14" t="str">
        <f t="shared" si="3"/>
        <v/>
      </c>
      <c r="E190" s="14" t="str">
        <f t="shared" si="4"/>
        <v/>
      </c>
      <c r="F190" s="6" t="str">
        <f>IF($A190&lt;&gt;"",MAXIFS(Token!$C:$C,Token!$A:$A,$D190),)</f>
        <v/>
      </c>
    </row>
    <row r="191">
      <c r="A191" s="33" t="str">
        <f t="shared" si="1"/>
        <v/>
      </c>
      <c r="B191" s="22" t="str">
        <f t="shared" si="2"/>
        <v/>
      </c>
      <c r="C191" s="14" t="str">
        <f>IF($A191&lt;&gt;"",MINIFS(Merchant!$A:$A,Merchant!$B:$B,$G$2),)</f>
        <v/>
      </c>
      <c r="D191" s="14" t="str">
        <f t="shared" si="3"/>
        <v/>
      </c>
      <c r="E191" s="14" t="str">
        <f t="shared" si="4"/>
        <v/>
      </c>
      <c r="F191" s="6" t="str">
        <f>IF($A191&lt;&gt;"",MAXIFS(Token!$C:$C,Token!$A:$A,$D191),)</f>
        <v/>
      </c>
    </row>
    <row r="192">
      <c r="A192" s="33" t="str">
        <f t="shared" si="1"/>
        <v/>
      </c>
      <c r="B192" s="22" t="str">
        <f t="shared" si="2"/>
        <v/>
      </c>
      <c r="C192" s="14" t="str">
        <f>IF($A192&lt;&gt;"",MINIFS(Merchant!$A:$A,Merchant!$B:$B,$G$2),)</f>
        <v/>
      </c>
      <c r="D192" s="14" t="str">
        <f t="shared" si="3"/>
        <v/>
      </c>
      <c r="E192" s="14" t="str">
        <f t="shared" si="4"/>
        <v/>
      </c>
      <c r="F192" s="6" t="str">
        <f>IF($A192&lt;&gt;"",MAXIFS(Token!$C:$C,Token!$A:$A,$D192),)</f>
        <v/>
      </c>
    </row>
    <row r="193">
      <c r="A193" s="33" t="str">
        <f t="shared" si="1"/>
        <v/>
      </c>
      <c r="B193" s="22" t="str">
        <f t="shared" si="2"/>
        <v/>
      </c>
      <c r="C193" s="14" t="str">
        <f>IF($A193&lt;&gt;"",MINIFS(Merchant!$A:$A,Merchant!$B:$B,$G$2),)</f>
        <v/>
      </c>
      <c r="D193" s="14" t="str">
        <f t="shared" si="3"/>
        <v/>
      </c>
      <c r="E193" s="14" t="str">
        <f t="shared" si="4"/>
        <v/>
      </c>
      <c r="F193" s="6" t="str">
        <f>IF($A193&lt;&gt;"",MAXIFS(Token!$C:$C,Token!$A:$A,$D193),)</f>
        <v/>
      </c>
    </row>
    <row r="194">
      <c r="A194" s="33" t="str">
        <f t="shared" si="1"/>
        <v/>
      </c>
      <c r="B194" s="22" t="str">
        <f t="shared" si="2"/>
        <v/>
      </c>
      <c r="C194" s="14" t="str">
        <f>IF($A194&lt;&gt;"",MINIFS(Merchant!$A:$A,Merchant!$B:$B,$G$2),)</f>
        <v/>
      </c>
      <c r="D194" s="14" t="str">
        <f t="shared" si="3"/>
        <v/>
      </c>
      <c r="E194" s="14" t="str">
        <f t="shared" si="4"/>
        <v/>
      </c>
      <c r="F194" s="6" t="str">
        <f>IF($A194&lt;&gt;"",MAXIFS(Token!$C:$C,Token!$A:$A,$D194),)</f>
        <v/>
      </c>
    </row>
    <row r="195">
      <c r="A195" s="33" t="str">
        <f t="shared" si="1"/>
        <v/>
      </c>
      <c r="B195" s="22" t="str">
        <f t="shared" si="2"/>
        <v/>
      </c>
      <c r="C195" s="14" t="str">
        <f>IF($A195&lt;&gt;"",MINIFS(Merchant!$A:$A,Merchant!$B:$B,$G$2),)</f>
        <v/>
      </c>
      <c r="D195" s="14" t="str">
        <f t="shared" si="3"/>
        <v/>
      </c>
      <c r="E195" s="14" t="str">
        <f t="shared" si="4"/>
        <v/>
      </c>
      <c r="F195" s="6" t="str">
        <f>IF($A195&lt;&gt;"",MAXIFS(Token!$C:$C,Token!$A:$A,$D195),)</f>
        <v/>
      </c>
    </row>
    <row r="196">
      <c r="A196" s="33" t="str">
        <f t="shared" si="1"/>
        <v/>
      </c>
      <c r="B196" s="22" t="str">
        <f t="shared" si="2"/>
        <v/>
      </c>
      <c r="C196" s="14" t="str">
        <f>IF($A196&lt;&gt;"",MINIFS(Merchant!$A:$A,Merchant!$B:$B,$G$2),)</f>
        <v/>
      </c>
      <c r="D196" s="14" t="str">
        <f t="shared" si="3"/>
        <v/>
      </c>
      <c r="E196" s="14" t="str">
        <f t="shared" si="4"/>
        <v/>
      </c>
      <c r="F196" s="6" t="str">
        <f>IF($A196&lt;&gt;"",MAXIFS(Token!$C:$C,Token!$A:$A,$D196),)</f>
        <v/>
      </c>
    </row>
    <row r="197">
      <c r="A197" s="33" t="str">
        <f t="shared" si="1"/>
        <v/>
      </c>
      <c r="B197" s="22" t="str">
        <f t="shared" si="2"/>
        <v/>
      </c>
      <c r="C197" s="14" t="str">
        <f>IF($A197&lt;&gt;"",MINIFS(Merchant!$A:$A,Merchant!$B:$B,$G$2),)</f>
        <v/>
      </c>
      <c r="D197" s="14" t="str">
        <f t="shared" si="3"/>
        <v/>
      </c>
      <c r="E197" s="14" t="str">
        <f t="shared" si="4"/>
        <v/>
      </c>
      <c r="F197" s="6" t="str">
        <f>IF($A197&lt;&gt;"",MAXIFS(Token!$C:$C,Token!$A:$A,$D197),)</f>
        <v/>
      </c>
    </row>
    <row r="198">
      <c r="A198" s="33" t="str">
        <f t="shared" si="1"/>
        <v/>
      </c>
      <c r="B198" s="22" t="str">
        <f t="shared" si="2"/>
        <v/>
      </c>
      <c r="C198" s="14" t="str">
        <f>IF($A198&lt;&gt;"",MINIFS(Merchant!$A:$A,Merchant!$B:$B,$G$2),)</f>
        <v/>
      </c>
      <c r="D198" s="14" t="str">
        <f t="shared" si="3"/>
        <v/>
      </c>
      <c r="E198" s="14" t="str">
        <f t="shared" si="4"/>
        <v/>
      </c>
      <c r="F198" s="6" t="str">
        <f>IF($A198&lt;&gt;"",MAXIFS(Token!$C:$C,Token!$A:$A,$D198),)</f>
        <v/>
      </c>
    </row>
    <row r="199">
      <c r="A199" s="33" t="str">
        <f t="shared" si="1"/>
        <v/>
      </c>
      <c r="B199" s="22" t="str">
        <f t="shared" si="2"/>
        <v/>
      </c>
      <c r="C199" s="14" t="str">
        <f>IF($A199&lt;&gt;"",MINIFS(Merchant!$A:$A,Merchant!$B:$B,$G$2),)</f>
        <v/>
      </c>
      <c r="D199" s="14" t="str">
        <f t="shared" si="3"/>
        <v/>
      </c>
      <c r="E199" s="14" t="str">
        <f t="shared" si="4"/>
        <v/>
      </c>
      <c r="F199" s="6" t="str">
        <f>IF($A199&lt;&gt;"",MAXIFS(Token!$C:$C,Token!$A:$A,$D199),)</f>
        <v/>
      </c>
    </row>
    <row r="200">
      <c r="A200" s="33" t="str">
        <f t="shared" si="1"/>
        <v/>
      </c>
      <c r="B200" s="22" t="str">
        <f t="shared" si="2"/>
        <v/>
      </c>
      <c r="C200" s="14" t="str">
        <f>IF($A200&lt;&gt;"",MINIFS(Merchant!$A:$A,Merchant!$B:$B,$G$2),)</f>
        <v/>
      </c>
      <c r="D200" s="14" t="str">
        <f t="shared" si="3"/>
        <v/>
      </c>
      <c r="E200" s="14" t="str">
        <f t="shared" si="4"/>
        <v/>
      </c>
      <c r="F200" s="6" t="str">
        <f>IF($A200&lt;&gt;"",MAXIFS(Token!$C:$C,Token!$A:$A,$D200),)</f>
        <v/>
      </c>
    </row>
    <row r="201">
      <c r="A201" s="33" t="str">
        <f t="shared" si="1"/>
        <v/>
      </c>
      <c r="B201" s="22" t="str">
        <f t="shared" si="2"/>
        <v/>
      </c>
      <c r="C201" s="14" t="str">
        <f>IF($A201&lt;&gt;"",MINIFS(Merchant!$A:$A,Merchant!$B:$B,$G$2),)</f>
        <v/>
      </c>
      <c r="D201" s="14" t="str">
        <f t="shared" si="3"/>
        <v/>
      </c>
      <c r="E201" s="14" t="str">
        <f t="shared" si="4"/>
        <v/>
      </c>
      <c r="F201" s="6" t="str">
        <f>IF($A201&lt;&gt;"",MAXIFS(Token!$C:$C,Token!$A:$A,$D201),)</f>
        <v/>
      </c>
    </row>
    <row r="202">
      <c r="A202" s="33" t="str">
        <f t="shared" si="1"/>
        <v/>
      </c>
      <c r="B202" s="22" t="str">
        <f t="shared" si="2"/>
        <v/>
      </c>
      <c r="C202" s="14" t="str">
        <f>IF($A202&lt;&gt;"",MINIFS(Merchant!$A:$A,Merchant!$B:$B,$G$2),)</f>
        <v/>
      </c>
      <c r="D202" s="14" t="str">
        <f t="shared" si="3"/>
        <v/>
      </c>
      <c r="E202" s="14" t="str">
        <f t="shared" si="4"/>
        <v/>
      </c>
      <c r="F202" s="6" t="str">
        <f>IF($A202&lt;&gt;"",MAXIFS(Token!$C:$C,Token!$A:$A,$D202),)</f>
        <v/>
      </c>
    </row>
    <row r="203">
      <c r="A203" s="33" t="str">
        <f t="shared" si="1"/>
        <v/>
      </c>
      <c r="B203" s="22" t="str">
        <f t="shared" si="2"/>
        <v/>
      </c>
      <c r="C203" s="14" t="str">
        <f>IF($A203&lt;&gt;"",MINIFS(Merchant!$A:$A,Merchant!$B:$B,$G$2),)</f>
        <v/>
      </c>
      <c r="D203" s="14" t="str">
        <f t="shared" si="3"/>
        <v/>
      </c>
      <c r="E203" s="14" t="str">
        <f t="shared" si="4"/>
        <v/>
      </c>
      <c r="F203" s="6" t="str">
        <f>IF($A203&lt;&gt;"",MAXIFS(Token!$C:$C,Token!$A:$A,$D203),)</f>
        <v/>
      </c>
    </row>
    <row r="204">
      <c r="A204" s="33" t="str">
        <f t="shared" si="1"/>
        <v/>
      </c>
      <c r="B204" s="22" t="str">
        <f t="shared" si="2"/>
        <v/>
      </c>
      <c r="C204" s="14" t="str">
        <f>IF($A204&lt;&gt;"",MINIFS(Merchant!$A:$A,Merchant!$B:$B,$G$2),)</f>
        <v/>
      </c>
      <c r="D204" s="14" t="str">
        <f t="shared" si="3"/>
        <v/>
      </c>
      <c r="E204" s="14" t="str">
        <f t="shared" si="4"/>
        <v/>
      </c>
      <c r="F204" s="6" t="str">
        <f>IF($A204&lt;&gt;"",MAXIFS(Token!$C:$C,Token!$A:$A,$D204),)</f>
        <v/>
      </c>
    </row>
    <row r="205">
      <c r="A205" s="33" t="str">
        <f t="shared" si="1"/>
        <v/>
      </c>
      <c r="B205" s="22" t="str">
        <f t="shared" si="2"/>
        <v/>
      </c>
      <c r="C205" s="14" t="str">
        <f>IF($A205&lt;&gt;"",MINIFS(Merchant!$A:$A,Merchant!$B:$B,$G$2),)</f>
        <v/>
      </c>
      <c r="D205" s="14" t="str">
        <f t="shared" si="3"/>
        <v/>
      </c>
      <c r="E205" s="14" t="str">
        <f t="shared" si="4"/>
        <v/>
      </c>
      <c r="F205" s="6" t="str">
        <f>IF($A205&lt;&gt;"",MAXIFS(Token!$C:$C,Token!$A:$A,$D205),)</f>
        <v/>
      </c>
    </row>
    <row r="206">
      <c r="A206" s="33" t="str">
        <f t="shared" si="1"/>
        <v/>
      </c>
      <c r="B206" s="22" t="str">
        <f t="shared" si="2"/>
        <v/>
      </c>
      <c r="C206" s="14" t="str">
        <f>IF($A206&lt;&gt;"",MINIFS(Merchant!$A:$A,Merchant!$B:$B,$G$2),)</f>
        <v/>
      </c>
      <c r="D206" s="14" t="str">
        <f t="shared" si="3"/>
        <v/>
      </c>
      <c r="E206" s="14" t="str">
        <f t="shared" si="4"/>
        <v/>
      </c>
      <c r="F206" s="6" t="str">
        <f>IF($A206&lt;&gt;"",MAXIFS(Token!$C:$C,Token!$A:$A,$D206),)</f>
        <v/>
      </c>
    </row>
    <row r="207">
      <c r="A207" s="33" t="str">
        <f t="shared" si="1"/>
        <v/>
      </c>
      <c r="B207" s="22" t="str">
        <f t="shared" si="2"/>
        <v/>
      </c>
      <c r="C207" s="14" t="str">
        <f>IF($A207&lt;&gt;"",MINIFS(Merchant!$A:$A,Merchant!$B:$B,$G$2),)</f>
        <v/>
      </c>
      <c r="D207" s="14" t="str">
        <f t="shared" si="3"/>
        <v/>
      </c>
      <c r="E207" s="14" t="str">
        <f t="shared" si="4"/>
        <v/>
      </c>
      <c r="F207" s="6" t="str">
        <f>IF($A207&lt;&gt;"",MAXIFS(Token!$C:$C,Token!$A:$A,$D207),)</f>
        <v/>
      </c>
    </row>
    <row r="208">
      <c r="A208" s="33" t="str">
        <f t="shared" si="1"/>
        <v/>
      </c>
      <c r="B208" s="22" t="str">
        <f t="shared" si="2"/>
        <v/>
      </c>
      <c r="C208" s="14" t="str">
        <f>IF($A208&lt;&gt;"",MINIFS(Merchant!$A:$A,Merchant!$B:$B,$G$2),)</f>
        <v/>
      </c>
      <c r="D208" s="14" t="str">
        <f t="shared" si="3"/>
        <v/>
      </c>
      <c r="E208" s="14" t="str">
        <f t="shared" si="4"/>
        <v/>
      </c>
      <c r="F208" s="6" t="str">
        <f>IF($A208&lt;&gt;"",MAXIFS(Token!$C:$C,Token!$A:$A,$D208),)</f>
        <v/>
      </c>
    </row>
    <row r="209">
      <c r="A209" s="33" t="str">
        <f t="shared" si="1"/>
        <v/>
      </c>
      <c r="B209" s="22" t="str">
        <f t="shared" si="2"/>
        <v/>
      </c>
      <c r="C209" s="14" t="str">
        <f>IF($A209&lt;&gt;"",MINIFS(Merchant!$A:$A,Merchant!$B:$B,$G$2),)</f>
        <v/>
      </c>
      <c r="D209" s="14" t="str">
        <f t="shared" si="3"/>
        <v/>
      </c>
      <c r="E209" s="14" t="str">
        <f t="shared" si="4"/>
        <v/>
      </c>
      <c r="F209" s="6" t="str">
        <f>IF($A209&lt;&gt;"",MAXIFS(Token!$C:$C,Token!$A:$A,$D209),)</f>
        <v/>
      </c>
    </row>
    <row r="210">
      <c r="A210" s="33" t="str">
        <f t="shared" si="1"/>
        <v/>
      </c>
      <c r="B210" s="22" t="str">
        <f t="shared" si="2"/>
        <v/>
      </c>
      <c r="C210" s="14" t="str">
        <f>IF($A210&lt;&gt;"",MINIFS(Merchant!$A:$A,Merchant!$B:$B,$G$2),)</f>
        <v/>
      </c>
      <c r="D210" s="14" t="str">
        <f t="shared" si="3"/>
        <v/>
      </c>
      <c r="E210" s="14" t="str">
        <f t="shared" si="4"/>
        <v/>
      </c>
      <c r="F210" s="6" t="str">
        <f>IF($A210&lt;&gt;"",MAXIFS(Token!$C:$C,Token!$A:$A,$D210),)</f>
        <v/>
      </c>
    </row>
    <row r="211">
      <c r="A211" s="33" t="str">
        <f t="shared" si="1"/>
        <v/>
      </c>
      <c r="B211" s="22" t="str">
        <f t="shared" si="2"/>
        <v/>
      </c>
      <c r="C211" s="14" t="str">
        <f>IF($A211&lt;&gt;"",MINIFS(Merchant!$A:$A,Merchant!$B:$B,$G$2),)</f>
        <v/>
      </c>
      <c r="D211" s="14" t="str">
        <f t="shared" si="3"/>
        <v/>
      </c>
      <c r="E211" s="14" t="str">
        <f t="shared" si="4"/>
        <v/>
      </c>
      <c r="F211" s="6" t="str">
        <f>IF($A211&lt;&gt;"",MAXIFS(Token!$C:$C,Token!$A:$A,$D211),)</f>
        <v/>
      </c>
    </row>
    <row r="212">
      <c r="A212" s="33" t="str">
        <f t="shared" si="1"/>
        <v/>
      </c>
      <c r="B212" s="22" t="str">
        <f t="shared" si="2"/>
        <v/>
      </c>
      <c r="C212" s="14" t="str">
        <f>IF($A212&lt;&gt;"",MINIFS(Merchant!$A:$A,Merchant!$B:$B,$G$2),)</f>
        <v/>
      </c>
      <c r="D212" s="14" t="str">
        <f t="shared" si="3"/>
        <v/>
      </c>
      <c r="E212" s="14" t="str">
        <f t="shared" si="4"/>
        <v/>
      </c>
      <c r="F212" s="6" t="str">
        <f>IF($A212&lt;&gt;"",MAXIFS(Token!$C:$C,Token!$A:$A,$D212),)</f>
        <v/>
      </c>
    </row>
    <row r="213">
      <c r="A213" s="33" t="str">
        <f t="shared" si="1"/>
        <v/>
      </c>
      <c r="B213" s="22" t="str">
        <f t="shared" si="2"/>
        <v/>
      </c>
      <c r="C213" s="14" t="str">
        <f>IF($A213&lt;&gt;"",MINIFS(Merchant!$A:$A,Merchant!$B:$B,$G$2),)</f>
        <v/>
      </c>
      <c r="D213" s="14" t="str">
        <f t="shared" si="3"/>
        <v/>
      </c>
      <c r="E213" s="14" t="str">
        <f t="shared" si="4"/>
        <v/>
      </c>
      <c r="F213" s="6" t="str">
        <f>IF($A213&lt;&gt;"",MAXIFS(Token!$C:$C,Token!$A:$A,$D213),)</f>
        <v/>
      </c>
    </row>
    <row r="214">
      <c r="A214" s="33" t="str">
        <f t="shared" si="1"/>
        <v/>
      </c>
      <c r="B214" s="22" t="str">
        <f t="shared" si="2"/>
        <v/>
      </c>
      <c r="C214" s="14" t="str">
        <f>IF($A214&lt;&gt;"",MINIFS(Merchant!$A:$A,Merchant!$B:$B,$G$2),)</f>
        <v/>
      </c>
      <c r="D214" s="14" t="str">
        <f t="shared" si="3"/>
        <v/>
      </c>
      <c r="E214" s="14" t="str">
        <f t="shared" si="4"/>
        <v/>
      </c>
      <c r="F214" s="6" t="str">
        <f>IF($A214&lt;&gt;"",MAXIFS(Token!$C:$C,Token!$A:$A,$D214),)</f>
        <v/>
      </c>
    </row>
    <row r="215">
      <c r="A215" s="33" t="str">
        <f t="shared" si="1"/>
        <v/>
      </c>
      <c r="B215" s="22" t="str">
        <f t="shared" si="2"/>
        <v/>
      </c>
      <c r="C215" s="14" t="str">
        <f>IF($A215&lt;&gt;"",MINIFS(Merchant!$A:$A,Merchant!$B:$B,$G$2),)</f>
        <v/>
      </c>
      <c r="D215" s="14" t="str">
        <f t="shared" si="3"/>
        <v/>
      </c>
      <c r="E215" s="14" t="str">
        <f t="shared" si="4"/>
        <v/>
      </c>
      <c r="F215" s="6" t="str">
        <f>IF($A215&lt;&gt;"",MAXIFS(Token!$C:$C,Token!$A:$A,$D215),)</f>
        <v/>
      </c>
    </row>
    <row r="216">
      <c r="A216" s="33" t="str">
        <f t="shared" si="1"/>
        <v/>
      </c>
      <c r="B216" s="22" t="str">
        <f t="shared" si="2"/>
        <v/>
      </c>
      <c r="C216" s="14" t="str">
        <f>IF($A216&lt;&gt;"",MINIFS(Merchant!$A:$A,Merchant!$B:$B,$G$2),)</f>
        <v/>
      </c>
      <c r="D216" s="14" t="str">
        <f t="shared" si="3"/>
        <v/>
      </c>
      <c r="E216" s="14" t="str">
        <f t="shared" si="4"/>
        <v/>
      </c>
      <c r="F216" s="6" t="str">
        <f>IF($A216&lt;&gt;"",MAXIFS(Token!$C:$C,Token!$A:$A,$D216),)</f>
        <v/>
      </c>
    </row>
    <row r="217">
      <c r="A217" s="33" t="str">
        <f t="shared" si="1"/>
        <v/>
      </c>
      <c r="B217" s="22" t="str">
        <f t="shared" si="2"/>
        <v/>
      </c>
      <c r="C217" s="14" t="str">
        <f>IF($A217&lt;&gt;"",MINIFS(Merchant!$A:$A,Merchant!$B:$B,$G$2),)</f>
        <v/>
      </c>
      <c r="D217" s="14" t="str">
        <f t="shared" si="3"/>
        <v/>
      </c>
      <c r="E217" s="14" t="str">
        <f t="shared" si="4"/>
        <v/>
      </c>
      <c r="F217" s="6" t="str">
        <f>IF($A217&lt;&gt;"",MAXIFS(Token!$C:$C,Token!$A:$A,$D217),)</f>
        <v/>
      </c>
    </row>
    <row r="218">
      <c r="A218" s="33" t="str">
        <f t="shared" si="1"/>
        <v/>
      </c>
      <c r="B218" s="22" t="str">
        <f t="shared" si="2"/>
        <v/>
      </c>
      <c r="C218" s="14" t="str">
        <f>IF($A218&lt;&gt;"",MINIFS(Merchant!$A:$A,Merchant!$B:$B,$G$2),)</f>
        <v/>
      </c>
      <c r="D218" s="14" t="str">
        <f t="shared" si="3"/>
        <v/>
      </c>
      <c r="E218" s="14" t="str">
        <f t="shared" si="4"/>
        <v/>
      </c>
      <c r="F218" s="6" t="str">
        <f>IF($A218&lt;&gt;"",MAXIFS(Token!$C:$C,Token!$A:$A,$D218),)</f>
        <v/>
      </c>
    </row>
    <row r="219">
      <c r="A219" s="33" t="str">
        <f t="shared" si="1"/>
        <v/>
      </c>
      <c r="B219" s="22" t="str">
        <f t="shared" si="2"/>
        <v/>
      </c>
      <c r="C219" s="14" t="str">
        <f>IF($A219&lt;&gt;"",MINIFS(Merchant!$A:$A,Merchant!$B:$B,$G$2),)</f>
        <v/>
      </c>
      <c r="D219" s="14" t="str">
        <f t="shared" si="3"/>
        <v/>
      </c>
      <c r="E219" s="14" t="str">
        <f t="shared" si="4"/>
        <v/>
      </c>
      <c r="F219" s="6" t="str">
        <f>IF($A219&lt;&gt;"",MAXIFS(Token!$C:$C,Token!$A:$A,$D219),)</f>
        <v/>
      </c>
    </row>
    <row r="220">
      <c r="A220" s="33" t="str">
        <f t="shared" si="1"/>
        <v/>
      </c>
      <c r="B220" s="22" t="str">
        <f t="shared" si="2"/>
        <v/>
      </c>
      <c r="C220" s="14" t="str">
        <f>IF($A220&lt;&gt;"",MINIFS(Merchant!$A:$A,Merchant!$B:$B,$G$2),)</f>
        <v/>
      </c>
      <c r="D220" s="14" t="str">
        <f t="shared" si="3"/>
        <v/>
      </c>
      <c r="E220" s="14" t="str">
        <f t="shared" si="4"/>
        <v/>
      </c>
      <c r="F220" s="6" t="str">
        <f>IF($A220&lt;&gt;"",MAXIFS(Token!$C:$C,Token!$A:$A,$D220),)</f>
        <v/>
      </c>
    </row>
    <row r="221">
      <c r="A221" s="33" t="str">
        <f t="shared" si="1"/>
        <v/>
      </c>
      <c r="B221" s="22" t="str">
        <f t="shared" si="2"/>
        <v/>
      </c>
      <c r="C221" s="14" t="str">
        <f>IF($A221&lt;&gt;"",MINIFS(Merchant!$A:$A,Merchant!$B:$B,$G$2),)</f>
        <v/>
      </c>
      <c r="D221" s="14" t="str">
        <f t="shared" si="3"/>
        <v/>
      </c>
      <c r="E221" s="14" t="str">
        <f t="shared" si="4"/>
        <v/>
      </c>
      <c r="F221" s="6" t="str">
        <f>IF($A221&lt;&gt;"",MAXIFS(Token!$C:$C,Token!$A:$A,$D221),)</f>
        <v/>
      </c>
    </row>
    <row r="222">
      <c r="A222" s="33" t="str">
        <f t="shared" si="1"/>
        <v/>
      </c>
      <c r="B222" s="22" t="str">
        <f t="shared" si="2"/>
        <v/>
      </c>
      <c r="C222" s="14" t="str">
        <f>IF($A222&lt;&gt;"",MINIFS(Merchant!$A:$A,Merchant!$B:$B,$G$2),)</f>
        <v/>
      </c>
      <c r="D222" s="14" t="str">
        <f t="shared" si="3"/>
        <v/>
      </c>
      <c r="E222" s="14" t="str">
        <f t="shared" si="4"/>
        <v/>
      </c>
      <c r="F222" s="6" t="str">
        <f>IF($A222&lt;&gt;"",MAXIFS(Token!$C:$C,Token!$A:$A,$D222),)</f>
        <v/>
      </c>
    </row>
    <row r="223">
      <c r="A223" s="33" t="str">
        <f t="shared" si="1"/>
        <v/>
      </c>
      <c r="B223" s="22" t="str">
        <f t="shared" si="2"/>
        <v/>
      </c>
      <c r="C223" s="14" t="str">
        <f>IF($A223&lt;&gt;"",MINIFS(Merchant!$A:$A,Merchant!$B:$B,$G$2),)</f>
        <v/>
      </c>
      <c r="D223" s="14" t="str">
        <f t="shared" si="3"/>
        <v/>
      </c>
      <c r="E223" s="14" t="str">
        <f t="shared" si="4"/>
        <v/>
      </c>
      <c r="F223" s="6" t="str">
        <f>IF($A223&lt;&gt;"",MAXIFS(Token!$C:$C,Token!$A:$A,$D223),)</f>
        <v/>
      </c>
    </row>
    <row r="224">
      <c r="A224" s="33" t="str">
        <f t="shared" si="1"/>
        <v/>
      </c>
      <c r="B224" s="22" t="str">
        <f t="shared" si="2"/>
        <v/>
      </c>
      <c r="C224" s="14" t="str">
        <f>IF($A224&lt;&gt;"",MINIFS(Merchant!$A:$A,Merchant!$B:$B,$G$2),)</f>
        <v/>
      </c>
      <c r="D224" s="14" t="str">
        <f t="shared" si="3"/>
        <v/>
      </c>
      <c r="E224" s="14" t="str">
        <f t="shared" si="4"/>
        <v/>
      </c>
      <c r="F224" s="6" t="str">
        <f>IF($A224&lt;&gt;"",MAXIFS(Token!$C:$C,Token!$A:$A,$D224),)</f>
        <v/>
      </c>
    </row>
    <row r="225">
      <c r="A225" s="33" t="str">
        <f t="shared" si="1"/>
        <v/>
      </c>
      <c r="B225" s="22" t="str">
        <f t="shared" si="2"/>
        <v/>
      </c>
      <c r="C225" s="14" t="str">
        <f>IF($A225&lt;&gt;"",MINIFS(Merchant!$A:$A,Merchant!$B:$B,$G$2),)</f>
        <v/>
      </c>
      <c r="D225" s="14" t="str">
        <f t="shared" si="3"/>
        <v/>
      </c>
      <c r="E225" s="14" t="str">
        <f t="shared" si="4"/>
        <v/>
      </c>
      <c r="F225" s="6" t="str">
        <f>IF($A225&lt;&gt;"",MAXIFS(Token!$C:$C,Token!$A:$A,$D225),)</f>
        <v/>
      </c>
    </row>
    <row r="226">
      <c r="A226" s="33" t="str">
        <f t="shared" si="1"/>
        <v/>
      </c>
      <c r="B226" s="22" t="str">
        <f t="shared" si="2"/>
        <v/>
      </c>
      <c r="C226" s="14" t="str">
        <f>IF($A226&lt;&gt;"",MINIFS(Merchant!$A:$A,Merchant!$B:$B,$G$2),)</f>
        <v/>
      </c>
      <c r="D226" s="14" t="str">
        <f t="shared" si="3"/>
        <v/>
      </c>
      <c r="E226" s="14" t="str">
        <f t="shared" si="4"/>
        <v/>
      </c>
      <c r="F226" s="6" t="str">
        <f>IF($A226&lt;&gt;"",MAXIFS(Token!$C:$C,Token!$A:$A,$D226),)</f>
        <v/>
      </c>
    </row>
    <row r="227">
      <c r="A227" s="33" t="str">
        <f t="shared" si="1"/>
        <v/>
      </c>
      <c r="B227" s="22" t="str">
        <f t="shared" si="2"/>
        <v/>
      </c>
      <c r="C227" s="14" t="str">
        <f>IF($A227&lt;&gt;"",MINIFS(Merchant!$A:$A,Merchant!$B:$B,$G$2),)</f>
        <v/>
      </c>
      <c r="D227" s="14" t="str">
        <f t="shared" si="3"/>
        <v/>
      </c>
      <c r="E227" s="14" t="str">
        <f t="shared" si="4"/>
        <v/>
      </c>
      <c r="F227" s="6" t="str">
        <f>IF($A227&lt;&gt;"",MAXIFS(Token!$C:$C,Token!$A:$A,$D227),)</f>
        <v/>
      </c>
    </row>
    <row r="228">
      <c r="A228" s="33" t="str">
        <f t="shared" si="1"/>
        <v/>
      </c>
      <c r="B228" s="22" t="str">
        <f t="shared" si="2"/>
        <v/>
      </c>
      <c r="C228" s="14" t="str">
        <f>IF($A228&lt;&gt;"",MINIFS(Merchant!$A:$A,Merchant!$B:$B,$G$2),)</f>
        <v/>
      </c>
      <c r="D228" s="14" t="str">
        <f t="shared" si="3"/>
        <v/>
      </c>
      <c r="E228" s="14" t="str">
        <f t="shared" si="4"/>
        <v/>
      </c>
      <c r="F228" s="6" t="str">
        <f>IF($A228&lt;&gt;"",MAXIFS(Token!$C:$C,Token!$A:$A,$D228),)</f>
        <v/>
      </c>
    </row>
    <row r="229">
      <c r="A229" s="33" t="str">
        <f t="shared" si="1"/>
        <v/>
      </c>
      <c r="B229" s="22" t="str">
        <f t="shared" si="2"/>
        <v/>
      </c>
      <c r="C229" s="14" t="str">
        <f>IF($A229&lt;&gt;"",MINIFS(Merchant!$A:$A,Merchant!$B:$B,$G$2),)</f>
        <v/>
      </c>
      <c r="D229" s="14" t="str">
        <f t="shared" si="3"/>
        <v/>
      </c>
      <c r="E229" s="14" t="str">
        <f t="shared" si="4"/>
        <v/>
      </c>
      <c r="F229" s="6" t="str">
        <f>IF($A229&lt;&gt;"",MAXIFS(Token!$C:$C,Token!$A:$A,$D229),)</f>
        <v/>
      </c>
    </row>
    <row r="230">
      <c r="A230" s="33" t="str">
        <f t="shared" si="1"/>
        <v/>
      </c>
      <c r="B230" s="22" t="str">
        <f t="shared" si="2"/>
        <v/>
      </c>
      <c r="C230" s="14" t="str">
        <f>IF($A230&lt;&gt;"",MINIFS(Merchant!$A:$A,Merchant!$B:$B,$G$2),)</f>
        <v/>
      </c>
      <c r="D230" s="14" t="str">
        <f t="shared" si="3"/>
        <v/>
      </c>
      <c r="E230" s="14" t="str">
        <f t="shared" si="4"/>
        <v/>
      </c>
      <c r="F230" s="6" t="str">
        <f>IF($A230&lt;&gt;"",MAXIFS(Token!$C:$C,Token!$A:$A,$D230),)</f>
        <v/>
      </c>
    </row>
    <row r="231">
      <c r="A231" s="33" t="str">
        <f t="shared" si="1"/>
        <v/>
      </c>
      <c r="B231" s="22" t="str">
        <f t="shared" si="2"/>
        <v/>
      </c>
      <c r="C231" s="14" t="str">
        <f>IF($A231&lt;&gt;"",MINIFS(Merchant!$A:$A,Merchant!$B:$B,$G$2),)</f>
        <v/>
      </c>
      <c r="D231" s="14" t="str">
        <f t="shared" si="3"/>
        <v/>
      </c>
      <c r="E231" s="14" t="str">
        <f t="shared" si="4"/>
        <v/>
      </c>
      <c r="F231" s="6" t="str">
        <f>IF($A231&lt;&gt;"",MAXIFS(Token!$C:$C,Token!$A:$A,$D231),)</f>
        <v/>
      </c>
    </row>
    <row r="232">
      <c r="A232" s="33" t="str">
        <f t="shared" si="1"/>
        <v/>
      </c>
      <c r="B232" s="22" t="str">
        <f t="shared" si="2"/>
        <v/>
      </c>
      <c r="C232" s="14" t="str">
        <f>IF($A232&lt;&gt;"",MINIFS(Merchant!$A:$A,Merchant!$B:$B,$G$2),)</f>
        <v/>
      </c>
      <c r="D232" s="14" t="str">
        <f t="shared" si="3"/>
        <v/>
      </c>
      <c r="E232" s="14" t="str">
        <f t="shared" si="4"/>
        <v/>
      </c>
      <c r="F232" s="6" t="str">
        <f>IF($A232&lt;&gt;"",MAXIFS(Token!$C:$C,Token!$A:$A,$D232),)</f>
        <v/>
      </c>
    </row>
    <row r="233">
      <c r="A233" s="33" t="str">
        <f t="shared" si="1"/>
        <v/>
      </c>
      <c r="B233" s="22" t="str">
        <f t="shared" si="2"/>
        <v/>
      </c>
      <c r="C233" s="14" t="str">
        <f>IF($A233&lt;&gt;"",MINIFS(Merchant!$A:$A,Merchant!$B:$B,$G$2),)</f>
        <v/>
      </c>
      <c r="D233" s="14" t="str">
        <f t="shared" si="3"/>
        <v/>
      </c>
      <c r="E233" s="14" t="str">
        <f t="shared" si="4"/>
        <v/>
      </c>
      <c r="F233" s="6" t="str">
        <f>IF($A233&lt;&gt;"",MAXIFS(Token!$C:$C,Token!$A:$A,$D233),)</f>
        <v/>
      </c>
    </row>
    <row r="234">
      <c r="A234" s="33" t="str">
        <f t="shared" si="1"/>
        <v/>
      </c>
      <c r="B234" s="22" t="str">
        <f t="shared" si="2"/>
        <v/>
      </c>
      <c r="C234" s="14" t="str">
        <f>IF($A234&lt;&gt;"",MINIFS(Merchant!$A:$A,Merchant!$B:$B,$G$2),)</f>
        <v/>
      </c>
      <c r="D234" s="14" t="str">
        <f t="shared" si="3"/>
        <v/>
      </c>
      <c r="E234" s="14" t="str">
        <f t="shared" si="4"/>
        <v/>
      </c>
      <c r="F234" s="6" t="str">
        <f>IF($A234&lt;&gt;"",MAXIFS(Token!$C:$C,Token!$A:$A,$D234),)</f>
        <v/>
      </c>
    </row>
    <row r="235">
      <c r="A235" s="33" t="str">
        <f t="shared" si="1"/>
        <v/>
      </c>
      <c r="B235" s="22" t="str">
        <f t="shared" si="2"/>
        <v/>
      </c>
      <c r="C235" s="14" t="str">
        <f>IF($A235&lt;&gt;"",MINIFS(Merchant!$A:$A,Merchant!$B:$B,$G$2),)</f>
        <v/>
      </c>
      <c r="D235" s="14" t="str">
        <f t="shared" si="3"/>
        <v/>
      </c>
      <c r="E235" s="14" t="str">
        <f t="shared" si="4"/>
        <v/>
      </c>
      <c r="F235" s="6" t="str">
        <f>IF($A235&lt;&gt;"",MAXIFS(Token!$C:$C,Token!$A:$A,$D235),)</f>
        <v/>
      </c>
    </row>
    <row r="236">
      <c r="A236" s="33" t="str">
        <f t="shared" si="1"/>
        <v/>
      </c>
      <c r="B236" s="22" t="str">
        <f t="shared" si="2"/>
        <v/>
      </c>
      <c r="C236" s="14" t="str">
        <f>IF($A236&lt;&gt;"",MINIFS(Merchant!$A:$A,Merchant!$B:$B,$G$2),)</f>
        <v/>
      </c>
      <c r="D236" s="14" t="str">
        <f t="shared" si="3"/>
        <v/>
      </c>
      <c r="E236" s="14" t="str">
        <f t="shared" si="4"/>
        <v/>
      </c>
      <c r="F236" s="6" t="str">
        <f>IF($A236&lt;&gt;"",MAXIFS(Token!$C:$C,Token!$A:$A,$D236),)</f>
        <v/>
      </c>
    </row>
    <row r="237">
      <c r="A237" s="33" t="str">
        <f t="shared" si="1"/>
        <v/>
      </c>
      <c r="B237" s="22" t="str">
        <f t="shared" si="2"/>
        <v/>
      </c>
      <c r="C237" s="14" t="str">
        <f>IF($A237&lt;&gt;"",MINIFS(Merchant!$A:$A,Merchant!$B:$B,$G$2),)</f>
        <v/>
      </c>
      <c r="D237" s="14" t="str">
        <f t="shared" si="3"/>
        <v/>
      </c>
      <c r="E237" s="14" t="str">
        <f t="shared" si="4"/>
        <v/>
      </c>
      <c r="F237" s="6" t="str">
        <f>IF($A237&lt;&gt;"",MAXIFS(Token!$C:$C,Token!$A:$A,$D237),)</f>
        <v/>
      </c>
    </row>
    <row r="238">
      <c r="A238" s="33" t="str">
        <f t="shared" si="1"/>
        <v/>
      </c>
      <c r="B238" s="22" t="str">
        <f t="shared" si="2"/>
        <v/>
      </c>
      <c r="C238" s="14" t="str">
        <f>IF($A238&lt;&gt;"",MINIFS(Merchant!$A:$A,Merchant!$B:$B,$G$2),)</f>
        <v/>
      </c>
      <c r="D238" s="14" t="str">
        <f t="shared" si="3"/>
        <v/>
      </c>
      <c r="E238" s="14" t="str">
        <f t="shared" si="4"/>
        <v/>
      </c>
      <c r="F238" s="6" t="str">
        <f>IF($A238&lt;&gt;"",MAXIFS(Token!$C:$C,Token!$A:$A,$D238),)</f>
        <v/>
      </c>
    </row>
    <row r="239">
      <c r="A239" s="33" t="str">
        <f t="shared" si="1"/>
        <v/>
      </c>
      <c r="B239" s="22" t="str">
        <f t="shared" si="2"/>
        <v/>
      </c>
      <c r="C239" s="14" t="str">
        <f>IF($A239&lt;&gt;"",MINIFS(Merchant!$A:$A,Merchant!$B:$B,$G$2),)</f>
        <v/>
      </c>
      <c r="D239" s="14" t="str">
        <f t="shared" si="3"/>
        <v/>
      </c>
      <c r="E239" s="14" t="str">
        <f t="shared" si="4"/>
        <v/>
      </c>
      <c r="F239" s="6" t="str">
        <f>IF($A239&lt;&gt;"",MAXIFS(Token!$C:$C,Token!$A:$A,$D239),)</f>
        <v/>
      </c>
    </row>
    <row r="240">
      <c r="A240" s="33" t="str">
        <f t="shared" si="1"/>
        <v/>
      </c>
      <c r="B240" s="22" t="str">
        <f t="shared" si="2"/>
        <v/>
      </c>
      <c r="C240" s="14" t="str">
        <f>IF($A240&lt;&gt;"",MINIFS(Merchant!$A:$A,Merchant!$B:$B,$G$2),)</f>
        <v/>
      </c>
      <c r="D240" s="14" t="str">
        <f t="shared" si="3"/>
        <v/>
      </c>
      <c r="E240" s="14" t="str">
        <f t="shared" si="4"/>
        <v/>
      </c>
      <c r="F240" s="6" t="str">
        <f>IF($A240&lt;&gt;"",MAXIFS(Token!$C:$C,Token!$A:$A,$D240),)</f>
        <v/>
      </c>
    </row>
    <row r="241">
      <c r="A241" s="33" t="str">
        <f t="shared" si="1"/>
        <v/>
      </c>
      <c r="B241" s="22" t="str">
        <f t="shared" si="2"/>
        <v/>
      </c>
      <c r="C241" s="14" t="str">
        <f>IF($A241&lt;&gt;"",MINIFS(Merchant!$A:$A,Merchant!$B:$B,$G$2),)</f>
        <v/>
      </c>
      <c r="D241" s="14" t="str">
        <f t="shared" si="3"/>
        <v/>
      </c>
      <c r="E241" s="14" t="str">
        <f t="shared" si="4"/>
        <v/>
      </c>
      <c r="F241" s="6" t="str">
        <f>IF($A241&lt;&gt;"",MAXIFS(Token!$C:$C,Token!$A:$A,$D241),)</f>
        <v/>
      </c>
    </row>
    <row r="242">
      <c r="A242" s="33" t="str">
        <f t="shared" si="1"/>
        <v/>
      </c>
      <c r="B242" s="22" t="str">
        <f t="shared" si="2"/>
        <v/>
      </c>
      <c r="C242" s="14" t="str">
        <f>IF($A242&lt;&gt;"",MINIFS(Merchant!$A:$A,Merchant!$B:$B,$G$2),)</f>
        <v/>
      </c>
      <c r="D242" s="14" t="str">
        <f t="shared" si="3"/>
        <v/>
      </c>
      <c r="E242" s="14" t="str">
        <f t="shared" si="4"/>
        <v/>
      </c>
      <c r="F242" s="6" t="str">
        <f>IF($A242&lt;&gt;"",MAXIFS(Token!$C:$C,Token!$A:$A,$D242),)</f>
        <v/>
      </c>
    </row>
    <row r="243">
      <c r="A243" s="33" t="str">
        <f t="shared" si="1"/>
        <v/>
      </c>
      <c r="B243" s="22" t="str">
        <f t="shared" si="2"/>
        <v/>
      </c>
      <c r="C243" s="14" t="str">
        <f>IF($A243&lt;&gt;"",MINIFS(Merchant!$A:$A,Merchant!$B:$B,$G$2),)</f>
        <v/>
      </c>
      <c r="D243" s="14" t="str">
        <f t="shared" si="3"/>
        <v/>
      </c>
      <c r="E243" s="14" t="str">
        <f t="shared" si="4"/>
        <v/>
      </c>
      <c r="F243" s="6" t="str">
        <f>IF($A243&lt;&gt;"",MAXIFS(Token!$C:$C,Token!$A:$A,$D243),)</f>
        <v/>
      </c>
    </row>
    <row r="244">
      <c r="A244" s="33" t="str">
        <f t="shared" si="1"/>
        <v/>
      </c>
      <c r="B244" s="22" t="str">
        <f t="shared" si="2"/>
        <v/>
      </c>
      <c r="C244" s="14" t="str">
        <f>IF($A244&lt;&gt;"",MINIFS(Merchant!$A:$A,Merchant!$B:$B,$G$2),)</f>
        <v/>
      </c>
      <c r="D244" s="14" t="str">
        <f t="shared" si="3"/>
        <v/>
      </c>
      <c r="E244" s="14" t="str">
        <f t="shared" si="4"/>
        <v/>
      </c>
      <c r="F244" s="6" t="str">
        <f>IF($A244&lt;&gt;"",MAXIFS(Token!$C:$C,Token!$A:$A,$D244),)</f>
        <v/>
      </c>
    </row>
    <row r="245">
      <c r="A245" s="33" t="str">
        <f t="shared" si="1"/>
        <v/>
      </c>
      <c r="B245" s="22" t="str">
        <f t="shared" si="2"/>
        <v/>
      </c>
      <c r="C245" s="14" t="str">
        <f>IF($A245&lt;&gt;"",MINIFS(Merchant!$A:$A,Merchant!$B:$B,$G$2),)</f>
        <v/>
      </c>
      <c r="D245" s="14" t="str">
        <f t="shared" si="3"/>
        <v/>
      </c>
      <c r="E245" s="14" t="str">
        <f t="shared" si="4"/>
        <v/>
      </c>
      <c r="F245" s="6" t="str">
        <f>IF($A245&lt;&gt;"",MAXIFS(Token!$C:$C,Token!$A:$A,$D245),)</f>
        <v/>
      </c>
    </row>
    <row r="246">
      <c r="A246" s="33" t="str">
        <f t="shared" si="1"/>
        <v/>
      </c>
      <c r="B246" s="22" t="str">
        <f t="shared" si="2"/>
        <v/>
      </c>
      <c r="C246" s="14" t="str">
        <f>IF($A246&lt;&gt;"",MINIFS(Merchant!$A:$A,Merchant!$B:$B,$G$2),)</f>
        <v/>
      </c>
      <c r="D246" s="14" t="str">
        <f t="shared" si="3"/>
        <v/>
      </c>
      <c r="E246" s="14" t="str">
        <f t="shared" si="4"/>
        <v/>
      </c>
      <c r="F246" s="6" t="str">
        <f>IF($A246&lt;&gt;"",MAXIFS(Token!$C:$C,Token!$A:$A,$D246),)</f>
        <v/>
      </c>
    </row>
    <row r="247">
      <c r="A247" s="33" t="str">
        <f t="shared" si="1"/>
        <v/>
      </c>
      <c r="B247" s="22" t="str">
        <f t="shared" si="2"/>
        <v/>
      </c>
      <c r="C247" s="14" t="str">
        <f>IF($A247&lt;&gt;"",MINIFS(Merchant!$A:$A,Merchant!$B:$B,$G$2),)</f>
        <v/>
      </c>
      <c r="D247" s="14" t="str">
        <f t="shared" si="3"/>
        <v/>
      </c>
      <c r="E247" s="14" t="str">
        <f t="shared" si="4"/>
        <v/>
      </c>
      <c r="F247" s="6" t="str">
        <f>IF($A247&lt;&gt;"",MAXIFS(Token!$C:$C,Token!$A:$A,$D247),)</f>
        <v/>
      </c>
    </row>
    <row r="248">
      <c r="A248" s="33" t="str">
        <f t="shared" si="1"/>
        <v/>
      </c>
      <c r="B248" s="22" t="str">
        <f t="shared" si="2"/>
        <v/>
      </c>
      <c r="C248" s="14" t="str">
        <f>IF($A248&lt;&gt;"",MINIFS(Merchant!$A:$A,Merchant!$B:$B,$G$2),)</f>
        <v/>
      </c>
      <c r="D248" s="14" t="str">
        <f t="shared" si="3"/>
        <v/>
      </c>
      <c r="E248" s="14" t="str">
        <f t="shared" si="4"/>
        <v/>
      </c>
      <c r="F248" s="6" t="str">
        <f>IF($A248&lt;&gt;"",MAXIFS(Token!$C:$C,Token!$A:$A,$D248),)</f>
        <v/>
      </c>
    </row>
    <row r="249">
      <c r="A249" s="33" t="str">
        <f t="shared" si="1"/>
        <v/>
      </c>
      <c r="B249" s="22" t="str">
        <f t="shared" si="2"/>
        <v/>
      </c>
      <c r="C249" s="14" t="str">
        <f>IF($A249&lt;&gt;"",MINIFS(Merchant!$A:$A,Merchant!$B:$B,$G$2),)</f>
        <v/>
      </c>
      <c r="D249" s="14" t="str">
        <f t="shared" si="3"/>
        <v/>
      </c>
      <c r="E249" s="14" t="str">
        <f t="shared" si="4"/>
        <v/>
      </c>
      <c r="F249" s="6" t="str">
        <f>IF($A249&lt;&gt;"",MAXIFS(Token!$C:$C,Token!$A:$A,$D249),)</f>
        <v/>
      </c>
    </row>
    <row r="250">
      <c r="A250" s="33" t="str">
        <f t="shared" si="1"/>
        <v/>
      </c>
      <c r="B250" s="22" t="str">
        <f t="shared" si="2"/>
        <v/>
      </c>
      <c r="C250" s="14" t="str">
        <f>IF($A250&lt;&gt;"",MINIFS(Merchant!$A:$A,Merchant!$B:$B,$G$2),)</f>
        <v/>
      </c>
      <c r="D250" s="14" t="str">
        <f t="shared" si="3"/>
        <v/>
      </c>
      <c r="E250" s="14" t="str">
        <f t="shared" si="4"/>
        <v/>
      </c>
      <c r="F250" s="6" t="str">
        <f>IF($A250&lt;&gt;"",MAXIFS(Token!$C:$C,Token!$A:$A,$D250),)</f>
        <v/>
      </c>
    </row>
    <row r="251">
      <c r="A251" s="33" t="str">
        <f t="shared" si="1"/>
        <v/>
      </c>
      <c r="B251" s="22" t="str">
        <f t="shared" si="2"/>
        <v/>
      </c>
      <c r="C251" s="14" t="str">
        <f>IF($A251&lt;&gt;"",MINIFS(Merchant!$A:$A,Merchant!$B:$B,$G$2),)</f>
        <v/>
      </c>
      <c r="D251" s="14" t="str">
        <f t="shared" si="3"/>
        <v/>
      </c>
      <c r="E251" s="14" t="str">
        <f t="shared" si="4"/>
        <v/>
      </c>
      <c r="F251" s="6" t="str">
        <f>IF($A251&lt;&gt;"",MAXIFS(Token!$C:$C,Token!$A:$A,$D251),)</f>
        <v/>
      </c>
    </row>
    <row r="252">
      <c r="A252" s="33" t="str">
        <f t="shared" si="1"/>
        <v/>
      </c>
      <c r="B252" s="22" t="str">
        <f t="shared" si="2"/>
        <v/>
      </c>
      <c r="C252" s="14" t="str">
        <f>IF($A252&lt;&gt;"",MINIFS(Merchant!$A:$A,Merchant!$B:$B,$G$2),)</f>
        <v/>
      </c>
      <c r="D252" s="14" t="str">
        <f t="shared" si="3"/>
        <v/>
      </c>
      <c r="E252" s="14" t="str">
        <f t="shared" si="4"/>
        <v/>
      </c>
      <c r="F252" s="6" t="str">
        <f>IF($A252&lt;&gt;"",MAXIFS(Token!$C:$C,Token!$A:$A,$D252),)</f>
        <v/>
      </c>
    </row>
    <row r="253">
      <c r="A253" s="33" t="str">
        <f t="shared" si="1"/>
        <v/>
      </c>
      <c r="B253" s="22" t="str">
        <f t="shared" si="2"/>
        <v/>
      </c>
      <c r="C253" s="14" t="str">
        <f>IF($A253&lt;&gt;"",MINIFS(Merchant!$A:$A,Merchant!$B:$B,$G$2),)</f>
        <v/>
      </c>
      <c r="D253" s="14" t="str">
        <f t="shared" si="3"/>
        <v/>
      </c>
      <c r="E253" s="14" t="str">
        <f t="shared" si="4"/>
        <v/>
      </c>
      <c r="F253" s="6" t="str">
        <f>IF($A253&lt;&gt;"",MAXIFS(Token!$C:$C,Token!$A:$A,$D253),)</f>
        <v/>
      </c>
    </row>
    <row r="254">
      <c r="A254" s="33" t="str">
        <f t="shared" si="1"/>
        <v/>
      </c>
      <c r="B254" s="22" t="str">
        <f t="shared" si="2"/>
        <v/>
      </c>
      <c r="C254" s="14" t="str">
        <f>IF($A254&lt;&gt;"",MINIFS(Merchant!$A:$A,Merchant!$B:$B,$G$2),)</f>
        <v/>
      </c>
      <c r="D254" s="14" t="str">
        <f t="shared" si="3"/>
        <v/>
      </c>
      <c r="E254" s="14" t="str">
        <f t="shared" si="4"/>
        <v/>
      </c>
      <c r="F254" s="6" t="str">
        <f>IF($A254&lt;&gt;"",MAXIFS(Token!$C:$C,Token!$A:$A,$D254),)</f>
        <v/>
      </c>
    </row>
    <row r="255">
      <c r="A255" s="33" t="str">
        <f t="shared" si="1"/>
        <v/>
      </c>
      <c r="B255" s="22" t="str">
        <f t="shared" si="2"/>
        <v/>
      </c>
      <c r="C255" s="14" t="str">
        <f>IF($A255&lt;&gt;"",MINIFS(Merchant!$A:$A,Merchant!$B:$B,$G$2),)</f>
        <v/>
      </c>
      <c r="D255" s="14" t="str">
        <f t="shared" si="3"/>
        <v/>
      </c>
      <c r="E255" s="14" t="str">
        <f t="shared" si="4"/>
        <v/>
      </c>
      <c r="F255" s="6" t="str">
        <f>IF($A255&lt;&gt;"",MAXIFS(Token!$C:$C,Token!$A:$A,$D255),)</f>
        <v/>
      </c>
    </row>
    <row r="256">
      <c r="A256" s="33" t="str">
        <f t="shared" si="1"/>
        <v/>
      </c>
      <c r="B256" s="22" t="str">
        <f t="shared" si="2"/>
        <v/>
      </c>
      <c r="C256" s="14" t="str">
        <f>IF($A256&lt;&gt;"",MINIFS(Merchant!$A:$A,Merchant!$B:$B,$G$2),)</f>
        <v/>
      </c>
      <c r="D256" s="14" t="str">
        <f t="shared" si="3"/>
        <v/>
      </c>
      <c r="E256" s="14" t="str">
        <f t="shared" si="4"/>
        <v/>
      </c>
      <c r="F256" s="6" t="str">
        <f>IF($A256&lt;&gt;"",MAXIFS(Token!$C:$C,Token!$A:$A,$D256),)</f>
        <v/>
      </c>
    </row>
    <row r="257">
      <c r="A257" s="33" t="str">
        <f t="shared" si="1"/>
        <v/>
      </c>
      <c r="B257" s="22" t="str">
        <f t="shared" si="2"/>
        <v/>
      </c>
      <c r="C257" s="14" t="str">
        <f>IF($A257&lt;&gt;"",MINIFS(Merchant!$A:$A,Merchant!$B:$B,$G$2),)</f>
        <v/>
      </c>
      <c r="D257" s="14" t="str">
        <f t="shared" si="3"/>
        <v/>
      </c>
      <c r="E257" s="14" t="str">
        <f t="shared" si="4"/>
        <v/>
      </c>
      <c r="F257" s="6" t="str">
        <f>IF($A257&lt;&gt;"",MAXIFS(Token!$C:$C,Token!$A:$A,$D257),)</f>
        <v/>
      </c>
    </row>
    <row r="258">
      <c r="A258" s="33" t="str">
        <f t="shared" si="1"/>
        <v/>
      </c>
      <c r="B258" s="22" t="str">
        <f t="shared" si="2"/>
        <v/>
      </c>
      <c r="C258" s="14" t="str">
        <f>IF($A258&lt;&gt;"",MINIFS(Merchant!$A:$A,Merchant!$B:$B,$G$2),)</f>
        <v/>
      </c>
      <c r="D258" s="14" t="str">
        <f t="shared" si="3"/>
        <v/>
      </c>
      <c r="E258" s="14" t="str">
        <f t="shared" si="4"/>
        <v/>
      </c>
      <c r="F258" s="6" t="str">
        <f>IF($A258&lt;&gt;"",MAXIFS(Token!$C:$C,Token!$A:$A,$D258),)</f>
        <v/>
      </c>
    </row>
    <row r="259">
      <c r="A259" s="33" t="str">
        <f t="shared" si="1"/>
        <v/>
      </c>
      <c r="B259" s="22" t="str">
        <f t="shared" si="2"/>
        <v/>
      </c>
      <c r="C259" s="14" t="str">
        <f>IF($A259&lt;&gt;"",MINIFS(Merchant!$A:$A,Merchant!$B:$B,$G$2),)</f>
        <v/>
      </c>
      <c r="D259" s="14" t="str">
        <f t="shared" si="3"/>
        <v/>
      </c>
      <c r="E259" s="14" t="str">
        <f t="shared" si="4"/>
        <v/>
      </c>
      <c r="F259" s="6" t="str">
        <f>IF($A259&lt;&gt;"",MAXIFS(Token!$C:$C,Token!$A:$A,$D259),)</f>
        <v/>
      </c>
    </row>
    <row r="260">
      <c r="A260" s="33" t="str">
        <f t="shared" si="1"/>
        <v/>
      </c>
      <c r="B260" s="22" t="str">
        <f t="shared" si="2"/>
        <v/>
      </c>
      <c r="C260" s="14" t="str">
        <f>IF($A260&lt;&gt;"",MINIFS(Merchant!$A:$A,Merchant!$B:$B,$G$2),)</f>
        <v/>
      </c>
      <c r="D260" s="14" t="str">
        <f t="shared" si="3"/>
        <v/>
      </c>
      <c r="E260" s="14" t="str">
        <f t="shared" si="4"/>
        <v/>
      </c>
      <c r="F260" s="6" t="str">
        <f>IF($A260&lt;&gt;"",MAXIFS(Token!$C:$C,Token!$A:$A,$D260),)</f>
        <v/>
      </c>
    </row>
    <row r="261">
      <c r="A261" s="33" t="str">
        <f t="shared" si="1"/>
        <v/>
      </c>
      <c r="B261" s="22" t="str">
        <f t="shared" si="2"/>
        <v/>
      </c>
      <c r="C261" s="14" t="str">
        <f>IF($A261&lt;&gt;"",MINIFS(Merchant!$A:$A,Merchant!$B:$B,$G$2),)</f>
        <v/>
      </c>
      <c r="D261" s="14" t="str">
        <f t="shared" si="3"/>
        <v/>
      </c>
      <c r="E261" s="14" t="str">
        <f t="shared" si="4"/>
        <v/>
      </c>
      <c r="F261" s="6" t="str">
        <f>IF($A261&lt;&gt;"",MAXIFS(Token!$C:$C,Token!$A:$A,$D261),)</f>
        <v/>
      </c>
    </row>
    <row r="262">
      <c r="A262" s="33" t="str">
        <f t="shared" si="1"/>
        <v/>
      </c>
      <c r="B262" s="22" t="str">
        <f t="shared" si="2"/>
        <v/>
      </c>
      <c r="C262" s="14" t="str">
        <f>IF($A262&lt;&gt;"",MINIFS(Merchant!$A:$A,Merchant!$B:$B,$G$2),)</f>
        <v/>
      </c>
      <c r="D262" s="14" t="str">
        <f t="shared" si="3"/>
        <v/>
      </c>
      <c r="E262" s="14" t="str">
        <f t="shared" si="4"/>
        <v/>
      </c>
      <c r="F262" s="6" t="str">
        <f>IF($A262&lt;&gt;"",MAXIFS(Token!$C:$C,Token!$A:$A,$D262),)</f>
        <v/>
      </c>
    </row>
    <row r="263">
      <c r="A263" s="33" t="str">
        <f t="shared" si="1"/>
        <v/>
      </c>
      <c r="B263" s="22" t="str">
        <f t="shared" si="2"/>
        <v/>
      </c>
      <c r="C263" s="14" t="str">
        <f>IF($A263&lt;&gt;"",MINIFS(Merchant!$A:$A,Merchant!$B:$B,$G$2),)</f>
        <v/>
      </c>
      <c r="D263" s="14" t="str">
        <f t="shared" si="3"/>
        <v/>
      </c>
      <c r="E263" s="14" t="str">
        <f t="shared" si="4"/>
        <v/>
      </c>
      <c r="F263" s="6" t="str">
        <f>IF($A263&lt;&gt;"",MAXIFS(Token!$C:$C,Token!$A:$A,$D263),)</f>
        <v/>
      </c>
    </row>
    <row r="264">
      <c r="A264" s="33" t="str">
        <f t="shared" si="1"/>
        <v/>
      </c>
      <c r="B264" s="22" t="str">
        <f t="shared" si="2"/>
        <v/>
      </c>
      <c r="C264" s="14" t="str">
        <f>IF($A264&lt;&gt;"",MINIFS(Merchant!$A:$A,Merchant!$B:$B,$G$2),)</f>
        <v/>
      </c>
      <c r="D264" s="14" t="str">
        <f t="shared" si="3"/>
        <v/>
      </c>
      <c r="E264" s="14" t="str">
        <f t="shared" si="4"/>
        <v/>
      </c>
      <c r="F264" s="6" t="str">
        <f>IF($A264&lt;&gt;"",MAXIFS(Token!$C:$C,Token!$A:$A,$D264),)</f>
        <v/>
      </c>
    </row>
    <row r="265">
      <c r="A265" s="33" t="str">
        <f t="shared" si="1"/>
        <v/>
      </c>
      <c r="B265" s="22" t="str">
        <f t="shared" si="2"/>
        <v/>
      </c>
      <c r="C265" s="14" t="str">
        <f>IF($A265&lt;&gt;"",MINIFS(Merchant!$A:$A,Merchant!$B:$B,$G$2),)</f>
        <v/>
      </c>
      <c r="D265" s="14" t="str">
        <f t="shared" si="3"/>
        <v/>
      </c>
      <c r="E265" s="14" t="str">
        <f t="shared" si="4"/>
        <v/>
      </c>
      <c r="F265" s="6" t="str">
        <f>IF($A265&lt;&gt;"",MAXIFS(Token!$C:$C,Token!$A:$A,$D265),)</f>
        <v/>
      </c>
    </row>
    <row r="266">
      <c r="A266" s="33" t="str">
        <f t="shared" si="1"/>
        <v/>
      </c>
      <c r="B266" s="22" t="str">
        <f t="shared" si="2"/>
        <v/>
      </c>
      <c r="C266" s="14" t="str">
        <f>IF($A266&lt;&gt;"",MINIFS(Merchant!$A:$A,Merchant!$B:$B,$G$2),)</f>
        <v/>
      </c>
      <c r="D266" s="14" t="str">
        <f t="shared" si="3"/>
        <v/>
      </c>
      <c r="E266" s="14" t="str">
        <f t="shared" si="4"/>
        <v/>
      </c>
      <c r="F266" s="6" t="str">
        <f>IF($A266&lt;&gt;"",MAXIFS(Token!$C:$C,Token!$A:$A,$D266),)</f>
        <v/>
      </c>
    </row>
    <row r="267">
      <c r="A267" s="33" t="str">
        <f t="shared" si="1"/>
        <v/>
      </c>
      <c r="B267" s="22" t="str">
        <f t="shared" si="2"/>
        <v/>
      </c>
      <c r="C267" s="14" t="str">
        <f>IF($A267&lt;&gt;"",MINIFS(Merchant!$A:$A,Merchant!$B:$B,$G$2),)</f>
        <v/>
      </c>
      <c r="D267" s="14" t="str">
        <f t="shared" si="3"/>
        <v/>
      </c>
      <c r="E267" s="14" t="str">
        <f t="shared" si="4"/>
        <v/>
      </c>
      <c r="F267" s="6" t="str">
        <f>IF($A267&lt;&gt;"",MAXIFS(Token!$C:$C,Token!$A:$A,$D267),)</f>
        <v/>
      </c>
    </row>
    <row r="268">
      <c r="A268" s="33" t="str">
        <f t="shared" si="1"/>
        <v/>
      </c>
      <c r="B268" s="22" t="str">
        <f t="shared" si="2"/>
        <v/>
      </c>
      <c r="C268" s="14" t="str">
        <f>IF($A268&lt;&gt;"",MINIFS(Merchant!$A:$A,Merchant!$B:$B,$G$2),)</f>
        <v/>
      </c>
      <c r="D268" s="14" t="str">
        <f t="shared" si="3"/>
        <v/>
      </c>
      <c r="E268" s="14" t="str">
        <f t="shared" si="4"/>
        <v/>
      </c>
      <c r="F268" s="6" t="str">
        <f>IF($A268&lt;&gt;"",MAXIFS(Token!$C:$C,Token!$A:$A,$D268),)</f>
        <v/>
      </c>
    </row>
    <row r="269">
      <c r="A269" s="33" t="str">
        <f t="shared" si="1"/>
        <v/>
      </c>
      <c r="B269" s="22" t="str">
        <f t="shared" si="2"/>
        <v/>
      </c>
      <c r="C269" s="14" t="str">
        <f>IF($A269&lt;&gt;"",MINIFS(Merchant!$A:$A,Merchant!$B:$B,$G$2),)</f>
        <v/>
      </c>
      <c r="D269" s="14" t="str">
        <f t="shared" si="3"/>
        <v/>
      </c>
      <c r="E269" s="14" t="str">
        <f t="shared" si="4"/>
        <v/>
      </c>
      <c r="F269" s="6" t="str">
        <f>IF($A269&lt;&gt;"",MAXIFS(Token!$C:$C,Token!$A:$A,$D269),)</f>
        <v/>
      </c>
    </row>
    <row r="270">
      <c r="A270" s="33" t="str">
        <f t="shared" si="1"/>
        <v/>
      </c>
      <c r="B270" s="22" t="str">
        <f t="shared" si="2"/>
        <v/>
      </c>
      <c r="C270" s="14" t="str">
        <f>IF($A270&lt;&gt;"",MINIFS(Merchant!$A:$A,Merchant!$B:$B,$G$2),)</f>
        <v/>
      </c>
      <c r="D270" s="14" t="str">
        <f t="shared" si="3"/>
        <v/>
      </c>
      <c r="E270" s="14" t="str">
        <f t="shared" si="4"/>
        <v/>
      </c>
      <c r="F270" s="6" t="str">
        <f>IF($A270&lt;&gt;"",MAXIFS(Token!$C:$C,Token!$A:$A,$D270),)</f>
        <v/>
      </c>
    </row>
    <row r="271">
      <c r="A271" s="33" t="str">
        <f t="shared" si="1"/>
        <v/>
      </c>
      <c r="B271" s="22" t="str">
        <f t="shared" si="2"/>
        <v/>
      </c>
      <c r="C271" s="14" t="str">
        <f>IF($A271&lt;&gt;"",MINIFS(Merchant!$A:$A,Merchant!$B:$B,$G$2),)</f>
        <v/>
      </c>
      <c r="D271" s="14" t="str">
        <f t="shared" si="3"/>
        <v/>
      </c>
      <c r="E271" s="14" t="str">
        <f t="shared" si="4"/>
        <v/>
      </c>
      <c r="F271" s="6" t="str">
        <f>IF($A271&lt;&gt;"",MAXIFS(Token!$C:$C,Token!$A:$A,$D271),)</f>
        <v/>
      </c>
    </row>
    <row r="272">
      <c r="A272" s="33" t="str">
        <f t="shared" si="1"/>
        <v/>
      </c>
      <c r="B272" s="22" t="str">
        <f t="shared" si="2"/>
        <v/>
      </c>
      <c r="C272" s="14" t="str">
        <f>IF($A272&lt;&gt;"",MINIFS(Merchant!$A:$A,Merchant!$B:$B,$G$2),)</f>
        <v/>
      </c>
      <c r="D272" s="14" t="str">
        <f t="shared" si="3"/>
        <v/>
      </c>
      <c r="E272" s="14" t="str">
        <f t="shared" si="4"/>
        <v/>
      </c>
      <c r="F272" s="6" t="str">
        <f>IF($A272&lt;&gt;"",MAXIFS(Token!$C:$C,Token!$A:$A,$D272),)</f>
        <v/>
      </c>
    </row>
    <row r="273">
      <c r="A273" s="33" t="str">
        <f t="shared" si="1"/>
        <v/>
      </c>
      <c r="B273" s="22" t="str">
        <f t="shared" si="2"/>
        <v/>
      </c>
      <c r="C273" s="14" t="str">
        <f>IF($A273&lt;&gt;"",MINIFS(Merchant!$A:$A,Merchant!$B:$B,$G$2),)</f>
        <v/>
      </c>
      <c r="D273" s="14" t="str">
        <f t="shared" si="3"/>
        <v/>
      </c>
      <c r="E273" s="14" t="str">
        <f t="shared" si="4"/>
        <v/>
      </c>
      <c r="F273" s="6" t="str">
        <f>IF($A273&lt;&gt;"",MAXIFS(Token!$C:$C,Token!$A:$A,$D273),)</f>
        <v/>
      </c>
    </row>
    <row r="274">
      <c r="A274" s="33" t="str">
        <f t="shared" si="1"/>
        <v/>
      </c>
      <c r="B274" s="22" t="str">
        <f t="shared" si="2"/>
        <v/>
      </c>
      <c r="C274" s="14" t="str">
        <f>IF($A274&lt;&gt;"",MINIFS(Merchant!$A:$A,Merchant!$B:$B,$G$2),)</f>
        <v/>
      </c>
      <c r="D274" s="14" t="str">
        <f t="shared" si="3"/>
        <v/>
      </c>
      <c r="E274" s="14" t="str">
        <f t="shared" si="4"/>
        <v/>
      </c>
      <c r="F274" s="6" t="str">
        <f>IF($A274&lt;&gt;"",MAXIFS(Token!$C:$C,Token!$A:$A,$D274),)</f>
        <v/>
      </c>
    </row>
    <row r="275">
      <c r="A275" s="33" t="str">
        <f t="shared" si="1"/>
        <v/>
      </c>
      <c r="B275" s="22" t="str">
        <f t="shared" si="2"/>
        <v/>
      </c>
      <c r="C275" s="14" t="str">
        <f>IF($A275&lt;&gt;"",MINIFS(Merchant!$A:$A,Merchant!$B:$B,$G$2),)</f>
        <v/>
      </c>
      <c r="D275" s="14" t="str">
        <f t="shared" si="3"/>
        <v/>
      </c>
      <c r="E275" s="14" t="str">
        <f t="shared" si="4"/>
        <v/>
      </c>
      <c r="F275" s="6" t="str">
        <f>IF($A275&lt;&gt;"",MAXIFS(Token!$C:$C,Token!$A:$A,$D275),)</f>
        <v/>
      </c>
    </row>
    <row r="276">
      <c r="A276" s="33" t="str">
        <f t="shared" si="1"/>
        <v/>
      </c>
      <c r="B276" s="22" t="str">
        <f t="shared" si="2"/>
        <v/>
      </c>
      <c r="C276" s="14" t="str">
        <f>IF($A276&lt;&gt;"",MINIFS(Merchant!$A:$A,Merchant!$B:$B,$G$2),)</f>
        <v/>
      </c>
      <c r="D276" s="14" t="str">
        <f t="shared" si="3"/>
        <v/>
      </c>
      <c r="E276" s="14" t="str">
        <f t="shared" si="4"/>
        <v/>
      </c>
      <c r="F276" s="6" t="str">
        <f>IF($A276&lt;&gt;"",MAXIFS(Token!$C:$C,Token!$A:$A,$D276),)</f>
        <v/>
      </c>
    </row>
    <row r="277">
      <c r="A277" s="33" t="str">
        <f t="shared" si="1"/>
        <v/>
      </c>
      <c r="B277" s="22" t="str">
        <f t="shared" si="2"/>
        <v/>
      </c>
      <c r="C277" s="14" t="str">
        <f>IF($A277&lt;&gt;"",MINIFS(Merchant!$A:$A,Merchant!$B:$B,$G$2),)</f>
        <v/>
      </c>
      <c r="D277" s="14" t="str">
        <f t="shared" si="3"/>
        <v/>
      </c>
      <c r="E277" s="14" t="str">
        <f t="shared" si="4"/>
        <v/>
      </c>
      <c r="F277" s="6" t="str">
        <f>IF($A277&lt;&gt;"",MAXIFS(Token!$C:$C,Token!$A:$A,$D277),)</f>
        <v/>
      </c>
    </row>
    <row r="278">
      <c r="A278" s="33" t="str">
        <f t="shared" si="1"/>
        <v/>
      </c>
      <c r="B278" s="22" t="str">
        <f t="shared" si="2"/>
        <v/>
      </c>
      <c r="C278" s="14" t="str">
        <f>IF($A278&lt;&gt;"",MINIFS(Merchant!$A:$A,Merchant!$B:$B,$G$2),)</f>
        <v/>
      </c>
      <c r="D278" s="14" t="str">
        <f t="shared" si="3"/>
        <v/>
      </c>
      <c r="E278" s="14" t="str">
        <f t="shared" si="4"/>
        <v/>
      </c>
      <c r="F278" s="6" t="str">
        <f>IF($A278&lt;&gt;"",MAXIFS(Token!$C:$C,Token!$A:$A,$D278),)</f>
        <v/>
      </c>
    </row>
    <row r="279">
      <c r="A279" s="33" t="str">
        <f t="shared" si="1"/>
        <v/>
      </c>
      <c r="B279" s="22" t="str">
        <f t="shared" si="2"/>
        <v/>
      </c>
      <c r="C279" s="14" t="str">
        <f>IF($A279&lt;&gt;"",MINIFS(Merchant!$A:$A,Merchant!$B:$B,$G$2),)</f>
        <v/>
      </c>
      <c r="D279" s="14" t="str">
        <f t="shared" si="3"/>
        <v/>
      </c>
      <c r="E279" s="14" t="str">
        <f t="shared" si="4"/>
        <v/>
      </c>
      <c r="F279" s="6" t="str">
        <f>IF($A279&lt;&gt;"",MAXIFS(Token!$C:$C,Token!$A:$A,$D279),)</f>
        <v/>
      </c>
    </row>
    <row r="280">
      <c r="A280" s="33" t="str">
        <f t="shared" si="1"/>
        <v/>
      </c>
      <c r="B280" s="22" t="str">
        <f t="shared" si="2"/>
        <v/>
      </c>
      <c r="C280" s="14" t="str">
        <f>IF($A280&lt;&gt;"",MINIFS(Merchant!$A:$A,Merchant!$B:$B,$G$2),)</f>
        <v/>
      </c>
      <c r="D280" s="14" t="str">
        <f t="shared" si="3"/>
        <v/>
      </c>
      <c r="E280" s="14" t="str">
        <f t="shared" si="4"/>
        <v/>
      </c>
      <c r="F280" s="6" t="str">
        <f>IF($A280&lt;&gt;"",MAXIFS(Token!$C:$C,Token!$A:$A,$D280),)</f>
        <v/>
      </c>
    </row>
    <row r="281">
      <c r="A281" s="33" t="str">
        <f t="shared" si="1"/>
        <v/>
      </c>
      <c r="B281" s="22" t="str">
        <f t="shared" si="2"/>
        <v/>
      </c>
      <c r="C281" s="14" t="str">
        <f>IF($A281&lt;&gt;"",MINIFS(Merchant!$A:$A,Merchant!$B:$B,$G$2),)</f>
        <v/>
      </c>
      <c r="D281" s="14" t="str">
        <f t="shared" si="3"/>
        <v/>
      </c>
      <c r="E281" s="14" t="str">
        <f t="shared" si="4"/>
        <v/>
      </c>
      <c r="F281" s="6" t="str">
        <f>IF($A281&lt;&gt;"",MAXIFS(Token!$C:$C,Token!$A:$A,$D281),)</f>
        <v/>
      </c>
    </row>
    <row r="282">
      <c r="A282" s="33" t="str">
        <f t="shared" si="1"/>
        <v/>
      </c>
      <c r="B282" s="22" t="str">
        <f t="shared" si="2"/>
        <v/>
      </c>
      <c r="C282" s="14" t="str">
        <f>IF($A282&lt;&gt;"",MINIFS(Merchant!$A:$A,Merchant!$B:$B,$G$2),)</f>
        <v/>
      </c>
      <c r="D282" s="14" t="str">
        <f t="shared" si="3"/>
        <v/>
      </c>
      <c r="E282" s="14" t="str">
        <f t="shared" si="4"/>
        <v/>
      </c>
      <c r="F282" s="6" t="str">
        <f>IF($A282&lt;&gt;"",MAXIFS(Token!$C:$C,Token!$A:$A,$D282),)</f>
        <v/>
      </c>
    </row>
    <row r="283">
      <c r="A283" s="33" t="str">
        <f t="shared" si="1"/>
        <v/>
      </c>
      <c r="B283" s="22" t="str">
        <f t="shared" si="2"/>
        <v/>
      </c>
      <c r="C283" s="14" t="str">
        <f>IF($A283&lt;&gt;"",MINIFS(Merchant!$A:$A,Merchant!$B:$B,$G$2),)</f>
        <v/>
      </c>
      <c r="D283" s="14" t="str">
        <f t="shared" si="3"/>
        <v/>
      </c>
      <c r="E283" s="14" t="str">
        <f t="shared" si="4"/>
        <v/>
      </c>
      <c r="F283" s="6" t="str">
        <f>IF($A283&lt;&gt;"",MAXIFS(Token!$C:$C,Token!$A:$A,$D283),)</f>
        <v/>
      </c>
    </row>
    <row r="284">
      <c r="A284" s="33" t="str">
        <f t="shared" si="1"/>
        <v/>
      </c>
      <c r="B284" s="22" t="str">
        <f t="shared" si="2"/>
        <v/>
      </c>
      <c r="C284" s="14" t="str">
        <f>IF($A284&lt;&gt;"",MINIFS(Merchant!$A:$A,Merchant!$B:$B,$G$2),)</f>
        <v/>
      </c>
      <c r="D284" s="14" t="str">
        <f t="shared" si="3"/>
        <v/>
      </c>
      <c r="E284" s="14" t="str">
        <f t="shared" si="4"/>
        <v/>
      </c>
      <c r="F284" s="6" t="str">
        <f>IF($A284&lt;&gt;"",MAXIFS(Token!$C:$C,Token!$A:$A,$D284),)</f>
        <v/>
      </c>
    </row>
    <row r="285">
      <c r="A285" s="33" t="str">
        <f t="shared" si="1"/>
        <v/>
      </c>
      <c r="B285" s="22" t="str">
        <f t="shared" si="2"/>
        <v/>
      </c>
      <c r="C285" s="14" t="str">
        <f>IF($A285&lt;&gt;"",MINIFS(Merchant!$A:$A,Merchant!$B:$B,$G$2),)</f>
        <v/>
      </c>
      <c r="D285" s="14" t="str">
        <f t="shared" si="3"/>
        <v/>
      </c>
      <c r="E285" s="14" t="str">
        <f t="shared" si="4"/>
        <v/>
      </c>
      <c r="F285" s="6" t="str">
        <f>IF($A285&lt;&gt;"",MAXIFS(Token!$C:$C,Token!$A:$A,$D285),)</f>
        <v/>
      </c>
    </row>
    <row r="286">
      <c r="A286" s="33" t="str">
        <f t="shared" si="1"/>
        <v/>
      </c>
      <c r="B286" s="22" t="str">
        <f t="shared" si="2"/>
        <v/>
      </c>
      <c r="C286" s="14" t="str">
        <f>IF($A286&lt;&gt;"",MINIFS(Merchant!$A:$A,Merchant!$B:$B,$G$2),)</f>
        <v/>
      </c>
      <c r="D286" s="14" t="str">
        <f t="shared" si="3"/>
        <v/>
      </c>
      <c r="E286" s="14" t="str">
        <f t="shared" si="4"/>
        <v/>
      </c>
      <c r="F286" s="6" t="str">
        <f>IF($A286&lt;&gt;"",MAXIFS(Token!$C:$C,Token!$A:$A,$D286),)</f>
        <v/>
      </c>
    </row>
    <row r="287">
      <c r="A287" s="33" t="str">
        <f t="shared" si="1"/>
        <v/>
      </c>
      <c r="B287" s="22" t="str">
        <f t="shared" si="2"/>
        <v/>
      </c>
      <c r="C287" s="14" t="str">
        <f>IF($A287&lt;&gt;"",MINIFS(Merchant!$A:$A,Merchant!$B:$B,$G$2),)</f>
        <v/>
      </c>
      <c r="D287" s="14" t="str">
        <f t="shared" si="3"/>
        <v/>
      </c>
      <c r="E287" s="14" t="str">
        <f t="shared" si="4"/>
        <v/>
      </c>
      <c r="F287" s="6" t="str">
        <f>IF($A287&lt;&gt;"",MAXIFS(Token!$C:$C,Token!$A:$A,$D287),)</f>
        <v/>
      </c>
    </row>
    <row r="288">
      <c r="A288" s="33" t="str">
        <f t="shared" si="1"/>
        <v/>
      </c>
      <c r="B288" s="22" t="str">
        <f t="shared" si="2"/>
        <v/>
      </c>
      <c r="C288" s="14" t="str">
        <f>IF($A288&lt;&gt;"",MINIFS(Merchant!$A:$A,Merchant!$B:$B,$G$2),)</f>
        <v/>
      </c>
      <c r="D288" s="14" t="str">
        <f t="shared" si="3"/>
        <v/>
      </c>
      <c r="E288" s="14" t="str">
        <f t="shared" si="4"/>
        <v/>
      </c>
      <c r="F288" s="6" t="str">
        <f>IF($A288&lt;&gt;"",MAXIFS(Token!$C:$C,Token!$A:$A,$D288),)</f>
        <v/>
      </c>
    </row>
    <row r="289">
      <c r="A289" s="33" t="str">
        <f t="shared" si="1"/>
        <v/>
      </c>
      <c r="B289" s="22" t="str">
        <f t="shared" si="2"/>
        <v/>
      </c>
      <c r="C289" s="14" t="str">
        <f>IF($A289&lt;&gt;"",MINIFS(Merchant!$A:$A,Merchant!$B:$B,$G$2),)</f>
        <v/>
      </c>
      <c r="D289" s="14" t="str">
        <f t="shared" si="3"/>
        <v/>
      </c>
      <c r="E289" s="14" t="str">
        <f t="shared" si="4"/>
        <v/>
      </c>
      <c r="F289" s="6" t="str">
        <f>IF($A289&lt;&gt;"",MAXIFS(Token!$C:$C,Token!$A:$A,$D289),)</f>
        <v/>
      </c>
    </row>
    <row r="290">
      <c r="A290" s="33" t="str">
        <f t="shared" si="1"/>
        <v/>
      </c>
      <c r="B290" s="22" t="str">
        <f t="shared" si="2"/>
        <v/>
      </c>
      <c r="C290" s="14" t="str">
        <f>IF($A290&lt;&gt;"",MINIFS(Merchant!$A:$A,Merchant!$B:$B,$G$2),)</f>
        <v/>
      </c>
      <c r="D290" s="14" t="str">
        <f t="shared" si="3"/>
        <v/>
      </c>
      <c r="E290" s="14" t="str">
        <f t="shared" si="4"/>
        <v/>
      </c>
      <c r="F290" s="6" t="str">
        <f>IF($A290&lt;&gt;"",MAXIFS(Token!$C:$C,Token!$A:$A,$D290),)</f>
        <v/>
      </c>
    </row>
    <row r="291">
      <c r="A291" s="33" t="str">
        <f t="shared" si="1"/>
        <v/>
      </c>
      <c r="B291" s="22" t="str">
        <f t="shared" si="2"/>
        <v/>
      </c>
      <c r="C291" s="14" t="str">
        <f>IF($A291&lt;&gt;"",MINIFS(Merchant!$A:$A,Merchant!$B:$B,$G$2),)</f>
        <v/>
      </c>
      <c r="D291" s="14" t="str">
        <f t="shared" si="3"/>
        <v/>
      </c>
      <c r="E291" s="14" t="str">
        <f t="shared" si="4"/>
        <v/>
      </c>
      <c r="F291" s="6" t="str">
        <f>IF($A291&lt;&gt;"",MAXIFS(Token!$C:$C,Token!$A:$A,$D291),)</f>
        <v/>
      </c>
    </row>
    <row r="292">
      <c r="A292" s="33" t="str">
        <f t="shared" si="1"/>
        <v/>
      </c>
      <c r="B292" s="22" t="str">
        <f t="shared" si="2"/>
        <v/>
      </c>
      <c r="C292" s="14" t="str">
        <f>IF($A292&lt;&gt;"",MINIFS(Merchant!$A:$A,Merchant!$B:$B,$G$2),)</f>
        <v/>
      </c>
      <c r="D292" s="14" t="str">
        <f t="shared" si="3"/>
        <v/>
      </c>
      <c r="E292" s="14" t="str">
        <f t="shared" si="4"/>
        <v/>
      </c>
      <c r="F292" s="6" t="str">
        <f>IF($A292&lt;&gt;"",MAXIFS(Token!$C:$C,Token!$A:$A,$D292),)</f>
        <v/>
      </c>
    </row>
    <row r="293">
      <c r="A293" s="33" t="str">
        <f t="shared" si="1"/>
        <v/>
      </c>
      <c r="B293" s="22" t="str">
        <f t="shared" si="2"/>
        <v/>
      </c>
      <c r="C293" s="14" t="str">
        <f>IF($A293&lt;&gt;"",MINIFS(Merchant!$A:$A,Merchant!$B:$B,$G$2),)</f>
        <v/>
      </c>
      <c r="D293" s="14" t="str">
        <f t="shared" si="3"/>
        <v/>
      </c>
      <c r="E293" s="14" t="str">
        <f t="shared" si="4"/>
        <v/>
      </c>
      <c r="F293" s="6" t="str">
        <f>IF($A293&lt;&gt;"",MAXIFS(Token!$C:$C,Token!$A:$A,$D293),)</f>
        <v/>
      </c>
    </row>
    <row r="294">
      <c r="A294" s="33" t="str">
        <f t="shared" si="1"/>
        <v/>
      </c>
      <c r="B294" s="22" t="str">
        <f t="shared" si="2"/>
        <v/>
      </c>
      <c r="C294" s="14" t="str">
        <f>IF($A294&lt;&gt;"",MINIFS(Merchant!$A:$A,Merchant!$B:$B,$G$2),)</f>
        <v/>
      </c>
      <c r="D294" s="14" t="str">
        <f t="shared" si="3"/>
        <v/>
      </c>
      <c r="E294" s="14" t="str">
        <f t="shared" si="4"/>
        <v/>
      </c>
      <c r="F294" s="6" t="str">
        <f>IF($A294&lt;&gt;"",MAXIFS(Token!$C:$C,Token!$A:$A,$D294),)</f>
        <v/>
      </c>
    </row>
    <row r="295">
      <c r="A295" s="33" t="str">
        <f t="shared" si="1"/>
        <v/>
      </c>
      <c r="B295" s="22" t="str">
        <f t="shared" si="2"/>
        <v/>
      </c>
      <c r="C295" s="14" t="str">
        <f>IF($A295&lt;&gt;"",MINIFS(Merchant!$A:$A,Merchant!$B:$B,$G$2),)</f>
        <v/>
      </c>
      <c r="D295" s="14" t="str">
        <f t="shared" si="3"/>
        <v/>
      </c>
      <c r="E295" s="14" t="str">
        <f t="shared" si="4"/>
        <v/>
      </c>
      <c r="F295" s="6" t="str">
        <f>IF($A295&lt;&gt;"",MAXIFS(Token!$C:$C,Token!$A:$A,$D295),)</f>
        <v/>
      </c>
    </row>
    <row r="296">
      <c r="A296" s="33" t="str">
        <f t="shared" si="1"/>
        <v/>
      </c>
      <c r="B296" s="22" t="str">
        <f t="shared" si="2"/>
        <v/>
      </c>
      <c r="C296" s="14" t="str">
        <f>IF($A296&lt;&gt;"",MINIFS(Merchant!$A:$A,Merchant!$B:$B,$G$2),)</f>
        <v/>
      </c>
      <c r="D296" s="14" t="str">
        <f t="shared" si="3"/>
        <v/>
      </c>
      <c r="E296" s="14" t="str">
        <f t="shared" si="4"/>
        <v/>
      </c>
      <c r="F296" s="6" t="str">
        <f>IF($A296&lt;&gt;"",MAXIFS(Token!$C:$C,Token!$A:$A,$D296),)</f>
        <v/>
      </c>
    </row>
    <row r="297">
      <c r="A297" s="33" t="str">
        <f t="shared" si="1"/>
        <v/>
      </c>
      <c r="B297" s="22" t="str">
        <f t="shared" si="2"/>
        <v/>
      </c>
      <c r="C297" s="14" t="str">
        <f>IF($A297&lt;&gt;"",MINIFS(Merchant!$A:$A,Merchant!$B:$B,$G$2),)</f>
        <v/>
      </c>
      <c r="D297" s="14" t="str">
        <f t="shared" si="3"/>
        <v/>
      </c>
      <c r="E297" s="14" t="str">
        <f t="shared" si="4"/>
        <v/>
      </c>
      <c r="F297" s="6" t="str">
        <f>IF($A297&lt;&gt;"",MAXIFS(Token!$C:$C,Token!$A:$A,$D297),)</f>
        <v/>
      </c>
    </row>
    <row r="298">
      <c r="A298" s="33" t="str">
        <f t="shared" si="1"/>
        <v/>
      </c>
      <c r="B298" s="22" t="str">
        <f t="shared" si="2"/>
        <v/>
      </c>
      <c r="C298" s="14" t="str">
        <f>IF($A298&lt;&gt;"",MINIFS(Merchant!$A:$A,Merchant!$B:$B,$G$2),)</f>
        <v/>
      </c>
      <c r="D298" s="14" t="str">
        <f t="shared" si="3"/>
        <v/>
      </c>
      <c r="E298" s="14" t="str">
        <f t="shared" si="4"/>
        <v/>
      </c>
      <c r="F298" s="6" t="str">
        <f>IF($A298&lt;&gt;"",MAXIFS(Token!$C:$C,Token!$A:$A,$D298),)</f>
        <v/>
      </c>
    </row>
    <row r="299">
      <c r="A299" s="33" t="str">
        <f t="shared" si="1"/>
        <v/>
      </c>
      <c r="B299" s="22" t="str">
        <f t="shared" si="2"/>
        <v/>
      </c>
      <c r="C299" s="14" t="str">
        <f>IF($A299&lt;&gt;"",MINIFS(Merchant!$A:$A,Merchant!$B:$B,$G$2),)</f>
        <v/>
      </c>
      <c r="D299" s="14" t="str">
        <f t="shared" si="3"/>
        <v/>
      </c>
      <c r="E299" s="14" t="str">
        <f t="shared" si="4"/>
        <v/>
      </c>
      <c r="F299" s="6" t="str">
        <f>IF($A299&lt;&gt;"",MAXIFS(Token!$C:$C,Token!$A:$A,$D299),)</f>
        <v/>
      </c>
    </row>
    <row r="300">
      <c r="A300" s="33" t="str">
        <f t="shared" si="1"/>
        <v/>
      </c>
      <c r="B300" s="22" t="str">
        <f t="shared" si="2"/>
        <v/>
      </c>
      <c r="C300" s="14" t="str">
        <f>IF($A300&lt;&gt;"",MINIFS(Merchant!$A:$A,Merchant!$B:$B,$G$2),)</f>
        <v/>
      </c>
      <c r="D300" s="14" t="str">
        <f t="shared" si="3"/>
        <v/>
      </c>
      <c r="E300" s="14" t="str">
        <f t="shared" si="4"/>
        <v/>
      </c>
      <c r="F300" s="6" t="str">
        <f>IF($A300&lt;&gt;"",MAXIFS(Token!$C:$C,Token!$A:$A,$D300),)</f>
        <v/>
      </c>
    </row>
    <row r="301">
      <c r="A301" s="33" t="str">
        <f t="shared" si="1"/>
        <v/>
      </c>
      <c r="B301" s="22" t="str">
        <f t="shared" si="2"/>
        <v/>
      </c>
      <c r="C301" s="14" t="str">
        <f>IF($A301&lt;&gt;"",MINIFS(Merchant!$A:$A,Merchant!$B:$B,$G$2),)</f>
        <v/>
      </c>
      <c r="D301" s="14" t="str">
        <f t="shared" si="3"/>
        <v/>
      </c>
      <c r="E301" s="14" t="str">
        <f t="shared" si="4"/>
        <v/>
      </c>
      <c r="F301" s="6" t="str">
        <f>IF($A301&lt;&gt;"",MAXIFS(Token!$C:$C,Token!$A:$A,$D301),)</f>
        <v/>
      </c>
    </row>
    <row r="302">
      <c r="A302" s="33" t="str">
        <f t="shared" si="1"/>
        <v/>
      </c>
      <c r="B302" s="22" t="str">
        <f t="shared" si="2"/>
        <v/>
      </c>
      <c r="C302" s="14" t="str">
        <f>IF($A302&lt;&gt;"",MINIFS(Merchant!$A:$A,Merchant!$B:$B,$G$2),)</f>
        <v/>
      </c>
      <c r="D302" s="14" t="str">
        <f t="shared" si="3"/>
        <v/>
      </c>
      <c r="E302" s="14" t="str">
        <f t="shared" si="4"/>
        <v/>
      </c>
      <c r="F302" s="6" t="str">
        <f>IF($A302&lt;&gt;"",MAXIFS(Token!$C:$C,Token!$A:$A,$D302),)</f>
        <v/>
      </c>
    </row>
    <row r="303">
      <c r="A303" s="33" t="str">
        <f t="shared" si="1"/>
        <v/>
      </c>
      <c r="B303" s="22" t="str">
        <f t="shared" si="2"/>
        <v/>
      </c>
      <c r="C303" s="14" t="str">
        <f>IF($A303&lt;&gt;"",MINIFS(Merchant!$A:$A,Merchant!$B:$B,$G$2),)</f>
        <v/>
      </c>
      <c r="D303" s="14" t="str">
        <f t="shared" si="3"/>
        <v/>
      </c>
      <c r="E303" s="14" t="str">
        <f t="shared" si="4"/>
        <v/>
      </c>
      <c r="F303" s="6" t="str">
        <f>IF($A303&lt;&gt;"",MAXIFS(Token!$C:$C,Token!$A:$A,$D303),)</f>
        <v/>
      </c>
    </row>
    <row r="304">
      <c r="A304" s="33" t="str">
        <f t="shared" si="1"/>
        <v/>
      </c>
      <c r="B304" s="22" t="str">
        <f t="shared" si="2"/>
        <v/>
      </c>
      <c r="C304" s="14" t="str">
        <f>IF($A304&lt;&gt;"",MINIFS(Merchant!$A:$A,Merchant!$B:$B,$G$2),)</f>
        <v/>
      </c>
      <c r="D304" s="14" t="str">
        <f t="shared" si="3"/>
        <v/>
      </c>
      <c r="E304" s="14" t="str">
        <f t="shared" si="4"/>
        <v/>
      </c>
      <c r="F304" s="6" t="str">
        <f>IF($A304&lt;&gt;"",MAXIFS(Token!$C:$C,Token!$A:$A,$D304),)</f>
        <v/>
      </c>
    </row>
    <row r="305">
      <c r="A305" s="33" t="str">
        <f t="shared" si="1"/>
        <v/>
      </c>
      <c r="B305" s="22" t="str">
        <f t="shared" si="2"/>
        <v/>
      </c>
      <c r="C305" s="14" t="str">
        <f>IF($A305&lt;&gt;"",MINIFS(Merchant!$A:$A,Merchant!$B:$B,$G$2),)</f>
        <v/>
      </c>
      <c r="D305" s="14" t="str">
        <f t="shared" si="3"/>
        <v/>
      </c>
      <c r="E305" s="14" t="str">
        <f t="shared" si="4"/>
        <v/>
      </c>
      <c r="F305" s="6" t="str">
        <f>IF($A305&lt;&gt;"",MAXIFS(Token!$C:$C,Token!$A:$A,$D305),)</f>
        <v/>
      </c>
    </row>
    <row r="306">
      <c r="A306" s="33" t="str">
        <f t="shared" si="1"/>
        <v/>
      </c>
      <c r="B306" s="22" t="str">
        <f t="shared" si="2"/>
        <v/>
      </c>
      <c r="C306" s="14" t="str">
        <f>IF($A306&lt;&gt;"",MINIFS(Merchant!$A:$A,Merchant!$B:$B,$G$2),)</f>
        <v/>
      </c>
      <c r="D306" s="14" t="str">
        <f t="shared" si="3"/>
        <v/>
      </c>
      <c r="E306" s="14" t="str">
        <f t="shared" si="4"/>
        <v/>
      </c>
      <c r="F306" s="6" t="str">
        <f>IF($A306&lt;&gt;"",MAXIFS(Token!$C:$C,Token!$A:$A,$D306),)</f>
        <v/>
      </c>
    </row>
    <row r="307">
      <c r="A307" s="33" t="str">
        <f t="shared" si="1"/>
        <v/>
      </c>
      <c r="B307" s="22" t="str">
        <f t="shared" si="2"/>
        <v/>
      </c>
      <c r="C307" s="14" t="str">
        <f>IF($A307&lt;&gt;"",MINIFS(Merchant!$A:$A,Merchant!$B:$B,$G$2),)</f>
        <v/>
      </c>
      <c r="D307" s="14" t="str">
        <f t="shared" si="3"/>
        <v/>
      </c>
      <c r="E307" s="14" t="str">
        <f t="shared" si="4"/>
        <v/>
      </c>
      <c r="F307" s="6" t="str">
        <f>IF($A307&lt;&gt;"",MAXIFS(Token!$C:$C,Token!$A:$A,$D307),)</f>
        <v/>
      </c>
    </row>
    <row r="308">
      <c r="A308" s="33" t="str">
        <f t="shared" si="1"/>
        <v/>
      </c>
      <c r="B308" s="22" t="str">
        <f t="shared" si="2"/>
        <v/>
      </c>
      <c r="C308" s="14" t="str">
        <f>IF($A308&lt;&gt;"",MINIFS(Merchant!$A:$A,Merchant!$B:$B,$G$2),)</f>
        <v/>
      </c>
      <c r="D308" s="14" t="str">
        <f t="shared" si="3"/>
        <v/>
      </c>
      <c r="E308" s="14" t="str">
        <f t="shared" si="4"/>
        <v/>
      </c>
      <c r="F308" s="6" t="str">
        <f>IF($A308&lt;&gt;"",MAXIFS(Token!$C:$C,Token!$A:$A,$D308),)</f>
        <v/>
      </c>
    </row>
    <row r="309">
      <c r="A309" s="33" t="str">
        <f t="shared" si="1"/>
        <v/>
      </c>
      <c r="B309" s="22" t="str">
        <f t="shared" si="2"/>
        <v/>
      </c>
      <c r="C309" s="14" t="str">
        <f>IF($A309&lt;&gt;"",MINIFS(Merchant!$A:$A,Merchant!$B:$B,$G$2),)</f>
        <v/>
      </c>
      <c r="D309" s="14" t="str">
        <f t="shared" si="3"/>
        <v/>
      </c>
      <c r="E309" s="14" t="str">
        <f t="shared" si="4"/>
        <v/>
      </c>
      <c r="F309" s="6" t="str">
        <f>IF($A309&lt;&gt;"",MAXIFS(Token!$C:$C,Token!$A:$A,$D309),)</f>
        <v/>
      </c>
    </row>
    <row r="310">
      <c r="A310" s="33" t="str">
        <f t="shared" si="1"/>
        <v/>
      </c>
      <c r="B310" s="22" t="str">
        <f t="shared" si="2"/>
        <v/>
      </c>
      <c r="C310" s="14" t="str">
        <f>IF($A310&lt;&gt;"",MINIFS(Merchant!$A:$A,Merchant!$B:$B,$G$2),)</f>
        <v/>
      </c>
      <c r="D310" s="14" t="str">
        <f t="shared" si="3"/>
        <v/>
      </c>
      <c r="E310" s="14" t="str">
        <f t="shared" si="4"/>
        <v/>
      </c>
      <c r="F310" s="6" t="str">
        <f>IF($A310&lt;&gt;"",MAXIFS(Token!$C:$C,Token!$A:$A,$D310),)</f>
        <v/>
      </c>
    </row>
    <row r="311">
      <c r="A311" s="33" t="str">
        <f t="shared" si="1"/>
        <v/>
      </c>
      <c r="B311" s="22" t="str">
        <f t="shared" si="2"/>
        <v/>
      </c>
      <c r="C311" s="14" t="str">
        <f>IF($A311&lt;&gt;"",MINIFS(Merchant!$A:$A,Merchant!$B:$B,$G$2),)</f>
        <v/>
      </c>
      <c r="D311" s="14" t="str">
        <f t="shared" si="3"/>
        <v/>
      </c>
      <c r="E311" s="14" t="str">
        <f t="shared" si="4"/>
        <v/>
      </c>
      <c r="F311" s="6" t="str">
        <f>IF($A311&lt;&gt;"",MAXIFS(Token!$C:$C,Token!$A:$A,$D311),)</f>
        <v/>
      </c>
    </row>
    <row r="312">
      <c r="A312" s="33" t="str">
        <f t="shared" si="1"/>
        <v/>
      </c>
      <c r="B312" s="22" t="str">
        <f t="shared" si="2"/>
        <v/>
      </c>
      <c r="C312" s="14" t="str">
        <f>IF($A312&lt;&gt;"",MINIFS(Merchant!$A:$A,Merchant!$B:$B,$G$2),)</f>
        <v/>
      </c>
      <c r="D312" s="14" t="str">
        <f t="shared" si="3"/>
        <v/>
      </c>
      <c r="E312" s="14" t="str">
        <f t="shared" si="4"/>
        <v/>
      </c>
      <c r="F312" s="6" t="str">
        <f>IF($A312&lt;&gt;"",MAXIFS(Token!$C:$C,Token!$A:$A,$D312),)</f>
        <v/>
      </c>
    </row>
    <row r="313">
      <c r="A313" s="33" t="str">
        <f t="shared" si="1"/>
        <v/>
      </c>
      <c r="B313" s="22" t="str">
        <f t="shared" si="2"/>
        <v/>
      </c>
      <c r="C313" s="14" t="str">
        <f>IF($A313&lt;&gt;"",MINIFS(Merchant!$A:$A,Merchant!$B:$B,$G$2),)</f>
        <v/>
      </c>
      <c r="D313" s="14" t="str">
        <f t="shared" si="3"/>
        <v/>
      </c>
      <c r="E313" s="14" t="str">
        <f t="shared" si="4"/>
        <v/>
      </c>
      <c r="F313" s="6" t="str">
        <f>IF($A313&lt;&gt;"",MAXIFS(Token!$C:$C,Token!$A:$A,$D313),)</f>
        <v/>
      </c>
    </row>
    <row r="314">
      <c r="A314" s="33" t="str">
        <f t="shared" si="1"/>
        <v/>
      </c>
      <c r="B314" s="22" t="str">
        <f t="shared" si="2"/>
        <v/>
      </c>
      <c r="C314" s="14" t="str">
        <f>IF($A314&lt;&gt;"",MINIFS(Merchant!$A:$A,Merchant!$B:$B,$G$2),)</f>
        <v/>
      </c>
      <c r="D314" s="14" t="str">
        <f t="shared" si="3"/>
        <v/>
      </c>
      <c r="E314" s="14" t="str">
        <f t="shared" si="4"/>
        <v/>
      </c>
      <c r="F314" s="6" t="str">
        <f>IF($A314&lt;&gt;"",MAXIFS(Token!$C:$C,Token!$A:$A,$D314),)</f>
        <v/>
      </c>
    </row>
    <row r="315">
      <c r="A315" s="33" t="str">
        <f t="shared" si="1"/>
        <v/>
      </c>
      <c r="B315" s="22" t="str">
        <f t="shared" si="2"/>
        <v/>
      </c>
      <c r="C315" s="14" t="str">
        <f>IF($A315&lt;&gt;"",MINIFS(Merchant!$A:$A,Merchant!$B:$B,$G$2),)</f>
        <v/>
      </c>
      <c r="D315" s="14" t="str">
        <f t="shared" si="3"/>
        <v/>
      </c>
      <c r="E315" s="14" t="str">
        <f t="shared" si="4"/>
        <v/>
      </c>
      <c r="F315" s="6" t="str">
        <f>IF($A315&lt;&gt;"",MAXIFS(Token!$C:$C,Token!$A:$A,$D315),)</f>
        <v/>
      </c>
    </row>
    <row r="316">
      <c r="A316" s="33" t="str">
        <f t="shared" si="1"/>
        <v/>
      </c>
      <c r="B316" s="22" t="str">
        <f t="shared" si="2"/>
        <v/>
      </c>
      <c r="C316" s="14" t="str">
        <f>IF($A316&lt;&gt;"",MINIFS(Merchant!$A:$A,Merchant!$B:$B,$G$2),)</f>
        <v/>
      </c>
      <c r="D316" s="14" t="str">
        <f t="shared" si="3"/>
        <v/>
      </c>
      <c r="E316" s="14" t="str">
        <f t="shared" si="4"/>
        <v/>
      </c>
      <c r="F316" s="6" t="str">
        <f>IF($A316&lt;&gt;"",MAXIFS(Token!$C:$C,Token!$A:$A,$D316),)</f>
        <v/>
      </c>
    </row>
    <row r="317">
      <c r="A317" s="33" t="str">
        <f t="shared" si="1"/>
        <v/>
      </c>
      <c r="B317" s="22" t="str">
        <f t="shared" si="2"/>
        <v/>
      </c>
      <c r="C317" s="14" t="str">
        <f>IF($A317&lt;&gt;"",MINIFS(Merchant!$A:$A,Merchant!$B:$B,$G$2),)</f>
        <v/>
      </c>
      <c r="D317" s="14" t="str">
        <f t="shared" si="3"/>
        <v/>
      </c>
      <c r="E317" s="14" t="str">
        <f t="shared" si="4"/>
        <v/>
      </c>
      <c r="F317" s="6" t="str">
        <f>IF($A317&lt;&gt;"",MAXIFS(Token!$C:$C,Token!$A:$A,$D317),)</f>
        <v/>
      </c>
    </row>
    <row r="318">
      <c r="A318" s="33" t="str">
        <f t="shared" si="1"/>
        <v/>
      </c>
      <c r="B318" s="22" t="str">
        <f t="shared" si="2"/>
        <v/>
      </c>
      <c r="C318" s="14" t="str">
        <f>IF($A318&lt;&gt;"",MINIFS(Merchant!$A:$A,Merchant!$B:$B,$G$2),)</f>
        <v/>
      </c>
      <c r="D318" s="14" t="str">
        <f t="shared" si="3"/>
        <v/>
      </c>
      <c r="E318" s="14" t="str">
        <f t="shared" si="4"/>
        <v/>
      </c>
      <c r="F318" s="6" t="str">
        <f>IF($A318&lt;&gt;"",MAXIFS(Token!$C:$C,Token!$A:$A,$D318),)</f>
        <v/>
      </c>
    </row>
    <row r="319">
      <c r="A319" s="33" t="str">
        <f t="shared" si="1"/>
        <v/>
      </c>
      <c r="B319" s="22" t="str">
        <f t="shared" si="2"/>
        <v/>
      </c>
      <c r="C319" s="14" t="str">
        <f>IF($A319&lt;&gt;"",MINIFS(Merchant!$A:$A,Merchant!$B:$B,$G$2),)</f>
        <v/>
      </c>
      <c r="D319" s="14" t="str">
        <f t="shared" si="3"/>
        <v/>
      </c>
      <c r="E319" s="14" t="str">
        <f t="shared" si="4"/>
        <v/>
      </c>
      <c r="F319" s="6" t="str">
        <f>IF($A319&lt;&gt;"",MAXIFS(Token!$C:$C,Token!$A:$A,$D319),)</f>
        <v/>
      </c>
    </row>
    <row r="320">
      <c r="A320" s="33" t="str">
        <f t="shared" si="1"/>
        <v/>
      </c>
      <c r="B320" s="22" t="str">
        <f t="shared" si="2"/>
        <v/>
      </c>
      <c r="C320" s="14" t="str">
        <f>IF($A320&lt;&gt;"",MINIFS(Merchant!$A:$A,Merchant!$B:$B,$G$2),)</f>
        <v/>
      </c>
      <c r="D320" s="14" t="str">
        <f t="shared" si="3"/>
        <v/>
      </c>
      <c r="E320" s="14" t="str">
        <f t="shared" si="4"/>
        <v/>
      </c>
      <c r="F320" s="6" t="str">
        <f>IF($A320&lt;&gt;"",MAXIFS(Token!$C:$C,Token!$A:$A,$D320),)</f>
        <v/>
      </c>
    </row>
    <row r="321">
      <c r="A321" s="33" t="str">
        <f t="shared" si="1"/>
        <v/>
      </c>
      <c r="B321" s="22" t="str">
        <f t="shared" si="2"/>
        <v/>
      </c>
      <c r="C321" s="14" t="str">
        <f>IF($A321&lt;&gt;"",MINIFS(Merchant!$A:$A,Merchant!$B:$B,$G$2),)</f>
        <v/>
      </c>
      <c r="D321" s="14" t="str">
        <f t="shared" si="3"/>
        <v/>
      </c>
      <c r="E321" s="14" t="str">
        <f t="shared" si="4"/>
        <v/>
      </c>
      <c r="F321" s="6" t="str">
        <f>IF($A321&lt;&gt;"",MAXIFS(Token!$C:$C,Token!$A:$A,$D321),)</f>
        <v/>
      </c>
    </row>
    <row r="322">
      <c r="A322" s="33" t="str">
        <f t="shared" si="1"/>
        <v/>
      </c>
      <c r="B322" s="22" t="str">
        <f t="shared" si="2"/>
        <v/>
      </c>
      <c r="C322" s="14" t="str">
        <f>IF($A322&lt;&gt;"",MINIFS(Merchant!$A:$A,Merchant!$B:$B,$G$2),)</f>
        <v/>
      </c>
      <c r="D322" s="14" t="str">
        <f t="shared" si="3"/>
        <v/>
      </c>
      <c r="E322" s="14" t="str">
        <f t="shared" si="4"/>
        <v/>
      </c>
      <c r="F322" s="6" t="str">
        <f>IF($A322&lt;&gt;"",MAXIFS(Token!$C:$C,Token!$A:$A,$D322),)</f>
        <v/>
      </c>
    </row>
    <row r="323">
      <c r="A323" s="33" t="str">
        <f t="shared" si="1"/>
        <v/>
      </c>
      <c r="B323" s="22" t="str">
        <f t="shared" si="2"/>
        <v/>
      </c>
      <c r="C323" s="14" t="str">
        <f>IF($A323&lt;&gt;"",MINIFS(Merchant!$A:$A,Merchant!$B:$B,$G$2),)</f>
        <v/>
      </c>
      <c r="D323" s="14" t="str">
        <f t="shared" si="3"/>
        <v/>
      </c>
      <c r="E323" s="14" t="str">
        <f t="shared" si="4"/>
        <v/>
      </c>
      <c r="F323" s="6" t="str">
        <f>IF($A323&lt;&gt;"",MAXIFS(Token!$C:$C,Token!$A:$A,$D323),)</f>
        <v/>
      </c>
    </row>
    <row r="324">
      <c r="A324" s="33" t="str">
        <f t="shared" si="1"/>
        <v/>
      </c>
      <c r="B324" s="22" t="str">
        <f t="shared" si="2"/>
        <v/>
      </c>
      <c r="C324" s="14" t="str">
        <f>IF($A324&lt;&gt;"",MINIFS(Merchant!$A:$A,Merchant!$B:$B,$G$2),)</f>
        <v/>
      </c>
      <c r="D324" s="14" t="str">
        <f t="shared" si="3"/>
        <v/>
      </c>
      <c r="E324" s="14" t="str">
        <f t="shared" si="4"/>
        <v/>
      </c>
      <c r="F324" s="6" t="str">
        <f>IF($A324&lt;&gt;"",MAXIFS(Token!$C:$C,Token!$A:$A,$D324),)</f>
        <v/>
      </c>
    </row>
    <row r="325">
      <c r="A325" s="33" t="str">
        <f t="shared" si="1"/>
        <v/>
      </c>
      <c r="B325" s="22" t="str">
        <f t="shared" si="2"/>
        <v/>
      </c>
      <c r="C325" s="14" t="str">
        <f>IF($A325&lt;&gt;"",MINIFS(Merchant!$A:$A,Merchant!$B:$B,$G$2),)</f>
        <v/>
      </c>
      <c r="D325" s="14" t="str">
        <f t="shared" si="3"/>
        <v/>
      </c>
      <c r="E325" s="14" t="str">
        <f t="shared" si="4"/>
        <v/>
      </c>
      <c r="F325" s="6" t="str">
        <f>IF($A325&lt;&gt;"",MAXIFS(Token!$C:$C,Token!$A:$A,$D325),)</f>
        <v/>
      </c>
    </row>
    <row r="326">
      <c r="A326" s="33" t="str">
        <f t="shared" si="1"/>
        <v/>
      </c>
      <c r="B326" s="22" t="str">
        <f t="shared" si="2"/>
        <v/>
      </c>
      <c r="C326" s="14" t="str">
        <f>IF($A326&lt;&gt;"",MINIFS(Merchant!$A:$A,Merchant!$B:$B,$G$2),)</f>
        <v/>
      </c>
      <c r="D326" s="14" t="str">
        <f t="shared" si="3"/>
        <v/>
      </c>
      <c r="E326" s="14" t="str">
        <f t="shared" si="4"/>
        <v/>
      </c>
      <c r="F326" s="6" t="str">
        <f>IF($A326&lt;&gt;"",MAXIFS(Token!$C:$C,Token!$A:$A,$D326),)</f>
        <v/>
      </c>
    </row>
    <row r="327">
      <c r="A327" s="33" t="str">
        <f t="shared" si="1"/>
        <v/>
      </c>
      <c r="B327" s="22" t="str">
        <f t="shared" si="2"/>
        <v/>
      </c>
      <c r="C327" s="14" t="str">
        <f>IF($A327&lt;&gt;"",MINIFS(Merchant!$A:$A,Merchant!$B:$B,$G$2),)</f>
        <v/>
      </c>
      <c r="D327" s="14" t="str">
        <f t="shared" si="3"/>
        <v/>
      </c>
      <c r="E327" s="14" t="str">
        <f t="shared" si="4"/>
        <v/>
      </c>
      <c r="F327" s="6" t="str">
        <f>IF($A327&lt;&gt;"",MAXIFS(Token!$C:$C,Token!$A:$A,$D327),)</f>
        <v/>
      </c>
    </row>
    <row r="328">
      <c r="A328" s="33" t="str">
        <f t="shared" si="1"/>
        <v/>
      </c>
      <c r="B328" s="22" t="str">
        <f t="shared" si="2"/>
        <v/>
      </c>
      <c r="C328" s="14" t="str">
        <f>IF($A328&lt;&gt;"",MINIFS(Merchant!$A:$A,Merchant!$B:$B,$G$2),)</f>
        <v/>
      </c>
      <c r="D328" s="14" t="str">
        <f t="shared" si="3"/>
        <v/>
      </c>
      <c r="E328" s="14" t="str">
        <f t="shared" si="4"/>
        <v/>
      </c>
      <c r="F328" s="6" t="str">
        <f>IF($A328&lt;&gt;"",MAXIFS(Token!$C:$C,Token!$A:$A,$D328),)</f>
        <v/>
      </c>
    </row>
    <row r="329">
      <c r="A329" s="33" t="str">
        <f t="shared" si="1"/>
        <v/>
      </c>
      <c r="B329" s="22" t="str">
        <f t="shared" si="2"/>
        <v/>
      </c>
      <c r="C329" s="14" t="str">
        <f>IF($A329&lt;&gt;"",MINIFS(Merchant!$A:$A,Merchant!$B:$B,$G$2),)</f>
        <v/>
      </c>
      <c r="D329" s="14" t="str">
        <f t="shared" si="3"/>
        <v/>
      </c>
      <c r="E329" s="14" t="str">
        <f t="shared" si="4"/>
        <v/>
      </c>
      <c r="F329" s="6" t="str">
        <f>IF($A329&lt;&gt;"",MAXIFS(Token!$C:$C,Token!$A:$A,$D329),)</f>
        <v/>
      </c>
    </row>
    <row r="330">
      <c r="A330" s="33" t="str">
        <f t="shared" si="1"/>
        <v/>
      </c>
      <c r="B330" s="22" t="str">
        <f t="shared" si="2"/>
        <v/>
      </c>
      <c r="C330" s="14" t="str">
        <f>IF($A330&lt;&gt;"",MINIFS(Merchant!$A:$A,Merchant!$B:$B,$G$2),)</f>
        <v/>
      </c>
      <c r="D330" s="14" t="str">
        <f t="shared" si="3"/>
        <v/>
      </c>
      <c r="E330" s="14" t="str">
        <f t="shared" si="4"/>
        <v/>
      </c>
      <c r="F330" s="6" t="str">
        <f>IF($A330&lt;&gt;"",MAXIFS(Token!$C:$C,Token!$A:$A,$D330),)</f>
        <v/>
      </c>
    </row>
    <row r="331">
      <c r="A331" s="33" t="str">
        <f t="shared" si="1"/>
        <v/>
      </c>
      <c r="B331" s="22" t="str">
        <f t="shared" si="2"/>
        <v/>
      </c>
      <c r="C331" s="14" t="str">
        <f>IF($A331&lt;&gt;"",MINIFS(Merchant!$A:$A,Merchant!$B:$B,$G$2),)</f>
        <v/>
      </c>
      <c r="D331" s="14" t="str">
        <f t="shared" si="3"/>
        <v/>
      </c>
      <c r="E331" s="14" t="str">
        <f t="shared" si="4"/>
        <v/>
      </c>
      <c r="F331" s="6" t="str">
        <f>IF($A331&lt;&gt;"",MAXIFS(Token!$C:$C,Token!$A:$A,$D331),)</f>
        <v/>
      </c>
    </row>
    <row r="332">
      <c r="A332" s="33" t="str">
        <f t="shared" si="1"/>
        <v/>
      </c>
      <c r="B332" s="22" t="str">
        <f t="shared" si="2"/>
        <v/>
      </c>
      <c r="C332" s="14" t="str">
        <f>IF($A332&lt;&gt;"",MINIFS(Merchant!$A:$A,Merchant!$B:$B,$G$2),)</f>
        <v/>
      </c>
      <c r="D332" s="14" t="str">
        <f t="shared" si="3"/>
        <v/>
      </c>
      <c r="E332" s="14" t="str">
        <f t="shared" si="4"/>
        <v/>
      </c>
      <c r="F332" s="6" t="str">
        <f>IF($A332&lt;&gt;"",MAXIFS(Token!$C:$C,Token!$A:$A,$D332),)</f>
        <v/>
      </c>
    </row>
    <row r="333">
      <c r="A333" s="33" t="str">
        <f t="shared" si="1"/>
        <v/>
      </c>
      <c r="B333" s="22" t="str">
        <f t="shared" si="2"/>
        <v/>
      </c>
      <c r="C333" s="14" t="str">
        <f>IF($A333&lt;&gt;"",MINIFS(Merchant!$A:$A,Merchant!$B:$B,$G$2),)</f>
        <v/>
      </c>
      <c r="D333" s="14" t="str">
        <f t="shared" si="3"/>
        <v/>
      </c>
      <c r="E333" s="14" t="str">
        <f t="shared" si="4"/>
        <v/>
      </c>
      <c r="F333" s="6" t="str">
        <f>IF($A333&lt;&gt;"",MAXIFS(Token!$C:$C,Token!$A:$A,$D333),)</f>
        <v/>
      </c>
    </row>
    <row r="334">
      <c r="A334" s="33" t="str">
        <f t="shared" si="1"/>
        <v/>
      </c>
      <c r="B334" s="22" t="str">
        <f t="shared" si="2"/>
        <v/>
      </c>
      <c r="C334" s="14" t="str">
        <f>IF($A334&lt;&gt;"",MINIFS(Merchant!$A:$A,Merchant!$B:$B,$G$2),)</f>
        <v/>
      </c>
      <c r="D334" s="14" t="str">
        <f t="shared" si="3"/>
        <v/>
      </c>
      <c r="E334" s="14" t="str">
        <f t="shared" si="4"/>
        <v/>
      </c>
      <c r="F334" s="6" t="str">
        <f>IF($A334&lt;&gt;"",MAXIFS(Token!$C:$C,Token!$A:$A,$D334),)</f>
        <v/>
      </c>
    </row>
    <row r="335">
      <c r="A335" s="33" t="str">
        <f t="shared" si="1"/>
        <v/>
      </c>
      <c r="B335" s="22" t="str">
        <f t="shared" si="2"/>
        <v/>
      </c>
      <c r="C335" s="14" t="str">
        <f>IF($A335&lt;&gt;"",MINIFS(Merchant!$A:$A,Merchant!$B:$B,$G$2),)</f>
        <v/>
      </c>
      <c r="D335" s="14" t="str">
        <f t="shared" si="3"/>
        <v/>
      </c>
      <c r="E335" s="14" t="str">
        <f t="shared" si="4"/>
        <v/>
      </c>
      <c r="F335" s="6" t="str">
        <f>IF($A335&lt;&gt;"",MAXIFS(Token!$C:$C,Token!$A:$A,$D335),)</f>
        <v/>
      </c>
    </row>
    <row r="336">
      <c r="A336" s="33" t="str">
        <f t="shared" si="1"/>
        <v/>
      </c>
      <c r="B336" s="22" t="str">
        <f t="shared" si="2"/>
        <v/>
      </c>
      <c r="C336" s="14" t="str">
        <f>IF($A336&lt;&gt;"",MINIFS(Merchant!$A:$A,Merchant!$B:$B,$G$2),)</f>
        <v/>
      </c>
      <c r="D336" s="14" t="str">
        <f t="shared" si="3"/>
        <v/>
      </c>
      <c r="E336" s="14" t="str">
        <f t="shared" si="4"/>
        <v/>
      </c>
      <c r="F336" s="6" t="str">
        <f>IF($A336&lt;&gt;"",MAXIFS(Token!$C:$C,Token!$A:$A,$D336),)</f>
        <v/>
      </c>
    </row>
    <row r="337">
      <c r="A337" s="33" t="str">
        <f t="shared" si="1"/>
        <v/>
      </c>
      <c r="B337" s="22" t="str">
        <f t="shared" si="2"/>
        <v/>
      </c>
      <c r="C337" s="14" t="str">
        <f>IF($A337&lt;&gt;"",MINIFS(Merchant!$A:$A,Merchant!$B:$B,$G$2),)</f>
        <v/>
      </c>
      <c r="D337" s="14" t="str">
        <f t="shared" si="3"/>
        <v/>
      </c>
      <c r="E337" s="14" t="str">
        <f t="shared" si="4"/>
        <v/>
      </c>
      <c r="F337" s="6" t="str">
        <f>IF($A337&lt;&gt;"",MAXIFS(Token!$C:$C,Token!$A:$A,$D337),)</f>
        <v/>
      </c>
    </row>
    <row r="338">
      <c r="A338" s="33" t="str">
        <f t="shared" si="1"/>
        <v/>
      </c>
      <c r="B338" s="22" t="str">
        <f t="shared" si="2"/>
        <v/>
      </c>
      <c r="C338" s="14" t="str">
        <f>IF($A338&lt;&gt;"",MINIFS(Merchant!$A:$A,Merchant!$B:$B,$G$2),)</f>
        <v/>
      </c>
      <c r="D338" s="14" t="str">
        <f t="shared" si="3"/>
        <v/>
      </c>
      <c r="E338" s="14" t="str">
        <f t="shared" si="4"/>
        <v/>
      </c>
      <c r="F338" s="6" t="str">
        <f>IF($A338&lt;&gt;"",MAXIFS(Token!$C:$C,Token!$A:$A,$D338),)</f>
        <v/>
      </c>
    </row>
    <row r="339">
      <c r="A339" s="33" t="str">
        <f t="shared" si="1"/>
        <v/>
      </c>
      <c r="B339" s="22" t="str">
        <f t="shared" si="2"/>
        <v/>
      </c>
      <c r="C339" s="14" t="str">
        <f>IF($A339&lt;&gt;"",MINIFS(Merchant!$A:$A,Merchant!$B:$B,$G$2),)</f>
        <v/>
      </c>
      <c r="D339" s="14" t="str">
        <f t="shared" si="3"/>
        <v/>
      </c>
      <c r="E339" s="14" t="str">
        <f t="shared" si="4"/>
        <v/>
      </c>
      <c r="F339" s="6" t="str">
        <f>IF($A339&lt;&gt;"",MAXIFS(Token!$C:$C,Token!$A:$A,$D339),)</f>
        <v/>
      </c>
    </row>
    <row r="340">
      <c r="A340" s="33" t="str">
        <f t="shared" si="1"/>
        <v/>
      </c>
      <c r="B340" s="22" t="str">
        <f t="shared" si="2"/>
        <v/>
      </c>
      <c r="C340" s="14" t="str">
        <f>IF($A340&lt;&gt;"",MINIFS(Merchant!$A:$A,Merchant!$B:$B,$G$2),)</f>
        <v/>
      </c>
      <c r="D340" s="14" t="str">
        <f t="shared" si="3"/>
        <v/>
      </c>
      <c r="E340" s="14" t="str">
        <f t="shared" si="4"/>
        <v/>
      </c>
      <c r="F340" s="6" t="str">
        <f>IF($A340&lt;&gt;"",MAXIFS(Token!$C:$C,Token!$A:$A,$D340),)</f>
        <v/>
      </c>
    </row>
    <row r="341">
      <c r="A341" s="33" t="str">
        <f t="shared" si="1"/>
        <v/>
      </c>
      <c r="B341" s="22" t="str">
        <f t="shared" si="2"/>
        <v/>
      </c>
      <c r="C341" s="14" t="str">
        <f>IF($A341&lt;&gt;"",MINIFS(Merchant!$A:$A,Merchant!$B:$B,$G$2),)</f>
        <v/>
      </c>
      <c r="D341" s="14" t="str">
        <f t="shared" si="3"/>
        <v/>
      </c>
      <c r="E341" s="14" t="str">
        <f t="shared" si="4"/>
        <v/>
      </c>
      <c r="F341" s="6" t="str">
        <f>IF($A341&lt;&gt;"",MAXIFS(Token!$C:$C,Token!$A:$A,$D341),)</f>
        <v/>
      </c>
    </row>
    <row r="342">
      <c r="A342" s="33" t="str">
        <f t="shared" si="1"/>
        <v/>
      </c>
      <c r="B342" s="22" t="str">
        <f t="shared" si="2"/>
        <v/>
      </c>
      <c r="C342" s="14" t="str">
        <f>IF($A342&lt;&gt;"",MINIFS(Merchant!$A:$A,Merchant!$B:$B,$G$2),)</f>
        <v/>
      </c>
      <c r="D342" s="14" t="str">
        <f t="shared" si="3"/>
        <v/>
      </c>
      <c r="E342" s="14" t="str">
        <f t="shared" si="4"/>
        <v/>
      </c>
      <c r="F342" s="6" t="str">
        <f>IF($A342&lt;&gt;"",MAXIFS(Token!$C:$C,Token!$A:$A,$D342),)</f>
        <v/>
      </c>
    </row>
    <row r="343">
      <c r="A343" s="33" t="str">
        <f t="shared" si="1"/>
        <v/>
      </c>
      <c r="B343" s="22" t="str">
        <f t="shared" si="2"/>
        <v/>
      </c>
      <c r="C343" s="14" t="str">
        <f>IF($A343&lt;&gt;"",MINIFS(Merchant!$A:$A,Merchant!$B:$B,$G$2),)</f>
        <v/>
      </c>
      <c r="D343" s="14" t="str">
        <f t="shared" si="3"/>
        <v/>
      </c>
      <c r="E343" s="14" t="str">
        <f t="shared" si="4"/>
        <v/>
      </c>
      <c r="F343" s="6" t="str">
        <f>IF($A343&lt;&gt;"",MAXIFS(Token!$C:$C,Token!$A:$A,$D343),)</f>
        <v/>
      </c>
    </row>
    <row r="344">
      <c r="A344" s="33" t="str">
        <f t="shared" si="1"/>
        <v/>
      </c>
      <c r="B344" s="22" t="str">
        <f t="shared" si="2"/>
        <v/>
      </c>
      <c r="C344" s="14" t="str">
        <f>IF($A344&lt;&gt;"",MINIFS(Merchant!$A:$A,Merchant!$B:$B,$G$2),)</f>
        <v/>
      </c>
      <c r="D344" s="14" t="str">
        <f t="shared" si="3"/>
        <v/>
      </c>
      <c r="E344" s="14" t="str">
        <f t="shared" si="4"/>
        <v/>
      </c>
      <c r="F344" s="6" t="str">
        <f>IF($A344&lt;&gt;"",MAXIFS(Token!$C:$C,Token!$A:$A,$D344),)</f>
        <v/>
      </c>
    </row>
    <row r="345">
      <c r="A345" s="33" t="str">
        <f t="shared" si="1"/>
        <v/>
      </c>
      <c r="B345" s="22" t="str">
        <f t="shared" si="2"/>
        <v/>
      </c>
      <c r="C345" s="14" t="str">
        <f>IF($A345&lt;&gt;"",MINIFS(Merchant!$A:$A,Merchant!$B:$B,$G$2),)</f>
        <v/>
      </c>
      <c r="D345" s="14" t="str">
        <f t="shared" si="3"/>
        <v/>
      </c>
      <c r="E345" s="14" t="str">
        <f t="shared" si="4"/>
        <v/>
      </c>
      <c r="F345" s="6" t="str">
        <f>IF($A345&lt;&gt;"",MAXIFS(Token!$C:$C,Token!$A:$A,$D345),)</f>
        <v/>
      </c>
    </row>
    <row r="346">
      <c r="A346" s="33" t="str">
        <f t="shared" si="1"/>
        <v/>
      </c>
      <c r="B346" s="22" t="str">
        <f t="shared" si="2"/>
        <v/>
      </c>
      <c r="C346" s="14" t="str">
        <f>IF($A346&lt;&gt;"",MINIFS(Merchant!$A:$A,Merchant!$B:$B,$G$2),)</f>
        <v/>
      </c>
      <c r="D346" s="14" t="str">
        <f t="shared" si="3"/>
        <v/>
      </c>
      <c r="E346" s="14" t="str">
        <f t="shared" si="4"/>
        <v/>
      </c>
      <c r="F346" s="6" t="str">
        <f>IF($A346&lt;&gt;"",MAXIFS(Token!$C:$C,Token!$A:$A,$D346),)</f>
        <v/>
      </c>
    </row>
    <row r="347">
      <c r="A347" s="33" t="str">
        <f t="shared" si="1"/>
        <v/>
      </c>
      <c r="B347" s="22" t="str">
        <f t="shared" si="2"/>
        <v/>
      </c>
      <c r="C347" s="14" t="str">
        <f>IF($A347&lt;&gt;"",MINIFS(Merchant!$A:$A,Merchant!$B:$B,$G$2),)</f>
        <v/>
      </c>
      <c r="D347" s="14" t="str">
        <f t="shared" si="3"/>
        <v/>
      </c>
      <c r="E347" s="14" t="str">
        <f t="shared" si="4"/>
        <v/>
      </c>
      <c r="F347" s="6" t="str">
        <f>IF($A347&lt;&gt;"",MAXIFS(Token!$C:$C,Token!$A:$A,$D347),)</f>
        <v/>
      </c>
    </row>
    <row r="348">
      <c r="A348" s="33" t="str">
        <f t="shared" si="1"/>
        <v/>
      </c>
      <c r="B348" s="22" t="str">
        <f t="shared" si="2"/>
        <v/>
      </c>
      <c r="C348" s="14" t="str">
        <f>IF($A348&lt;&gt;"",MINIFS(Merchant!$A:$A,Merchant!$B:$B,$G$2),)</f>
        <v/>
      </c>
      <c r="D348" s="14" t="str">
        <f t="shared" si="3"/>
        <v/>
      </c>
      <c r="E348" s="14" t="str">
        <f t="shared" si="4"/>
        <v/>
      </c>
      <c r="F348" s="6" t="str">
        <f>IF($A348&lt;&gt;"",MAXIFS(Token!$C:$C,Token!$A:$A,$D348),)</f>
        <v/>
      </c>
    </row>
    <row r="349">
      <c r="A349" s="33" t="str">
        <f t="shared" si="1"/>
        <v/>
      </c>
      <c r="B349" s="22" t="str">
        <f t="shared" si="2"/>
        <v/>
      </c>
      <c r="C349" s="14" t="str">
        <f>IF($A349&lt;&gt;"",MINIFS(Merchant!$A:$A,Merchant!$B:$B,$G$2),)</f>
        <v/>
      </c>
      <c r="D349" s="14" t="str">
        <f t="shared" si="3"/>
        <v/>
      </c>
      <c r="E349" s="14" t="str">
        <f t="shared" si="4"/>
        <v/>
      </c>
      <c r="F349" s="6" t="str">
        <f>IF($A349&lt;&gt;"",MAXIFS(Token!$C:$C,Token!$A:$A,$D349),)</f>
        <v/>
      </c>
    </row>
    <row r="350">
      <c r="A350" s="33" t="str">
        <f t="shared" si="1"/>
        <v/>
      </c>
      <c r="B350" s="22" t="str">
        <f t="shared" si="2"/>
        <v/>
      </c>
      <c r="C350" s="14" t="str">
        <f>IF($A350&lt;&gt;"",MINIFS(Merchant!$A:$A,Merchant!$B:$B,$G$2),)</f>
        <v/>
      </c>
      <c r="D350" s="14" t="str">
        <f t="shared" si="3"/>
        <v/>
      </c>
      <c r="E350" s="14" t="str">
        <f t="shared" si="4"/>
        <v/>
      </c>
      <c r="F350" s="6" t="str">
        <f>IF($A350&lt;&gt;"",MAXIFS(Token!$C:$C,Token!$A:$A,$D350),)</f>
        <v/>
      </c>
    </row>
    <row r="351">
      <c r="A351" s="33" t="str">
        <f t="shared" si="1"/>
        <v/>
      </c>
      <c r="B351" s="22" t="str">
        <f t="shared" si="2"/>
        <v/>
      </c>
      <c r="C351" s="14" t="str">
        <f>IF($A351&lt;&gt;"",MINIFS(Merchant!$A:$A,Merchant!$B:$B,$G$2),)</f>
        <v/>
      </c>
      <c r="D351" s="14" t="str">
        <f t="shared" si="3"/>
        <v/>
      </c>
      <c r="E351" s="14" t="str">
        <f t="shared" si="4"/>
        <v/>
      </c>
      <c r="F351" s="6" t="str">
        <f>IF($A351&lt;&gt;"",MAXIFS(Token!$C:$C,Token!$A:$A,$D351),)</f>
        <v/>
      </c>
    </row>
    <row r="352">
      <c r="A352" s="33" t="str">
        <f t="shared" si="1"/>
        <v/>
      </c>
      <c r="B352" s="22" t="str">
        <f t="shared" si="2"/>
        <v/>
      </c>
      <c r="C352" s="14" t="str">
        <f>IF($A352&lt;&gt;"",MINIFS(Merchant!$A:$A,Merchant!$B:$B,$G$2),)</f>
        <v/>
      </c>
      <c r="D352" s="14" t="str">
        <f t="shared" si="3"/>
        <v/>
      </c>
      <c r="E352" s="14" t="str">
        <f t="shared" si="4"/>
        <v/>
      </c>
      <c r="F352" s="6" t="str">
        <f>IF($A352&lt;&gt;"",MAXIFS(Token!$C:$C,Token!$A:$A,$D352),)</f>
        <v/>
      </c>
    </row>
    <row r="353">
      <c r="A353" s="33" t="str">
        <f t="shared" si="1"/>
        <v/>
      </c>
      <c r="B353" s="22" t="str">
        <f t="shared" si="2"/>
        <v/>
      </c>
      <c r="C353" s="14" t="str">
        <f>IF($A353&lt;&gt;"",MINIFS(Merchant!$A:$A,Merchant!$B:$B,$G$2),)</f>
        <v/>
      </c>
      <c r="D353" s="14" t="str">
        <f t="shared" si="3"/>
        <v/>
      </c>
      <c r="E353" s="14" t="str">
        <f t="shared" si="4"/>
        <v/>
      </c>
      <c r="F353" s="6" t="str">
        <f>IF($A353&lt;&gt;"",MAXIFS(Token!$C:$C,Token!$A:$A,$D353),)</f>
        <v/>
      </c>
    </row>
    <row r="354">
      <c r="A354" s="33" t="str">
        <f t="shared" si="1"/>
        <v/>
      </c>
      <c r="B354" s="22" t="str">
        <f t="shared" si="2"/>
        <v/>
      </c>
      <c r="C354" s="14" t="str">
        <f>IF($A354&lt;&gt;"",MINIFS(Merchant!$A:$A,Merchant!$B:$B,$G$2),)</f>
        <v/>
      </c>
      <c r="D354" s="14" t="str">
        <f t="shared" si="3"/>
        <v/>
      </c>
      <c r="E354" s="14" t="str">
        <f t="shared" si="4"/>
        <v/>
      </c>
      <c r="F354" s="6" t="str">
        <f>IF($A354&lt;&gt;"",MAXIFS(Token!$C:$C,Token!$A:$A,$D354),)</f>
        <v/>
      </c>
    </row>
    <row r="355">
      <c r="A355" s="33" t="str">
        <f t="shared" si="1"/>
        <v/>
      </c>
      <c r="B355" s="22" t="str">
        <f t="shared" si="2"/>
        <v/>
      </c>
      <c r="C355" s="14" t="str">
        <f>IF($A355&lt;&gt;"",MINIFS(Merchant!$A:$A,Merchant!$B:$B,$G$2),)</f>
        <v/>
      </c>
      <c r="D355" s="14" t="str">
        <f t="shared" si="3"/>
        <v/>
      </c>
      <c r="E355" s="14" t="str">
        <f t="shared" si="4"/>
        <v/>
      </c>
      <c r="F355" s="6" t="str">
        <f>IF($A355&lt;&gt;"",MAXIFS(Token!$C:$C,Token!$A:$A,$D355),)</f>
        <v/>
      </c>
    </row>
    <row r="356">
      <c r="A356" s="33" t="str">
        <f t="shared" si="1"/>
        <v/>
      </c>
      <c r="B356" s="22" t="str">
        <f t="shared" si="2"/>
        <v/>
      </c>
      <c r="C356" s="14" t="str">
        <f>IF($A356&lt;&gt;"",MINIFS(Merchant!$A:$A,Merchant!$B:$B,$G$2),)</f>
        <v/>
      </c>
      <c r="D356" s="14" t="str">
        <f t="shared" si="3"/>
        <v/>
      </c>
      <c r="E356" s="14" t="str">
        <f t="shared" si="4"/>
        <v/>
      </c>
      <c r="F356" s="6" t="str">
        <f>IF($A356&lt;&gt;"",MAXIFS(Token!$C:$C,Token!$A:$A,$D356),)</f>
        <v/>
      </c>
    </row>
    <row r="357">
      <c r="A357" s="33" t="str">
        <f t="shared" si="1"/>
        <v/>
      </c>
      <c r="B357" s="22" t="str">
        <f t="shared" si="2"/>
        <v/>
      </c>
      <c r="C357" s="14" t="str">
        <f>IF($A357&lt;&gt;"",MINIFS(Merchant!$A:$A,Merchant!$B:$B,$G$2),)</f>
        <v/>
      </c>
      <c r="D357" s="14" t="str">
        <f t="shared" si="3"/>
        <v/>
      </c>
      <c r="E357" s="14" t="str">
        <f t="shared" si="4"/>
        <v/>
      </c>
      <c r="F357" s="6" t="str">
        <f>IF($A357&lt;&gt;"",MAXIFS(Token!$C:$C,Token!$A:$A,$D357),)</f>
        <v/>
      </c>
    </row>
    <row r="358">
      <c r="A358" s="33" t="str">
        <f t="shared" si="1"/>
        <v/>
      </c>
      <c r="B358" s="22" t="str">
        <f t="shared" si="2"/>
        <v/>
      </c>
      <c r="C358" s="14" t="str">
        <f>IF($A358&lt;&gt;"",MINIFS(Merchant!$A:$A,Merchant!$B:$B,$G$2),)</f>
        <v/>
      </c>
      <c r="D358" s="14" t="str">
        <f t="shared" si="3"/>
        <v/>
      </c>
      <c r="E358" s="14" t="str">
        <f t="shared" si="4"/>
        <v/>
      </c>
      <c r="F358" s="6" t="str">
        <f>IF($A358&lt;&gt;"",MAXIFS(Token!$C:$C,Token!$A:$A,$D358),)</f>
        <v/>
      </c>
    </row>
    <row r="359">
      <c r="A359" s="33" t="str">
        <f t="shared" si="1"/>
        <v/>
      </c>
      <c r="B359" s="22" t="str">
        <f t="shared" si="2"/>
        <v/>
      </c>
      <c r="C359" s="14" t="str">
        <f>IF($A359&lt;&gt;"",MINIFS(Merchant!$A:$A,Merchant!$B:$B,$G$2),)</f>
        <v/>
      </c>
      <c r="D359" s="14" t="str">
        <f t="shared" si="3"/>
        <v/>
      </c>
      <c r="E359" s="14" t="str">
        <f t="shared" si="4"/>
        <v/>
      </c>
      <c r="F359" s="6" t="str">
        <f>IF($A359&lt;&gt;"",MAXIFS(Token!$C:$C,Token!$A:$A,$D359),)</f>
        <v/>
      </c>
    </row>
    <row r="360">
      <c r="A360" s="33" t="str">
        <f t="shared" si="1"/>
        <v/>
      </c>
      <c r="B360" s="22" t="str">
        <f t="shared" si="2"/>
        <v/>
      </c>
      <c r="C360" s="14" t="str">
        <f>IF($A360&lt;&gt;"",MINIFS(Merchant!$A:$A,Merchant!$B:$B,$G$2),)</f>
        <v/>
      </c>
      <c r="D360" s="14" t="str">
        <f t="shared" si="3"/>
        <v/>
      </c>
      <c r="E360" s="14" t="str">
        <f t="shared" si="4"/>
        <v/>
      </c>
      <c r="F360" s="6" t="str">
        <f>IF($A360&lt;&gt;"",MAXIFS(Token!$C:$C,Token!$A:$A,$D360),)</f>
        <v/>
      </c>
    </row>
    <row r="361">
      <c r="A361" s="33" t="str">
        <f t="shared" si="1"/>
        <v/>
      </c>
      <c r="B361" s="22" t="str">
        <f t="shared" si="2"/>
        <v/>
      </c>
      <c r="C361" s="14" t="str">
        <f>IF($A361&lt;&gt;"",MINIFS(Merchant!$A:$A,Merchant!$B:$B,$G$2),)</f>
        <v/>
      </c>
      <c r="D361" s="14" t="str">
        <f t="shared" si="3"/>
        <v/>
      </c>
      <c r="E361" s="14" t="str">
        <f t="shared" si="4"/>
        <v/>
      </c>
      <c r="F361" s="6" t="str">
        <f>IF($A361&lt;&gt;"",MAXIFS(Token!$C:$C,Token!$A:$A,$D361),)</f>
        <v/>
      </c>
    </row>
    <row r="362">
      <c r="A362" s="33" t="str">
        <f t="shared" si="1"/>
        <v/>
      </c>
      <c r="B362" s="22" t="str">
        <f t="shared" si="2"/>
        <v/>
      </c>
      <c r="C362" s="14" t="str">
        <f>IF($A362&lt;&gt;"",MINIFS(Merchant!$A:$A,Merchant!$B:$B,$G$2),)</f>
        <v/>
      </c>
      <c r="D362" s="14" t="str">
        <f t="shared" si="3"/>
        <v/>
      </c>
      <c r="E362" s="14" t="str">
        <f t="shared" si="4"/>
        <v/>
      </c>
      <c r="F362" s="6" t="str">
        <f>IF($A362&lt;&gt;"",MAXIFS(Token!$C:$C,Token!$A:$A,$D362),)</f>
        <v/>
      </c>
    </row>
    <row r="363">
      <c r="A363" s="33" t="str">
        <f t="shared" si="1"/>
        <v/>
      </c>
      <c r="B363" s="22" t="str">
        <f t="shared" si="2"/>
        <v/>
      </c>
      <c r="C363" s="14" t="str">
        <f>IF($A363&lt;&gt;"",MINIFS(Merchant!$A:$A,Merchant!$B:$B,$G$2),)</f>
        <v/>
      </c>
      <c r="D363" s="14" t="str">
        <f t="shared" si="3"/>
        <v/>
      </c>
      <c r="E363" s="14" t="str">
        <f t="shared" si="4"/>
        <v/>
      </c>
      <c r="F363" s="6" t="str">
        <f>IF($A363&lt;&gt;"",MAXIFS(Token!$C:$C,Token!$A:$A,$D363),)</f>
        <v/>
      </c>
    </row>
    <row r="364">
      <c r="A364" s="33" t="str">
        <f t="shared" si="1"/>
        <v/>
      </c>
      <c r="B364" s="22" t="str">
        <f t="shared" si="2"/>
        <v/>
      </c>
      <c r="C364" s="14" t="str">
        <f>IF($A364&lt;&gt;"",MINIFS(Merchant!$A:$A,Merchant!$B:$B,$G$2),)</f>
        <v/>
      </c>
      <c r="D364" s="14" t="str">
        <f t="shared" si="3"/>
        <v/>
      </c>
      <c r="E364" s="14" t="str">
        <f t="shared" si="4"/>
        <v/>
      </c>
      <c r="F364" s="6" t="str">
        <f>IF($A364&lt;&gt;"",MAXIFS(Token!$C:$C,Token!$A:$A,$D364),)</f>
        <v/>
      </c>
    </row>
    <row r="365">
      <c r="A365" s="33" t="str">
        <f t="shared" si="1"/>
        <v/>
      </c>
      <c r="B365" s="22" t="str">
        <f t="shared" si="2"/>
        <v/>
      </c>
      <c r="C365" s="14" t="str">
        <f>IF($A365&lt;&gt;"",MINIFS(Merchant!$A:$A,Merchant!$B:$B,$G$2),)</f>
        <v/>
      </c>
      <c r="D365" s="14" t="str">
        <f t="shared" si="3"/>
        <v/>
      </c>
      <c r="E365" s="14" t="str">
        <f t="shared" si="4"/>
        <v/>
      </c>
      <c r="F365" s="6" t="str">
        <f>IF($A365&lt;&gt;"",MAXIFS(Token!$C:$C,Token!$A:$A,$D365),)</f>
        <v/>
      </c>
    </row>
    <row r="366">
      <c r="A366" s="33" t="str">
        <f t="shared" si="1"/>
        <v/>
      </c>
      <c r="B366" s="22" t="str">
        <f t="shared" si="2"/>
        <v/>
      </c>
      <c r="C366" s="14" t="str">
        <f>IF($A366&lt;&gt;"",MINIFS(Merchant!$A:$A,Merchant!$B:$B,$G$2),)</f>
        <v/>
      </c>
      <c r="D366" s="14" t="str">
        <f t="shared" si="3"/>
        <v/>
      </c>
      <c r="E366" s="14" t="str">
        <f t="shared" si="4"/>
        <v/>
      </c>
      <c r="F366" s="6" t="str">
        <f>IF($A366&lt;&gt;"",MAXIFS(Token!$C:$C,Token!$A:$A,$D366),)</f>
        <v/>
      </c>
    </row>
    <row r="367">
      <c r="A367" s="33" t="str">
        <f t="shared" si="1"/>
        <v/>
      </c>
      <c r="B367" s="22" t="str">
        <f t="shared" si="2"/>
        <v/>
      </c>
      <c r="C367" s="14" t="str">
        <f>IF($A367&lt;&gt;"",MINIFS(Merchant!$A:$A,Merchant!$B:$B,$G$2),)</f>
        <v/>
      </c>
      <c r="D367" s="14" t="str">
        <f t="shared" si="3"/>
        <v/>
      </c>
      <c r="E367" s="14" t="str">
        <f t="shared" si="4"/>
        <v/>
      </c>
      <c r="F367" s="6" t="str">
        <f>IF($A367&lt;&gt;"",MAXIFS(Token!$C:$C,Token!$A:$A,$D367),)</f>
        <v/>
      </c>
    </row>
    <row r="368">
      <c r="A368" s="33" t="str">
        <f t="shared" si="1"/>
        <v/>
      </c>
      <c r="B368" s="22" t="str">
        <f t="shared" si="2"/>
        <v/>
      </c>
      <c r="C368" s="14" t="str">
        <f>IF($A368&lt;&gt;"",MINIFS(Merchant!$A:$A,Merchant!$B:$B,$G$2),)</f>
        <v/>
      </c>
      <c r="D368" s="14" t="str">
        <f t="shared" si="3"/>
        <v/>
      </c>
      <c r="E368" s="14" t="str">
        <f t="shared" si="4"/>
        <v/>
      </c>
      <c r="F368" s="6" t="str">
        <f>IF($A368&lt;&gt;"",MAXIFS(Token!$C:$C,Token!$A:$A,$D368),)</f>
        <v/>
      </c>
    </row>
    <row r="369">
      <c r="A369" s="33" t="str">
        <f t="shared" si="1"/>
        <v/>
      </c>
      <c r="B369" s="22" t="str">
        <f t="shared" si="2"/>
        <v/>
      </c>
      <c r="C369" s="14" t="str">
        <f>IF($A369&lt;&gt;"",MINIFS(Merchant!$A:$A,Merchant!$B:$B,$G$2),)</f>
        <v/>
      </c>
      <c r="D369" s="14" t="str">
        <f t="shared" si="3"/>
        <v/>
      </c>
      <c r="E369" s="14" t="str">
        <f t="shared" si="4"/>
        <v/>
      </c>
      <c r="F369" s="6" t="str">
        <f>IF($A369&lt;&gt;"",MAXIFS(Token!$C:$C,Token!$A:$A,$D369),)</f>
        <v/>
      </c>
    </row>
    <row r="370">
      <c r="A370" s="33" t="str">
        <f t="shared" si="1"/>
        <v/>
      </c>
      <c r="B370" s="22" t="str">
        <f t="shared" si="2"/>
        <v/>
      </c>
      <c r="C370" s="14" t="str">
        <f>IF($A370&lt;&gt;"",MINIFS(Merchant!$A:$A,Merchant!$B:$B,$G$2),)</f>
        <v/>
      </c>
      <c r="D370" s="14" t="str">
        <f t="shared" si="3"/>
        <v/>
      </c>
      <c r="E370" s="14" t="str">
        <f t="shared" si="4"/>
        <v/>
      </c>
      <c r="F370" s="6" t="str">
        <f>IF($A370&lt;&gt;"",MAXIFS(Token!$C:$C,Token!$A:$A,$D370),)</f>
        <v/>
      </c>
    </row>
    <row r="371">
      <c r="A371" s="33" t="str">
        <f t="shared" si="1"/>
        <v/>
      </c>
      <c r="B371" s="22" t="str">
        <f t="shared" si="2"/>
        <v/>
      </c>
      <c r="C371" s="14" t="str">
        <f>IF($A371&lt;&gt;"",MINIFS(Merchant!$A:$A,Merchant!$B:$B,$G$2),)</f>
        <v/>
      </c>
      <c r="D371" s="14" t="str">
        <f t="shared" si="3"/>
        <v/>
      </c>
      <c r="E371" s="14" t="str">
        <f t="shared" si="4"/>
        <v/>
      </c>
      <c r="F371" s="6" t="str">
        <f>IF($A371&lt;&gt;"",MAXIFS(Token!$C:$C,Token!$A:$A,$D371),)</f>
        <v/>
      </c>
    </row>
    <row r="372">
      <c r="A372" s="33" t="str">
        <f t="shared" si="1"/>
        <v/>
      </c>
      <c r="B372" s="22" t="str">
        <f t="shared" si="2"/>
        <v/>
      </c>
      <c r="C372" s="14" t="str">
        <f>IF($A372&lt;&gt;"",MINIFS(Merchant!$A:$A,Merchant!$B:$B,$G$2),)</f>
        <v/>
      </c>
      <c r="D372" s="14" t="str">
        <f t="shared" si="3"/>
        <v/>
      </c>
      <c r="E372" s="14" t="str">
        <f t="shared" si="4"/>
        <v/>
      </c>
      <c r="F372" s="6" t="str">
        <f>IF($A372&lt;&gt;"",MAXIFS(Token!$C:$C,Token!$A:$A,$D372),)</f>
        <v/>
      </c>
    </row>
    <row r="373">
      <c r="A373" s="33" t="str">
        <f t="shared" si="1"/>
        <v/>
      </c>
      <c r="B373" s="22" t="str">
        <f t="shared" si="2"/>
        <v/>
      </c>
      <c r="C373" s="14" t="str">
        <f>IF($A373&lt;&gt;"",MINIFS(Merchant!$A:$A,Merchant!$B:$B,$G$2),)</f>
        <v/>
      </c>
      <c r="D373" s="14" t="str">
        <f t="shared" si="3"/>
        <v/>
      </c>
      <c r="E373" s="14" t="str">
        <f t="shared" si="4"/>
        <v/>
      </c>
      <c r="F373" s="6" t="str">
        <f>IF($A373&lt;&gt;"",MAXIFS(Token!$C:$C,Token!$A:$A,$D373),)</f>
        <v/>
      </c>
    </row>
    <row r="374">
      <c r="A374" s="33" t="str">
        <f t="shared" si="1"/>
        <v/>
      </c>
      <c r="B374" s="22" t="str">
        <f t="shared" si="2"/>
        <v/>
      </c>
      <c r="C374" s="14" t="str">
        <f>IF($A374&lt;&gt;"",MINIFS(Merchant!$A:$A,Merchant!$B:$B,$G$2),)</f>
        <v/>
      </c>
      <c r="D374" s="14" t="str">
        <f t="shared" si="3"/>
        <v/>
      </c>
      <c r="E374" s="14" t="str">
        <f t="shared" si="4"/>
        <v/>
      </c>
      <c r="F374" s="6" t="str">
        <f>IF($A374&lt;&gt;"",MAXIFS(Token!$C:$C,Token!$A:$A,$D374),)</f>
        <v/>
      </c>
    </row>
    <row r="375">
      <c r="A375" s="33" t="str">
        <f t="shared" si="1"/>
        <v/>
      </c>
      <c r="B375" s="22" t="str">
        <f t="shared" si="2"/>
        <v/>
      </c>
      <c r="C375" s="14" t="str">
        <f>IF($A375&lt;&gt;"",MINIFS(Merchant!$A:$A,Merchant!$B:$B,$G$2),)</f>
        <v/>
      </c>
      <c r="D375" s="14" t="str">
        <f t="shared" si="3"/>
        <v/>
      </c>
      <c r="E375" s="14" t="str">
        <f t="shared" si="4"/>
        <v/>
      </c>
      <c r="F375" s="6" t="str">
        <f>IF($A375&lt;&gt;"",MAXIFS(Token!$C:$C,Token!$A:$A,$D375),)</f>
        <v/>
      </c>
    </row>
    <row r="376">
      <c r="A376" s="33" t="str">
        <f t="shared" si="1"/>
        <v/>
      </c>
      <c r="B376" s="22" t="str">
        <f t="shared" si="2"/>
        <v/>
      </c>
      <c r="C376" s="14" t="str">
        <f>IF($A376&lt;&gt;"",MINIFS(Merchant!$A:$A,Merchant!$B:$B,$G$2),)</f>
        <v/>
      </c>
      <c r="D376" s="14" t="str">
        <f t="shared" si="3"/>
        <v/>
      </c>
      <c r="E376" s="14" t="str">
        <f t="shared" si="4"/>
        <v/>
      </c>
      <c r="F376" s="6" t="str">
        <f>IF($A376&lt;&gt;"",MAXIFS(Token!$C:$C,Token!$A:$A,$D376),)</f>
        <v/>
      </c>
    </row>
    <row r="377">
      <c r="A377" s="33" t="str">
        <f t="shared" si="1"/>
        <v/>
      </c>
      <c r="B377" s="22" t="str">
        <f t="shared" si="2"/>
        <v/>
      </c>
      <c r="C377" s="14" t="str">
        <f>IF($A377&lt;&gt;"",MINIFS(Merchant!$A:$A,Merchant!$B:$B,$G$2),)</f>
        <v/>
      </c>
      <c r="D377" s="14" t="str">
        <f t="shared" si="3"/>
        <v/>
      </c>
      <c r="E377" s="14" t="str">
        <f t="shared" si="4"/>
        <v/>
      </c>
      <c r="F377" s="6" t="str">
        <f>IF($A377&lt;&gt;"",MAXIFS(Token!$C:$C,Token!$A:$A,$D377),)</f>
        <v/>
      </c>
    </row>
    <row r="378">
      <c r="A378" s="33" t="str">
        <f t="shared" si="1"/>
        <v/>
      </c>
      <c r="B378" s="22" t="str">
        <f t="shared" si="2"/>
        <v/>
      </c>
      <c r="C378" s="14" t="str">
        <f>IF($A378&lt;&gt;"",MINIFS(Merchant!$A:$A,Merchant!$B:$B,$G$2),)</f>
        <v/>
      </c>
      <c r="D378" s="14" t="str">
        <f t="shared" si="3"/>
        <v/>
      </c>
      <c r="E378" s="14" t="str">
        <f t="shared" si="4"/>
        <v/>
      </c>
      <c r="F378" s="6" t="str">
        <f>IF($A378&lt;&gt;"",MAXIFS(Token!$C:$C,Token!$A:$A,$D378),)</f>
        <v/>
      </c>
    </row>
    <row r="379">
      <c r="A379" s="33" t="str">
        <f t="shared" si="1"/>
        <v/>
      </c>
      <c r="B379" s="22" t="str">
        <f t="shared" si="2"/>
        <v/>
      </c>
      <c r="C379" s="14" t="str">
        <f>IF($A379&lt;&gt;"",MINIFS(Merchant!$A:$A,Merchant!$B:$B,$G$2),)</f>
        <v/>
      </c>
      <c r="D379" s="14" t="str">
        <f t="shared" si="3"/>
        <v/>
      </c>
      <c r="E379" s="14" t="str">
        <f t="shared" si="4"/>
        <v/>
      </c>
      <c r="F379" s="6" t="str">
        <f>IF($A379&lt;&gt;"",MAXIFS(Token!$C:$C,Token!$A:$A,$D379),)</f>
        <v/>
      </c>
    </row>
    <row r="380">
      <c r="A380" s="33" t="str">
        <f t="shared" si="1"/>
        <v/>
      </c>
      <c r="B380" s="22" t="str">
        <f t="shared" si="2"/>
        <v/>
      </c>
      <c r="C380" s="14" t="str">
        <f>IF($A380&lt;&gt;"",MINIFS(Merchant!$A:$A,Merchant!$B:$B,$G$2),)</f>
        <v/>
      </c>
      <c r="D380" s="14" t="str">
        <f t="shared" si="3"/>
        <v/>
      </c>
      <c r="E380" s="14" t="str">
        <f t="shared" si="4"/>
        <v/>
      </c>
      <c r="F380" s="6" t="str">
        <f>IF($A380&lt;&gt;"",MAXIFS(Token!$C:$C,Token!$A:$A,$D380),)</f>
        <v/>
      </c>
    </row>
    <row r="381">
      <c r="A381" s="33" t="str">
        <f t="shared" si="1"/>
        <v/>
      </c>
      <c r="B381" s="22" t="str">
        <f t="shared" si="2"/>
        <v/>
      </c>
      <c r="C381" s="14" t="str">
        <f>IF($A381&lt;&gt;"",MINIFS(Merchant!$A:$A,Merchant!$B:$B,$G$2),)</f>
        <v/>
      </c>
      <c r="D381" s="14" t="str">
        <f t="shared" si="3"/>
        <v/>
      </c>
      <c r="E381" s="14" t="str">
        <f t="shared" si="4"/>
        <v/>
      </c>
      <c r="F381" s="6" t="str">
        <f>IF($A381&lt;&gt;"",MAXIFS(Token!$C:$C,Token!$A:$A,$D381),)</f>
        <v/>
      </c>
    </row>
    <row r="382">
      <c r="A382" s="33" t="str">
        <f t="shared" si="1"/>
        <v/>
      </c>
      <c r="B382" s="22" t="str">
        <f t="shared" si="2"/>
        <v/>
      </c>
      <c r="C382" s="14" t="str">
        <f>IF($A382&lt;&gt;"",MINIFS(Merchant!$A:$A,Merchant!$B:$B,$G$2),)</f>
        <v/>
      </c>
      <c r="D382" s="14" t="str">
        <f t="shared" si="3"/>
        <v/>
      </c>
      <c r="E382" s="14" t="str">
        <f t="shared" si="4"/>
        <v/>
      </c>
      <c r="F382" s="6" t="str">
        <f>IF($A382&lt;&gt;"",MAXIFS(Token!$C:$C,Token!$A:$A,$D382),)</f>
        <v/>
      </c>
    </row>
    <row r="383">
      <c r="A383" s="33" t="str">
        <f t="shared" si="1"/>
        <v/>
      </c>
      <c r="B383" s="22" t="str">
        <f t="shared" si="2"/>
        <v/>
      </c>
      <c r="C383" s="14" t="str">
        <f>IF($A383&lt;&gt;"",MINIFS(Merchant!$A:$A,Merchant!$B:$B,$G$2),)</f>
        <v/>
      </c>
      <c r="D383" s="14" t="str">
        <f t="shared" si="3"/>
        <v/>
      </c>
      <c r="E383" s="14" t="str">
        <f t="shared" si="4"/>
        <v/>
      </c>
      <c r="F383" s="6" t="str">
        <f>IF($A383&lt;&gt;"",MAXIFS(Token!$C:$C,Token!$A:$A,$D383),)</f>
        <v/>
      </c>
    </row>
    <row r="384">
      <c r="A384" s="33" t="str">
        <f t="shared" si="1"/>
        <v/>
      </c>
      <c r="B384" s="22" t="str">
        <f t="shared" si="2"/>
        <v/>
      </c>
      <c r="C384" s="14" t="str">
        <f>IF($A384&lt;&gt;"",MINIFS(Merchant!$A:$A,Merchant!$B:$B,$G$2),)</f>
        <v/>
      </c>
      <c r="D384" s="14" t="str">
        <f t="shared" si="3"/>
        <v/>
      </c>
      <c r="E384" s="14" t="str">
        <f t="shared" si="4"/>
        <v/>
      </c>
      <c r="F384" s="6" t="str">
        <f>IF($A384&lt;&gt;"",MAXIFS(Token!$C:$C,Token!$A:$A,$D384),)</f>
        <v/>
      </c>
    </row>
    <row r="385">
      <c r="A385" s="33" t="str">
        <f t="shared" si="1"/>
        <v/>
      </c>
      <c r="B385" s="22" t="str">
        <f t="shared" si="2"/>
        <v/>
      </c>
      <c r="C385" s="14" t="str">
        <f>IF($A385&lt;&gt;"",MINIFS(Merchant!$A:$A,Merchant!$B:$B,$G$2),)</f>
        <v/>
      </c>
      <c r="D385" s="14" t="str">
        <f t="shared" si="3"/>
        <v/>
      </c>
      <c r="E385" s="14" t="str">
        <f t="shared" si="4"/>
        <v/>
      </c>
      <c r="F385" s="6" t="str">
        <f>IF($A385&lt;&gt;"",MAXIFS(Token!$C:$C,Token!$A:$A,$D385),)</f>
        <v/>
      </c>
    </row>
    <row r="386">
      <c r="A386" s="33" t="str">
        <f t="shared" si="1"/>
        <v/>
      </c>
      <c r="B386" s="22" t="str">
        <f t="shared" si="2"/>
        <v/>
      </c>
      <c r="C386" s="14" t="str">
        <f>IF($A386&lt;&gt;"",MINIFS(Merchant!$A:$A,Merchant!$B:$B,$G$2),)</f>
        <v/>
      </c>
      <c r="D386" s="14" t="str">
        <f t="shared" si="3"/>
        <v/>
      </c>
      <c r="E386" s="14" t="str">
        <f t="shared" si="4"/>
        <v/>
      </c>
      <c r="F386" s="6" t="str">
        <f>IF($A386&lt;&gt;"",MAXIFS(Token!$C:$C,Token!$A:$A,$D386),)</f>
        <v/>
      </c>
    </row>
    <row r="387">
      <c r="A387" s="33" t="str">
        <f t="shared" si="1"/>
        <v/>
      </c>
      <c r="B387" s="22" t="str">
        <f t="shared" si="2"/>
        <v/>
      </c>
      <c r="C387" s="14" t="str">
        <f>IF($A387&lt;&gt;"",MINIFS(Merchant!$A:$A,Merchant!$B:$B,$G$2),)</f>
        <v/>
      </c>
      <c r="D387" s="14" t="str">
        <f t="shared" si="3"/>
        <v/>
      </c>
      <c r="E387" s="14" t="str">
        <f t="shared" si="4"/>
        <v/>
      </c>
      <c r="F387" s="6" t="str">
        <f>IF($A387&lt;&gt;"",MAXIFS(Token!$C:$C,Token!$A:$A,$D387),)</f>
        <v/>
      </c>
    </row>
    <row r="388">
      <c r="A388" s="33" t="str">
        <f t="shared" si="1"/>
        <v/>
      </c>
      <c r="B388" s="22" t="str">
        <f t="shared" si="2"/>
        <v/>
      </c>
      <c r="C388" s="14" t="str">
        <f>IF($A388&lt;&gt;"",MINIFS(Merchant!$A:$A,Merchant!$B:$B,$G$2),)</f>
        <v/>
      </c>
      <c r="D388" s="14" t="str">
        <f t="shared" si="3"/>
        <v/>
      </c>
      <c r="E388" s="14" t="str">
        <f t="shared" si="4"/>
        <v/>
      </c>
      <c r="F388" s="6" t="str">
        <f>IF($A388&lt;&gt;"",MAXIFS(Token!$C:$C,Token!$A:$A,$D388),)</f>
        <v/>
      </c>
    </row>
    <row r="389">
      <c r="A389" s="33" t="str">
        <f t="shared" si="1"/>
        <v/>
      </c>
      <c r="B389" s="22" t="str">
        <f t="shared" si="2"/>
        <v/>
      </c>
      <c r="C389" s="14" t="str">
        <f>IF($A389&lt;&gt;"",MINIFS(Merchant!$A:$A,Merchant!$B:$B,$G$2),)</f>
        <v/>
      </c>
      <c r="D389" s="14" t="str">
        <f t="shared" si="3"/>
        <v/>
      </c>
      <c r="E389" s="14" t="str">
        <f t="shared" si="4"/>
        <v/>
      </c>
      <c r="F389" s="6" t="str">
        <f>IF($A389&lt;&gt;"",MAXIFS(Token!$C:$C,Token!$A:$A,$D389),)</f>
        <v/>
      </c>
    </row>
    <row r="390">
      <c r="A390" s="33" t="str">
        <f t="shared" si="1"/>
        <v/>
      </c>
      <c r="B390" s="22" t="str">
        <f t="shared" si="2"/>
        <v/>
      </c>
      <c r="C390" s="14" t="str">
        <f>IF($A390&lt;&gt;"",MINIFS(Merchant!$A:$A,Merchant!$B:$B,$G$2),)</f>
        <v/>
      </c>
      <c r="D390" s="14" t="str">
        <f t="shared" si="3"/>
        <v/>
      </c>
      <c r="E390" s="14" t="str">
        <f t="shared" si="4"/>
        <v/>
      </c>
      <c r="F390" s="6" t="str">
        <f>IF($A390&lt;&gt;"",MAXIFS(Token!$C:$C,Token!$A:$A,$D390),)</f>
        <v/>
      </c>
    </row>
    <row r="391">
      <c r="A391" s="33" t="str">
        <f t="shared" si="1"/>
        <v/>
      </c>
      <c r="B391" s="22" t="str">
        <f t="shared" si="2"/>
        <v/>
      </c>
      <c r="C391" s="14" t="str">
        <f>IF($A391&lt;&gt;"",MINIFS(Merchant!$A:$A,Merchant!$B:$B,$G$2),)</f>
        <v/>
      </c>
      <c r="D391" s="14" t="str">
        <f t="shared" si="3"/>
        <v/>
      </c>
      <c r="E391" s="14" t="str">
        <f t="shared" si="4"/>
        <v/>
      </c>
      <c r="F391" s="6" t="str">
        <f>IF($A391&lt;&gt;"",MAXIFS(Token!$C:$C,Token!$A:$A,$D391),)</f>
        <v/>
      </c>
    </row>
    <row r="392">
      <c r="A392" s="33" t="str">
        <f t="shared" si="1"/>
        <v/>
      </c>
      <c r="B392" s="22" t="str">
        <f t="shared" si="2"/>
        <v/>
      </c>
      <c r="C392" s="14" t="str">
        <f>IF($A392&lt;&gt;"",MINIFS(Merchant!$A:$A,Merchant!$B:$B,$G$2),)</f>
        <v/>
      </c>
      <c r="D392" s="14" t="str">
        <f t="shared" si="3"/>
        <v/>
      </c>
      <c r="E392" s="14" t="str">
        <f t="shared" si="4"/>
        <v/>
      </c>
      <c r="F392" s="6" t="str">
        <f>IF($A392&lt;&gt;"",MAXIFS(Token!$C:$C,Token!$A:$A,$D392),)</f>
        <v/>
      </c>
    </row>
    <row r="393">
      <c r="A393" s="33" t="str">
        <f t="shared" si="1"/>
        <v/>
      </c>
      <c r="B393" s="22" t="str">
        <f t="shared" si="2"/>
        <v/>
      </c>
      <c r="C393" s="14" t="str">
        <f>IF($A393&lt;&gt;"",MINIFS(Merchant!$A:$A,Merchant!$B:$B,$G$2),)</f>
        <v/>
      </c>
      <c r="D393" s="14" t="str">
        <f t="shared" si="3"/>
        <v/>
      </c>
      <c r="E393" s="14" t="str">
        <f t="shared" si="4"/>
        <v/>
      </c>
      <c r="F393" s="6" t="str">
        <f>IF($A393&lt;&gt;"",MAXIFS(Token!$C:$C,Token!$A:$A,$D393),)</f>
        <v/>
      </c>
    </row>
    <row r="394">
      <c r="A394" s="33" t="str">
        <f t="shared" si="1"/>
        <v/>
      </c>
      <c r="B394" s="22" t="str">
        <f t="shared" si="2"/>
        <v/>
      </c>
      <c r="C394" s="14" t="str">
        <f>IF($A394&lt;&gt;"",MINIFS(Merchant!$A:$A,Merchant!$B:$B,$G$2),)</f>
        <v/>
      </c>
      <c r="D394" s="14" t="str">
        <f t="shared" si="3"/>
        <v/>
      </c>
      <c r="E394" s="14" t="str">
        <f t="shared" si="4"/>
        <v/>
      </c>
      <c r="F394" s="6" t="str">
        <f>IF($A394&lt;&gt;"",MAXIFS(Token!$C:$C,Token!$A:$A,$D394),)</f>
        <v/>
      </c>
    </row>
    <row r="395">
      <c r="A395" s="33" t="str">
        <f t="shared" si="1"/>
        <v/>
      </c>
      <c r="B395" s="22" t="str">
        <f t="shared" si="2"/>
        <v/>
      </c>
      <c r="C395" s="14" t="str">
        <f>IF($A395&lt;&gt;"",MINIFS(Merchant!$A:$A,Merchant!$B:$B,$G$2),)</f>
        <v/>
      </c>
      <c r="D395" s="14" t="str">
        <f t="shared" si="3"/>
        <v/>
      </c>
      <c r="E395" s="14" t="str">
        <f t="shared" si="4"/>
        <v/>
      </c>
      <c r="F395" s="6" t="str">
        <f>IF($A395&lt;&gt;"",MAXIFS(Token!$C:$C,Token!$A:$A,$D395),)</f>
        <v/>
      </c>
    </row>
    <row r="396">
      <c r="A396" s="33" t="str">
        <f t="shared" si="1"/>
        <v/>
      </c>
      <c r="B396" s="22" t="str">
        <f t="shared" si="2"/>
        <v/>
      </c>
      <c r="C396" s="14" t="str">
        <f>IF($A396&lt;&gt;"",MINIFS(Merchant!$A:$A,Merchant!$B:$B,$G$2),)</f>
        <v/>
      </c>
      <c r="D396" s="14" t="str">
        <f t="shared" si="3"/>
        <v/>
      </c>
      <c r="E396" s="14" t="str">
        <f t="shared" si="4"/>
        <v/>
      </c>
      <c r="F396" s="6" t="str">
        <f>IF($A396&lt;&gt;"",MAXIFS(Token!$C:$C,Token!$A:$A,$D396),)</f>
        <v/>
      </c>
    </row>
    <row r="397">
      <c r="A397" s="33" t="str">
        <f t="shared" si="1"/>
        <v/>
      </c>
      <c r="B397" s="22" t="str">
        <f t="shared" si="2"/>
        <v/>
      </c>
      <c r="C397" s="14" t="str">
        <f>IF($A397&lt;&gt;"",MINIFS(Merchant!$A:$A,Merchant!$B:$B,$G$2),)</f>
        <v/>
      </c>
      <c r="D397" s="14" t="str">
        <f t="shared" si="3"/>
        <v/>
      </c>
      <c r="E397" s="14" t="str">
        <f t="shared" si="4"/>
        <v/>
      </c>
      <c r="F397" s="6" t="str">
        <f>IF($A397&lt;&gt;"",MAXIFS(Token!$C:$C,Token!$A:$A,$D397),)</f>
        <v/>
      </c>
    </row>
    <row r="398">
      <c r="A398" s="33" t="str">
        <f t="shared" si="1"/>
        <v/>
      </c>
      <c r="B398" s="22" t="str">
        <f t="shared" si="2"/>
        <v/>
      </c>
      <c r="C398" s="14" t="str">
        <f>IF($A398&lt;&gt;"",MINIFS(Merchant!$A:$A,Merchant!$B:$B,$G$2),)</f>
        <v/>
      </c>
      <c r="D398" s="14" t="str">
        <f t="shared" si="3"/>
        <v/>
      </c>
      <c r="E398" s="14" t="str">
        <f t="shared" si="4"/>
        <v/>
      </c>
      <c r="F398" s="6" t="str">
        <f>IF($A398&lt;&gt;"",MAXIFS(Token!$C:$C,Token!$A:$A,$D398),)</f>
        <v/>
      </c>
    </row>
    <row r="399">
      <c r="A399" s="33" t="str">
        <f t="shared" si="1"/>
        <v/>
      </c>
      <c r="B399" s="22" t="str">
        <f t="shared" si="2"/>
        <v/>
      </c>
      <c r="C399" s="14" t="str">
        <f>IF($A399&lt;&gt;"",MINIFS(Merchant!$A:$A,Merchant!$B:$B,$G$2),)</f>
        <v/>
      </c>
      <c r="D399" s="14" t="str">
        <f t="shared" si="3"/>
        <v/>
      </c>
      <c r="E399" s="14" t="str">
        <f t="shared" si="4"/>
        <v/>
      </c>
      <c r="F399" s="6" t="str">
        <f>IF($A399&lt;&gt;"",MAXIFS(Token!$C:$C,Token!$A:$A,$D399),)</f>
        <v/>
      </c>
    </row>
    <row r="400">
      <c r="A400" s="33" t="str">
        <f t="shared" si="1"/>
        <v/>
      </c>
      <c r="B400" s="22" t="str">
        <f t="shared" si="2"/>
        <v/>
      </c>
      <c r="C400" s="14" t="str">
        <f>IF($A400&lt;&gt;"",MINIFS(Merchant!$A:$A,Merchant!$B:$B,$G$2),)</f>
        <v/>
      </c>
      <c r="D400" s="14" t="str">
        <f t="shared" si="3"/>
        <v/>
      </c>
      <c r="E400" s="14" t="str">
        <f t="shared" si="4"/>
        <v/>
      </c>
      <c r="F400" s="6" t="str">
        <f>IF($A400&lt;&gt;"",MAXIFS(Token!$C:$C,Token!$A:$A,$D400),)</f>
        <v/>
      </c>
    </row>
    <row r="401">
      <c r="A401" s="33" t="str">
        <f t="shared" si="1"/>
        <v/>
      </c>
      <c r="B401" s="22" t="str">
        <f t="shared" si="2"/>
        <v/>
      </c>
      <c r="C401" s="14" t="str">
        <f>IF($A401&lt;&gt;"",MINIFS(Merchant!$A:$A,Merchant!$B:$B,$G$2),)</f>
        <v/>
      </c>
      <c r="D401" s="14" t="str">
        <f t="shared" si="3"/>
        <v/>
      </c>
      <c r="E401" s="14" t="str">
        <f t="shared" si="4"/>
        <v/>
      </c>
      <c r="F401" s="6" t="str">
        <f>IF($A401&lt;&gt;"",MAXIFS(Token!$C:$C,Token!$A:$A,$D401),)</f>
        <v/>
      </c>
    </row>
    <row r="402">
      <c r="A402" s="33" t="str">
        <f t="shared" si="1"/>
        <v/>
      </c>
      <c r="B402" s="22" t="str">
        <f t="shared" si="2"/>
        <v/>
      </c>
      <c r="C402" s="14" t="str">
        <f>IF($A402&lt;&gt;"",MINIFS(Merchant!$A:$A,Merchant!$B:$B,$G$2),)</f>
        <v/>
      </c>
      <c r="D402" s="14" t="str">
        <f t="shared" si="3"/>
        <v/>
      </c>
      <c r="E402" s="14" t="str">
        <f t="shared" si="4"/>
        <v/>
      </c>
      <c r="F402" s="6" t="str">
        <f>IF($A402&lt;&gt;"",MAXIFS(Token!$C:$C,Token!$A:$A,$D402),)</f>
        <v/>
      </c>
    </row>
    <row r="403">
      <c r="A403" s="33" t="str">
        <f t="shared" si="1"/>
        <v/>
      </c>
      <c r="B403" s="22" t="str">
        <f t="shared" si="2"/>
        <v/>
      </c>
      <c r="C403" s="14" t="str">
        <f>IF($A403&lt;&gt;"",MINIFS(Merchant!$A:$A,Merchant!$B:$B,$G$2),)</f>
        <v/>
      </c>
      <c r="D403" s="14" t="str">
        <f t="shared" si="3"/>
        <v/>
      </c>
      <c r="E403" s="14" t="str">
        <f t="shared" si="4"/>
        <v/>
      </c>
      <c r="F403" s="6" t="str">
        <f>IF($A403&lt;&gt;"",MAXIFS(Token!$C:$C,Token!$A:$A,$D403),)</f>
        <v/>
      </c>
    </row>
    <row r="404">
      <c r="A404" s="33" t="str">
        <f t="shared" si="1"/>
        <v/>
      </c>
      <c r="B404" s="22" t="str">
        <f t="shared" si="2"/>
        <v/>
      </c>
      <c r="C404" s="14" t="str">
        <f>IF($A404&lt;&gt;"",MINIFS(Merchant!$A:$A,Merchant!$B:$B,$G$2),)</f>
        <v/>
      </c>
      <c r="D404" s="14" t="str">
        <f t="shared" si="3"/>
        <v/>
      </c>
      <c r="E404" s="14" t="str">
        <f t="shared" si="4"/>
        <v/>
      </c>
      <c r="F404" s="6" t="str">
        <f>IF($A404&lt;&gt;"",MAXIFS(Token!$C:$C,Token!$A:$A,$D404),)</f>
        <v/>
      </c>
    </row>
    <row r="405">
      <c r="A405" s="33" t="str">
        <f t="shared" si="1"/>
        <v/>
      </c>
      <c r="B405" s="22" t="str">
        <f t="shared" si="2"/>
        <v/>
      </c>
      <c r="C405" s="14" t="str">
        <f>IF($A405&lt;&gt;"",MINIFS(Merchant!$A:$A,Merchant!$B:$B,$G$2),)</f>
        <v/>
      </c>
      <c r="D405" s="14" t="str">
        <f t="shared" si="3"/>
        <v/>
      </c>
      <c r="E405" s="14" t="str">
        <f t="shared" si="4"/>
        <v/>
      </c>
      <c r="F405" s="6" t="str">
        <f>IF($A405&lt;&gt;"",MAXIFS(Token!$C:$C,Token!$A:$A,$D405),)</f>
        <v/>
      </c>
    </row>
    <row r="406">
      <c r="A406" s="33" t="str">
        <f t="shared" si="1"/>
        <v/>
      </c>
      <c r="B406" s="22" t="str">
        <f t="shared" si="2"/>
        <v/>
      </c>
      <c r="C406" s="14" t="str">
        <f>IF($A406&lt;&gt;"",MINIFS(Merchant!$A:$A,Merchant!$B:$B,$G$2),)</f>
        <v/>
      </c>
      <c r="D406" s="14" t="str">
        <f t="shared" si="3"/>
        <v/>
      </c>
      <c r="E406" s="14" t="str">
        <f t="shared" si="4"/>
        <v/>
      </c>
      <c r="F406" s="6" t="str">
        <f>IF($A406&lt;&gt;"",MAXIFS(Token!$C:$C,Token!$A:$A,$D406),)</f>
        <v/>
      </c>
    </row>
    <row r="407">
      <c r="A407" s="33" t="str">
        <f t="shared" si="1"/>
        <v/>
      </c>
      <c r="B407" s="22" t="str">
        <f t="shared" si="2"/>
        <v/>
      </c>
      <c r="C407" s="14" t="str">
        <f>IF($A407&lt;&gt;"",MINIFS(Merchant!$A:$A,Merchant!$B:$B,$G$2),)</f>
        <v/>
      </c>
      <c r="D407" s="14" t="str">
        <f t="shared" si="3"/>
        <v/>
      </c>
      <c r="E407" s="14" t="str">
        <f t="shared" si="4"/>
        <v/>
      </c>
      <c r="F407" s="6" t="str">
        <f>IF($A407&lt;&gt;"",MAXIFS(Token!$C:$C,Token!$A:$A,$D407),)</f>
        <v/>
      </c>
    </row>
    <row r="408">
      <c r="A408" s="33" t="str">
        <f t="shared" si="1"/>
        <v/>
      </c>
      <c r="B408" s="22" t="str">
        <f t="shared" si="2"/>
        <v/>
      </c>
      <c r="C408" s="14" t="str">
        <f>IF($A408&lt;&gt;"",MINIFS(Merchant!$A:$A,Merchant!$B:$B,$G$2),)</f>
        <v/>
      </c>
      <c r="D408" s="14" t="str">
        <f t="shared" si="3"/>
        <v/>
      </c>
      <c r="E408" s="14" t="str">
        <f t="shared" si="4"/>
        <v/>
      </c>
      <c r="F408" s="6" t="str">
        <f>IF($A408&lt;&gt;"",MAXIFS(Token!$C:$C,Token!$A:$A,$D408),)</f>
        <v/>
      </c>
    </row>
    <row r="409">
      <c r="A409" s="33" t="str">
        <f t="shared" si="1"/>
        <v/>
      </c>
      <c r="B409" s="22" t="str">
        <f t="shared" si="2"/>
        <v/>
      </c>
      <c r="C409" s="14" t="str">
        <f>IF($A409&lt;&gt;"",MINIFS(Merchant!$A:$A,Merchant!$B:$B,$G$2),)</f>
        <v/>
      </c>
      <c r="D409" s="14" t="str">
        <f t="shared" si="3"/>
        <v/>
      </c>
      <c r="E409" s="14" t="str">
        <f t="shared" si="4"/>
        <v/>
      </c>
      <c r="F409" s="6" t="str">
        <f>IF($A409&lt;&gt;"",MAXIFS(Token!$C:$C,Token!$A:$A,$D409),)</f>
        <v/>
      </c>
    </row>
    <row r="410">
      <c r="A410" s="33" t="str">
        <f t="shared" si="1"/>
        <v/>
      </c>
      <c r="B410" s="22" t="str">
        <f t="shared" si="2"/>
        <v/>
      </c>
      <c r="C410" s="14" t="str">
        <f>IF($A410&lt;&gt;"",MINIFS(Merchant!$A:$A,Merchant!$B:$B,$G$2),)</f>
        <v/>
      </c>
      <c r="D410" s="14" t="str">
        <f t="shared" si="3"/>
        <v/>
      </c>
      <c r="E410" s="14" t="str">
        <f t="shared" si="4"/>
        <v/>
      </c>
      <c r="F410" s="6" t="str">
        <f>IF($A410&lt;&gt;"",MAXIFS(Token!$C:$C,Token!$A:$A,$D410),)</f>
        <v/>
      </c>
    </row>
    <row r="411">
      <c r="A411" s="33" t="str">
        <f t="shared" si="1"/>
        <v/>
      </c>
      <c r="B411" s="22" t="str">
        <f t="shared" si="2"/>
        <v/>
      </c>
      <c r="C411" s="14" t="str">
        <f>IF($A411&lt;&gt;"",MINIFS(Merchant!$A:$A,Merchant!$B:$B,$G$2),)</f>
        <v/>
      </c>
      <c r="D411" s="14" t="str">
        <f t="shared" si="3"/>
        <v/>
      </c>
      <c r="E411" s="14" t="str">
        <f t="shared" si="4"/>
        <v/>
      </c>
      <c r="F411" s="6" t="str">
        <f>IF($A411&lt;&gt;"",MAXIFS(Token!$C:$C,Token!$A:$A,$D411),)</f>
        <v/>
      </c>
    </row>
    <row r="412">
      <c r="A412" s="33" t="str">
        <f t="shared" si="1"/>
        <v/>
      </c>
      <c r="B412" s="22" t="str">
        <f t="shared" si="2"/>
        <v/>
      </c>
      <c r="C412" s="14" t="str">
        <f>IF($A412&lt;&gt;"",MINIFS(Merchant!$A:$A,Merchant!$B:$B,$G$2),)</f>
        <v/>
      </c>
      <c r="D412" s="14" t="str">
        <f t="shared" si="3"/>
        <v/>
      </c>
      <c r="E412" s="14" t="str">
        <f t="shared" si="4"/>
        <v/>
      </c>
      <c r="F412" s="6" t="str">
        <f>IF($A412&lt;&gt;"",MAXIFS(Token!$C:$C,Token!$A:$A,$D412),)</f>
        <v/>
      </c>
    </row>
    <row r="413">
      <c r="A413" s="33" t="str">
        <f t="shared" si="1"/>
        <v/>
      </c>
      <c r="B413" s="22" t="str">
        <f t="shared" si="2"/>
        <v/>
      </c>
      <c r="C413" s="14" t="str">
        <f>IF($A413&lt;&gt;"",MINIFS(Merchant!$A:$A,Merchant!$B:$B,$G$2),)</f>
        <v/>
      </c>
      <c r="D413" s="14" t="str">
        <f t="shared" si="3"/>
        <v/>
      </c>
      <c r="E413" s="14" t="str">
        <f t="shared" si="4"/>
        <v/>
      </c>
      <c r="F413" s="6" t="str">
        <f>IF($A413&lt;&gt;"",MAXIFS(Token!$C:$C,Token!$A:$A,$D413),)</f>
        <v/>
      </c>
    </row>
    <row r="414">
      <c r="A414" s="33" t="str">
        <f t="shared" si="1"/>
        <v/>
      </c>
      <c r="B414" s="22" t="str">
        <f t="shared" si="2"/>
        <v/>
      </c>
      <c r="C414" s="14" t="str">
        <f>IF($A414&lt;&gt;"",MINIFS(Merchant!$A:$A,Merchant!$B:$B,$G$2),)</f>
        <v/>
      </c>
      <c r="D414" s="14" t="str">
        <f t="shared" si="3"/>
        <v/>
      </c>
      <c r="E414" s="14" t="str">
        <f t="shared" si="4"/>
        <v/>
      </c>
      <c r="F414" s="6" t="str">
        <f>IF($A414&lt;&gt;"",MAXIFS(Token!$C:$C,Token!$A:$A,$D414),)</f>
        <v/>
      </c>
    </row>
    <row r="415">
      <c r="A415" s="33" t="str">
        <f t="shared" si="1"/>
        <v/>
      </c>
      <c r="B415" s="22" t="str">
        <f t="shared" si="2"/>
        <v/>
      </c>
      <c r="C415" s="14" t="str">
        <f>IF($A415&lt;&gt;"",MINIFS(Merchant!$A:$A,Merchant!$B:$B,$G$2),)</f>
        <v/>
      </c>
      <c r="D415" s="14" t="str">
        <f t="shared" si="3"/>
        <v/>
      </c>
      <c r="E415" s="14" t="str">
        <f t="shared" si="4"/>
        <v/>
      </c>
      <c r="F415" s="6" t="str">
        <f>IF($A415&lt;&gt;"",MAXIFS(Token!$C:$C,Token!$A:$A,$D415),)</f>
        <v/>
      </c>
    </row>
    <row r="416">
      <c r="A416" s="33" t="str">
        <f t="shared" si="1"/>
        <v/>
      </c>
      <c r="B416" s="22" t="str">
        <f t="shared" si="2"/>
        <v/>
      </c>
      <c r="C416" s="14" t="str">
        <f>IF($A416&lt;&gt;"",MINIFS(Merchant!$A:$A,Merchant!$B:$B,$G$2),)</f>
        <v/>
      </c>
      <c r="D416" s="14" t="str">
        <f t="shared" si="3"/>
        <v/>
      </c>
      <c r="E416" s="14" t="str">
        <f t="shared" si="4"/>
        <v/>
      </c>
      <c r="F416" s="6" t="str">
        <f>IF($A416&lt;&gt;"",MAXIFS(Token!$C:$C,Token!$A:$A,$D416),)</f>
        <v/>
      </c>
    </row>
    <row r="417">
      <c r="A417" s="33" t="str">
        <f t="shared" si="1"/>
        <v/>
      </c>
      <c r="B417" s="22" t="str">
        <f t="shared" si="2"/>
        <v/>
      </c>
      <c r="C417" s="14" t="str">
        <f>IF($A417&lt;&gt;"",MINIFS(Merchant!$A:$A,Merchant!$B:$B,$G$2),)</f>
        <v/>
      </c>
      <c r="D417" s="14" t="str">
        <f t="shared" si="3"/>
        <v/>
      </c>
      <c r="E417" s="14" t="str">
        <f t="shared" si="4"/>
        <v/>
      </c>
      <c r="F417" s="6" t="str">
        <f>IF($A417&lt;&gt;"",MAXIFS(Token!$C:$C,Token!$A:$A,$D417),)</f>
        <v/>
      </c>
    </row>
    <row r="418">
      <c r="A418" s="33" t="str">
        <f t="shared" si="1"/>
        <v/>
      </c>
      <c r="B418" s="22" t="str">
        <f t="shared" si="2"/>
        <v/>
      </c>
      <c r="C418" s="14" t="str">
        <f>IF($A418&lt;&gt;"",MINIFS(Merchant!$A:$A,Merchant!$B:$B,$G$2),)</f>
        <v/>
      </c>
      <c r="D418" s="14" t="str">
        <f t="shared" si="3"/>
        <v/>
      </c>
      <c r="E418" s="14" t="str">
        <f t="shared" si="4"/>
        <v/>
      </c>
      <c r="F418" s="6" t="str">
        <f>IF($A418&lt;&gt;"",MAXIFS(Token!$C:$C,Token!$A:$A,$D418),)</f>
        <v/>
      </c>
    </row>
    <row r="419">
      <c r="A419" s="33" t="str">
        <f t="shared" si="1"/>
        <v/>
      </c>
      <c r="B419" s="22" t="str">
        <f t="shared" si="2"/>
        <v/>
      </c>
      <c r="C419" s="14" t="str">
        <f>IF($A419&lt;&gt;"",MINIFS(Merchant!$A:$A,Merchant!$B:$B,$G$2),)</f>
        <v/>
      </c>
      <c r="D419" s="14" t="str">
        <f t="shared" si="3"/>
        <v/>
      </c>
      <c r="E419" s="14" t="str">
        <f t="shared" si="4"/>
        <v/>
      </c>
      <c r="F419" s="6" t="str">
        <f>IF($A419&lt;&gt;"",MAXIFS(Token!$C:$C,Token!$A:$A,$D419),)</f>
        <v/>
      </c>
    </row>
    <row r="420">
      <c r="A420" s="33" t="str">
        <f t="shared" si="1"/>
        <v/>
      </c>
      <c r="B420" s="22" t="str">
        <f t="shared" si="2"/>
        <v/>
      </c>
      <c r="C420" s="14" t="str">
        <f>IF($A420&lt;&gt;"",MINIFS(Merchant!$A:$A,Merchant!$B:$B,$G$2),)</f>
        <v/>
      </c>
      <c r="D420" s="14" t="str">
        <f t="shared" si="3"/>
        <v/>
      </c>
      <c r="E420" s="14" t="str">
        <f t="shared" si="4"/>
        <v/>
      </c>
      <c r="F420" s="6" t="str">
        <f>IF($A420&lt;&gt;"",MAXIFS(Token!$C:$C,Token!$A:$A,$D420),)</f>
        <v/>
      </c>
    </row>
    <row r="421">
      <c r="A421" s="33" t="str">
        <f t="shared" si="1"/>
        <v/>
      </c>
      <c r="B421" s="22" t="str">
        <f t="shared" si="2"/>
        <v/>
      </c>
      <c r="C421" s="14" t="str">
        <f>IF($A421&lt;&gt;"",MINIFS(Merchant!$A:$A,Merchant!$B:$B,$G$2),)</f>
        <v/>
      </c>
      <c r="D421" s="14" t="str">
        <f t="shared" si="3"/>
        <v/>
      </c>
      <c r="E421" s="14" t="str">
        <f t="shared" si="4"/>
        <v/>
      </c>
      <c r="F421" s="6" t="str">
        <f>IF($A421&lt;&gt;"",MAXIFS(Token!$C:$C,Token!$A:$A,$D421),)</f>
        <v/>
      </c>
    </row>
    <row r="422">
      <c r="A422" s="33" t="str">
        <f t="shared" si="1"/>
        <v/>
      </c>
      <c r="B422" s="22" t="str">
        <f t="shared" si="2"/>
        <v/>
      </c>
      <c r="C422" s="14" t="str">
        <f>IF($A422&lt;&gt;"",MINIFS(Merchant!$A:$A,Merchant!$B:$B,$G$2),)</f>
        <v/>
      </c>
      <c r="D422" s="14" t="str">
        <f t="shared" si="3"/>
        <v/>
      </c>
      <c r="E422" s="14" t="str">
        <f t="shared" si="4"/>
        <v/>
      </c>
      <c r="F422" s="6" t="str">
        <f>IF($A422&lt;&gt;"",MAXIFS(Token!$C:$C,Token!$A:$A,$D422),)</f>
        <v/>
      </c>
    </row>
    <row r="423">
      <c r="A423" s="33" t="str">
        <f t="shared" si="1"/>
        <v/>
      </c>
      <c r="B423" s="22" t="str">
        <f t="shared" si="2"/>
        <v/>
      </c>
      <c r="C423" s="14" t="str">
        <f>IF($A423&lt;&gt;"",MINIFS(Merchant!$A:$A,Merchant!$B:$B,$G$2),)</f>
        <v/>
      </c>
      <c r="D423" s="14" t="str">
        <f t="shared" si="3"/>
        <v/>
      </c>
      <c r="E423" s="14" t="str">
        <f t="shared" si="4"/>
        <v/>
      </c>
      <c r="F423" s="6" t="str">
        <f>IF($A423&lt;&gt;"",MAXIFS(Token!$C:$C,Token!$A:$A,$D423),)</f>
        <v/>
      </c>
    </row>
    <row r="424">
      <c r="A424" s="33" t="str">
        <f t="shared" si="1"/>
        <v/>
      </c>
      <c r="B424" s="22" t="str">
        <f t="shared" si="2"/>
        <v/>
      </c>
      <c r="C424" s="14" t="str">
        <f>IF($A424&lt;&gt;"",MINIFS(Merchant!$A:$A,Merchant!$B:$B,$G$2),)</f>
        <v/>
      </c>
      <c r="D424" s="14" t="str">
        <f t="shared" si="3"/>
        <v/>
      </c>
      <c r="E424" s="14" t="str">
        <f t="shared" si="4"/>
        <v/>
      </c>
      <c r="F424" s="6" t="str">
        <f>IF($A424&lt;&gt;"",MAXIFS(Token!$C:$C,Token!$A:$A,$D424),)</f>
        <v/>
      </c>
    </row>
    <row r="425">
      <c r="A425" s="33" t="str">
        <f t="shared" si="1"/>
        <v/>
      </c>
      <c r="B425" s="22" t="str">
        <f t="shared" si="2"/>
        <v/>
      </c>
      <c r="C425" s="14" t="str">
        <f>IF($A425&lt;&gt;"",MINIFS(Merchant!$A:$A,Merchant!$B:$B,$G$2),)</f>
        <v/>
      </c>
      <c r="D425" s="14" t="str">
        <f t="shared" si="3"/>
        <v/>
      </c>
      <c r="E425" s="14" t="str">
        <f t="shared" si="4"/>
        <v/>
      </c>
      <c r="F425" s="6" t="str">
        <f>IF($A425&lt;&gt;"",MAXIFS(Token!$C:$C,Token!$A:$A,$D425),)</f>
        <v/>
      </c>
    </row>
    <row r="426">
      <c r="A426" s="33" t="str">
        <f t="shared" si="1"/>
        <v/>
      </c>
      <c r="B426" s="22" t="str">
        <f t="shared" si="2"/>
        <v/>
      </c>
      <c r="C426" s="14" t="str">
        <f>IF($A426&lt;&gt;"",MINIFS(Merchant!$A:$A,Merchant!$B:$B,$G$2),)</f>
        <v/>
      </c>
      <c r="D426" s="14" t="str">
        <f t="shared" si="3"/>
        <v/>
      </c>
      <c r="E426" s="14" t="str">
        <f t="shared" si="4"/>
        <v/>
      </c>
      <c r="F426" s="6" t="str">
        <f>IF($A426&lt;&gt;"",MAXIFS(Token!$C:$C,Token!$A:$A,$D426),)</f>
        <v/>
      </c>
    </row>
    <row r="427">
      <c r="A427" s="33" t="str">
        <f t="shared" si="1"/>
        <v/>
      </c>
      <c r="B427" s="22" t="str">
        <f t="shared" si="2"/>
        <v/>
      </c>
      <c r="C427" s="14" t="str">
        <f>IF($A427&lt;&gt;"",MINIFS(Merchant!$A:$A,Merchant!$B:$B,$G$2),)</f>
        <v/>
      </c>
      <c r="D427" s="14" t="str">
        <f t="shared" si="3"/>
        <v/>
      </c>
      <c r="E427" s="14" t="str">
        <f t="shared" si="4"/>
        <v/>
      </c>
      <c r="F427" s="6" t="str">
        <f>IF($A427&lt;&gt;"",MAXIFS(Token!$C:$C,Token!$A:$A,$D427),)</f>
        <v/>
      </c>
    </row>
    <row r="428">
      <c r="A428" s="33" t="str">
        <f t="shared" si="1"/>
        <v/>
      </c>
      <c r="B428" s="22" t="str">
        <f t="shared" si="2"/>
        <v/>
      </c>
      <c r="C428" s="14" t="str">
        <f>IF($A428&lt;&gt;"",MINIFS(Merchant!$A:$A,Merchant!$B:$B,$G$2),)</f>
        <v/>
      </c>
      <c r="D428" s="14" t="str">
        <f t="shared" si="3"/>
        <v/>
      </c>
      <c r="E428" s="14" t="str">
        <f t="shared" si="4"/>
        <v/>
      </c>
      <c r="F428" s="6" t="str">
        <f>IF($A428&lt;&gt;"",MAXIFS(Token!$C:$C,Token!$A:$A,$D428),)</f>
        <v/>
      </c>
    </row>
    <row r="429">
      <c r="A429" s="33" t="str">
        <f t="shared" si="1"/>
        <v/>
      </c>
      <c r="B429" s="22" t="str">
        <f t="shared" si="2"/>
        <v/>
      </c>
      <c r="C429" s="14" t="str">
        <f>IF($A429&lt;&gt;"",MINIFS(Merchant!$A:$A,Merchant!$B:$B,$G$2),)</f>
        <v/>
      </c>
      <c r="D429" s="14" t="str">
        <f t="shared" si="3"/>
        <v/>
      </c>
      <c r="E429" s="14" t="str">
        <f t="shared" si="4"/>
        <v/>
      </c>
      <c r="F429" s="6" t="str">
        <f>IF($A429&lt;&gt;"",MAXIFS(Token!$C:$C,Token!$A:$A,$D429),)</f>
        <v/>
      </c>
    </row>
    <row r="430">
      <c r="A430" s="33" t="str">
        <f t="shared" si="1"/>
        <v/>
      </c>
      <c r="B430" s="22" t="str">
        <f t="shared" si="2"/>
        <v/>
      </c>
      <c r="C430" s="14" t="str">
        <f>IF($A430&lt;&gt;"",MINIFS(Merchant!$A:$A,Merchant!$B:$B,$G$2),)</f>
        <v/>
      </c>
      <c r="D430" s="14" t="str">
        <f t="shared" si="3"/>
        <v/>
      </c>
      <c r="E430" s="14" t="str">
        <f t="shared" si="4"/>
        <v/>
      </c>
      <c r="F430" s="6" t="str">
        <f>IF($A430&lt;&gt;"",MAXIFS(Token!$C:$C,Token!$A:$A,$D430),)</f>
        <v/>
      </c>
    </row>
    <row r="431">
      <c r="A431" s="33" t="str">
        <f t="shared" si="1"/>
        <v/>
      </c>
      <c r="B431" s="22" t="str">
        <f t="shared" si="2"/>
        <v/>
      </c>
      <c r="C431" s="14" t="str">
        <f>IF($A431&lt;&gt;"",MINIFS(Merchant!$A:$A,Merchant!$B:$B,$G$2),)</f>
        <v/>
      </c>
      <c r="D431" s="14" t="str">
        <f t="shared" si="3"/>
        <v/>
      </c>
      <c r="E431" s="14" t="str">
        <f t="shared" si="4"/>
        <v/>
      </c>
      <c r="F431" s="6" t="str">
        <f>IF($A431&lt;&gt;"",MAXIFS(Token!$C:$C,Token!$A:$A,$D431),)</f>
        <v/>
      </c>
    </row>
    <row r="432">
      <c r="A432" s="33" t="str">
        <f t="shared" si="1"/>
        <v/>
      </c>
      <c r="B432" s="22" t="str">
        <f t="shared" si="2"/>
        <v/>
      </c>
      <c r="C432" s="14" t="str">
        <f>IF($A432&lt;&gt;"",MINIFS(Merchant!$A:$A,Merchant!$B:$B,$G$2),)</f>
        <v/>
      </c>
      <c r="D432" s="14" t="str">
        <f t="shared" si="3"/>
        <v/>
      </c>
      <c r="E432" s="14" t="str">
        <f t="shared" si="4"/>
        <v/>
      </c>
      <c r="F432" s="6" t="str">
        <f>IF($A432&lt;&gt;"",MAXIFS(Token!$C:$C,Token!$A:$A,$D432),)</f>
        <v/>
      </c>
    </row>
    <row r="433">
      <c r="A433" s="33" t="str">
        <f t="shared" si="1"/>
        <v/>
      </c>
      <c r="B433" s="22" t="str">
        <f t="shared" si="2"/>
        <v/>
      </c>
      <c r="C433" s="14" t="str">
        <f>IF($A433&lt;&gt;"",MINIFS(Merchant!$A:$A,Merchant!$B:$B,$G$2),)</f>
        <v/>
      </c>
      <c r="D433" s="14" t="str">
        <f t="shared" si="3"/>
        <v/>
      </c>
      <c r="E433" s="14" t="str">
        <f t="shared" si="4"/>
        <v/>
      </c>
      <c r="F433" s="6" t="str">
        <f>IF($A433&lt;&gt;"",MAXIFS(Token!$C:$C,Token!$A:$A,$D433),)</f>
        <v/>
      </c>
    </row>
    <row r="434">
      <c r="A434" s="33" t="str">
        <f t="shared" si="1"/>
        <v/>
      </c>
      <c r="B434" s="22" t="str">
        <f t="shared" si="2"/>
        <v/>
      </c>
      <c r="C434" s="14" t="str">
        <f>IF($A434&lt;&gt;"",MINIFS(Merchant!$A:$A,Merchant!$B:$B,$G$2),)</f>
        <v/>
      </c>
      <c r="D434" s="14" t="str">
        <f t="shared" si="3"/>
        <v/>
      </c>
      <c r="E434" s="14" t="str">
        <f t="shared" si="4"/>
        <v/>
      </c>
      <c r="F434" s="6" t="str">
        <f>IF($A434&lt;&gt;"",MAXIFS(Token!$C:$C,Token!$A:$A,$D434),)</f>
        <v/>
      </c>
    </row>
    <row r="435">
      <c r="A435" s="33" t="str">
        <f t="shared" si="1"/>
        <v/>
      </c>
      <c r="B435" s="22" t="str">
        <f t="shared" si="2"/>
        <v/>
      </c>
      <c r="C435" s="14" t="str">
        <f>IF($A435&lt;&gt;"",MINIFS(Merchant!$A:$A,Merchant!$B:$B,$G$2),)</f>
        <v/>
      </c>
      <c r="D435" s="14" t="str">
        <f t="shared" si="3"/>
        <v/>
      </c>
      <c r="E435" s="14" t="str">
        <f t="shared" si="4"/>
        <v/>
      </c>
      <c r="F435" s="6" t="str">
        <f>IF($A435&lt;&gt;"",MAXIFS(Token!$C:$C,Token!$A:$A,$D435),)</f>
        <v/>
      </c>
    </row>
    <row r="436">
      <c r="A436" s="33" t="str">
        <f t="shared" si="1"/>
        <v/>
      </c>
      <c r="B436" s="22" t="str">
        <f t="shared" si="2"/>
        <v/>
      </c>
      <c r="C436" s="14" t="str">
        <f>IF($A436&lt;&gt;"",MINIFS(Merchant!$A:$A,Merchant!$B:$B,$G$2),)</f>
        <v/>
      </c>
      <c r="D436" s="14" t="str">
        <f t="shared" si="3"/>
        <v/>
      </c>
      <c r="E436" s="14" t="str">
        <f t="shared" si="4"/>
        <v/>
      </c>
      <c r="F436" s="6" t="str">
        <f>IF($A436&lt;&gt;"",MAXIFS(Token!$C:$C,Token!$A:$A,$D436),)</f>
        <v/>
      </c>
    </row>
    <row r="437">
      <c r="A437" s="33" t="str">
        <f t="shared" si="1"/>
        <v/>
      </c>
      <c r="B437" s="22" t="str">
        <f t="shared" si="2"/>
        <v/>
      </c>
      <c r="C437" s="14" t="str">
        <f>IF($A437&lt;&gt;"",MINIFS(Merchant!$A:$A,Merchant!$B:$B,$G$2),)</f>
        <v/>
      </c>
      <c r="D437" s="14" t="str">
        <f t="shared" si="3"/>
        <v/>
      </c>
      <c r="E437" s="14" t="str">
        <f t="shared" si="4"/>
        <v/>
      </c>
      <c r="F437" s="6" t="str">
        <f>IF($A437&lt;&gt;"",MAXIFS(Token!$C:$C,Token!$A:$A,$D437),)</f>
        <v/>
      </c>
    </row>
    <row r="438">
      <c r="A438" s="33" t="str">
        <f t="shared" si="1"/>
        <v/>
      </c>
      <c r="B438" s="22" t="str">
        <f t="shared" si="2"/>
        <v/>
      </c>
      <c r="C438" s="14" t="str">
        <f>IF($A438&lt;&gt;"",MINIFS(Merchant!$A:$A,Merchant!$B:$B,$G$2),)</f>
        <v/>
      </c>
      <c r="D438" s="14" t="str">
        <f t="shared" si="3"/>
        <v/>
      </c>
      <c r="E438" s="14" t="str">
        <f t="shared" si="4"/>
        <v/>
      </c>
      <c r="F438" s="6" t="str">
        <f>IF($A438&lt;&gt;"",MAXIFS(Token!$C:$C,Token!$A:$A,$D438),)</f>
        <v/>
      </c>
    </row>
    <row r="439">
      <c r="A439" s="33" t="str">
        <f t="shared" si="1"/>
        <v/>
      </c>
      <c r="B439" s="22" t="str">
        <f t="shared" si="2"/>
        <v/>
      </c>
      <c r="C439" s="14" t="str">
        <f>IF($A439&lt;&gt;"",MINIFS(Merchant!$A:$A,Merchant!$B:$B,$G$2),)</f>
        <v/>
      </c>
      <c r="D439" s="14" t="str">
        <f t="shared" si="3"/>
        <v/>
      </c>
      <c r="E439" s="14" t="str">
        <f t="shared" si="4"/>
        <v/>
      </c>
      <c r="F439" s="6" t="str">
        <f>IF($A439&lt;&gt;"",MAXIFS(Token!$C:$C,Token!$A:$A,$D439),)</f>
        <v/>
      </c>
    </row>
    <row r="440">
      <c r="A440" s="33" t="str">
        <f t="shared" si="1"/>
        <v/>
      </c>
      <c r="B440" s="22" t="str">
        <f t="shared" si="2"/>
        <v/>
      </c>
      <c r="C440" s="14" t="str">
        <f>IF($A440&lt;&gt;"",MINIFS(Merchant!$A:$A,Merchant!$B:$B,$G$2),)</f>
        <v/>
      </c>
      <c r="D440" s="14" t="str">
        <f t="shared" si="3"/>
        <v/>
      </c>
      <c r="E440" s="14" t="str">
        <f t="shared" si="4"/>
        <v/>
      </c>
      <c r="F440" s="6" t="str">
        <f>IF($A440&lt;&gt;"",MAXIFS(Token!$C:$C,Token!$A:$A,$D440),)</f>
        <v/>
      </c>
    </row>
    <row r="441">
      <c r="A441" s="33" t="str">
        <f t="shared" si="1"/>
        <v/>
      </c>
      <c r="B441" s="22" t="str">
        <f t="shared" si="2"/>
        <v/>
      </c>
      <c r="C441" s="14" t="str">
        <f>IF($A441&lt;&gt;"",MINIFS(Merchant!$A:$A,Merchant!$B:$B,$G$2),)</f>
        <v/>
      </c>
      <c r="D441" s="14" t="str">
        <f t="shared" si="3"/>
        <v/>
      </c>
      <c r="E441" s="14" t="str">
        <f t="shared" si="4"/>
        <v/>
      </c>
      <c r="F441" s="6" t="str">
        <f>IF($A441&lt;&gt;"",MAXIFS(Token!$C:$C,Token!$A:$A,$D441),)</f>
        <v/>
      </c>
    </row>
    <row r="442">
      <c r="A442" s="33" t="str">
        <f t="shared" si="1"/>
        <v/>
      </c>
      <c r="B442" s="22" t="str">
        <f t="shared" si="2"/>
        <v/>
      </c>
      <c r="C442" s="14" t="str">
        <f>IF($A442&lt;&gt;"",MINIFS(Merchant!$A:$A,Merchant!$B:$B,$G$2),)</f>
        <v/>
      </c>
      <c r="D442" s="14" t="str">
        <f t="shared" si="3"/>
        <v/>
      </c>
      <c r="E442" s="14" t="str">
        <f t="shared" si="4"/>
        <v/>
      </c>
      <c r="F442" s="6" t="str">
        <f>IF($A442&lt;&gt;"",MAXIFS(Token!$C:$C,Token!$A:$A,$D442),)</f>
        <v/>
      </c>
    </row>
    <row r="443">
      <c r="A443" s="33" t="str">
        <f t="shared" si="1"/>
        <v/>
      </c>
      <c r="B443" s="22" t="str">
        <f t="shared" si="2"/>
        <v/>
      </c>
      <c r="C443" s="14" t="str">
        <f>IF($A443&lt;&gt;"",MINIFS(Merchant!$A:$A,Merchant!$B:$B,$G$2),)</f>
        <v/>
      </c>
      <c r="D443" s="14" t="str">
        <f t="shared" si="3"/>
        <v/>
      </c>
      <c r="E443" s="14" t="str">
        <f t="shared" si="4"/>
        <v/>
      </c>
      <c r="F443" s="6" t="str">
        <f>IF($A443&lt;&gt;"",MAXIFS(Token!$C:$C,Token!$A:$A,$D443),)</f>
        <v/>
      </c>
    </row>
    <row r="444">
      <c r="A444" s="33" t="str">
        <f t="shared" si="1"/>
        <v/>
      </c>
      <c r="B444" s="22" t="str">
        <f t="shared" si="2"/>
        <v/>
      </c>
      <c r="C444" s="14" t="str">
        <f>IF($A444&lt;&gt;"",MINIFS(Merchant!$A:$A,Merchant!$B:$B,$G$2),)</f>
        <v/>
      </c>
      <c r="D444" s="14" t="str">
        <f t="shared" si="3"/>
        <v/>
      </c>
      <c r="E444" s="14" t="str">
        <f t="shared" si="4"/>
        <v/>
      </c>
      <c r="F444" s="6" t="str">
        <f>IF($A444&lt;&gt;"",MAXIFS(Token!$C:$C,Token!$A:$A,$D444),)</f>
        <v/>
      </c>
    </row>
    <row r="445">
      <c r="A445" s="33" t="str">
        <f t="shared" si="1"/>
        <v/>
      </c>
      <c r="B445" s="22" t="str">
        <f t="shared" si="2"/>
        <v/>
      </c>
      <c r="C445" s="14" t="str">
        <f>IF($A445&lt;&gt;"",MINIFS(Merchant!$A:$A,Merchant!$B:$B,$G$2),)</f>
        <v/>
      </c>
      <c r="D445" s="14" t="str">
        <f t="shared" si="3"/>
        <v/>
      </c>
      <c r="E445" s="14" t="str">
        <f t="shared" si="4"/>
        <v/>
      </c>
      <c r="F445" s="6" t="str">
        <f>IF($A445&lt;&gt;"",MAXIFS(Token!$C:$C,Token!$A:$A,$D445),)</f>
        <v/>
      </c>
    </row>
    <row r="446">
      <c r="A446" s="33" t="str">
        <f t="shared" si="1"/>
        <v/>
      </c>
      <c r="B446" s="22" t="str">
        <f t="shared" si="2"/>
        <v/>
      </c>
      <c r="C446" s="14" t="str">
        <f>IF($A446&lt;&gt;"",MINIFS(Merchant!$A:$A,Merchant!$B:$B,$G$2),)</f>
        <v/>
      </c>
      <c r="D446" s="14" t="str">
        <f t="shared" si="3"/>
        <v/>
      </c>
      <c r="E446" s="14" t="str">
        <f t="shared" si="4"/>
        <v/>
      </c>
      <c r="F446" s="6" t="str">
        <f>IF($A446&lt;&gt;"",MAXIFS(Token!$C:$C,Token!$A:$A,$D446),)</f>
        <v/>
      </c>
    </row>
    <row r="447">
      <c r="A447" s="33" t="str">
        <f t="shared" si="1"/>
        <v/>
      </c>
      <c r="B447" s="22" t="str">
        <f t="shared" si="2"/>
        <v/>
      </c>
      <c r="C447" s="14" t="str">
        <f>IF($A447&lt;&gt;"",MINIFS(Merchant!$A:$A,Merchant!$B:$B,$G$2),)</f>
        <v/>
      </c>
      <c r="D447" s="14" t="str">
        <f t="shared" si="3"/>
        <v/>
      </c>
      <c r="E447" s="14" t="str">
        <f t="shared" si="4"/>
        <v/>
      </c>
      <c r="F447" s="6" t="str">
        <f>IF($A447&lt;&gt;"",MAXIFS(Token!$C:$C,Token!$A:$A,$D447),)</f>
        <v/>
      </c>
    </row>
    <row r="448">
      <c r="A448" s="33" t="str">
        <f t="shared" si="1"/>
        <v/>
      </c>
      <c r="B448" s="22" t="str">
        <f t="shared" si="2"/>
        <v/>
      </c>
      <c r="C448" s="14" t="str">
        <f>IF($A448&lt;&gt;"",MINIFS(Merchant!$A:$A,Merchant!$B:$B,$G$2),)</f>
        <v/>
      </c>
      <c r="D448" s="14" t="str">
        <f t="shared" si="3"/>
        <v/>
      </c>
      <c r="E448" s="14" t="str">
        <f t="shared" si="4"/>
        <v/>
      </c>
      <c r="F448" s="6" t="str">
        <f>IF($A448&lt;&gt;"",MAXIFS(Token!$C:$C,Token!$A:$A,$D448),)</f>
        <v/>
      </c>
    </row>
    <row r="449">
      <c r="A449" s="33" t="str">
        <f t="shared" si="1"/>
        <v/>
      </c>
      <c r="B449" s="22" t="str">
        <f t="shared" si="2"/>
        <v/>
      </c>
      <c r="C449" s="14" t="str">
        <f>IF($A449&lt;&gt;"",MINIFS(Merchant!$A:$A,Merchant!$B:$B,$G$2),)</f>
        <v/>
      </c>
      <c r="D449" s="14" t="str">
        <f t="shared" si="3"/>
        <v/>
      </c>
      <c r="E449" s="14" t="str">
        <f t="shared" si="4"/>
        <v/>
      </c>
      <c r="F449" s="6" t="str">
        <f>IF($A449&lt;&gt;"",MAXIFS(Token!$C:$C,Token!$A:$A,$D449),)</f>
        <v/>
      </c>
    </row>
    <row r="450">
      <c r="A450" s="33" t="str">
        <f t="shared" si="1"/>
        <v/>
      </c>
      <c r="B450" s="22" t="str">
        <f t="shared" si="2"/>
        <v/>
      </c>
      <c r="C450" s="14" t="str">
        <f>IF($A450&lt;&gt;"",MINIFS(Merchant!$A:$A,Merchant!$B:$B,$G$2),)</f>
        <v/>
      </c>
      <c r="D450" s="14" t="str">
        <f t="shared" si="3"/>
        <v/>
      </c>
      <c r="E450" s="14" t="str">
        <f t="shared" si="4"/>
        <v/>
      </c>
      <c r="F450" s="6" t="str">
        <f>IF($A450&lt;&gt;"",MAXIFS(Token!$C:$C,Token!$A:$A,$D450),)</f>
        <v/>
      </c>
    </row>
    <row r="451">
      <c r="A451" s="33" t="str">
        <f t="shared" si="1"/>
        <v/>
      </c>
      <c r="B451" s="22" t="str">
        <f t="shared" si="2"/>
        <v/>
      </c>
      <c r="C451" s="14" t="str">
        <f>IF($A451&lt;&gt;"",MINIFS(Merchant!$A:$A,Merchant!$B:$B,$G$2),)</f>
        <v/>
      </c>
      <c r="D451" s="14" t="str">
        <f t="shared" si="3"/>
        <v/>
      </c>
      <c r="E451" s="14" t="str">
        <f t="shared" si="4"/>
        <v/>
      </c>
      <c r="F451" s="6" t="str">
        <f>IF($A451&lt;&gt;"",MAXIFS(Token!$C:$C,Token!$A:$A,$D451),)</f>
        <v/>
      </c>
    </row>
    <row r="452">
      <c r="A452" s="33" t="str">
        <f t="shared" si="1"/>
        <v/>
      </c>
      <c r="B452" s="22" t="str">
        <f t="shared" si="2"/>
        <v/>
      </c>
      <c r="C452" s="14" t="str">
        <f>IF($A452&lt;&gt;"",MINIFS(Merchant!$A:$A,Merchant!$B:$B,$G$2),)</f>
        <v/>
      </c>
      <c r="D452" s="14" t="str">
        <f t="shared" si="3"/>
        <v/>
      </c>
      <c r="E452" s="14" t="str">
        <f t="shared" si="4"/>
        <v/>
      </c>
      <c r="F452" s="6" t="str">
        <f>IF($A452&lt;&gt;"",MAXIFS(Token!$C:$C,Token!$A:$A,$D452),)</f>
        <v/>
      </c>
    </row>
    <row r="453">
      <c r="A453" s="33" t="str">
        <f t="shared" si="1"/>
        <v/>
      </c>
      <c r="B453" s="22" t="str">
        <f t="shared" si="2"/>
        <v/>
      </c>
      <c r="C453" s="14" t="str">
        <f>IF($A453&lt;&gt;"",MINIFS(Merchant!$A:$A,Merchant!$B:$B,$G$2),)</f>
        <v/>
      </c>
      <c r="D453" s="14" t="str">
        <f t="shared" si="3"/>
        <v/>
      </c>
      <c r="E453" s="14" t="str">
        <f t="shared" si="4"/>
        <v/>
      </c>
      <c r="F453" s="6" t="str">
        <f>IF($A453&lt;&gt;"",MAXIFS(Token!$C:$C,Token!$A:$A,$D453),)</f>
        <v/>
      </c>
    </row>
    <row r="454">
      <c r="A454" s="33" t="str">
        <f t="shared" si="1"/>
        <v/>
      </c>
      <c r="B454" s="22" t="str">
        <f t="shared" si="2"/>
        <v/>
      </c>
      <c r="C454" s="14" t="str">
        <f>IF($A454&lt;&gt;"",MINIFS(Merchant!$A:$A,Merchant!$B:$B,$G$2),)</f>
        <v/>
      </c>
      <c r="D454" s="14" t="str">
        <f t="shared" si="3"/>
        <v/>
      </c>
      <c r="E454" s="14" t="str">
        <f t="shared" si="4"/>
        <v/>
      </c>
      <c r="F454" s="6" t="str">
        <f>IF($A454&lt;&gt;"",MAXIFS(Token!$C:$C,Token!$A:$A,$D454),)</f>
        <v/>
      </c>
    </row>
    <row r="455">
      <c r="A455" s="33" t="str">
        <f t="shared" si="1"/>
        <v/>
      </c>
      <c r="B455" s="22" t="str">
        <f t="shared" si="2"/>
        <v/>
      </c>
      <c r="C455" s="14" t="str">
        <f>IF($A455&lt;&gt;"",MINIFS(Merchant!$A:$A,Merchant!$B:$B,$G$2),)</f>
        <v/>
      </c>
      <c r="D455" s="14" t="str">
        <f t="shared" si="3"/>
        <v/>
      </c>
      <c r="E455" s="14" t="str">
        <f t="shared" si="4"/>
        <v/>
      </c>
      <c r="F455" s="6" t="str">
        <f>IF($A455&lt;&gt;"",MAXIFS(Token!$C:$C,Token!$A:$A,$D455),)</f>
        <v/>
      </c>
    </row>
    <row r="456">
      <c r="A456" s="33" t="str">
        <f t="shared" si="1"/>
        <v/>
      </c>
      <c r="B456" s="22" t="str">
        <f t="shared" si="2"/>
        <v/>
      </c>
      <c r="C456" s="14" t="str">
        <f>IF($A456&lt;&gt;"",MINIFS(Merchant!$A:$A,Merchant!$B:$B,$G$2),)</f>
        <v/>
      </c>
      <c r="D456" s="14" t="str">
        <f t="shared" si="3"/>
        <v/>
      </c>
      <c r="E456" s="14" t="str">
        <f t="shared" si="4"/>
        <v/>
      </c>
      <c r="F456" s="6" t="str">
        <f>IF($A456&lt;&gt;"",MAXIFS(Token!$C:$C,Token!$A:$A,$D456),)</f>
        <v/>
      </c>
    </row>
    <row r="457">
      <c r="A457" s="33" t="str">
        <f t="shared" si="1"/>
        <v/>
      </c>
      <c r="B457" s="22" t="str">
        <f t="shared" si="2"/>
        <v/>
      </c>
      <c r="C457" s="14" t="str">
        <f>IF($A457&lt;&gt;"",MINIFS(Merchant!$A:$A,Merchant!$B:$B,$G$2),)</f>
        <v/>
      </c>
      <c r="D457" s="14" t="str">
        <f t="shared" si="3"/>
        <v/>
      </c>
      <c r="E457" s="14" t="str">
        <f t="shared" si="4"/>
        <v/>
      </c>
      <c r="F457" s="6" t="str">
        <f>IF($A457&lt;&gt;"",MAXIFS(Token!$C:$C,Token!$A:$A,$D457),)</f>
        <v/>
      </c>
    </row>
    <row r="458">
      <c r="A458" s="33" t="str">
        <f t="shared" si="1"/>
        <v/>
      </c>
      <c r="B458" s="22" t="str">
        <f t="shared" si="2"/>
        <v/>
      </c>
      <c r="C458" s="14" t="str">
        <f>IF($A458&lt;&gt;"",MINIFS(Merchant!$A:$A,Merchant!$B:$B,$G$2),)</f>
        <v/>
      </c>
      <c r="D458" s="14" t="str">
        <f t="shared" si="3"/>
        <v/>
      </c>
      <c r="E458" s="14" t="str">
        <f t="shared" si="4"/>
        <v/>
      </c>
      <c r="F458" s="6" t="str">
        <f>IF($A458&lt;&gt;"",MAXIFS(Token!$C:$C,Token!$A:$A,$D458),)</f>
        <v/>
      </c>
    </row>
    <row r="459">
      <c r="A459" s="33" t="str">
        <f t="shared" si="1"/>
        <v/>
      </c>
      <c r="B459" s="22" t="str">
        <f t="shared" si="2"/>
        <v/>
      </c>
      <c r="C459" s="14" t="str">
        <f>IF($A459&lt;&gt;"",MINIFS(Merchant!$A:$A,Merchant!$B:$B,$G$2),)</f>
        <v/>
      </c>
      <c r="D459" s="14" t="str">
        <f t="shared" si="3"/>
        <v/>
      </c>
      <c r="E459" s="14" t="str">
        <f t="shared" si="4"/>
        <v/>
      </c>
      <c r="F459" s="6" t="str">
        <f>IF($A459&lt;&gt;"",MAXIFS(Token!$C:$C,Token!$A:$A,$D459),)</f>
        <v/>
      </c>
    </row>
    <row r="460">
      <c r="A460" s="33" t="str">
        <f t="shared" si="1"/>
        <v/>
      </c>
      <c r="B460" s="22" t="str">
        <f t="shared" si="2"/>
        <v/>
      </c>
      <c r="C460" s="14" t="str">
        <f>IF($A460&lt;&gt;"",MINIFS(Merchant!$A:$A,Merchant!$B:$B,$G$2),)</f>
        <v/>
      </c>
      <c r="D460" s="14" t="str">
        <f t="shared" si="3"/>
        <v/>
      </c>
      <c r="E460" s="14" t="str">
        <f t="shared" si="4"/>
        <v/>
      </c>
      <c r="F460" s="6" t="str">
        <f>IF($A460&lt;&gt;"",MAXIFS(Token!$C:$C,Token!$A:$A,$D460),)</f>
        <v/>
      </c>
    </row>
    <row r="461">
      <c r="A461" s="33" t="str">
        <f t="shared" si="1"/>
        <v/>
      </c>
      <c r="B461" s="22" t="str">
        <f t="shared" si="2"/>
        <v/>
      </c>
      <c r="C461" s="14" t="str">
        <f>IF($A461&lt;&gt;"",MINIFS(Merchant!$A:$A,Merchant!$B:$B,$G$2),)</f>
        <v/>
      </c>
      <c r="D461" s="14" t="str">
        <f t="shared" si="3"/>
        <v/>
      </c>
      <c r="E461" s="14" t="str">
        <f t="shared" si="4"/>
        <v/>
      </c>
      <c r="F461" s="6" t="str">
        <f>IF($A461&lt;&gt;"",MAXIFS(Token!$C:$C,Token!$A:$A,$D461),)</f>
        <v/>
      </c>
    </row>
    <row r="462">
      <c r="A462" s="33" t="str">
        <f t="shared" si="1"/>
        <v/>
      </c>
      <c r="B462" s="22" t="str">
        <f t="shared" si="2"/>
        <v/>
      </c>
      <c r="C462" s="14" t="str">
        <f>IF($A462&lt;&gt;"",MINIFS(Merchant!$A:$A,Merchant!$B:$B,$G$2),)</f>
        <v/>
      </c>
      <c r="D462" s="14" t="str">
        <f t="shared" si="3"/>
        <v/>
      </c>
      <c r="E462" s="14" t="str">
        <f t="shared" si="4"/>
        <v/>
      </c>
      <c r="F462" s="6" t="str">
        <f>IF($A462&lt;&gt;"",MAXIFS(Token!$C:$C,Token!$A:$A,$D462),)</f>
        <v/>
      </c>
    </row>
    <row r="463">
      <c r="A463" s="33" t="str">
        <f t="shared" si="1"/>
        <v/>
      </c>
      <c r="B463" s="22" t="str">
        <f t="shared" si="2"/>
        <v/>
      </c>
      <c r="C463" s="14" t="str">
        <f>IF($A463&lt;&gt;"",MINIFS(Merchant!$A:$A,Merchant!$B:$B,$G$2),)</f>
        <v/>
      </c>
      <c r="D463" s="14" t="str">
        <f t="shared" si="3"/>
        <v/>
      </c>
      <c r="E463" s="14" t="str">
        <f t="shared" si="4"/>
        <v/>
      </c>
      <c r="F463" s="6" t="str">
        <f>IF($A463&lt;&gt;"",MAXIFS(Token!$C:$C,Token!$A:$A,$D463),)</f>
        <v/>
      </c>
    </row>
    <row r="464">
      <c r="A464" s="33" t="str">
        <f t="shared" si="1"/>
        <v/>
      </c>
      <c r="B464" s="22" t="str">
        <f t="shared" si="2"/>
        <v/>
      </c>
      <c r="C464" s="14" t="str">
        <f>IF($A464&lt;&gt;"",MINIFS(Merchant!$A:$A,Merchant!$B:$B,$G$2),)</f>
        <v/>
      </c>
      <c r="D464" s="14" t="str">
        <f t="shared" si="3"/>
        <v/>
      </c>
      <c r="E464" s="14" t="str">
        <f t="shared" si="4"/>
        <v/>
      </c>
      <c r="F464" s="6" t="str">
        <f>IF($A464&lt;&gt;"",MAXIFS(Token!$C:$C,Token!$A:$A,$D464),)</f>
        <v/>
      </c>
    </row>
    <row r="465">
      <c r="A465" s="33" t="str">
        <f t="shared" si="1"/>
        <v/>
      </c>
      <c r="B465" s="22" t="str">
        <f t="shared" si="2"/>
        <v/>
      </c>
      <c r="C465" s="14" t="str">
        <f>IF($A465&lt;&gt;"",MINIFS(Merchant!$A:$A,Merchant!$B:$B,$G$2),)</f>
        <v/>
      </c>
      <c r="D465" s="14" t="str">
        <f t="shared" si="3"/>
        <v/>
      </c>
      <c r="E465" s="14" t="str">
        <f t="shared" si="4"/>
        <v/>
      </c>
      <c r="F465" s="6" t="str">
        <f>IF($A465&lt;&gt;"",MAXIFS(Token!$C:$C,Token!$A:$A,$D465),)</f>
        <v/>
      </c>
    </row>
    <row r="466">
      <c r="A466" s="33" t="str">
        <f t="shared" si="1"/>
        <v/>
      </c>
      <c r="B466" s="22" t="str">
        <f t="shared" si="2"/>
        <v/>
      </c>
      <c r="C466" s="14" t="str">
        <f>IF($A466&lt;&gt;"",MINIFS(Merchant!$A:$A,Merchant!$B:$B,$G$2),)</f>
        <v/>
      </c>
      <c r="D466" s="14" t="str">
        <f t="shared" si="3"/>
        <v/>
      </c>
      <c r="E466" s="14" t="str">
        <f t="shared" si="4"/>
        <v/>
      </c>
      <c r="F466" s="6" t="str">
        <f>IF($A466&lt;&gt;"",MAXIFS(Token!$C:$C,Token!$A:$A,$D466),)</f>
        <v/>
      </c>
    </row>
    <row r="467">
      <c r="A467" s="33" t="str">
        <f t="shared" si="1"/>
        <v/>
      </c>
      <c r="B467" s="22" t="str">
        <f t="shared" si="2"/>
        <v/>
      </c>
      <c r="C467" s="14" t="str">
        <f>IF($A467&lt;&gt;"",MINIFS(Merchant!$A:$A,Merchant!$B:$B,$G$2),)</f>
        <v/>
      </c>
      <c r="D467" s="14" t="str">
        <f t="shared" si="3"/>
        <v/>
      </c>
      <c r="E467" s="14" t="str">
        <f t="shared" si="4"/>
        <v/>
      </c>
      <c r="F467" s="6" t="str">
        <f>IF($A467&lt;&gt;"",MAXIFS(Token!$C:$C,Token!$A:$A,$D467),)</f>
        <v/>
      </c>
    </row>
    <row r="468">
      <c r="A468" s="33" t="str">
        <f t="shared" si="1"/>
        <v/>
      </c>
      <c r="B468" s="22" t="str">
        <f t="shared" si="2"/>
        <v/>
      </c>
      <c r="C468" s="14" t="str">
        <f>IF($A468&lt;&gt;"",MINIFS(Merchant!$A:$A,Merchant!$B:$B,$G$2),)</f>
        <v/>
      </c>
      <c r="D468" s="14" t="str">
        <f t="shared" si="3"/>
        <v/>
      </c>
      <c r="E468" s="14" t="str">
        <f t="shared" si="4"/>
        <v/>
      </c>
      <c r="F468" s="6" t="str">
        <f>IF($A468&lt;&gt;"",MAXIFS(Token!$C:$C,Token!$A:$A,$D468),)</f>
        <v/>
      </c>
    </row>
    <row r="469">
      <c r="A469" s="33" t="str">
        <f t="shared" si="1"/>
        <v/>
      </c>
      <c r="B469" s="22" t="str">
        <f t="shared" si="2"/>
        <v/>
      </c>
      <c r="C469" s="14" t="str">
        <f>IF($A469&lt;&gt;"",MINIFS(Merchant!$A:$A,Merchant!$B:$B,$G$2),)</f>
        <v/>
      </c>
      <c r="D469" s="14" t="str">
        <f t="shared" si="3"/>
        <v/>
      </c>
      <c r="E469" s="14" t="str">
        <f t="shared" si="4"/>
        <v/>
      </c>
      <c r="F469" s="6" t="str">
        <f>IF($A469&lt;&gt;"",MAXIFS(Token!$C:$C,Token!$A:$A,$D469),)</f>
        <v/>
      </c>
    </row>
    <row r="470">
      <c r="A470" s="33" t="str">
        <f t="shared" si="1"/>
        <v/>
      </c>
      <c r="B470" s="22" t="str">
        <f t="shared" si="2"/>
        <v/>
      </c>
      <c r="C470" s="14" t="str">
        <f>IF($A470&lt;&gt;"",MINIFS(Merchant!$A:$A,Merchant!$B:$B,$G$2),)</f>
        <v/>
      </c>
      <c r="D470" s="14" t="str">
        <f t="shared" si="3"/>
        <v/>
      </c>
      <c r="E470" s="14" t="str">
        <f t="shared" si="4"/>
        <v/>
      </c>
      <c r="F470" s="6" t="str">
        <f>IF($A470&lt;&gt;"",MAXIFS(Token!$C:$C,Token!$A:$A,$D470),)</f>
        <v/>
      </c>
    </row>
    <row r="471">
      <c r="A471" s="33" t="str">
        <f t="shared" si="1"/>
        <v/>
      </c>
      <c r="B471" s="22" t="str">
        <f t="shared" si="2"/>
        <v/>
      </c>
      <c r="C471" s="14" t="str">
        <f>IF($A471&lt;&gt;"",MINIFS(Merchant!$A:$A,Merchant!$B:$B,$G$2),)</f>
        <v/>
      </c>
      <c r="D471" s="14" t="str">
        <f t="shared" si="3"/>
        <v/>
      </c>
      <c r="E471" s="14" t="str">
        <f t="shared" si="4"/>
        <v/>
      </c>
      <c r="F471" s="6" t="str">
        <f>IF($A471&lt;&gt;"",MAXIFS(Token!$C:$C,Token!$A:$A,$D471),)</f>
        <v/>
      </c>
    </row>
    <row r="472">
      <c r="A472" s="33" t="str">
        <f t="shared" si="1"/>
        <v/>
      </c>
      <c r="B472" s="22" t="str">
        <f t="shared" si="2"/>
        <v/>
      </c>
      <c r="C472" s="14" t="str">
        <f>IF($A472&lt;&gt;"",MINIFS(Merchant!$A:$A,Merchant!$B:$B,$G$2),)</f>
        <v/>
      </c>
      <c r="D472" s="14" t="str">
        <f t="shared" si="3"/>
        <v/>
      </c>
      <c r="E472" s="14" t="str">
        <f t="shared" si="4"/>
        <v/>
      </c>
      <c r="F472" s="6" t="str">
        <f>IF($A472&lt;&gt;"",MAXIFS(Token!$C:$C,Token!$A:$A,$D472),)</f>
        <v/>
      </c>
    </row>
    <row r="473">
      <c r="A473" s="33" t="str">
        <f t="shared" si="1"/>
        <v/>
      </c>
      <c r="B473" s="22" t="str">
        <f t="shared" si="2"/>
        <v/>
      </c>
      <c r="C473" s="14" t="str">
        <f>IF($A473&lt;&gt;"",MINIFS(Merchant!$A:$A,Merchant!$B:$B,$G$2),)</f>
        <v/>
      </c>
      <c r="D473" s="14" t="str">
        <f t="shared" si="3"/>
        <v/>
      </c>
      <c r="E473" s="14" t="str">
        <f t="shared" si="4"/>
        <v/>
      </c>
      <c r="F473" s="6" t="str">
        <f>IF($A473&lt;&gt;"",MAXIFS(Token!$C:$C,Token!$A:$A,$D473),)</f>
        <v/>
      </c>
    </row>
    <row r="474">
      <c r="A474" s="33" t="str">
        <f t="shared" si="1"/>
        <v/>
      </c>
      <c r="B474" s="22" t="str">
        <f t="shared" si="2"/>
        <v/>
      </c>
      <c r="C474" s="14" t="str">
        <f>IF($A474&lt;&gt;"",MINIFS(Merchant!$A:$A,Merchant!$B:$B,$G$2),)</f>
        <v/>
      </c>
      <c r="D474" s="14" t="str">
        <f t="shared" si="3"/>
        <v/>
      </c>
      <c r="E474" s="14" t="str">
        <f t="shared" si="4"/>
        <v/>
      </c>
      <c r="F474" s="6" t="str">
        <f>IF($A474&lt;&gt;"",MAXIFS(Token!$C:$C,Token!$A:$A,$D474),)</f>
        <v/>
      </c>
    </row>
    <row r="475">
      <c r="A475" s="33" t="str">
        <f t="shared" si="1"/>
        <v/>
      </c>
      <c r="B475" s="22" t="str">
        <f t="shared" si="2"/>
        <v/>
      </c>
      <c r="C475" s="14" t="str">
        <f>IF($A475&lt;&gt;"",MINIFS(Merchant!$A:$A,Merchant!$B:$B,$G$2),)</f>
        <v/>
      </c>
      <c r="D475" s="14" t="str">
        <f t="shared" si="3"/>
        <v/>
      </c>
      <c r="E475" s="14" t="str">
        <f t="shared" si="4"/>
        <v/>
      </c>
      <c r="F475" s="6" t="str">
        <f>IF($A475&lt;&gt;"",MAXIFS(Token!$C:$C,Token!$A:$A,$D475),)</f>
        <v/>
      </c>
    </row>
    <row r="476">
      <c r="A476" s="33" t="str">
        <f t="shared" si="1"/>
        <v/>
      </c>
      <c r="B476" s="22" t="str">
        <f t="shared" si="2"/>
        <v/>
      </c>
      <c r="C476" s="14" t="str">
        <f>IF($A476&lt;&gt;"",MINIFS(Merchant!$A:$A,Merchant!$B:$B,$G$2),)</f>
        <v/>
      </c>
      <c r="D476" s="14" t="str">
        <f t="shared" si="3"/>
        <v/>
      </c>
      <c r="E476" s="14" t="str">
        <f t="shared" si="4"/>
        <v/>
      </c>
      <c r="F476" s="6" t="str">
        <f>IF($A476&lt;&gt;"",MAXIFS(Token!$C:$C,Token!$A:$A,$D476),)</f>
        <v/>
      </c>
    </row>
    <row r="477">
      <c r="A477" s="33" t="str">
        <f t="shared" si="1"/>
        <v/>
      </c>
      <c r="B477" s="22" t="str">
        <f t="shared" si="2"/>
        <v/>
      </c>
      <c r="C477" s="14" t="str">
        <f>IF($A477&lt;&gt;"",MINIFS(Merchant!$A:$A,Merchant!$B:$B,$G$2),)</f>
        <v/>
      </c>
      <c r="D477" s="14" t="str">
        <f t="shared" si="3"/>
        <v/>
      </c>
      <c r="E477" s="14" t="str">
        <f t="shared" si="4"/>
        <v/>
      </c>
      <c r="F477" s="6" t="str">
        <f>IF($A477&lt;&gt;"",MAXIFS(Token!$C:$C,Token!$A:$A,$D477),)</f>
        <v/>
      </c>
    </row>
    <row r="478">
      <c r="A478" s="33" t="str">
        <f t="shared" si="1"/>
        <v/>
      </c>
      <c r="B478" s="22" t="str">
        <f t="shared" si="2"/>
        <v/>
      </c>
      <c r="C478" s="14" t="str">
        <f>IF($A478&lt;&gt;"",MINIFS(Merchant!$A:$A,Merchant!$B:$B,$G$2),)</f>
        <v/>
      </c>
      <c r="D478" s="14" t="str">
        <f t="shared" si="3"/>
        <v/>
      </c>
      <c r="E478" s="14" t="str">
        <f t="shared" si="4"/>
        <v/>
      </c>
      <c r="F478" s="6" t="str">
        <f>IF($A478&lt;&gt;"",MAXIFS(Token!$C:$C,Token!$A:$A,$D478),)</f>
        <v/>
      </c>
    </row>
    <row r="479">
      <c r="A479" s="33" t="str">
        <f t="shared" si="1"/>
        <v/>
      </c>
      <c r="B479" s="22" t="str">
        <f t="shared" si="2"/>
        <v/>
      </c>
      <c r="C479" s="14" t="str">
        <f>IF($A479&lt;&gt;"",MINIFS(Merchant!$A:$A,Merchant!$B:$B,$G$2),)</f>
        <v/>
      </c>
      <c r="D479" s="14" t="str">
        <f t="shared" si="3"/>
        <v/>
      </c>
      <c r="E479" s="14" t="str">
        <f t="shared" si="4"/>
        <v/>
      </c>
      <c r="F479" s="6" t="str">
        <f>IF($A479&lt;&gt;"",MAXIFS(Token!$C:$C,Token!$A:$A,$D479),)</f>
        <v/>
      </c>
    </row>
    <row r="480">
      <c r="A480" s="33" t="str">
        <f t="shared" si="1"/>
        <v/>
      </c>
      <c r="B480" s="22" t="str">
        <f t="shared" si="2"/>
        <v/>
      </c>
      <c r="C480" s="14" t="str">
        <f>IF($A480&lt;&gt;"",MINIFS(Merchant!$A:$A,Merchant!$B:$B,$G$2),)</f>
        <v/>
      </c>
      <c r="D480" s="14" t="str">
        <f t="shared" si="3"/>
        <v/>
      </c>
      <c r="E480" s="14" t="str">
        <f t="shared" si="4"/>
        <v/>
      </c>
      <c r="F480" s="6" t="str">
        <f>IF($A480&lt;&gt;"",MAXIFS(Token!$C:$C,Token!$A:$A,$D480),)</f>
        <v/>
      </c>
    </row>
    <row r="481">
      <c r="A481" s="33" t="str">
        <f t="shared" si="1"/>
        <v/>
      </c>
      <c r="B481" s="22" t="str">
        <f t="shared" si="2"/>
        <v/>
      </c>
      <c r="C481" s="14" t="str">
        <f>IF($A481&lt;&gt;"",MINIFS(Merchant!$A:$A,Merchant!$B:$B,$G$2),)</f>
        <v/>
      </c>
      <c r="D481" s="14" t="str">
        <f t="shared" si="3"/>
        <v/>
      </c>
      <c r="E481" s="14" t="str">
        <f t="shared" si="4"/>
        <v/>
      </c>
      <c r="F481" s="6" t="str">
        <f>IF($A481&lt;&gt;"",MAXIFS(Token!$C:$C,Token!$A:$A,$D481),)</f>
        <v/>
      </c>
    </row>
    <row r="482">
      <c r="A482" s="33" t="str">
        <f t="shared" si="1"/>
        <v/>
      </c>
      <c r="B482" s="22" t="str">
        <f t="shared" si="2"/>
        <v/>
      </c>
      <c r="C482" s="14" t="str">
        <f>IF($A482&lt;&gt;"",MINIFS(Merchant!$A:$A,Merchant!$B:$B,$G$2),)</f>
        <v/>
      </c>
      <c r="D482" s="14" t="str">
        <f t="shared" si="3"/>
        <v/>
      </c>
      <c r="E482" s="14" t="str">
        <f t="shared" si="4"/>
        <v/>
      </c>
      <c r="F482" s="6" t="str">
        <f>IF($A482&lt;&gt;"",MAXIFS(Token!$C:$C,Token!$A:$A,$D482),)</f>
        <v/>
      </c>
    </row>
    <row r="483">
      <c r="A483" s="33" t="str">
        <f t="shared" si="1"/>
        <v/>
      </c>
      <c r="B483" s="22" t="str">
        <f t="shared" si="2"/>
        <v/>
      </c>
      <c r="C483" s="14" t="str">
        <f>IF($A483&lt;&gt;"",MINIFS(Merchant!$A:$A,Merchant!$B:$B,$G$2),)</f>
        <v/>
      </c>
      <c r="D483" s="14" t="str">
        <f t="shared" si="3"/>
        <v/>
      </c>
      <c r="E483" s="14" t="str">
        <f t="shared" si="4"/>
        <v/>
      </c>
      <c r="F483" s="6" t="str">
        <f>IF($A483&lt;&gt;"",MAXIFS(Token!$C:$C,Token!$A:$A,$D483),)</f>
        <v/>
      </c>
    </row>
    <row r="484">
      <c r="A484" s="33" t="str">
        <f t="shared" si="1"/>
        <v/>
      </c>
      <c r="B484" s="22" t="str">
        <f t="shared" si="2"/>
        <v/>
      </c>
      <c r="C484" s="14" t="str">
        <f>IF($A484&lt;&gt;"",MINIFS(Merchant!$A:$A,Merchant!$B:$B,$G$2),)</f>
        <v/>
      </c>
      <c r="D484" s="14" t="str">
        <f t="shared" si="3"/>
        <v/>
      </c>
      <c r="E484" s="14" t="str">
        <f t="shared" si="4"/>
        <v/>
      </c>
      <c r="F484" s="6" t="str">
        <f>IF($A484&lt;&gt;"",MAXIFS(Token!$C:$C,Token!$A:$A,$D484),)</f>
        <v/>
      </c>
    </row>
    <row r="485">
      <c r="A485" s="33" t="str">
        <f t="shared" si="1"/>
        <v/>
      </c>
      <c r="B485" s="22" t="str">
        <f t="shared" si="2"/>
        <v/>
      </c>
      <c r="C485" s="14" t="str">
        <f>IF($A485&lt;&gt;"",MINIFS(Merchant!$A:$A,Merchant!$B:$B,$G$2),)</f>
        <v/>
      </c>
      <c r="D485" s="14" t="str">
        <f t="shared" si="3"/>
        <v/>
      </c>
      <c r="E485" s="14" t="str">
        <f t="shared" si="4"/>
        <v/>
      </c>
      <c r="F485" s="6" t="str">
        <f>IF($A485&lt;&gt;"",MAXIFS(Token!$C:$C,Token!$A:$A,$D485),)</f>
        <v/>
      </c>
    </row>
    <row r="486">
      <c r="A486" s="33" t="str">
        <f t="shared" si="1"/>
        <v/>
      </c>
      <c r="B486" s="22" t="str">
        <f t="shared" si="2"/>
        <v/>
      </c>
      <c r="C486" s="14" t="str">
        <f>IF($A486&lt;&gt;"",MINIFS(Merchant!$A:$A,Merchant!$B:$B,$G$2),)</f>
        <v/>
      </c>
      <c r="D486" s="14" t="str">
        <f t="shared" si="3"/>
        <v/>
      </c>
      <c r="E486" s="14" t="str">
        <f t="shared" si="4"/>
        <v/>
      </c>
      <c r="F486" s="6" t="str">
        <f>IF($A486&lt;&gt;"",MAXIFS(Token!$C:$C,Token!$A:$A,$D486),)</f>
        <v/>
      </c>
    </row>
    <row r="487">
      <c r="A487" s="33" t="str">
        <f t="shared" si="1"/>
        <v/>
      </c>
      <c r="B487" s="22" t="str">
        <f t="shared" si="2"/>
        <v/>
      </c>
      <c r="C487" s="14" t="str">
        <f>IF($A487&lt;&gt;"",MINIFS(Merchant!$A:$A,Merchant!$B:$B,$G$2),)</f>
        <v/>
      </c>
      <c r="D487" s="14" t="str">
        <f t="shared" si="3"/>
        <v/>
      </c>
      <c r="E487" s="14" t="str">
        <f t="shared" si="4"/>
        <v/>
      </c>
      <c r="F487" s="6" t="str">
        <f>IF($A487&lt;&gt;"",MAXIFS(Token!$C:$C,Token!$A:$A,$D487),)</f>
        <v/>
      </c>
    </row>
    <row r="488">
      <c r="A488" s="33" t="str">
        <f t="shared" si="1"/>
        <v/>
      </c>
      <c r="B488" s="22" t="str">
        <f t="shared" si="2"/>
        <v/>
      </c>
      <c r="C488" s="14" t="str">
        <f>IF($A488&lt;&gt;"",MINIFS(Merchant!$A:$A,Merchant!$B:$B,$G$2),)</f>
        <v/>
      </c>
      <c r="D488" s="14" t="str">
        <f t="shared" si="3"/>
        <v/>
      </c>
      <c r="E488" s="14" t="str">
        <f t="shared" si="4"/>
        <v/>
      </c>
      <c r="F488" s="6" t="str">
        <f>IF($A488&lt;&gt;"",MAXIFS(Token!$C:$C,Token!$A:$A,$D488),)</f>
        <v/>
      </c>
    </row>
    <row r="489">
      <c r="A489" s="33" t="str">
        <f t="shared" si="1"/>
        <v/>
      </c>
      <c r="B489" s="22" t="str">
        <f t="shared" si="2"/>
        <v/>
      </c>
      <c r="C489" s="14" t="str">
        <f>IF($A489&lt;&gt;"",MINIFS(Merchant!$A:$A,Merchant!$B:$B,$G$2),)</f>
        <v/>
      </c>
      <c r="D489" s="14" t="str">
        <f t="shared" si="3"/>
        <v/>
      </c>
      <c r="E489" s="14" t="str">
        <f t="shared" si="4"/>
        <v/>
      </c>
      <c r="F489" s="6" t="str">
        <f>IF($A489&lt;&gt;"",MAXIFS(Token!$C:$C,Token!$A:$A,$D489),)</f>
        <v/>
      </c>
    </row>
    <row r="490">
      <c r="A490" s="33" t="str">
        <f t="shared" si="1"/>
        <v/>
      </c>
      <c r="B490" s="22" t="str">
        <f t="shared" si="2"/>
        <v/>
      </c>
      <c r="C490" s="14" t="str">
        <f>IF($A490&lt;&gt;"",MINIFS(Merchant!$A:$A,Merchant!$B:$B,$G$2),)</f>
        <v/>
      </c>
      <c r="D490" s="14" t="str">
        <f t="shared" si="3"/>
        <v/>
      </c>
      <c r="E490" s="14" t="str">
        <f t="shared" si="4"/>
        <v/>
      </c>
      <c r="F490" s="6" t="str">
        <f>IF($A490&lt;&gt;"",MAXIFS(Token!$C:$C,Token!$A:$A,$D490),)</f>
        <v/>
      </c>
    </row>
    <row r="491">
      <c r="A491" s="33" t="str">
        <f t="shared" si="1"/>
        <v/>
      </c>
      <c r="B491" s="22" t="str">
        <f t="shared" si="2"/>
        <v/>
      </c>
      <c r="C491" s="14" t="str">
        <f>IF($A491&lt;&gt;"",MINIFS(Merchant!$A:$A,Merchant!$B:$B,$G$2),)</f>
        <v/>
      </c>
      <c r="D491" s="14" t="str">
        <f t="shared" si="3"/>
        <v/>
      </c>
      <c r="E491" s="14" t="str">
        <f t="shared" si="4"/>
        <v/>
      </c>
      <c r="F491" s="6" t="str">
        <f>IF($A491&lt;&gt;"",MAXIFS(Token!$C:$C,Token!$A:$A,$D491),)</f>
        <v/>
      </c>
    </row>
    <row r="492">
      <c r="A492" s="33" t="str">
        <f t="shared" si="1"/>
        <v/>
      </c>
      <c r="B492" s="22" t="str">
        <f t="shared" si="2"/>
        <v/>
      </c>
      <c r="C492" s="14" t="str">
        <f>IF($A492&lt;&gt;"",MINIFS(Merchant!$A:$A,Merchant!$B:$B,$G$2),)</f>
        <v/>
      </c>
      <c r="D492" s="14" t="str">
        <f t="shared" si="3"/>
        <v/>
      </c>
      <c r="E492" s="14" t="str">
        <f t="shared" si="4"/>
        <v/>
      </c>
      <c r="F492" s="6" t="str">
        <f>IF($A492&lt;&gt;"",MAXIFS(Token!$C:$C,Token!$A:$A,$D492),)</f>
        <v/>
      </c>
    </row>
    <row r="493">
      <c r="A493" s="33" t="str">
        <f t="shared" si="1"/>
        <v/>
      </c>
      <c r="B493" s="22" t="str">
        <f t="shared" si="2"/>
        <v/>
      </c>
      <c r="C493" s="14" t="str">
        <f>IF($A493&lt;&gt;"",MINIFS(Merchant!$A:$A,Merchant!$B:$B,$G$2),)</f>
        <v/>
      </c>
      <c r="D493" s="14" t="str">
        <f t="shared" si="3"/>
        <v/>
      </c>
      <c r="E493" s="14" t="str">
        <f t="shared" si="4"/>
        <v/>
      </c>
      <c r="F493" s="6" t="str">
        <f>IF($A493&lt;&gt;"",MAXIFS(Token!$C:$C,Token!$A:$A,$D493),)</f>
        <v/>
      </c>
    </row>
    <row r="494">
      <c r="A494" s="33" t="str">
        <f t="shared" si="1"/>
        <v/>
      </c>
      <c r="B494" s="22" t="str">
        <f t="shared" si="2"/>
        <v/>
      </c>
      <c r="C494" s="14" t="str">
        <f>IF($A494&lt;&gt;"",MINIFS(Merchant!$A:$A,Merchant!$B:$B,$G$2),)</f>
        <v/>
      </c>
      <c r="D494" s="14" t="str">
        <f t="shared" si="3"/>
        <v/>
      </c>
      <c r="E494" s="14" t="str">
        <f t="shared" si="4"/>
        <v/>
      </c>
      <c r="F494" s="6" t="str">
        <f>IF($A494&lt;&gt;"",MAXIFS(Token!$C:$C,Token!$A:$A,$D494),)</f>
        <v/>
      </c>
    </row>
    <row r="495">
      <c r="A495" s="33" t="str">
        <f t="shared" si="1"/>
        <v/>
      </c>
      <c r="B495" s="22" t="str">
        <f t="shared" si="2"/>
        <v/>
      </c>
      <c r="C495" s="14" t="str">
        <f>IF($A495&lt;&gt;"",MINIFS(Merchant!$A:$A,Merchant!$B:$B,$G$2),)</f>
        <v/>
      </c>
      <c r="D495" s="14" t="str">
        <f t="shared" si="3"/>
        <v/>
      </c>
      <c r="E495" s="14" t="str">
        <f t="shared" si="4"/>
        <v/>
      </c>
      <c r="F495" s="6" t="str">
        <f>IF($A495&lt;&gt;"",MAXIFS(Token!$C:$C,Token!$A:$A,$D495),)</f>
        <v/>
      </c>
    </row>
    <row r="496">
      <c r="A496" s="33" t="str">
        <f t="shared" si="1"/>
        <v/>
      </c>
      <c r="B496" s="22" t="str">
        <f t="shared" si="2"/>
        <v/>
      </c>
      <c r="C496" s="14" t="str">
        <f>IF($A496&lt;&gt;"",MINIFS(Merchant!$A:$A,Merchant!$B:$B,$G$2),)</f>
        <v/>
      </c>
      <c r="D496" s="14" t="str">
        <f t="shared" si="3"/>
        <v/>
      </c>
      <c r="E496" s="14" t="str">
        <f t="shared" si="4"/>
        <v/>
      </c>
      <c r="F496" s="6" t="str">
        <f>IF($A496&lt;&gt;"",MAXIFS(Token!$C:$C,Token!$A:$A,$D496),)</f>
        <v/>
      </c>
    </row>
    <row r="497">
      <c r="A497" s="33" t="str">
        <f t="shared" si="1"/>
        <v/>
      </c>
      <c r="B497" s="22" t="str">
        <f t="shared" si="2"/>
        <v/>
      </c>
      <c r="C497" s="14" t="str">
        <f>IF($A497&lt;&gt;"",MINIFS(Merchant!$A:$A,Merchant!$B:$B,$G$2),)</f>
        <v/>
      </c>
      <c r="D497" s="14" t="str">
        <f t="shared" si="3"/>
        <v/>
      </c>
      <c r="E497" s="14" t="str">
        <f t="shared" si="4"/>
        <v/>
      </c>
      <c r="F497" s="6" t="str">
        <f>IF($A497&lt;&gt;"",MAXIFS(Token!$C:$C,Token!$A:$A,$D497),)</f>
        <v/>
      </c>
    </row>
    <row r="498">
      <c r="A498" s="33" t="str">
        <f t="shared" si="1"/>
        <v/>
      </c>
      <c r="B498" s="22" t="str">
        <f t="shared" si="2"/>
        <v/>
      </c>
      <c r="C498" s="14" t="str">
        <f>IF($A498&lt;&gt;"",MINIFS(Merchant!$A:$A,Merchant!$B:$B,$G$2),)</f>
        <v/>
      </c>
      <c r="D498" s="14" t="str">
        <f t="shared" si="3"/>
        <v/>
      </c>
      <c r="E498" s="14" t="str">
        <f t="shared" si="4"/>
        <v/>
      </c>
      <c r="F498" s="6" t="str">
        <f>IF($A498&lt;&gt;"",MAXIFS(Token!$C:$C,Token!$A:$A,$D498),)</f>
        <v/>
      </c>
    </row>
    <row r="499">
      <c r="A499" s="33" t="str">
        <f t="shared" si="1"/>
        <v/>
      </c>
      <c r="B499" s="22" t="str">
        <f t="shared" si="2"/>
        <v/>
      </c>
      <c r="C499" s="14" t="str">
        <f>IF($A499&lt;&gt;"",MINIFS(Merchant!$A:$A,Merchant!$B:$B,$G$2),)</f>
        <v/>
      </c>
      <c r="D499" s="14" t="str">
        <f t="shared" si="3"/>
        <v/>
      </c>
      <c r="E499" s="14" t="str">
        <f t="shared" si="4"/>
        <v/>
      </c>
      <c r="F499" s="6" t="str">
        <f>IF($A499&lt;&gt;"",MAXIFS(Token!$C:$C,Token!$A:$A,$D499),)</f>
        <v/>
      </c>
    </row>
    <row r="500">
      <c r="A500" s="33" t="str">
        <f t="shared" si="1"/>
        <v/>
      </c>
      <c r="B500" s="22" t="str">
        <f t="shared" si="2"/>
        <v/>
      </c>
      <c r="C500" s="14" t="str">
        <f>IF($A500&lt;&gt;"",MINIFS(Merchant!$A:$A,Merchant!$B:$B,$G$2),)</f>
        <v/>
      </c>
      <c r="D500" s="14" t="str">
        <f t="shared" si="3"/>
        <v/>
      </c>
      <c r="E500" s="14" t="str">
        <f t="shared" si="4"/>
        <v/>
      </c>
      <c r="F500" s="6" t="str">
        <f>IF($A500&lt;&gt;"",MAXIFS(Token!$C:$C,Token!$A:$A,$D500),)</f>
        <v/>
      </c>
    </row>
    <row r="501">
      <c r="A501" s="33" t="str">
        <f t="shared" si="1"/>
        <v/>
      </c>
      <c r="B501" s="22" t="str">
        <f t="shared" si="2"/>
        <v/>
      </c>
      <c r="C501" s="14" t="str">
        <f>IF($A501&lt;&gt;"",MINIFS(Merchant!$A:$A,Merchant!$B:$B,$G$2),)</f>
        <v/>
      </c>
      <c r="D501" s="14" t="str">
        <f t="shared" si="3"/>
        <v/>
      </c>
      <c r="E501" s="14" t="str">
        <f t="shared" si="4"/>
        <v/>
      </c>
      <c r="F501" s="6" t="str">
        <f>IF($A501&lt;&gt;"",MAXIFS(Token!$C:$C,Token!$A:$A,$D501),)</f>
        <v/>
      </c>
    </row>
    <row r="502">
      <c r="A502" s="33" t="str">
        <f t="shared" si="1"/>
        <v/>
      </c>
      <c r="B502" s="22" t="str">
        <f t="shared" si="2"/>
        <v/>
      </c>
      <c r="C502" s="14" t="str">
        <f>IF($A502&lt;&gt;"",MINIFS(Merchant!$A:$A,Merchant!$B:$B,$G$2),)</f>
        <v/>
      </c>
      <c r="D502" s="14" t="str">
        <f t="shared" si="3"/>
        <v/>
      </c>
      <c r="E502" s="14" t="str">
        <f t="shared" si="4"/>
        <v/>
      </c>
      <c r="F502" s="6" t="str">
        <f>IF($A502&lt;&gt;"",MAXIFS(Token!$C:$C,Token!$A:$A,$D502),)</f>
        <v/>
      </c>
    </row>
    <row r="503">
      <c r="A503" s="33" t="str">
        <f t="shared" si="1"/>
        <v/>
      </c>
      <c r="B503" s="22" t="str">
        <f t="shared" si="2"/>
        <v/>
      </c>
      <c r="C503" s="14" t="str">
        <f>IF($A503&lt;&gt;"",MINIFS(Merchant!$A:$A,Merchant!$B:$B,$G$2),)</f>
        <v/>
      </c>
      <c r="D503" s="14" t="str">
        <f t="shared" si="3"/>
        <v/>
      </c>
      <c r="E503" s="14" t="str">
        <f t="shared" si="4"/>
        <v/>
      </c>
      <c r="F503" s="6" t="str">
        <f>IF($A503&lt;&gt;"",MAXIFS(Token!$C:$C,Token!$A:$A,$D503),)</f>
        <v/>
      </c>
    </row>
    <row r="504">
      <c r="A504" s="33" t="str">
        <f t="shared" si="1"/>
        <v/>
      </c>
      <c r="B504" s="22" t="str">
        <f t="shared" si="2"/>
        <v/>
      </c>
      <c r="C504" s="14" t="str">
        <f>IF($A504&lt;&gt;"",MINIFS(Merchant!$A:$A,Merchant!$B:$B,$G$2),)</f>
        <v/>
      </c>
      <c r="D504" s="14" t="str">
        <f t="shared" si="3"/>
        <v/>
      </c>
      <c r="E504" s="14" t="str">
        <f t="shared" si="4"/>
        <v/>
      </c>
      <c r="F504" s="6" t="str">
        <f>IF($A504&lt;&gt;"",MAXIFS(Token!$C:$C,Token!$A:$A,$D504),)</f>
        <v/>
      </c>
    </row>
    <row r="505">
      <c r="A505" s="33" t="str">
        <f t="shared" si="1"/>
        <v/>
      </c>
      <c r="B505" s="22" t="str">
        <f t="shared" si="2"/>
        <v/>
      </c>
      <c r="C505" s="14" t="str">
        <f>IF($A505&lt;&gt;"",MINIFS(Merchant!$A:$A,Merchant!$B:$B,$G$2),)</f>
        <v/>
      </c>
      <c r="D505" s="14" t="str">
        <f t="shared" si="3"/>
        <v/>
      </c>
      <c r="E505" s="14" t="str">
        <f t="shared" si="4"/>
        <v/>
      </c>
      <c r="F505" s="6" t="str">
        <f>IF($A505&lt;&gt;"",MAXIFS(Token!$C:$C,Token!$A:$A,$D505),)</f>
        <v/>
      </c>
    </row>
    <row r="506">
      <c r="A506" s="33" t="str">
        <f t="shared" si="1"/>
        <v/>
      </c>
      <c r="B506" s="22" t="str">
        <f t="shared" si="2"/>
        <v/>
      </c>
      <c r="C506" s="14" t="str">
        <f>IF($A506&lt;&gt;"",MINIFS(Merchant!$A:$A,Merchant!$B:$B,$G$2),)</f>
        <v/>
      </c>
      <c r="D506" s="14" t="str">
        <f t="shared" si="3"/>
        <v/>
      </c>
      <c r="E506" s="14" t="str">
        <f t="shared" si="4"/>
        <v/>
      </c>
      <c r="F506" s="6" t="str">
        <f>IF($A506&lt;&gt;"",MAXIFS(Token!$C:$C,Token!$A:$A,$D506),)</f>
        <v/>
      </c>
    </row>
    <row r="507">
      <c r="A507" s="33" t="str">
        <f t="shared" si="1"/>
        <v/>
      </c>
      <c r="B507" s="22" t="str">
        <f t="shared" si="2"/>
        <v/>
      </c>
      <c r="C507" s="14" t="str">
        <f>IF($A507&lt;&gt;"",MINIFS(Merchant!$A:$A,Merchant!$B:$B,$G$2),)</f>
        <v/>
      </c>
      <c r="D507" s="14" t="str">
        <f t="shared" si="3"/>
        <v/>
      </c>
      <c r="E507" s="14" t="str">
        <f t="shared" si="4"/>
        <v/>
      </c>
      <c r="F507" s="6" t="str">
        <f>IF($A507&lt;&gt;"",MAXIFS(Token!$C:$C,Token!$A:$A,$D507),)</f>
        <v/>
      </c>
    </row>
    <row r="508">
      <c r="A508" s="33" t="str">
        <f t="shared" si="1"/>
        <v/>
      </c>
      <c r="B508" s="22" t="str">
        <f t="shared" si="2"/>
        <v/>
      </c>
      <c r="C508" s="14" t="str">
        <f>IF($A508&lt;&gt;"",MINIFS(Merchant!$A:$A,Merchant!$B:$B,$G$2),)</f>
        <v/>
      </c>
      <c r="D508" s="14" t="str">
        <f t="shared" si="3"/>
        <v/>
      </c>
      <c r="E508" s="14" t="str">
        <f t="shared" si="4"/>
        <v/>
      </c>
      <c r="F508" s="6" t="str">
        <f>IF($A508&lt;&gt;"",MAXIFS(Token!$C:$C,Token!$A:$A,$D508),)</f>
        <v/>
      </c>
    </row>
    <row r="509">
      <c r="A509" s="33" t="str">
        <f t="shared" si="1"/>
        <v/>
      </c>
      <c r="B509" s="22" t="str">
        <f t="shared" si="2"/>
        <v/>
      </c>
      <c r="C509" s="14" t="str">
        <f>IF($A509&lt;&gt;"",MINIFS(Merchant!$A:$A,Merchant!$B:$B,$G$2),)</f>
        <v/>
      </c>
      <c r="D509" s="14" t="str">
        <f t="shared" si="3"/>
        <v/>
      </c>
      <c r="E509" s="14" t="str">
        <f t="shared" si="4"/>
        <v/>
      </c>
      <c r="F509" s="6" t="str">
        <f>IF($A509&lt;&gt;"",MAXIFS(Token!$C:$C,Token!$A:$A,$D509),)</f>
        <v/>
      </c>
    </row>
    <row r="510">
      <c r="A510" s="33" t="str">
        <f t="shared" si="1"/>
        <v/>
      </c>
      <c r="B510" s="22" t="str">
        <f t="shared" si="2"/>
        <v/>
      </c>
      <c r="C510" s="14" t="str">
        <f>IF($A510&lt;&gt;"",MINIFS(Merchant!$A:$A,Merchant!$B:$B,$G$2),)</f>
        <v/>
      </c>
      <c r="D510" s="14" t="str">
        <f t="shared" si="3"/>
        <v/>
      </c>
      <c r="E510" s="14" t="str">
        <f t="shared" si="4"/>
        <v/>
      </c>
      <c r="F510" s="6" t="str">
        <f>IF($A510&lt;&gt;"",MAXIFS(Token!$C:$C,Token!$A:$A,$D510),)</f>
        <v/>
      </c>
    </row>
    <row r="511">
      <c r="A511" s="33" t="str">
        <f t="shared" si="1"/>
        <v/>
      </c>
      <c r="B511" s="22" t="str">
        <f t="shared" si="2"/>
        <v/>
      </c>
      <c r="C511" s="14" t="str">
        <f>IF($A511&lt;&gt;"",MINIFS(Merchant!$A:$A,Merchant!$B:$B,$G$2),)</f>
        <v/>
      </c>
      <c r="D511" s="14" t="str">
        <f t="shared" si="3"/>
        <v/>
      </c>
      <c r="E511" s="14" t="str">
        <f t="shared" si="4"/>
        <v/>
      </c>
      <c r="F511" s="6" t="str">
        <f>IF($A511&lt;&gt;"",MAXIFS(Token!$C:$C,Token!$A:$A,$D511),)</f>
        <v/>
      </c>
    </row>
    <row r="512">
      <c r="A512" s="33" t="str">
        <f t="shared" si="1"/>
        <v/>
      </c>
      <c r="B512" s="22" t="str">
        <f t="shared" si="2"/>
        <v/>
      </c>
      <c r="C512" s="14" t="str">
        <f>IF($A512&lt;&gt;"",MINIFS(Merchant!$A:$A,Merchant!$B:$B,$G$2),)</f>
        <v/>
      </c>
      <c r="D512" s="14" t="str">
        <f t="shared" si="3"/>
        <v/>
      </c>
      <c r="E512" s="14" t="str">
        <f t="shared" si="4"/>
        <v/>
      </c>
      <c r="F512" s="6" t="str">
        <f>IF($A512&lt;&gt;"",MAXIFS(Token!$C:$C,Token!$A:$A,$D512),)</f>
        <v/>
      </c>
    </row>
    <row r="513">
      <c r="A513" s="33" t="str">
        <f t="shared" si="1"/>
        <v/>
      </c>
      <c r="B513" s="22" t="str">
        <f t="shared" si="2"/>
        <v/>
      </c>
      <c r="C513" s="14" t="str">
        <f>IF($A513&lt;&gt;"",MINIFS(Merchant!$A:$A,Merchant!$B:$B,$G$2),)</f>
        <v/>
      </c>
      <c r="D513" s="14" t="str">
        <f t="shared" si="3"/>
        <v/>
      </c>
      <c r="E513" s="14" t="str">
        <f t="shared" si="4"/>
        <v/>
      </c>
      <c r="F513" s="6" t="str">
        <f>IF($A513&lt;&gt;"",MAXIFS(Token!$C:$C,Token!$A:$A,$D513),)</f>
        <v/>
      </c>
    </row>
    <row r="514">
      <c r="A514" s="33" t="str">
        <f t="shared" si="1"/>
        <v/>
      </c>
      <c r="B514" s="22" t="str">
        <f t="shared" si="2"/>
        <v/>
      </c>
      <c r="C514" s="14" t="str">
        <f>IF($A514&lt;&gt;"",MINIFS(Merchant!$A:$A,Merchant!$B:$B,$G$2),)</f>
        <v/>
      </c>
      <c r="D514" s="14" t="str">
        <f t="shared" si="3"/>
        <v/>
      </c>
      <c r="E514" s="14" t="str">
        <f t="shared" si="4"/>
        <v/>
      </c>
      <c r="F514" s="6" t="str">
        <f>IF($A514&lt;&gt;"",MAXIFS(Token!$C:$C,Token!$A:$A,$D514),)</f>
        <v/>
      </c>
    </row>
    <row r="515">
      <c r="A515" s="33" t="str">
        <f t="shared" si="1"/>
        <v/>
      </c>
      <c r="B515" s="22" t="str">
        <f t="shared" si="2"/>
        <v/>
      </c>
      <c r="C515" s="14" t="str">
        <f>IF($A515&lt;&gt;"",MINIFS(Merchant!$A:$A,Merchant!$B:$B,$G$2),)</f>
        <v/>
      </c>
      <c r="D515" s="14" t="str">
        <f t="shared" si="3"/>
        <v/>
      </c>
      <c r="E515" s="14" t="str">
        <f t="shared" si="4"/>
        <v/>
      </c>
      <c r="F515" s="6" t="str">
        <f>IF($A515&lt;&gt;"",MAXIFS(Token!$C:$C,Token!$A:$A,$D515),)</f>
        <v/>
      </c>
    </row>
    <row r="516">
      <c r="A516" s="33" t="str">
        <f t="shared" si="1"/>
        <v/>
      </c>
      <c r="B516" s="22" t="str">
        <f t="shared" si="2"/>
        <v/>
      </c>
      <c r="C516" s="14" t="str">
        <f>IF($A516&lt;&gt;"",MINIFS(Merchant!$A:$A,Merchant!$B:$B,$G$2),)</f>
        <v/>
      </c>
      <c r="D516" s="14" t="str">
        <f t="shared" si="3"/>
        <v/>
      </c>
      <c r="E516" s="14" t="str">
        <f t="shared" si="4"/>
        <v/>
      </c>
      <c r="F516" s="6" t="str">
        <f>IF($A516&lt;&gt;"",MAXIFS(Token!$C:$C,Token!$A:$A,$D516),)</f>
        <v/>
      </c>
    </row>
    <row r="517">
      <c r="A517" s="33" t="str">
        <f t="shared" si="1"/>
        <v/>
      </c>
      <c r="B517" s="22" t="str">
        <f t="shared" si="2"/>
        <v/>
      </c>
      <c r="C517" s="14" t="str">
        <f>IF($A517&lt;&gt;"",MINIFS(Merchant!$A:$A,Merchant!$B:$B,$G$2),)</f>
        <v/>
      </c>
      <c r="D517" s="14" t="str">
        <f t="shared" si="3"/>
        <v/>
      </c>
      <c r="E517" s="14" t="str">
        <f t="shared" si="4"/>
        <v/>
      </c>
      <c r="F517" s="6" t="str">
        <f>IF($A517&lt;&gt;"",MAXIFS(Token!$C:$C,Token!$A:$A,$D517),)</f>
        <v/>
      </c>
    </row>
    <row r="518">
      <c r="A518" s="33" t="str">
        <f t="shared" si="1"/>
        <v/>
      </c>
      <c r="B518" s="22" t="str">
        <f t="shared" si="2"/>
        <v/>
      </c>
      <c r="C518" s="14" t="str">
        <f>IF($A518&lt;&gt;"",MINIFS(Merchant!$A:$A,Merchant!$B:$B,$G$2),)</f>
        <v/>
      </c>
      <c r="D518" s="14" t="str">
        <f t="shared" si="3"/>
        <v/>
      </c>
      <c r="E518" s="14" t="str">
        <f t="shared" si="4"/>
        <v/>
      </c>
      <c r="F518" s="6" t="str">
        <f>IF($A518&lt;&gt;"",MAXIFS(Token!$C:$C,Token!$A:$A,$D518),)</f>
        <v/>
      </c>
    </row>
    <row r="519">
      <c r="A519" s="33" t="str">
        <f t="shared" si="1"/>
        <v/>
      </c>
      <c r="B519" s="22" t="str">
        <f t="shared" si="2"/>
        <v/>
      </c>
      <c r="C519" s="14" t="str">
        <f>IF($A519&lt;&gt;"",MINIFS(Merchant!$A:$A,Merchant!$B:$B,$G$2),)</f>
        <v/>
      </c>
      <c r="D519" s="14" t="str">
        <f t="shared" si="3"/>
        <v/>
      </c>
      <c r="E519" s="14" t="str">
        <f t="shared" si="4"/>
        <v/>
      </c>
      <c r="F519" s="6" t="str">
        <f>IF($A519&lt;&gt;"",MAXIFS(Token!$C:$C,Token!$A:$A,$D519),)</f>
        <v/>
      </c>
    </row>
    <row r="520">
      <c r="A520" s="33" t="str">
        <f t="shared" si="1"/>
        <v/>
      </c>
      <c r="B520" s="22" t="str">
        <f t="shared" si="2"/>
        <v/>
      </c>
      <c r="C520" s="14" t="str">
        <f>IF($A520&lt;&gt;"",MINIFS(Merchant!$A:$A,Merchant!$B:$B,$G$2),)</f>
        <v/>
      </c>
      <c r="D520" s="14" t="str">
        <f t="shared" si="3"/>
        <v/>
      </c>
      <c r="E520" s="14" t="str">
        <f t="shared" si="4"/>
        <v/>
      </c>
      <c r="F520" s="6" t="str">
        <f>IF($A520&lt;&gt;"",MAXIFS(Token!$C:$C,Token!$A:$A,$D520),)</f>
        <v/>
      </c>
    </row>
    <row r="521">
      <c r="A521" s="33" t="str">
        <f t="shared" si="1"/>
        <v/>
      </c>
      <c r="B521" s="22" t="str">
        <f t="shared" si="2"/>
        <v/>
      </c>
      <c r="C521" s="14" t="str">
        <f>IF($A521&lt;&gt;"",MINIFS(Merchant!$A:$A,Merchant!$B:$B,$G$2),)</f>
        <v/>
      </c>
      <c r="D521" s="14" t="str">
        <f t="shared" si="3"/>
        <v/>
      </c>
      <c r="E521" s="14" t="str">
        <f t="shared" si="4"/>
        <v/>
      </c>
      <c r="F521" s="6" t="str">
        <f>IF($A521&lt;&gt;"",MAXIFS(Token!$C:$C,Token!$A:$A,$D521),)</f>
        <v/>
      </c>
    </row>
    <row r="522">
      <c r="A522" s="33" t="str">
        <f t="shared" si="1"/>
        <v/>
      </c>
      <c r="B522" s="22" t="str">
        <f t="shared" si="2"/>
        <v/>
      </c>
      <c r="C522" s="14" t="str">
        <f>IF($A522&lt;&gt;"",MINIFS(Merchant!$A:$A,Merchant!$B:$B,$G$2),)</f>
        <v/>
      </c>
      <c r="D522" s="14" t="str">
        <f t="shared" si="3"/>
        <v/>
      </c>
      <c r="E522" s="14" t="str">
        <f t="shared" si="4"/>
        <v/>
      </c>
      <c r="F522" s="6" t="str">
        <f>IF($A522&lt;&gt;"",MAXIFS(Token!$C:$C,Token!$A:$A,$D522),)</f>
        <v/>
      </c>
    </row>
    <row r="523">
      <c r="A523" s="33" t="str">
        <f t="shared" si="1"/>
        <v/>
      </c>
      <c r="B523" s="22" t="str">
        <f t="shared" si="2"/>
        <v/>
      </c>
      <c r="C523" s="14" t="str">
        <f>IF($A523&lt;&gt;"",MINIFS(Merchant!$A:$A,Merchant!$B:$B,$G$2),)</f>
        <v/>
      </c>
      <c r="D523" s="14" t="str">
        <f t="shared" si="3"/>
        <v/>
      </c>
      <c r="E523" s="14" t="str">
        <f t="shared" si="4"/>
        <v/>
      </c>
      <c r="F523" s="6" t="str">
        <f>IF($A523&lt;&gt;"",MAXIFS(Token!$C:$C,Token!$A:$A,$D523),)</f>
        <v/>
      </c>
    </row>
    <row r="524">
      <c r="A524" s="33" t="str">
        <f t="shared" si="1"/>
        <v/>
      </c>
      <c r="B524" s="22" t="str">
        <f t="shared" si="2"/>
        <v/>
      </c>
      <c r="C524" s="14" t="str">
        <f>IF($A524&lt;&gt;"",MINIFS(Merchant!$A:$A,Merchant!$B:$B,$G$2),)</f>
        <v/>
      </c>
      <c r="D524" s="14" t="str">
        <f t="shared" si="3"/>
        <v/>
      </c>
      <c r="E524" s="14" t="str">
        <f t="shared" si="4"/>
        <v/>
      </c>
      <c r="F524" s="6" t="str">
        <f>IF($A524&lt;&gt;"",MAXIFS(Token!$C:$C,Token!$A:$A,$D524),)</f>
        <v/>
      </c>
    </row>
    <row r="525">
      <c r="A525" s="33" t="str">
        <f t="shared" si="1"/>
        <v/>
      </c>
      <c r="B525" s="22" t="str">
        <f t="shared" si="2"/>
        <v/>
      </c>
      <c r="C525" s="14" t="str">
        <f>IF($A525&lt;&gt;"",MINIFS(Merchant!$A:$A,Merchant!$B:$B,$G$2),)</f>
        <v/>
      </c>
      <c r="D525" s="14" t="str">
        <f t="shared" si="3"/>
        <v/>
      </c>
      <c r="E525" s="14" t="str">
        <f t="shared" si="4"/>
        <v/>
      </c>
      <c r="F525" s="6" t="str">
        <f>IF($A525&lt;&gt;"",MAXIFS(Token!$C:$C,Token!$A:$A,$D525),)</f>
        <v/>
      </c>
    </row>
    <row r="526">
      <c r="A526" s="33" t="str">
        <f t="shared" si="1"/>
        <v/>
      </c>
      <c r="B526" s="22" t="str">
        <f t="shared" si="2"/>
        <v/>
      </c>
      <c r="C526" s="14" t="str">
        <f>IF($A526&lt;&gt;"",MINIFS(Merchant!$A:$A,Merchant!$B:$B,$G$2),)</f>
        <v/>
      </c>
      <c r="D526" s="14" t="str">
        <f t="shared" si="3"/>
        <v/>
      </c>
      <c r="E526" s="14" t="str">
        <f t="shared" si="4"/>
        <v/>
      </c>
      <c r="F526" s="6" t="str">
        <f>IF($A526&lt;&gt;"",MAXIFS(Token!$C:$C,Token!$A:$A,$D526),)</f>
        <v/>
      </c>
    </row>
    <row r="527">
      <c r="A527" s="33" t="str">
        <f t="shared" si="1"/>
        <v/>
      </c>
      <c r="B527" s="22" t="str">
        <f t="shared" si="2"/>
        <v/>
      </c>
      <c r="C527" s="14" t="str">
        <f>IF($A527&lt;&gt;"",MINIFS(Merchant!$A:$A,Merchant!$B:$B,$G$2),)</f>
        <v/>
      </c>
      <c r="D527" s="14" t="str">
        <f t="shared" si="3"/>
        <v/>
      </c>
      <c r="E527" s="14" t="str">
        <f t="shared" si="4"/>
        <v/>
      </c>
      <c r="F527" s="6" t="str">
        <f>IF($A527&lt;&gt;"",MAXIFS(Token!$C:$C,Token!$A:$A,$D527),)</f>
        <v/>
      </c>
    </row>
    <row r="528">
      <c r="A528" s="33" t="str">
        <f t="shared" si="1"/>
        <v/>
      </c>
      <c r="B528" s="22" t="str">
        <f t="shared" si="2"/>
        <v/>
      </c>
      <c r="C528" s="14" t="str">
        <f>IF($A528&lt;&gt;"",MINIFS(Merchant!$A:$A,Merchant!$B:$B,$G$2),)</f>
        <v/>
      </c>
      <c r="D528" s="14" t="str">
        <f t="shared" si="3"/>
        <v/>
      </c>
      <c r="E528" s="14" t="str">
        <f t="shared" si="4"/>
        <v/>
      </c>
      <c r="F528" s="6" t="str">
        <f>IF($A528&lt;&gt;"",MAXIFS(Token!$C:$C,Token!$A:$A,$D528),)</f>
        <v/>
      </c>
    </row>
    <row r="529">
      <c r="A529" s="33" t="str">
        <f t="shared" si="1"/>
        <v/>
      </c>
      <c r="B529" s="22" t="str">
        <f t="shared" si="2"/>
        <v/>
      </c>
      <c r="C529" s="14" t="str">
        <f>IF($A529&lt;&gt;"",MINIFS(Merchant!$A:$A,Merchant!$B:$B,$G$2),)</f>
        <v/>
      </c>
      <c r="D529" s="14" t="str">
        <f t="shared" si="3"/>
        <v/>
      </c>
      <c r="E529" s="14" t="str">
        <f t="shared" si="4"/>
        <v/>
      </c>
      <c r="F529" s="6" t="str">
        <f>IF($A529&lt;&gt;"",MAXIFS(Token!$C:$C,Token!$A:$A,$D529),)</f>
        <v/>
      </c>
    </row>
    <row r="530">
      <c r="A530" s="33" t="str">
        <f t="shared" si="1"/>
        <v/>
      </c>
      <c r="B530" s="22" t="str">
        <f t="shared" si="2"/>
        <v/>
      </c>
      <c r="C530" s="14" t="str">
        <f>IF($A530&lt;&gt;"",MINIFS(Merchant!$A:$A,Merchant!$B:$B,$G$2),)</f>
        <v/>
      </c>
      <c r="D530" s="14" t="str">
        <f t="shared" si="3"/>
        <v/>
      </c>
      <c r="E530" s="14" t="str">
        <f t="shared" si="4"/>
        <v/>
      </c>
      <c r="F530" s="6" t="str">
        <f>IF($A530&lt;&gt;"",MAXIFS(Token!$C:$C,Token!$A:$A,$D530),)</f>
        <v/>
      </c>
    </row>
    <row r="531">
      <c r="A531" s="33" t="str">
        <f t="shared" si="1"/>
        <v/>
      </c>
      <c r="B531" s="22" t="str">
        <f t="shared" si="2"/>
        <v/>
      </c>
      <c r="C531" s="14" t="str">
        <f>IF($A531&lt;&gt;"",MINIFS(Merchant!$A:$A,Merchant!$B:$B,$G$2),)</f>
        <v/>
      </c>
      <c r="D531" s="14" t="str">
        <f t="shared" si="3"/>
        <v/>
      </c>
      <c r="E531" s="14" t="str">
        <f t="shared" si="4"/>
        <v/>
      </c>
      <c r="F531" s="6" t="str">
        <f>IF($A531&lt;&gt;"",MAXIFS(Token!$C:$C,Token!$A:$A,$D531),)</f>
        <v/>
      </c>
    </row>
    <row r="532">
      <c r="A532" s="33" t="str">
        <f t="shared" si="1"/>
        <v/>
      </c>
      <c r="B532" s="22" t="str">
        <f t="shared" si="2"/>
        <v/>
      </c>
      <c r="C532" s="14" t="str">
        <f>IF($A532&lt;&gt;"",MINIFS(Merchant!$A:$A,Merchant!$B:$B,$G$2),)</f>
        <v/>
      </c>
      <c r="D532" s="14" t="str">
        <f t="shared" si="3"/>
        <v/>
      </c>
      <c r="E532" s="14" t="str">
        <f t="shared" si="4"/>
        <v/>
      </c>
      <c r="F532" s="6" t="str">
        <f>IF($A532&lt;&gt;"",MAXIFS(Token!$C:$C,Token!$A:$A,$D532),)</f>
        <v/>
      </c>
    </row>
    <row r="533">
      <c r="A533" s="33" t="str">
        <f t="shared" si="1"/>
        <v/>
      </c>
      <c r="B533" s="22" t="str">
        <f t="shared" si="2"/>
        <v/>
      </c>
      <c r="C533" s="14" t="str">
        <f>IF($A533&lt;&gt;"",MINIFS(Merchant!$A:$A,Merchant!$B:$B,$G$2),)</f>
        <v/>
      </c>
      <c r="D533" s="14" t="str">
        <f t="shared" si="3"/>
        <v/>
      </c>
      <c r="E533" s="14" t="str">
        <f t="shared" si="4"/>
        <v/>
      </c>
      <c r="F533" s="6" t="str">
        <f>IF($A533&lt;&gt;"",MAXIFS(Token!$C:$C,Token!$A:$A,$D533),)</f>
        <v/>
      </c>
    </row>
    <row r="534">
      <c r="A534" s="33" t="str">
        <f t="shared" si="1"/>
        <v/>
      </c>
      <c r="B534" s="22" t="str">
        <f t="shared" si="2"/>
        <v/>
      </c>
      <c r="C534" s="14" t="str">
        <f>IF($A534&lt;&gt;"",MINIFS(Merchant!$A:$A,Merchant!$B:$B,$G$2),)</f>
        <v/>
      </c>
      <c r="D534" s="14" t="str">
        <f t="shared" si="3"/>
        <v/>
      </c>
      <c r="E534" s="14" t="str">
        <f t="shared" si="4"/>
        <v/>
      </c>
      <c r="F534" s="6" t="str">
        <f>IF($A534&lt;&gt;"",MAXIFS(Token!$C:$C,Token!$A:$A,$D534),)</f>
        <v/>
      </c>
    </row>
    <row r="535">
      <c r="A535" s="33" t="str">
        <f t="shared" si="1"/>
        <v/>
      </c>
      <c r="B535" s="22" t="str">
        <f t="shared" si="2"/>
        <v/>
      </c>
      <c r="C535" s="14" t="str">
        <f>IF($A535&lt;&gt;"",MINIFS(Merchant!$A:$A,Merchant!$B:$B,$G$2),)</f>
        <v/>
      </c>
      <c r="D535" s="14" t="str">
        <f t="shared" si="3"/>
        <v/>
      </c>
      <c r="E535" s="14" t="str">
        <f t="shared" si="4"/>
        <v/>
      </c>
      <c r="F535" s="6" t="str">
        <f>IF($A535&lt;&gt;"",MAXIFS(Token!$C:$C,Token!$A:$A,$D535),)</f>
        <v/>
      </c>
    </row>
    <row r="536">
      <c r="A536" s="33" t="str">
        <f t="shared" si="1"/>
        <v/>
      </c>
      <c r="B536" s="22" t="str">
        <f t="shared" si="2"/>
        <v/>
      </c>
      <c r="C536" s="14" t="str">
        <f>IF($A536&lt;&gt;"",MINIFS(Merchant!$A:$A,Merchant!$B:$B,$G$2),)</f>
        <v/>
      </c>
      <c r="D536" s="14" t="str">
        <f t="shared" si="3"/>
        <v/>
      </c>
      <c r="E536" s="14" t="str">
        <f t="shared" si="4"/>
        <v/>
      </c>
      <c r="F536" s="6" t="str">
        <f>IF($A536&lt;&gt;"",MAXIFS(Token!$C:$C,Token!$A:$A,$D536),)</f>
        <v/>
      </c>
    </row>
    <row r="537">
      <c r="A537" s="33" t="str">
        <f t="shared" si="1"/>
        <v/>
      </c>
      <c r="B537" s="22" t="str">
        <f t="shared" si="2"/>
        <v/>
      </c>
      <c r="C537" s="14" t="str">
        <f>IF($A537&lt;&gt;"",MINIFS(Merchant!$A:$A,Merchant!$B:$B,$G$2),)</f>
        <v/>
      </c>
      <c r="D537" s="14" t="str">
        <f t="shared" si="3"/>
        <v/>
      </c>
      <c r="E537" s="14" t="str">
        <f t="shared" si="4"/>
        <v/>
      </c>
      <c r="F537" s="6" t="str">
        <f>IF($A537&lt;&gt;"",MAXIFS(Token!$C:$C,Token!$A:$A,$D537),)</f>
        <v/>
      </c>
    </row>
    <row r="538">
      <c r="A538" s="33" t="str">
        <f t="shared" si="1"/>
        <v/>
      </c>
      <c r="B538" s="22" t="str">
        <f t="shared" si="2"/>
        <v/>
      </c>
      <c r="C538" s="14" t="str">
        <f>IF($A538&lt;&gt;"",MINIFS(Merchant!$A:$A,Merchant!$B:$B,$G$2),)</f>
        <v/>
      </c>
      <c r="D538" s="14" t="str">
        <f t="shared" si="3"/>
        <v/>
      </c>
      <c r="E538" s="14" t="str">
        <f t="shared" si="4"/>
        <v/>
      </c>
      <c r="F538" s="6" t="str">
        <f>IF($A538&lt;&gt;"",MAXIFS(Token!$C:$C,Token!$A:$A,$D538),)</f>
        <v/>
      </c>
    </row>
    <row r="539">
      <c r="A539" s="33" t="str">
        <f t="shared" si="1"/>
        <v/>
      </c>
      <c r="B539" s="22" t="str">
        <f t="shared" si="2"/>
        <v/>
      </c>
      <c r="C539" s="14" t="str">
        <f>IF($A539&lt;&gt;"",MINIFS(Merchant!$A:$A,Merchant!$B:$B,$G$2),)</f>
        <v/>
      </c>
      <c r="D539" s="14" t="str">
        <f t="shared" si="3"/>
        <v/>
      </c>
      <c r="E539" s="14" t="str">
        <f t="shared" si="4"/>
        <v/>
      </c>
      <c r="F539" s="6" t="str">
        <f>IF($A539&lt;&gt;"",MAXIFS(Token!$C:$C,Token!$A:$A,$D539),)</f>
        <v/>
      </c>
    </row>
    <row r="540">
      <c r="A540" s="33" t="str">
        <f t="shared" si="1"/>
        <v/>
      </c>
      <c r="B540" s="22" t="str">
        <f t="shared" si="2"/>
        <v/>
      </c>
      <c r="C540" s="14" t="str">
        <f>IF($A540&lt;&gt;"",MINIFS(Merchant!$A:$A,Merchant!$B:$B,$G$2),)</f>
        <v/>
      </c>
      <c r="D540" s="14" t="str">
        <f t="shared" si="3"/>
        <v/>
      </c>
      <c r="E540" s="14" t="str">
        <f t="shared" si="4"/>
        <v/>
      </c>
      <c r="F540" s="6" t="str">
        <f>IF($A540&lt;&gt;"",MAXIFS(Token!$C:$C,Token!$A:$A,$D540),)</f>
        <v/>
      </c>
    </row>
    <row r="541">
      <c r="A541" s="33" t="str">
        <f t="shared" si="1"/>
        <v/>
      </c>
      <c r="B541" s="22" t="str">
        <f t="shared" si="2"/>
        <v/>
      </c>
      <c r="C541" s="14" t="str">
        <f>IF($A541&lt;&gt;"",MINIFS(Merchant!$A:$A,Merchant!$B:$B,$G$2),)</f>
        <v/>
      </c>
      <c r="D541" s="14" t="str">
        <f t="shared" si="3"/>
        <v/>
      </c>
      <c r="E541" s="14" t="str">
        <f t="shared" si="4"/>
        <v/>
      </c>
      <c r="F541" s="6" t="str">
        <f>IF($A541&lt;&gt;"",MAXIFS(Token!$C:$C,Token!$A:$A,$D541),)</f>
        <v/>
      </c>
    </row>
    <row r="542">
      <c r="A542" s="33" t="str">
        <f t="shared" si="1"/>
        <v/>
      </c>
      <c r="B542" s="22" t="str">
        <f t="shared" si="2"/>
        <v/>
      </c>
      <c r="C542" s="14" t="str">
        <f>IF($A542&lt;&gt;"",MINIFS(Merchant!$A:$A,Merchant!$B:$B,$G$2),)</f>
        <v/>
      </c>
      <c r="D542" s="14" t="str">
        <f t="shared" si="3"/>
        <v/>
      </c>
      <c r="E542" s="14" t="str">
        <f t="shared" si="4"/>
        <v/>
      </c>
      <c r="F542" s="6" t="str">
        <f>IF($A542&lt;&gt;"",MAXIFS(Token!$C:$C,Token!$A:$A,$D542),)</f>
        <v/>
      </c>
    </row>
    <row r="543">
      <c r="A543" s="33" t="str">
        <f t="shared" si="1"/>
        <v/>
      </c>
      <c r="B543" s="22" t="str">
        <f t="shared" si="2"/>
        <v/>
      </c>
      <c r="C543" s="14" t="str">
        <f>IF($A543&lt;&gt;"",MINIFS(Merchant!$A:$A,Merchant!$B:$B,$G$2),)</f>
        <v/>
      </c>
      <c r="D543" s="14" t="str">
        <f t="shared" si="3"/>
        <v/>
      </c>
      <c r="E543" s="14" t="str">
        <f t="shared" si="4"/>
        <v/>
      </c>
      <c r="F543" s="6" t="str">
        <f>IF($A543&lt;&gt;"",MAXIFS(Token!$C:$C,Token!$A:$A,$D543),)</f>
        <v/>
      </c>
    </row>
    <row r="544">
      <c r="A544" s="33" t="str">
        <f t="shared" si="1"/>
        <v/>
      </c>
      <c r="B544" s="22" t="str">
        <f t="shared" si="2"/>
        <v/>
      </c>
      <c r="C544" s="14" t="str">
        <f>IF($A544&lt;&gt;"",MINIFS(Merchant!$A:$A,Merchant!$B:$B,$G$2),)</f>
        <v/>
      </c>
      <c r="D544" s="14" t="str">
        <f t="shared" si="3"/>
        <v/>
      </c>
      <c r="E544" s="14" t="str">
        <f t="shared" si="4"/>
        <v/>
      </c>
      <c r="F544" s="6" t="str">
        <f>IF($A544&lt;&gt;"",MAXIFS(Token!$C:$C,Token!$A:$A,$D544),)</f>
        <v/>
      </c>
    </row>
    <row r="545">
      <c r="A545" s="33" t="str">
        <f t="shared" si="1"/>
        <v/>
      </c>
      <c r="B545" s="22" t="str">
        <f t="shared" si="2"/>
        <v/>
      </c>
      <c r="C545" s="14" t="str">
        <f>IF($A545&lt;&gt;"",MINIFS(Merchant!$A:$A,Merchant!$B:$B,$G$2),)</f>
        <v/>
      </c>
      <c r="D545" s="14" t="str">
        <f t="shared" si="3"/>
        <v/>
      </c>
      <c r="E545" s="14" t="str">
        <f t="shared" si="4"/>
        <v/>
      </c>
      <c r="F545" s="6" t="str">
        <f>IF($A545&lt;&gt;"",MAXIFS(Token!$C:$C,Token!$A:$A,$D545),)</f>
        <v/>
      </c>
    </row>
    <row r="546">
      <c r="A546" s="33" t="str">
        <f t="shared" si="1"/>
        <v/>
      </c>
      <c r="B546" s="22" t="str">
        <f t="shared" si="2"/>
        <v/>
      </c>
      <c r="C546" s="14" t="str">
        <f>IF($A546&lt;&gt;"",MINIFS(Merchant!$A:$A,Merchant!$B:$B,$G$2),)</f>
        <v/>
      </c>
      <c r="D546" s="14" t="str">
        <f t="shared" si="3"/>
        <v/>
      </c>
      <c r="E546" s="14" t="str">
        <f t="shared" si="4"/>
        <v/>
      </c>
      <c r="F546" s="6" t="str">
        <f>IF($A546&lt;&gt;"",MAXIFS(Token!$C:$C,Token!$A:$A,$D546),)</f>
        <v/>
      </c>
    </row>
    <row r="547">
      <c r="A547" s="33" t="str">
        <f t="shared" si="1"/>
        <v/>
      </c>
      <c r="B547" s="22" t="str">
        <f t="shared" si="2"/>
        <v/>
      </c>
      <c r="C547" s="14" t="str">
        <f>IF($A547&lt;&gt;"",MINIFS(Merchant!$A:$A,Merchant!$B:$B,$G$2),)</f>
        <v/>
      </c>
      <c r="D547" s="14" t="str">
        <f t="shared" si="3"/>
        <v/>
      </c>
      <c r="E547" s="14" t="str">
        <f t="shared" si="4"/>
        <v/>
      </c>
      <c r="F547" s="6" t="str">
        <f>IF($A547&lt;&gt;"",MAXIFS(Token!$C:$C,Token!$A:$A,$D547),)</f>
        <v/>
      </c>
    </row>
    <row r="548">
      <c r="A548" s="33" t="str">
        <f t="shared" si="1"/>
        <v/>
      </c>
      <c r="B548" s="22" t="str">
        <f t="shared" si="2"/>
        <v/>
      </c>
      <c r="C548" s="14" t="str">
        <f>IF($A548&lt;&gt;"",MINIFS(Merchant!$A:$A,Merchant!$B:$B,$G$2),)</f>
        <v/>
      </c>
      <c r="D548" s="14" t="str">
        <f t="shared" si="3"/>
        <v/>
      </c>
      <c r="E548" s="14" t="str">
        <f t="shared" si="4"/>
        <v/>
      </c>
      <c r="F548" s="6" t="str">
        <f>IF($A548&lt;&gt;"",MAXIFS(Token!$C:$C,Token!$A:$A,$D548),)</f>
        <v/>
      </c>
    </row>
    <row r="549">
      <c r="A549" s="33" t="str">
        <f t="shared" si="1"/>
        <v/>
      </c>
      <c r="B549" s="22" t="str">
        <f t="shared" si="2"/>
        <v/>
      </c>
      <c r="C549" s="14" t="str">
        <f>IF($A549&lt;&gt;"",MINIFS(Merchant!$A:$A,Merchant!$B:$B,$G$2),)</f>
        <v/>
      </c>
      <c r="D549" s="14" t="str">
        <f t="shared" si="3"/>
        <v/>
      </c>
      <c r="E549" s="14" t="str">
        <f t="shared" si="4"/>
        <v/>
      </c>
      <c r="F549" s="6" t="str">
        <f>IF($A549&lt;&gt;"",MAXIFS(Token!$C:$C,Token!$A:$A,$D549),)</f>
        <v/>
      </c>
    </row>
    <row r="550">
      <c r="A550" s="33" t="str">
        <f t="shared" si="1"/>
        <v/>
      </c>
      <c r="B550" s="22" t="str">
        <f t="shared" si="2"/>
        <v/>
      </c>
      <c r="C550" s="14" t="str">
        <f>IF($A550&lt;&gt;"",MINIFS(Merchant!$A:$A,Merchant!$B:$B,$G$2),)</f>
        <v/>
      </c>
      <c r="D550" s="14" t="str">
        <f t="shared" si="3"/>
        <v/>
      </c>
      <c r="E550" s="14" t="str">
        <f t="shared" si="4"/>
        <v/>
      </c>
      <c r="F550" s="6" t="str">
        <f>IF($A550&lt;&gt;"",MAXIFS(Token!$C:$C,Token!$A:$A,$D550),)</f>
        <v/>
      </c>
    </row>
    <row r="551">
      <c r="A551" s="33" t="str">
        <f t="shared" si="1"/>
        <v/>
      </c>
      <c r="B551" s="22" t="str">
        <f t="shared" si="2"/>
        <v/>
      </c>
      <c r="C551" s="14" t="str">
        <f>IF($A551&lt;&gt;"",MINIFS(Merchant!$A:$A,Merchant!$B:$B,$G$2),)</f>
        <v/>
      </c>
      <c r="D551" s="14" t="str">
        <f t="shared" si="3"/>
        <v/>
      </c>
      <c r="E551" s="14" t="str">
        <f t="shared" si="4"/>
        <v/>
      </c>
      <c r="F551" s="6" t="str">
        <f>IF($A551&lt;&gt;"",MAXIFS(Token!$C:$C,Token!$A:$A,$D551),)</f>
        <v/>
      </c>
    </row>
    <row r="552">
      <c r="A552" s="33" t="str">
        <f t="shared" si="1"/>
        <v/>
      </c>
      <c r="B552" s="22" t="str">
        <f t="shared" si="2"/>
        <v/>
      </c>
      <c r="C552" s="14" t="str">
        <f>IF($A552&lt;&gt;"",MINIFS(Merchant!$A:$A,Merchant!$B:$B,$G$2),)</f>
        <v/>
      </c>
      <c r="D552" s="14" t="str">
        <f t="shared" si="3"/>
        <v/>
      </c>
      <c r="E552" s="14" t="str">
        <f t="shared" si="4"/>
        <v/>
      </c>
      <c r="F552" s="6" t="str">
        <f>IF($A552&lt;&gt;"",MAXIFS(Token!$C:$C,Token!$A:$A,$D552),)</f>
        <v/>
      </c>
    </row>
    <row r="553">
      <c r="A553" s="33" t="str">
        <f t="shared" si="1"/>
        <v/>
      </c>
      <c r="B553" s="22" t="str">
        <f t="shared" si="2"/>
        <v/>
      </c>
      <c r="C553" s="14" t="str">
        <f>IF($A553&lt;&gt;"",MINIFS(Merchant!$A:$A,Merchant!$B:$B,$G$2),)</f>
        <v/>
      </c>
      <c r="D553" s="14" t="str">
        <f t="shared" si="3"/>
        <v/>
      </c>
      <c r="E553" s="14" t="str">
        <f t="shared" si="4"/>
        <v/>
      </c>
      <c r="F553" s="6" t="str">
        <f>IF($A553&lt;&gt;"",MAXIFS(Token!$C:$C,Token!$A:$A,$D553),)</f>
        <v/>
      </c>
    </row>
    <row r="554">
      <c r="A554" s="33" t="str">
        <f t="shared" si="1"/>
        <v/>
      </c>
      <c r="B554" s="22" t="str">
        <f t="shared" si="2"/>
        <v/>
      </c>
      <c r="C554" s="14" t="str">
        <f>IF($A554&lt;&gt;"",MINIFS(Merchant!$A:$A,Merchant!$B:$B,$G$2),)</f>
        <v/>
      </c>
      <c r="D554" s="14" t="str">
        <f t="shared" si="3"/>
        <v/>
      </c>
      <c r="E554" s="14" t="str">
        <f t="shared" si="4"/>
        <v/>
      </c>
      <c r="F554" s="6" t="str">
        <f>IF($A554&lt;&gt;"",MAXIFS(Token!$C:$C,Token!$A:$A,$D554),)</f>
        <v/>
      </c>
    </row>
    <row r="555">
      <c r="A555" s="33" t="str">
        <f t="shared" si="1"/>
        <v/>
      </c>
      <c r="B555" s="22" t="str">
        <f t="shared" si="2"/>
        <v/>
      </c>
      <c r="C555" s="14" t="str">
        <f>IF($A555&lt;&gt;"",MINIFS(Merchant!$A:$A,Merchant!$B:$B,$G$2),)</f>
        <v/>
      </c>
      <c r="D555" s="14" t="str">
        <f t="shared" si="3"/>
        <v/>
      </c>
      <c r="E555" s="14" t="str">
        <f t="shared" si="4"/>
        <v/>
      </c>
      <c r="F555" s="6" t="str">
        <f>IF($A555&lt;&gt;"",MAXIFS(Token!$C:$C,Token!$A:$A,$D555),)</f>
        <v/>
      </c>
    </row>
    <row r="556">
      <c r="A556" s="33" t="str">
        <f t="shared" si="1"/>
        <v/>
      </c>
      <c r="B556" s="22" t="str">
        <f t="shared" si="2"/>
        <v/>
      </c>
      <c r="C556" s="14" t="str">
        <f>IF($A556&lt;&gt;"",MINIFS(Merchant!$A:$A,Merchant!$B:$B,$G$2),)</f>
        <v/>
      </c>
      <c r="D556" s="14" t="str">
        <f t="shared" si="3"/>
        <v/>
      </c>
      <c r="E556" s="14" t="str">
        <f t="shared" si="4"/>
        <v/>
      </c>
      <c r="F556" s="6" t="str">
        <f>IF($A556&lt;&gt;"",MAXIFS(Token!$C:$C,Token!$A:$A,$D556),)</f>
        <v/>
      </c>
    </row>
    <row r="557">
      <c r="A557" s="33" t="str">
        <f t="shared" si="1"/>
        <v/>
      </c>
      <c r="B557" s="22" t="str">
        <f t="shared" si="2"/>
        <v/>
      </c>
      <c r="C557" s="14" t="str">
        <f>IF($A557&lt;&gt;"",MINIFS(Merchant!$A:$A,Merchant!$B:$B,$G$2),)</f>
        <v/>
      </c>
      <c r="D557" s="14" t="str">
        <f t="shared" si="3"/>
        <v/>
      </c>
      <c r="E557" s="14" t="str">
        <f t="shared" si="4"/>
        <v/>
      </c>
      <c r="F557" s="6" t="str">
        <f>IF($A557&lt;&gt;"",MAXIFS(Token!$C:$C,Token!$A:$A,$D557),)</f>
        <v/>
      </c>
    </row>
    <row r="558">
      <c r="A558" s="33" t="str">
        <f t="shared" si="1"/>
        <v/>
      </c>
      <c r="B558" s="22" t="str">
        <f t="shared" si="2"/>
        <v/>
      </c>
      <c r="C558" s="14" t="str">
        <f>IF($A558&lt;&gt;"",MINIFS(Merchant!$A:$A,Merchant!$B:$B,$G$2),)</f>
        <v/>
      </c>
      <c r="D558" s="14" t="str">
        <f t="shared" si="3"/>
        <v/>
      </c>
      <c r="E558" s="14" t="str">
        <f t="shared" si="4"/>
        <v/>
      </c>
      <c r="F558" s="6" t="str">
        <f>IF($A558&lt;&gt;"",MAXIFS(Token!$C:$C,Token!$A:$A,$D558),)</f>
        <v/>
      </c>
    </row>
    <row r="559">
      <c r="A559" s="33" t="str">
        <f t="shared" si="1"/>
        <v/>
      </c>
      <c r="B559" s="22" t="str">
        <f t="shared" si="2"/>
        <v/>
      </c>
      <c r="C559" s="14" t="str">
        <f>IF($A559&lt;&gt;"",MINIFS(Merchant!$A:$A,Merchant!$B:$B,$G$2),)</f>
        <v/>
      </c>
      <c r="D559" s="14" t="str">
        <f t="shared" si="3"/>
        <v/>
      </c>
      <c r="E559" s="14" t="str">
        <f t="shared" si="4"/>
        <v/>
      </c>
      <c r="F559" s="6" t="str">
        <f>IF($A559&lt;&gt;"",MAXIFS(Token!$C:$C,Token!$A:$A,$D559),)</f>
        <v/>
      </c>
    </row>
    <row r="560">
      <c r="A560" s="33" t="str">
        <f t="shared" si="1"/>
        <v/>
      </c>
      <c r="B560" s="22" t="str">
        <f t="shared" si="2"/>
        <v/>
      </c>
      <c r="C560" s="14" t="str">
        <f>IF($A560&lt;&gt;"",MINIFS(Merchant!$A:$A,Merchant!$B:$B,$G$2),)</f>
        <v/>
      </c>
      <c r="D560" s="14" t="str">
        <f t="shared" si="3"/>
        <v/>
      </c>
      <c r="E560" s="14" t="str">
        <f t="shared" si="4"/>
        <v/>
      </c>
      <c r="F560" s="6" t="str">
        <f>IF($A560&lt;&gt;"",MAXIFS(Token!$C:$C,Token!$A:$A,$D560),)</f>
        <v/>
      </c>
    </row>
    <row r="561">
      <c r="A561" s="33" t="str">
        <f t="shared" si="1"/>
        <v/>
      </c>
      <c r="B561" s="22" t="str">
        <f t="shared" si="2"/>
        <v/>
      </c>
      <c r="C561" s="14" t="str">
        <f>IF($A561&lt;&gt;"",MINIFS(Merchant!$A:$A,Merchant!$B:$B,$G$2),)</f>
        <v/>
      </c>
      <c r="D561" s="14" t="str">
        <f t="shared" si="3"/>
        <v/>
      </c>
      <c r="E561" s="14" t="str">
        <f t="shared" si="4"/>
        <v/>
      </c>
      <c r="F561" s="6" t="str">
        <f>IF($A561&lt;&gt;"",MAXIFS(Token!$C:$C,Token!$A:$A,$D561),)</f>
        <v/>
      </c>
    </row>
    <row r="562">
      <c r="A562" s="33" t="str">
        <f t="shared" si="1"/>
        <v/>
      </c>
      <c r="B562" s="22" t="str">
        <f t="shared" si="2"/>
        <v/>
      </c>
      <c r="C562" s="14" t="str">
        <f>IF($A562&lt;&gt;"",MINIFS(Merchant!$A:$A,Merchant!$B:$B,$G$2),)</f>
        <v/>
      </c>
      <c r="D562" s="14" t="str">
        <f t="shared" si="3"/>
        <v/>
      </c>
      <c r="E562" s="14" t="str">
        <f t="shared" si="4"/>
        <v/>
      </c>
      <c r="F562" s="6" t="str">
        <f>IF($A562&lt;&gt;"",MAXIFS(Token!$C:$C,Token!$A:$A,$D562),)</f>
        <v/>
      </c>
    </row>
    <row r="563">
      <c r="A563" s="33" t="str">
        <f t="shared" si="1"/>
        <v/>
      </c>
      <c r="B563" s="22" t="str">
        <f t="shared" si="2"/>
        <v/>
      </c>
      <c r="C563" s="14" t="str">
        <f>IF($A563&lt;&gt;"",MINIFS(Merchant!$A:$A,Merchant!$B:$B,$G$2),)</f>
        <v/>
      </c>
      <c r="D563" s="14" t="str">
        <f t="shared" si="3"/>
        <v/>
      </c>
      <c r="E563" s="14" t="str">
        <f t="shared" si="4"/>
        <v/>
      </c>
      <c r="F563" s="6" t="str">
        <f>IF($A563&lt;&gt;"",MAXIFS(Token!$C:$C,Token!$A:$A,$D563),)</f>
        <v/>
      </c>
    </row>
    <row r="564">
      <c r="A564" s="33" t="str">
        <f t="shared" si="1"/>
        <v/>
      </c>
      <c r="B564" s="22" t="str">
        <f t="shared" si="2"/>
        <v/>
      </c>
      <c r="C564" s="14" t="str">
        <f>IF($A564&lt;&gt;"",MINIFS(Merchant!$A:$A,Merchant!$B:$B,$G$2),)</f>
        <v/>
      </c>
      <c r="D564" s="14" t="str">
        <f t="shared" si="3"/>
        <v/>
      </c>
      <c r="E564" s="14" t="str">
        <f t="shared" si="4"/>
        <v/>
      </c>
      <c r="F564" s="6" t="str">
        <f>IF($A564&lt;&gt;"",MAXIFS(Token!$C:$C,Token!$A:$A,$D564),)</f>
        <v/>
      </c>
    </row>
    <row r="565">
      <c r="A565" s="33" t="str">
        <f t="shared" si="1"/>
        <v/>
      </c>
      <c r="B565" s="22" t="str">
        <f t="shared" si="2"/>
        <v/>
      </c>
      <c r="C565" s="14" t="str">
        <f>IF($A565&lt;&gt;"",MINIFS(Merchant!$A:$A,Merchant!$B:$B,$G$2),)</f>
        <v/>
      </c>
      <c r="D565" s="14" t="str">
        <f t="shared" si="3"/>
        <v/>
      </c>
      <c r="E565" s="14" t="str">
        <f t="shared" si="4"/>
        <v/>
      </c>
      <c r="F565" s="6" t="str">
        <f>IF($A565&lt;&gt;"",MAXIFS(Token!$C:$C,Token!$A:$A,$D565),)</f>
        <v/>
      </c>
    </row>
    <row r="566">
      <c r="A566" s="33" t="str">
        <f t="shared" si="1"/>
        <v/>
      </c>
      <c r="B566" s="22" t="str">
        <f t="shared" si="2"/>
        <v/>
      </c>
      <c r="C566" s="14" t="str">
        <f>IF($A566&lt;&gt;"",MINIFS(Merchant!$A:$A,Merchant!$B:$B,$G$2),)</f>
        <v/>
      </c>
      <c r="D566" s="14" t="str">
        <f t="shared" si="3"/>
        <v/>
      </c>
      <c r="E566" s="14" t="str">
        <f t="shared" si="4"/>
        <v/>
      </c>
      <c r="F566" s="6" t="str">
        <f>IF($A566&lt;&gt;"",MAXIFS(Token!$C:$C,Token!$A:$A,$D566),)</f>
        <v/>
      </c>
    </row>
    <row r="567">
      <c r="A567" s="33" t="str">
        <f t="shared" si="1"/>
        <v/>
      </c>
      <c r="B567" s="22" t="str">
        <f t="shared" si="2"/>
        <v/>
      </c>
      <c r="C567" s="14" t="str">
        <f>IF($A567&lt;&gt;"",MINIFS(Merchant!$A:$A,Merchant!$B:$B,$G$2),)</f>
        <v/>
      </c>
      <c r="D567" s="14" t="str">
        <f t="shared" si="3"/>
        <v/>
      </c>
      <c r="E567" s="14" t="str">
        <f t="shared" si="4"/>
        <v/>
      </c>
      <c r="F567" s="6" t="str">
        <f>IF($A567&lt;&gt;"",MAXIFS(Token!$C:$C,Token!$A:$A,$D567),)</f>
        <v/>
      </c>
    </row>
    <row r="568">
      <c r="A568" s="33" t="str">
        <f t="shared" si="1"/>
        <v/>
      </c>
      <c r="B568" s="22" t="str">
        <f t="shared" si="2"/>
        <v/>
      </c>
      <c r="C568" s="14" t="str">
        <f>IF($A568&lt;&gt;"",MINIFS(Merchant!$A:$A,Merchant!$B:$B,$G$2),)</f>
        <v/>
      </c>
      <c r="D568" s="14" t="str">
        <f t="shared" si="3"/>
        <v/>
      </c>
      <c r="E568" s="14" t="str">
        <f t="shared" si="4"/>
        <v/>
      </c>
      <c r="F568" s="6" t="str">
        <f>IF($A568&lt;&gt;"",MAXIFS(Token!$C:$C,Token!$A:$A,$D568),)</f>
        <v/>
      </c>
    </row>
    <row r="569">
      <c r="A569" s="33" t="str">
        <f t="shared" si="1"/>
        <v/>
      </c>
      <c r="B569" s="22" t="str">
        <f t="shared" si="2"/>
        <v/>
      </c>
      <c r="C569" s="14" t="str">
        <f>IF($A569&lt;&gt;"",MINIFS(Merchant!$A:$A,Merchant!$B:$B,$G$2),)</f>
        <v/>
      </c>
      <c r="D569" s="14" t="str">
        <f t="shared" si="3"/>
        <v/>
      </c>
      <c r="E569" s="14" t="str">
        <f t="shared" si="4"/>
        <v/>
      </c>
      <c r="F569" s="6" t="str">
        <f>IF($A569&lt;&gt;"",MAXIFS(Token!$C:$C,Token!$A:$A,$D569),)</f>
        <v/>
      </c>
    </row>
    <row r="570">
      <c r="A570" s="33" t="str">
        <f t="shared" si="1"/>
        <v/>
      </c>
      <c r="B570" s="22" t="str">
        <f t="shared" si="2"/>
        <v/>
      </c>
      <c r="C570" s="14" t="str">
        <f>IF($A570&lt;&gt;"",MINIFS(Merchant!$A:$A,Merchant!$B:$B,$G$2),)</f>
        <v/>
      </c>
      <c r="D570" s="14" t="str">
        <f t="shared" si="3"/>
        <v/>
      </c>
      <c r="E570" s="14" t="str">
        <f t="shared" si="4"/>
        <v/>
      </c>
      <c r="F570" s="6" t="str">
        <f>IF($A570&lt;&gt;"",MAXIFS(Token!$C:$C,Token!$A:$A,$D570),)</f>
        <v/>
      </c>
    </row>
    <row r="571">
      <c r="A571" s="33" t="str">
        <f t="shared" si="1"/>
        <v/>
      </c>
      <c r="B571" s="22" t="str">
        <f t="shared" si="2"/>
        <v/>
      </c>
      <c r="C571" s="14" t="str">
        <f>IF($A571&lt;&gt;"",MINIFS(Merchant!$A:$A,Merchant!$B:$B,$G$2),)</f>
        <v/>
      </c>
      <c r="D571" s="14" t="str">
        <f t="shared" si="3"/>
        <v/>
      </c>
      <c r="E571" s="14" t="str">
        <f t="shared" si="4"/>
        <v/>
      </c>
      <c r="F571" s="6" t="str">
        <f>IF($A571&lt;&gt;"",MAXIFS(Token!$C:$C,Token!$A:$A,$D571),)</f>
        <v/>
      </c>
    </row>
    <row r="572">
      <c r="A572" s="33" t="str">
        <f t="shared" si="1"/>
        <v/>
      </c>
      <c r="B572" s="22" t="str">
        <f t="shared" si="2"/>
        <v/>
      </c>
      <c r="C572" s="14" t="str">
        <f>IF($A572&lt;&gt;"",MINIFS(Merchant!$A:$A,Merchant!$B:$B,$G$2),)</f>
        <v/>
      </c>
      <c r="D572" s="14" t="str">
        <f t="shared" si="3"/>
        <v/>
      </c>
      <c r="E572" s="14" t="str">
        <f t="shared" si="4"/>
        <v/>
      </c>
      <c r="F572" s="6" t="str">
        <f>IF($A572&lt;&gt;"",MAXIFS(Token!$C:$C,Token!$A:$A,$D572),)</f>
        <v/>
      </c>
    </row>
    <row r="573">
      <c r="A573" s="33" t="str">
        <f t="shared" si="1"/>
        <v/>
      </c>
      <c r="B573" s="22" t="str">
        <f t="shared" si="2"/>
        <v/>
      </c>
      <c r="C573" s="14" t="str">
        <f>IF($A573&lt;&gt;"",MINIFS(Merchant!$A:$A,Merchant!$B:$B,$G$2),)</f>
        <v/>
      </c>
      <c r="D573" s="14" t="str">
        <f t="shared" si="3"/>
        <v/>
      </c>
      <c r="E573" s="14" t="str">
        <f t="shared" si="4"/>
        <v/>
      </c>
      <c r="F573" s="6" t="str">
        <f>IF($A573&lt;&gt;"",MAXIFS(Token!$C:$C,Token!$A:$A,$D573),)</f>
        <v/>
      </c>
    </row>
    <row r="574">
      <c r="A574" s="33" t="str">
        <f t="shared" si="1"/>
        <v/>
      </c>
      <c r="B574" s="22" t="str">
        <f t="shared" si="2"/>
        <v/>
      </c>
      <c r="C574" s="14" t="str">
        <f>IF($A574&lt;&gt;"",MINIFS(Merchant!$A:$A,Merchant!$B:$B,$G$2),)</f>
        <v/>
      </c>
      <c r="D574" s="14" t="str">
        <f t="shared" si="3"/>
        <v/>
      </c>
      <c r="E574" s="14" t="str">
        <f t="shared" si="4"/>
        <v/>
      </c>
      <c r="F574" s="6" t="str">
        <f>IF($A574&lt;&gt;"",MAXIFS(Token!$C:$C,Token!$A:$A,$D574),)</f>
        <v/>
      </c>
    </row>
    <row r="575">
      <c r="A575" s="33" t="str">
        <f t="shared" si="1"/>
        <v/>
      </c>
      <c r="B575" s="22" t="str">
        <f t="shared" si="2"/>
        <v/>
      </c>
      <c r="C575" s="14" t="str">
        <f>IF($A575&lt;&gt;"",MINIFS(Merchant!$A:$A,Merchant!$B:$B,$G$2),)</f>
        <v/>
      </c>
      <c r="D575" s="14" t="str">
        <f t="shared" si="3"/>
        <v/>
      </c>
      <c r="E575" s="14" t="str">
        <f t="shared" si="4"/>
        <v/>
      </c>
      <c r="F575" s="6" t="str">
        <f>IF($A575&lt;&gt;"",MAXIFS(Token!$C:$C,Token!$A:$A,$D575),)</f>
        <v/>
      </c>
    </row>
    <row r="576">
      <c r="A576" s="33" t="str">
        <f t="shared" si="1"/>
        <v/>
      </c>
      <c r="B576" s="22" t="str">
        <f t="shared" si="2"/>
        <v/>
      </c>
      <c r="C576" s="14" t="str">
        <f>IF($A576&lt;&gt;"",MINIFS(Merchant!$A:$A,Merchant!$B:$B,$G$2),)</f>
        <v/>
      </c>
      <c r="D576" s="14" t="str">
        <f t="shared" si="3"/>
        <v/>
      </c>
      <c r="E576" s="14" t="str">
        <f t="shared" si="4"/>
        <v/>
      </c>
      <c r="F576" s="6" t="str">
        <f>IF($A576&lt;&gt;"",MAXIFS(Token!$C:$C,Token!$A:$A,$D576),)</f>
        <v/>
      </c>
    </row>
    <row r="577">
      <c r="A577" s="33" t="str">
        <f t="shared" si="1"/>
        <v/>
      </c>
      <c r="B577" s="22" t="str">
        <f t="shared" si="2"/>
        <v/>
      </c>
      <c r="C577" s="14" t="str">
        <f>IF($A577&lt;&gt;"",MINIFS(Merchant!$A:$A,Merchant!$B:$B,$G$2),)</f>
        <v/>
      </c>
      <c r="D577" s="14" t="str">
        <f t="shared" si="3"/>
        <v/>
      </c>
      <c r="E577" s="14" t="str">
        <f t="shared" si="4"/>
        <v/>
      </c>
      <c r="F577" s="6" t="str">
        <f>IF($A577&lt;&gt;"",MAXIFS(Token!$C:$C,Token!$A:$A,$D577),)</f>
        <v/>
      </c>
    </row>
    <row r="578">
      <c r="A578" s="33" t="str">
        <f t="shared" si="1"/>
        <v/>
      </c>
      <c r="B578" s="22" t="str">
        <f t="shared" si="2"/>
        <v/>
      </c>
      <c r="C578" s="14" t="str">
        <f>IF($A578&lt;&gt;"",MINIFS(Merchant!$A:$A,Merchant!$B:$B,$G$2),)</f>
        <v/>
      </c>
      <c r="D578" s="14" t="str">
        <f t="shared" si="3"/>
        <v/>
      </c>
      <c r="E578" s="14" t="str">
        <f t="shared" si="4"/>
        <v/>
      </c>
      <c r="F578" s="6" t="str">
        <f>IF($A578&lt;&gt;"",MAXIFS(Token!$C:$C,Token!$A:$A,$D578),)</f>
        <v/>
      </c>
    </row>
    <row r="579">
      <c r="A579" s="33" t="str">
        <f t="shared" si="1"/>
        <v/>
      </c>
      <c r="B579" s="22" t="str">
        <f t="shared" si="2"/>
        <v/>
      </c>
      <c r="C579" s="14" t="str">
        <f>IF($A579&lt;&gt;"",MINIFS(Merchant!$A:$A,Merchant!$B:$B,$G$2),)</f>
        <v/>
      </c>
      <c r="D579" s="14" t="str">
        <f t="shared" si="3"/>
        <v/>
      </c>
      <c r="E579" s="14" t="str">
        <f t="shared" si="4"/>
        <v/>
      </c>
      <c r="F579" s="6" t="str">
        <f>IF($A579&lt;&gt;"",MAXIFS(Token!$C:$C,Token!$A:$A,$D579),)</f>
        <v/>
      </c>
    </row>
    <row r="580">
      <c r="A580" s="33" t="str">
        <f t="shared" si="1"/>
        <v/>
      </c>
      <c r="B580" s="22" t="str">
        <f t="shared" si="2"/>
        <v/>
      </c>
      <c r="C580" s="14" t="str">
        <f>IF($A580&lt;&gt;"",MINIFS(Merchant!$A:$A,Merchant!$B:$B,$G$2),)</f>
        <v/>
      </c>
      <c r="D580" s="14" t="str">
        <f t="shared" si="3"/>
        <v/>
      </c>
      <c r="E580" s="14" t="str">
        <f t="shared" si="4"/>
        <v/>
      </c>
      <c r="F580" s="6" t="str">
        <f>IF($A580&lt;&gt;"",MAXIFS(Token!$C:$C,Token!$A:$A,$D580),)</f>
        <v/>
      </c>
    </row>
    <row r="581">
      <c r="A581" s="33" t="str">
        <f t="shared" si="1"/>
        <v/>
      </c>
      <c r="B581" s="22" t="str">
        <f t="shared" si="2"/>
        <v/>
      </c>
      <c r="C581" s="14" t="str">
        <f>IF($A581&lt;&gt;"",MINIFS(Merchant!$A:$A,Merchant!$B:$B,$G$2),)</f>
        <v/>
      </c>
      <c r="D581" s="14" t="str">
        <f t="shared" si="3"/>
        <v/>
      </c>
      <c r="E581" s="14" t="str">
        <f t="shared" si="4"/>
        <v/>
      </c>
      <c r="F581" s="6" t="str">
        <f>IF($A581&lt;&gt;"",MAXIFS(Token!$C:$C,Token!$A:$A,$D581),)</f>
        <v/>
      </c>
    </row>
    <row r="582">
      <c r="A582" s="33" t="str">
        <f t="shared" si="1"/>
        <v/>
      </c>
      <c r="B582" s="22" t="str">
        <f t="shared" si="2"/>
        <v/>
      </c>
      <c r="C582" s="14" t="str">
        <f>IF($A582&lt;&gt;"",MINIFS(Merchant!$A:$A,Merchant!$B:$B,$G$2),)</f>
        <v/>
      </c>
      <c r="D582" s="14" t="str">
        <f t="shared" si="3"/>
        <v/>
      </c>
      <c r="E582" s="14" t="str">
        <f t="shared" si="4"/>
        <v/>
      </c>
      <c r="F582" s="6" t="str">
        <f>IF($A582&lt;&gt;"",MAXIFS(Token!$C:$C,Token!$A:$A,$D582),)</f>
        <v/>
      </c>
    </row>
    <row r="583">
      <c r="A583" s="33" t="str">
        <f t="shared" si="1"/>
        <v/>
      </c>
      <c r="B583" s="22" t="str">
        <f t="shared" si="2"/>
        <v/>
      </c>
      <c r="C583" s="14" t="str">
        <f>IF($A583&lt;&gt;"",MINIFS(Merchant!$A:$A,Merchant!$B:$B,$G$2),)</f>
        <v/>
      </c>
      <c r="D583" s="14" t="str">
        <f t="shared" si="3"/>
        <v/>
      </c>
      <c r="E583" s="14" t="str">
        <f t="shared" si="4"/>
        <v/>
      </c>
      <c r="F583" s="6" t="str">
        <f>IF($A583&lt;&gt;"",MAXIFS(Token!$C:$C,Token!$A:$A,$D583),)</f>
        <v/>
      </c>
    </row>
    <row r="584">
      <c r="A584" s="33" t="str">
        <f t="shared" si="1"/>
        <v/>
      </c>
      <c r="B584" s="22" t="str">
        <f t="shared" si="2"/>
        <v/>
      </c>
      <c r="C584" s="14" t="str">
        <f>IF($A584&lt;&gt;"",MINIFS(Merchant!$A:$A,Merchant!$B:$B,$G$2),)</f>
        <v/>
      </c>
      <c r="D584" s="14" t="str">
        <f t="shared" si="3"/>
        <v/>
      </c>
      <c r="E584" s="14" t="str">
        <f t="shared" si="4"/>
        <v/>
      </c>
      <c r="F584" s="6" t="str">
        <f>IF($A584&lt;&gt;"",MAXIFS(Token!$C:$C,Token!$A:$A,$D584),)</f>
        <v/>
      </c>
    </row>
    <row r="585">
      <c r="A585" s="33" t="str">
        <f t="shared" si="1"/>
        <v/>
      </c>
      <c r="B585" s="22" t="str">
        <f t="shared" si="2"/>
        <v/>
      </c>
      <c r="C585" s="14" t="str">
        <f>IF($A585&lt;&gt;"",MINIFS(Merchant!$A:$A,Merchant!$B:$B,$G$2),)</f>
        <v/>
      </c>
      <c r="D585" s="14" t="str">
        <f t="shared" si="3"/>
        <v/>
      </c>
      <c r="E585" s="14" t="str">
        <f t="shared" si="4"/>
        <v/>
      </c>
      <c r="F585" s="6" t="str">
        <f>IF($A585&lt;&gt;"",MAXIFS(Token!$C:$C,Token!$A:$A,$D585),)</f>
        <v/>
      </c>
    </row>
    <row r="586">
      <c r="A586" s="33" t="str">
        <f t="shared" si="1"/>
        <v/>
      </c>
      <c r="B586" s="22" t="str">
        <f t="shared" si="2"/>
        <v/>
      </c>
      <c r="C586" s="14" t="str">
        <f>IF($A586&lt;&gt;"",MINIFS(Merchant!$A:$A,Merchant!$B:$B,$G$2),)</f>
        <v/>
      </c>
      <c r="D586" s="14" t="str">
        <f t="shared" si="3"/>
        <v/>
      </c>
      <c r="E586" s="14" t="str">
        <f t="shared" si="4"/>
        <v/>
      </c>
      <c r="F586" s="6" t="str">
        <f>IF($A586&lt;&gt;"",MAXIFS(Token!$C:$C,Token!$A:$A,$D586),)</f>
        <v/>
      </c>
    </row>
    <row r="587">
      <c r="A587" s="33" t="str">
        <f t="shared" si="1"/>
        <v/>
      </c>
      <c r="B587" s="22" t="str">
        <f t="shared" si="2"/>
        <v/>
      </c>
      <c r="C587" s="14" t="str">
        <f>IF($A587&lt;&gt;"",MINIFS(Merchant!$A:$A,Merchant!$B:$B,$G$2),)</f>
        <v/>
      </c>
      <c r="D587" s="14" t="str">
        <f t="shared" si="3"/>
        <v/>
      </c>
      <c r="E587" s="14" t="str">
        <f t="shared" si="4"/>
        <v/>
      </c>
      <c r="F587" s="6" t="str">
        <f>IF($A587&lt;&gt;"",MAXIFS(Token!$C:$C,Token!$A:$A,$D587),)</f>
        <v/>
      </c>
    </row>
    <row r="588">
      <c r="A588" s="33" t="str">
        <f t="shared" si="1"/>
        <v/>
      </c>
      <c r="B588" s="22" t="str">
        <f t="shared" si="2"/>
        <v/>
      </c>
      <c r="C588" s="14" t="str">
        <f>IF($A588&lt;&gt;"",MINIFS(Merchant!$A:$A,Merchant!$B:$B,$G$2),)</f>
        <v/>
      </c>
      <c r="D588" s="14" t="str">
        <f t="shared" si="3"/>
        <v/>
      </c>
      <c r="E588" s="14" t="str">
        <f t="shared" si="4"/>
        <v/>
      </c>
      <c r="F588" s="6" t="str">
        <f>IF($A588&lt;&gt;"",MAXIFS(Token!$C:$C,Token!$A:$A,$D588),)</f>
        <v/>
      </c>
    </row>
    <row r="589">
      <c r="A589" s="33" t="str">
        <f t="shared" si="1"/>
        <v/>
      </c>
      <c r="B589" s="22" t="str">
        <f t="shared" si="2"/>
        <v/>
      </c>
      <c r="C589" s="14" t="str">
        <f>IF($A589&lt;&gt;"",MINIFS(Merchant!$A:$A,Merchant!$B:$B,$G$2),)</f>
        <v/>
      </c>
      <c r="D589" s="14" t="str">
        <f t="shared" si="3"/>
        <v/>
      </c>
      <c r="E589" s="14" t="str">
        <f t="shared" si="4"/>
        <v/>
      </c>
      <c r="F589" s="6" t="str">
        <f>IF($A589&lt;&gt;"",MAXIFS(Token!$C:$C,Token!$A:$A,$D589),)</f>
        <v/>
      </c>
    </row>
    <row r="590">
      <c r="A590" s="33" t="str">
        <f t="shared" si="1"/>
        <v/>
      </c>
      <c r="B590" s="22" t="str">
        <f t="shared" si="2"/>
        <v/>
      </c>
      <c r="C590" s="14" t="str">
        <f>IF($A590&lt;&gt;"",MINIFS(Merchant!$A:$A,Merchant!$B:$B,$G$2),)</f>
        <v/>
      </c>
      <c r="D590" s="14" t="str">
        <f t="shared" si="3"/>
        <v/>
      </c>
      <c r="E590" s="14" t="str">
        <f t="shared" si="4"/>
        <v/>
      </c>
      <c r="F590" s="6" t="str">
        <f>IF($A590&lt;&gt;"",MAXIFS(Token!$C:$C,Token!$A:$A,$D590),)</f>
        <v/>
      </c>
    </row>
    <row r="591">
      <c r="A591" s="33" t="str">
        <f t="shared" si="1"/>
        <v/>
      </c>
      <c r="B591" s="22" t="str">
        <f t="shared" si="2"/>
        <v/>
      </c>
      <c r="C591" s="14" t="str">
        <f>IF($A591&lt;&gt;"",MINIFS(Merchant!$A:$A,Merchant!$B:$B,$G$2),)</f>
        <v/>
      </c>
      <c r="D591" s="14" t="str">
        <f t="shared" si="3"/>
        <v/>
      </c>
      <c r="E591" s="14" t="str">
        <f t="shared" si="4"/>
        <v/>
      </c>
      <c r="F591" s="6" t="str">
        <f>IF($A591&lt;&gt;"",MAXIFS(Token!$C:$C,Token!$A:$A,$D591),)</f>
        <v/>
      </c>
    </row>
    <row r="592">
      <c r="A592" s="33" t="str">
        <f t="shared" si="1"/>
        <v/>
      </c>
      <c r="B592" s="22" t="str">
        <f t="shared" si="2"/>
        <v/>
      </c>
      <c r="C592" s="14" t="str">
        <f>IF($A592&lt;&gt;"",MINIFS(Merchant!$A:$A,Merchant!$B:$B,$G$2),)</f>
        <v/>
      </c>
      <c r="D592" s="14" t="str">
        <f t="shared" si="3"/>
        <v/>
      </c>
      <c r="E592" s="14" t="str">
        <f t="shared" si="4"/>
        <v/>
      </c>
      <c r="F592" s="6" t="str">
        <f>IF($A592&lt;&gt;"",MAXIFS(Token!$C:$C,Token!$A:$A,$D592),)</f>
        <v/>
      </c>
    </row>
    <row r="593">
      <c r="A593" s="33" t="str">
        <f t="shared" si="1"/>
        <v/>
      </c>
      <c r="B593" s="22" t="str">
        <f t="shared" si="2"/>
        <v/>
      </c>
      <c r="C593" s="14" t="str">
        <f>IF($A593&lt;&gt;"",MINIFS(Merchant!$A:$A,Merchant!$B:$B,$G$2),)</f>
        <v/>
      </c>
      <c r="D593" s="14" t="str">
        <f t="shared" si="3"/>
        <v/>
      </c>
      <c r="E593" s="14" t="str">
        <f t="shared" si="4"/>
        <v/>
      </c>
      <c r="F593" s="6" t="str">
        <f>IF($A593&lt;&gt;"",MAXIFS(Token!$C:$C,Token!$A:$A,$D593),)</f>
        <v/>
      </c>
    </row>
    <row r="594">
      <c r="A594" s="33" t="str">
        <f t="shared" si="1"/>
        <v/>
      </c>
      <c r="B594" s="22" t="str">
        <f t="shared" si="2"/>
        <v/>
      </c>
      <c r="C594" s="14" t="str">
        <f>IF($A594&lt;&gt;"",MINIFS(Merchant!$A:$A,Merchant!$B:$B,$G$2),)</f>
        <v/>
      </c>
      <c r="D594" s="14" t="str">
        <f t="shared" si="3"/>
        <v/>
      </c>
      <c r="E594" s="14" t="str">
        <f t="shared" si="4"/>
        <v/>
      </c>
      <c r="F594" s="6" t="str">
        <f>IF($A594&lt;&gt;"",MAXIFS(Token!$C:$C,Token!$A:$A,$D594),)</f>
        <v/>
      </c>
    </row>
    <row r="595">
      <c r="A595" s="33" t="str">
        <f t="shared" si="1"/>
        <v/>
      </c>
      <c r="B595" s="22" t="str">
        <f t="shared" si="2"/>
        <v/>
      </c>
      <c r="C595" s="14" t="str">
        <f>IF($A595&lt;&gt;"",MINIFS(Merchant!$A:$A,Merchant!$B:$B,$G$2),)</f>
        <v/>
      </c>
      <c r="D595" s="14" t="str">
        <f t="shared" si="3"/>
        <v/>
      </c>
      <c r="E595" s="14" t="str">
        <f t="shared" si="4"/>
        <v/>
      </c>
      <c r="F595" s="6" t="str">
        <f>IF($A595&lt;&gt;"",MAXIFS(Token!$C:$C,Token!$A:$A,$D595),)</f>
        <v/>
      </c>
    </row>
    <row r="596">
      <c r="A596" s="33" t="str">
        <f t="shared" si="1"/>
        <v/>
      </c>
      <c r="B596" s="22" t="str">
        <f t="shared" si="2"/>
        <v/>
      </c>
      <c r="C596" s="14" t="str">
        <f>IF($A596&lt;&gt;"",MINIFS(Merchant!$A:$A,Merchant!$B:$B,$G$2),)</f>
        <v/>
      </c>
      <c r="D596" s="14" t="str">
        <f t="shared" si="3"/>
        <v/>
      </c>
      <c r="E596" s="14" t="str">
        <f t="shared" si="4"/>
        <v/>
      </c>
      <c r="F596" s="6" t="str">
        <f>IF($A596&lt;&gt;"",MAXIFS(Token!$C:$C,Token!$A:$A,$D596),)</f>
        <v/>
      </c>
    </row>
    <row r="597">
      <c r="A597" s="33" t="str">
        <f t="shared" si="1"/>
        <v/>
      </c>
      <c r="B597" s="22" t="str">
        <f t="shared" si="2"/>
        <v/>
      </c>
      <c r="C597" s="14" t="str">
        <f>IF($A597&lt;&gt;"",MINIFS(Merchant!$A:$A,Merchant!$B:$B,$G$2),)</f>
        <v/>
      </c>
      <c r="D597" s="14" t="str">
        <f t="shared" si="3"/>
        <v/>
      </c>
      <c r="E597" s="14" t="str">
        <f t="shared" si="4"/>
        <v/>
      </c>
      <c r="F597" s="6" t="str">
        <f>IF($A597&lt;&gt;"",MAXIFS(Token!$C:$C,Token!$A:$A,$D597),)</f>
        <v/>
      </c>
    </row>
    <row r="598">
      <c r="A598" s="33" t="str">
        <f t="shared" si="1"/>
        <v/>
      </c>
      <c r="B598" s="22" t="str">
        <f t="shared" si="2"/>
        <v/>
      </c>
      <c r="C598" s="14" t="str">
        <f>IF($A598&lt;&gt;"",MINIFS(Merchant!$A:$A,Merchant!$B:$B,$G$2),)</f>
        <v/>
      </c>
      <c r="D598" s="14" t="str">
        <f t="shared" si="3"/>
        <v/>
      </c>
      <c r="E598" s="14" t="str">
        <f t="shared" si="4"/>
        <v/>
      </c>
      <c r="F598" s="6" t="str">
        <f>IF($A598&lt;&gt;"",MAXIFS(Token!$C:$C,Token!$A:$A,$D598),)</f>
        <v/>
      </c>
    </row>
    <row r="599">
      <c r="A599" s="33" t="str">
        <f t="shared" si="1"/>
        <v/>
      </c>
      <c r="B599" s="22" t="str">
        <f t="shared" si="2"/>
        <v/>
      </c>
      <c r="C599" s="14" t="str">
        <f>IF($A599&lt;&gt;"",MINIFS(Merchant!$A:$A,Merchant!$B:$B,$G$2),)</f>
        <v/>
      </c>
      <c r="D599" s="14" t="str">
        <f t="shared" si="3"/>
        <v/>
      </c>
      <c r="E599" s="14" t="str">
        <f t="shared" si="4"/>
        <v/>
      </c>
      <c r="F599" s="6" t="str">
        <f>IF($A599&lt;&gt;"",MAXIFS(Token!$C:$C,Token!$A:$A,$D599),)</f>
        <v/>
      </c>
    </row>
    <row r="600">
      <c r="A600" s="33" t="str">
        <f t="shared" si="1"/>
        <v/>
      </c>
      <c r="B600" s="22" t="str">
        <f t="shared" si="2"/>
        <v/>
      </c>
      <c r="C600" s="14" t="str">
        <f>IF($A600&lt;&gt;"",MINIFS(Merchant!$A:$A,Merchant!$B:$B,$G$2),)</f>
        <v/>
      </c>
      <c r="D600" s="14" t="str">
        <f t="shared" si="3"/>
        <v/>
      </c>
      <c r="E600" s="14" t="str">
        <f t="shared" si="4"/>
        <v/>
      </c>
      <c r="F600" s="6" t="str">
        <f>IF($A600&lt;&gt;"",MAXIFS(Token!$C:$C,Token!$A:$A,$D600),)</f>
        <v/>
      </c>
    </row>
    <row r="601">
      <c r="A601" s="33" t="str">
        <f t="shared" si="1"/>
        <v/>
      </c>
      <c r="B601" s="22" t="str">
        <f t="shared" si="2"/>
        <v/>
      </c>
      <c r="C601" s="14" t="str">
        <f>IF($A601&lt;&gt;"",MINIFS(Merchant!$A:$A,Merchant!$B:$B,$G$2),)</f>
        <v/>
      </c>
      <c r="D601" s="14" t="str">
        <f t="shared" si="3"/>
        <v/>
      </c>
      <c r="E601" s="14" t="str">
        <f t="shared" si="4"/>
        <v/>
      </c>
      <c r="F601" s="6" t="str">
        <f>IF($A601&lt;&gt;"",MAXIFS(Token!$C:$C,Token!$A:$A,$D601),)</f>
        <v/>
      </c>
    </row>
    <row r="602">
      <c r="A602" s="33" t="str">
        <f t="shared" si="1"/>
        <v/>
      </c>
      <c r="B602" s="22" t="str">
        <f t="shared" si="2"/>
        <v/>
      </c>
      <c r="C602" s="14" t="str">
        <f>IF($A602&lt;&gt;"",MINIFS(Merchant!$A:$A,Merchant!$B:$B,$G$2),)</f>
        <v/>
      </c>
      <c r="D602" s="14" t="str">
        <f t="shared" si="3"/>
        <v/>
      </c>
      <c r="E602" s="14" t="str">
        <f t="shared" si="4"/>
        <v/>
      </c>
      <c r="F602" s="6" t="str">
        <f>IF($A602&lt;&gt;"",MAXIFS(Token!$C:$C,Token!$A:$A,$D602),)</f>
        <v/>
      </c>
    </row>
    <row r="603">
      <c r="A603" s="33" t="str">
        <f t="shared" si="1"/>
        <v/>
      </c>
      <c r="B603" s="22" t="str">
        <f t="shared" si="2"/>
        <v/>
      </c>
      <c r="C603" s="14" t="str">
        <f>IF($A603&lt;&gt;"",MINIFS(Merchant!$A:$A,Merchant!$B:$B,$G$2),)</f>
        <v/>
      </c>
      <c r="D603" s="14" t="str">
        <f t="shared" si="3"/>
        <v/>
      </c>
      <c r="E603" s="14" t="str">
        <f t="shared" si="4"/>
        <v/>
      </c>
      <c r="F603" s="6" t="str">
        <f>IF($A603&lt;&gt;"",MAXIFS(Token!$C:$C,Token!$A:$A,$D603),)</f>
        <v/>
      </c>
    </row>
    <row r="604">
      <c r="A604" s="33" t="str">
        <f t="shared" si="1"/>
        <v/>
      </c>
      <c r="B604" s="22" t="str">
        <f t="shared" si="2"/>
        <v/>
      </c>
      <c r="C604" s="14" t="str">
        <f>IF($A604&lt;&gt;"",MINIFS(Merchant!$A:$A,Merchant!$B:$B,$G$2),)</f>
        <v/>
      </c>
      <c r="D604" s="14" t="str">
        <f t="shared" si="3"/>
        <v/>
      </c>
      <c r="E604" s="14" t="str">
        <f t="shared" si="4"/>
        <v/>
      </c>
      <c r="F604" s="6" t="str">
        <f>IF($A604&lt;&gt;"",MAXIFS(Token!$C:$C,Token!$A:$A,$D604),)</f>
        <v/>
      </c>
    </row>
    <row r="605">
      <c r="A605" s="33" t="str">
        <f t="shared" si="1"/>
        <v/>
      </c>
      <c r="B605" s="22" t="str">
        <f t="shared" si="2"/>
        <v/>
      </c>
      <c r="C605" s="14" t="str">
        <f>IF($A605&lt;&gt;"",MINIFS(Merchant!$A:$A,Merchant!$B:$B,$G$2),)</f>
        <v/>
      </c>
      <c r="D605" s="14" t="str">
        <f t="shared" si="3"/>
        <v/>
      </c>
      <c r="E605" s="14" t="str">
        <f t="shared" si="4"/>
        <v/>
      </c>
      <c r="F605" s="6" t="str">
        <f>IF($A605&lt;&gt;"",MAXIFS(Token!$C:$C,Token!$A:$A,$D605),)</f>
        <v/>
      </c>
    </row>
    <row r="606">
      <c r="A606" s="33" t="str">
        <f t="shared" si="1"/>
        <v/>
      </c>
      <c r="B606" s="22" t="str">
        <f t="shared" si="2"/>
        <v/>
      </c>
      <c r="C606" s="14" t="str">
        <f>IF($A606&lt;&gt;"",MINIFS(Merchant!$A:$A,Merchant!$B:$B,$G$2),)</f>
        <v/>
      </c>
      <c r="D606" s="14" t="str">
        <f t="shared" si="3"/>
        <v/>
      </c>
      <c r="E606" s="14" t="str">
        <f t="shared" si="4"/>
        <v/>
      </c>
      <c r="F606" s="6" t="str">
        <f>IF($A606&lt;&gt;"",MAXIFS(Token!$C:$C,Token!$A:$A,$D606),)</f>
        <v/>
      </c>
    </row>
    <row r="607">
      <c r="A607" s="33" t="str">
        <f t="shared" si="1"/>
        <v/>
      </c>
      <c r="B607" s="22" t="str">
        <f t="shared" si="2"/>
        <v/>
      </c>
      <c r="C607" s="14" t="str">
        <f>IF($A607&lt;&gt;"",MINIFS(Merchant!$A:$A,Merchant!$B:$B,$G$2),)</f>
        <v/>
      </c>
      <c r="D607" s="14" t="str">
        <f t="shared" si="3"/>
        <v/>
      </c>
      <c r="E607" s="14" t="str">
        <f t="shared" si="4"/>
        <v/>
      </c>
      <c r="F607" s="6" t="str">
        <f>IF($A607&lt;&gt;"",MAXIFS(Token!$C:$C,Token!$A:$A,$D607),)</f>
        <v/>
      </c>
    </row>
    <row r="608">
      <c r="A608" s="33" t="str">
        <f t="shared" si="1"/>
        <v/>
      </c>
      <c r="B608" s="22" t="str">
        <f t="shared" si="2"/>
        <v/>
      </c>
      <c r="C608" s="14" t="str">
        <f>IF($A608&lt;&gt;"",MINIFS(Merchant!$A:$A,Merchant!$B:$B,$G$2),)</f>
        <v/>
      </c>
      <c r="D608" s="14" t="str">
        <f t="shared" si="3"/>
        <v/>
      </c>
      <c r="E608" s="14" t="str">
        <f t="shared" si="4"/>
        <v/>
      </c>
      <c r="F608" s="6" t="str">
        <f>IF($A608&lt;&gt;"",MAXIFS(Token!$C:$C,Token!$A:$A,$D608),)</f>
        <v/>
      </c>
    </row>
    <row r="609">
      <c r="A609" s="33" t="str">
        <f t="shared" si="1"/>
        <v/>
      </c>
      <c r="B609" s="22" t="str">
        <f t="shared" si="2"/>
        <v/>
      </c>
      <c r="C609" s="14" t="str">
        <f>IF($A609&lt;&gt;"",MINIFS(Merchant!$A:$A,Merchant!$B:$B,$G$2),)</f>
        <v/>
      </c>
      <c r="D609" s="14" t="str">
        <f t="shared" si="3"/>
        <v/>
      </c>
      <c r="E609" s="14" t="str">
        <f t="shared" si="4"/>
        <v/>
      </c>
      <c r="F609" s="6" t="str">
        <f>IF($A609&lt;&gt;"",MAXIFS(Token!$C:$C,Token!$A:$A,$D609),)</f>
        <v/>
      </c>
    </row>
    <row r="610">
      <c r="A610" s="33" t="str">
        <f t="shared" si="1"/>
        <v/>
      </c>
      <c r="B610" s="22" t="str">
        <f t="shared" si="2"/>
        <v/>
      </c>
      <c r="C610" s="14" t="str">
        <f>IF($A610&lt;&gt;"",MINIFS(Merchant!$A:$A,Merchant!$B:$B,$G$2),)</f>
        <v/>
      </c>
      <c r="D610" s="14" t="str">
        <f t="shared" si="3"/>
        <v/>
      </c>
      <c r="E610" s="14" t="str">
        <f t="shared" si="4"/>
        <v/>
      </c>
      <c r="F610" s="6" t="str">
        <f>IF($A610&lt;&gt;"",MAXIFS(Token!$C:$C,Token!$A:$A,$D610),)</f>
        <v/>
      </c>
    </row>
    <row r="611">
      <c r="A611" s="33" t="str">
        <f t="shared" si="1"/>
        <v/>
      </c>
      <c r="B611" s="22" t="str">
        <f t="shared" si="2"/>
        <v/>
      </c>
      <c r="C611" s="14" t="str">
        <f>IF($A611&lt;&gt;"",MINIFS(Merchant!$A:$A,Merchant!$B:$B,$G$2),)</f>
        <v/>
      </c>
      <c r="D611" s="14" t="str">
        <f t="shared" si="3"/>
        <v/>
      </c>
      <c r="E611" s="14" t="str">
        <f t="shared" si="4"/>
        <v/>
      </c>
      <c r="F611" s="6" t="str">
        <f>IF($A611&lt;&gt;"",MAXIFS(Token!$C:$C,Token!$A:$A,$D611),)</f>
        <v/>
      </c>
    </row>
    <row r="612">
      <c r="A612" s="33" t="str">
        <f t="shared" si="1"/>
        <v/>
      </c>
      <c r="B612" s="22" t="str">
        <f t="shared" si="2"/>
        <v/>
      </c>
      <c r="C612" s="14" t="str">
        <f>IF($A612&lt;&gt;"",MINIFS(Merchant!$A:$A,Merchant!$B:$B,$G$2),)</f>
        <v/>
      </c>
      <c r="D612" s="14" t="str">
        <f t="shared" si="3"/>
        <v/>
      </c>
      <c r="E612" s="14" t="str">
        <f t="shared" si="4"/>
        <v/>
      </c>
      <c r="F612" s="6" t="str">
        <f>IF($A612&lt;&gt;"",MAXIFS(Token!$C:$C,Token!$A:$A,$D612),)</f>
        <v/>
      </c>
    </row>
    <row r="613">
      <c r="A613" s="33" t="str">
        <f t="shared" si="1"/>
        <v/>
      </c>
      <c r="B613" s="22" t="str">
        <f t="shared" si="2"/>
        <v/>
      </c>
      <c r="C613" s="14" t="str">
        <f>IF($A613&lt;&gt;"",MINIFS(Merchant!$A:$A,Merchant!$B:$B,$G$2),)</f>
        <v/>
      </c>
      <c r="D613" s="14" t="str">
        <f t="shared" si="3"/>
        <v/>
      </c>
      <c r="E613" s="14" t="str">
        <f t="shared" si="4"/>
        <v/>
      </c>
      <c r="F613" s="6" t="str">
        <f>IF($A613&lt;&gt;"",MAXIFS(Token!$C:$C,Token!$A:$A,$D613),)</f>
        <v/>
      </c>
    </row>
    <row r="614">
      <c r="A614" s="33" t="str">
        <f t="shared" si="1"/>
        <v/>
      </c>
      <c r="B614" s="22" t="str">
        <f t="shared" si="2"/>
        <v/>
      </c>
      <c r="C614" s="14" t="str">
        <f>IF($A614&lt;&gt;"",MINIFS(Merchant!$A:$A,Merchant!$B:$B,$G$2),)</f>
        <v/>
      </c>
      <c r="D614" s="14" t="str">
        <f t="shared" si="3"/>
        <v/>
      </c>
      <c r="E614" s="14" t="str">
        <f t="shared" si="4"/>
        <v/>
      </c>
      <c r="F614" s="6" t="str">
        <f>IF($A614&lt;&gt;"",MAXIFS(Token!$C:$C,Token!$A:$A,$D614),)</f>
        <v/>
      </c>
    </row>
    <row r="615">
      <c r="A615" s="33" t="str">
        <f t="shared" si="1"/>
        <v/>
      </c>
      <c r="B615" s="22" t="str">
        <f t="shared" si="2"/>
        <v/>
      </c>
      <c r="C615" s="14" t="str">
        <f>IF($A615&lt;&gt;"",MINIFS(Merchant!$A:$A,Merchant!$B:$B,$G$2),)</f>
        <v/>
      </c>
      <c r="D615" s="14" t="str">
        <f t="shared" si="3"/>
        <v/>
      </c>
      <c r="E615" s="14" t="str">
        <f t="shared" si="4"/>
        <v/>
      </c>
      <c r="F615" s="6" t="str">
        <f>IF($A615&lt;&gt;"",MAXIFS(Token!$C:$C,Token!$A:$A,$D615),)</f>
        <v/>
      </c>
    </row>
    <row r="616">
      <c r="A616" s="33" t="str">
        <f t="shared" si="1"/>
        <v/>
      </c>
      <c r="B616" s="22" t="str">
        <f t="shared" si="2"/>
        <v/>
      </c>
      <c r="C616" s="14" t="str">
        <f>IF($A616&lt;&gt;"",MINIFS(Merchant!$A:$A,Merchant!$B:$B,$G$2),)</f>
        <v/>
      </c>
      <c r="D616" s="14" t="str">
        <f t="shared" si="3"/>
        <v/>
      </c>
      <c r="E616" s="14" t="str">
        <f t="shared" si="4"/>
        <v/>
      </c>
      <c r="F616" s="6" t="str">
        <f>IF($A616&lt;&gt;"",MAXIFS(Token!$C:$C,Token!$A:$A,$D616),)</f>
        <v/>
      </c>
    </row>
    <row r="617">
      <c r="A617" s="33" t="str">
        <f t="shared" si="1"/>
        <v/>
      </c>
      <c r="B617" s="22" t="str">
        <f t="shared" si="2"/>
        <v/>
      </c>
      <c r="C617" s="14" t="str">
        <f>IF($A617&lt;&gt;"",MINIFS(Merchant!$A:$A,Merchant!$B:$B,$G$2),)</f>
        <v/>
      </c>
      <c r="D617" s="14" t="str">
        <f t="shared" si="3"/>
        <v/>
      </c>
      <c r="E617" s="14" t="str">
        <f t="shared" si="4"/>
        <v/>
      </c>
      <c r="F617" s="6" t="str">
        <f>IF($A617&lt;&gt;"",MAXIFS(Token!$C:$C,Token!$A:$A,$D617),)</f>
        <v/>
      </c>
    </row>
    <row r="618">
      <c r="A618" s="33" t="str">
        <f t="shared" si="1"/>
        <v/>
      </c>
      <c r="B618" s="22" t="str">
        <f t="shared" si="2"/>
        <v/>
      </c>
      <c r="C618" s="14" t="str">
        <f>IF($A618&lt;&gt;"",MINIFS(Merchant!$A:$A,Merchant!$B:$B,$G$2),)</f>
        <v/>
      </c>
      <c r="D618" s="14" t="str">
        <f t="shared" si="3"/>
        <v/>
      </c>
      <c r="E618" s="14" t="str">
        <f t="shared" si="4"/>
        <v/>
      </c>
      <c r="F618" s="6" t="str">
        <f>IF($A618&lt;&gt;"",MAXIFS(Token!$C:$C,Token!$A:$A,$D618),)</f>
        <v/>
      </c>
    </row>
    <row r="619">
      <c r="A619" s="33" t="str">
        <f t="shared" si="1"/>
        <v/>
      </c>
      <c r="B619" s="22" t="str">
        <f t="shared" si="2"/>
        <v/>
      </c>
      <c r="C619" s="14" t="str">
        <f>IF($A619&lt;&gt;"",MINIFS(Merchant!$A:$A,Merchant!$B:$B,$G$2),)</f>
        <v/>
      </c>
      <c r="D619" s="14" t="str">
        <f t="shared" si="3"/>
        <v/>
      </c>
      <c r="E619" s="14" t="str">
        <f t="shared" si="4"/>
        <v/>
      </c>
      <c r="F619" s="6" t="str">
        <f>IF($A619&lt;&gt;"",MAXIFS(Token!$C:$C,Token!$A:$A,$D619),)</f>
        <v/>
      </c>
    </row>
    <row r="620">
      <c r="A620" s="33" t="str">
        <f t="shared" si="1"/>
        <v/>
      </c>
      <c r="B620" s="22" t="str">
        <f t="shared" si="2"/>
        <v/>
      </c>
      <c r="C620" s="14" t="str">
        <f>IF($A620&lt;&gt;"",MINIFS(Merchant!$A:$A,Merchant!$B:$B,$G$2),)</f>
        <v/>
      </c>
      <c r="D620" s="14" t="str">
        <f t="shared" si="3"/>
        <v/>
      </c>
      <c r="E620" s="14" t="str">
        <f t="shared" si="4"/>
        <v/>
      </c>
      <c r="F620" s="6" t="str">
        <f>IF($A620&lt;&gt;"",MAXIFS(Token!$C:$C,Token!$A:$A,$D620),)</f>
        <v/>
      </c>
    </row>
    <row r="621">
      <c r="A621" s="33" t="str">
        <f t="shared" si="1"/>
        <v/>
      </c>
      <c r="B621" s="22" t="str">
        <f t="shared" si="2"/>
        <v/>
      </c>
      <c r="C621" s="14" t="str">
        <f>IF($A621&lt;&gt;"",MINIFS(Merchant!$A:$A,Merchant!$B:$B,$G$2),)</f>
        <v/>
      </c>
      <c r="D621" s="14" t="str">
        <f t="shared" si="3"/>
        <v/>
      </c>
      <c r="E621" s="14" t="str">
        <f t="shared" si="4"/>
        <v/>
      </c>
      <c r="F621" s="6" t="str">
        <f>IF($A621&lt;&gt;"",MAXIFS(Token!$C:$C,Token!$A:$A,$D621),)</f>
        <v/>
      </c>
    </row>
    <row r="622">
      <c r="A622" s="33" t="str">
        <f t="shared" si="1"/>
        <v/>
      </c>
      <c r="B622" s="22" t="str">
        <f t="shared" si="2"/>
        <v/>
      </c>
      <c r="C622" s="14" t="str">
        <f>IF($A622&lt;&gt;"",MINIFS(Merchant!$A:$A,Merchant!$B:$B,$G$2),)</f>
        <v/>
      </c>
      <c r="D622" s="14" t="str">
        <f t="shared" si="3"/>
        <v/>
      </c>
      <c r="E622" s="14" t="str">
        <f t="shared" si="4"/>
        <v/>
      </c>
      <c r="F622" s="6" t="str">
        <f>IF($A622&lt;&gt;"",MAXIFS(Token!$C:$C,Token!$A:$A,$D622),)</f>
        <v/>
      </c>
    </row>
    <row r="623">
      <c r="A623" s="33" t="str">
        <f t="shared" si="1"/>
        <v/>
      </c>
      <c r="B623" s="22" t="str">
        <f t="shared" si="2"/>
        <v/>
      </c>
      <c r="C623" s="14" t="str">
        <f>IF($A623&lt;&gt;"",MINIFS(Merchant!$A:$A,Merchant!$B:$B,$G$2),)</f>
        <v/>
      </c>
      <c r="D623" s="14" t="str">
        <f t="shared" si="3"/>
        <v/>
      </c>
      <c r="E623" s="14" t="str">
        <f t="shared" si="4"/>
        <v/>
      </c>
      <c r="F623" s="6" t="str">
        <f>IF($A623&lt;&gt;"",MAXIFS(Token!$C:$C,Token!$A:$A,$D623),)</f>
        <v/>
      </c>
    </row>
    <row r="624">
      <c r="A624" s="33" t="str">
        <f t="shared" si="1"/>
        <v/>
      </c>
      <c r="B624" s="22" t="str">
        <f t="shared" si="2"/>
        <v/>
      </c>
      <c r="C624" s="14" t="str">
        <f>IF($A624&lt;&gt;"",MINIFS(Merchant!$A:$A,Merchant!$B:$B,$G$2),)</f>
        <v/>
      </c>
      <c r="D624" s="14" t="str">
        <f t="shared" si="3"/>
        <v/>
      </c>
      <c r="E624" s="14" t="str">
        <f t="shared" si="4"/>
        <v/>
      </c>
      <c r="F624" s="6" t="str">
        <f>IF($A624&lt;&gt;"",MAXIFS(Token!$C:$C,Token!$A:$A,$D624),)</f>
        <v/>
      </c>
    </row>
    <row r="625">
      <c r="A625" s="33" t="str">
        <f t="shared" si="1"/>
        <v/>
      </c>
      <c r="B625" s="22" t="str">
        <f t="shared" si="2"/>
        <v/>
      </c>
      <c r="C625" s="14" t="str">
        <f>IF($A625&lt;&gt;"",MINIFS(Merchant!$A:$A,Merchant!$B:$B,$G$2),)</f>
        <v/>
      </c>
      <c r="D625" s="14" t="str">
        <f t="shared" si="3"/>
        <v/>
      </c>
      <c r="E625" s="14" t="str">
        <f t="shared" si="4"/>
        <v/>
      </c>
      <c r="F625" s="6" t="str">
        <f>IF($A625&lt;&gt;"",MAXIFS(Token!$C:$C,Token!$A:$A,$D625),)</f>
        <v/>
      </c>
    </row>
    <row r="626">
      <c r="A626" s="33" t="str">
        <f t="shared" si="1"/>
        <v/>
      </c>
      <c r="B626" s="22" t="str">
        <f t="shared" si="2"/>
        <v/>
      </c>
      <c r="C626" s="14" t="str">
        <f>IF($A626&lt;&gt;"",MINIFS(Merchant!$A:$A,Merchant!$B:$B,$G$2),)</f>
        <v/>
      </c>
      <c r="D626" s="14" t="str">
        <f t="shared" si="3"/>
        <v/>
      </c>
      <c r="E626" s="14" t="str">
        <f t="shared" si="4"/>
        <v/>
      </c>
      <c r="F626" s="6" t="str">
        <f>IF($A626&lt;&gt;"",MAXIFS(Token!$C:$C,Token!$A:$A,$D626),)</f>
        <v/>
      </c>
    </row>
    <row r="627">
      <c r="A627" s="33" t="str">
        <f t="shared" si="1"/>
        <v/>
      </c>
      <c r="B627" s="22" t="str">
        <f t="shared" si="2"/>
        <v/>
      </c>
      <c r="C627" s="14" t="str">
        <f>IF($A627&lt;&gt;"",MINIFS(Merchant!$A:$A,Merchant!$B:$B,$G$2),)</f>
        <v/>
      </c>
      <c r="D627" s="14" t="str">
        <f t="shared" si="3"/>
        <v/>
      </c>
      <c r="E627" s="14" t="str">
        <f t="shared" si="4"/>
        <v/>
      </c>
      <c r="F627" s="6" t="str">
        <f>IF($A627&lt;&gt;"",MAXIFS(Token!$C:$C,Token!$A:$A,$D627),)</f>
        <v/>
      </c>
    </row>
    <row r="628">
      <c r="A628" s="33" t="str">
        <f t="shared" si="1"/>
        <v/>
      </c>
      <c r="B628" s="22" t="str">
        <f t="shared" si="2"/>
        <v/>
      </c>
      <c r="C628" s="14" t="str">
        <f>IF($A628&lt;&gt;"",MINIFS(Merchant!$A:$A,Merchant!$B:$B,$G$2),)</f>
        <v/>
      </c>
      <c r="D628" s="14" t="str">
        <f t="shared" si="3"/>
        <v/>
      </c>
      <c r="E628" s="14" t="str">
        <f t="shared" si="4"/>
        <v/>
      </c>
      <c r="F628" s="6" t="str">
        <f>IF($A628&lt;&gt;"",MAXIFS(Token!$C:$C,Token!$A:$A,$D628),)</f>
        <v/>
      </c>
    </row>
    <row r="629">
      <c r="A629" s="33" t="str">
        <f t="shared" si="1"/>
        <v/>
      </c>
      <c r="B629" s="22" t="str">
        <f t="shared" si="2"/>
        <v/>
      </c>
      <c r="C629" s="14" t="str">
        <f>IF($A629&lt;&gt;"",MINIFS(Merchant!$A:$A,Merchant!$B:$B,$G$2),)</f>
        <v/>
      </c>
      <c r="D629" s="14" t="str">
        <f t="shared" si="3"/>
        <v/>
      </c>
      <c r="E629" s="14" t="str">
        <f t="shared" si="4"/>
        <v/>
      </c>
      <c r="F629" s="6" t="str">
        <f>IF($A629&lt;&gt;"",MAXIFS(Token!$C:$C,Token!$A:$A,$D629),)</f>
        <v/>
      </c>
    </row>
    <row r="630">
      <c r="A630" s="33" t="str">
        <f t="shared" si="1"/>
        <v/>
      </c>
      <c r="B630" s="22" t="str">
        <f t="shared" si="2"/>
        <v/>
      </c>
      <c r="C630" s="14" t="str">
        <f>IF($A630&lt;&gt;"",MINIFS(Merchant!$A:$A,Merchant!$B:$B,$G$2),)</f>
        <v/>
      </c>
      <c r="D630" s="14" t="str">
        <f t="shared" si="3"/>
        <v/>
      </c>
      <c r="E630" s="14" t="str">
        <f t="shared" si="4"/>
        <v/>
      </c>
      <c r="F630" s="6" t="str">
        <f>IF($A630&lt;&gt;"",MAXIFS(Token!$C:$C,Token!$A:$A,$D630),)</f>
        <v/>
      </c>
    </row>
    <row r="631">
      <c r="A631" s="33" t="str">
        <f t="shared" si="1"/>
        <v/>
      </c>
      <c r="B631" s="22" t="str">
        <f t="shared" si="2"/>
        <v/>
      </c>
      <c r="C631" s="14" t="str">
        <f>IF($A631&lt;&gt;"",MINIFS(Merchant!$A:$A,Merchant!$B:$B,$G$2),)</f>
        <v/>
      </c>
      <c r="D631" s="14" t="str">
        <f t="shared" si="3"/>
        <v/>
      </c>
      <c r="E631" s="14" t="str">
        <f t="shared" si="4"/>
        <v/>
      </c>
      <c r="F631" s="6" t="str">
        <f>IF($A631&lt;&gt;"",MAXIFS(Token!$C:$C,Token!$A:$A,$D631),)</f>
        <v/>
      </c>
    </row>
    <row r="632">
      <c r="A632" s="33" t="str">
        <f t="shared" si="1"/>
        <v/>
      </c>
      <c r="B632" s="22" t="str">
        <f t="shared" si="2"/>
        <v/>
      </c>
      <c r="C632" s="14" t="str">
        <f>IF($A632&lt;&gt;"",MINIFS(Merchant!$A:$A,Merchant!$B:$B,$G$2),)</f>
        <v/>
      </c>
      <c r="D632" s="14" t="str">
        <f t="shared" si="3"/>
        <v/>
      </c>
      <c r="E632" s="14" t="str">
        <f t="shared" si="4"/>
        <v/>
      </c>
      <c r="F632" s="6" t="str">
        <f>IF($A632&lt;&gt;"",MAXIFS(Token!$C:$C,Token!$A:$A,$D632),)</f>
        <v/>
      </c>
    </row>
    <row r="633">
      <c r="A633" s="33" t="str">
        <f t="shared" si="1"/>
        <v/>
      </c>
      <c r="B633" s="22" t="str">
        <f t="shared" si="2"/>
        <v/>
      </c>
      <c r="C633" s="14" t="str">
        <f>IF($A633&lt;&gt;"",MINIFS(Merchant!$A:$A,Merchant!$B:$B,$G$2),)</f>
        <v/>
      </c>
      <c r="D633" s="14" t="str">
        <f t="shared" si="3"/>
        <v/>
      </c>
      <c r="E633" s="14" t="str">
        <f t="shared" si="4"/>
        <v/>
      </c>
      <c r="F633" s="6" t="str">
        <f>IF($A633&lt;&gt;"",MAXIFS(Token!$C:$C,Token!$A:$A,$D633),)</f>
        <v/>
      </c>
    </row>
    <row r="634">
      <c r="A634" s="33" t="str">
        <f t="shared" si="1"/>
        <v/>
      </c>
      <c r="B634" s="22" t="str">
        <f t="shared" si="2"/>
        <v/>
      </c>
      <c r="C634" s="14" t="str">
        <f>IF($A634&lt;&gt;"",MINIFS(Merchant!$A:$A,Merchant!$B:$B,$G$2),)</f>
        <v/>
      </c>
      <c r="D634" s="14" t="str">
        <f t="shared" si="3"/>
        <v/>
      </c>
      <c r="E634" s="14" t="str">
        <f t="shared" si="4"/>
        <v/>
      </c>
      <c r="F634" s="6" t="str">
        <f>IF($A634&lt;&gt;"",MAXIFS(Token!$C:$C,Token!$A:$A,$D634),)</f>
        <v/>
      </c>
    </row>
    <row r="635">
      <c r="A635" s="33" t="str">
        <f t="shared" si="1"/>
        <v/>
      </c>
      <c r="B635" s="22" t="str">
        <f t="shared" si="2"/>
        <v/>
      </c>
      <c r="C635" s="14" t="str">
        <f>IF($A635&lt;&gt;"",MINIFS(Merchant!$A:$A,Merchant!$B:$B,$G$2),)</f>
        <v/>
      </c>
      <c r="D635" s="14" t="str">
        <f t="shared" si="3"/>
        <v/>
      </c>
      <c r="E635" s="14" t="str">
        <f t="shared" si="4"/>
        <v/>
      </c>
      <c r="F635" s="6" t="str">
        <f>IF($A635&lt;&gt;"",MAXIFS(Token!$C:$C,Token!$A:$A,$D635),)</f>
        <v/>
      </c>
    </row>
    <row r="636">
      <c r="A636" s="33" t="str">
        <f t="shared" si="1"/>
        <v/>
      </c>
      <c r="B636" s="22" t="str">
        <f t="shared" si="2"/>
        <v/>
      </c>
      <c r="C636" s="14" t="str">
        <f>IF($A636&lt;&gt;"",MINIFS(Merchant!$A:$A,Merchant!$B:$B,$G$2),)</f>
        <v/>
      </c>
      <c r="D636" s="14" t="str">
        <f t="shared" si="3"/>
        <v/>
      </c>
      <c r="E636" s="14" t="str">
        <f t="shared" si="4"/>
        <v/>
      </c>
      <c r="F636" s="6" t="str">
        <f>IF($A636&lt;&gt;"",MAXIFS(Token!$C:$C,Token!$A:$A,$D636),)</f>
        <v/>
      </c>
    </row>
    <row r="637">
      <c r="A637" s="33" t="str">
        <f t="shared" si="1"/>
        <v/>
      </c>
      <c r="B637" s="22" t="str">
        <f t="shared" si="2"/>
        <v/>
      </c>
      <c r="C637" s="14" t="str">
        <f>IF($A637&lt;&gt;"",MINIFS(Merchant!$A:$A,Merchant!$B:$B,$G$2),)</f>
        <v/>
      </c>
      <c r="D637" s="14" t="str">
        <f t="shared" si="3"/>
        <v/>
      </c>
      <c r="E637" s="14" t="str">
        <f t="shared" si="4"/>
        <v/>
      </c>
      <c r="F637" s="6" t="str">
        <f>IF($A637&lt;&gt;"",MAXIFS(Token!$C:$C,Token!$A:$A,$D637),)</f>
        <v/>
      </c>
    </row>
    <row r="638">
      <c r="A638" s="33" t="str">
        <f t="shared" si="1"/>
        <v/>
      </c>
      <c r="B638" s="22" t="str">
        <f t="shared" si="2"/>
        <v/>
      </c>
      <c r="C638" s="14" t="str">
        <f>IF($A638&lt;&gt;"",MINIFS(Merchant!$A:$A,Merchant!$B:$B,$G$2),)</f>
        <v/>
      </c>
      <c r="D638" s="14" t="str">
        <f t="shared" si="3"/>
        <v/>
      </c>
      <c r="E638" s="14" t="str">
        <f t="shared" si="4"/>
        <v/>
      </c>
      <c r="F638" s="6" t="str">
        <f>IF($A638&lt;&gt;"",MAXIFS(Token!$C:$C,Token!$A:$A,$D638),)</f>
        <v/>
      </c>
    </row>
    <row r="639">
      <c r="A639" s="33" t="str">
        <f t="shared" si="1"/>
        <v/>
      </c>
      <c r="B639" s="22" t="str">
        <f t="shared" si="2"/>
        <v/>
      </c>
      <c r="C639" s="14" t="str">
        <f>IF($A639&lt;&gt;"",MINIFS(Merchant!$A:$A,Merchant!$B:$B,$G$2),)</f>
        <v/>
      </c>
      <c r="D639" s="14" t="str">
        <f t="shared" si="3"/>
        <v/>
      </c>
      <c r="E639" s="14" t="str">
        <f t="shared" si="4"/>
        <v/>
      </c>
      <c r="F639" s="6" t="str">
        <f>IF($A639&lt;&gt;"",MAXIFS(Token!$C:$C,Token!$A:$A,$D639),)</f>
        <v/>
      </c>
    </row>
    <row r="640">
      <c r="A640" s="33" t="str">
        <f t="shared" si="1"/>
        <v/>
      </c>
      <c r="B640" s="22" t="str">
        <f t="shared" si="2"/>
        <v/>
      </c>
      <c r="C640" s="14" t="str">
        <f>IF($A640&lt;&gt;"",MINIFS(Merchant!$A:$A,Merchant!$B:$B,$G$2),)</f>
        <v/>
      </c>
      <c r="D640" s="14" t="str">
        <f t="shared" si="3"/>
        <v/>
      </c>
      <c r="E640" s="14" t="str">
        <f t="shared" si="4"/>
        <v/>
      </c>
      <c r="F640" s="6" t="str">
        <f>IF($A640&lt;&gt;"",MAXIFS(Token!$C:$C,Token!$A:$A,$D640),)</f>
        <v/>
      </c>
    </row>
    <row r="641">
      <c r="A641" s="33" t="str">
        <f t="shared" si="1"/>
        <v/>
      </c>
      <c r="B641" s="22" t="str">
        <f t="shared" si="2"/>
        <v/>
      </c>
      <c r="C641" s="14" t="str">
        <f>IF($A641&lt;&gt;"",MINIFS(Merchant!$A:$A,Merchant!$B:$B,$G$2),)</f>
        <v/>
      </c>
      <c r="D641" s="14" t="str">
        <f t="shared" si="3"/>
        <v/>
      </c>
      <c r="E641" s="14" t="str">
        <f t="shared" si="4"/>
        <v/>
      </c>
      <c r="F641" s="6" t="str">
        <f>IF($A641&lt;&gt;"",MAXIFS(Token!$C:$C,Token!$A:$A,$D641),)</f>
        <v/>
      </c>
    </row>
    <row r="642">
      <c r="A642" s="33" t="str">
        <f t="shared" si="1"/>
        <v/>
      </c>
      <c r="B642" s="22" t="str">
        <f t="shared" si="2"/>
        <v/>
      </c>
      <c r="C642" s="14" t="str">
        <f>IF($A642&lt;&gt;"",MINIFS(Merchant!$A:$A,Merchant!$B:$B,$G$2),)</f>
        <v/>
      </c>
      <c r="D642" s="14" t="str">
        <f t="shared" si="3"/>
        <v/>
      </c>
      <c r="E642" s="14" t="str">
        <f t="shared" si="4"/>
        <v/>
      </c>
      <c r="F642" s="6" t="str">
        <f>IF($A642&lt;&gt;"",MAXIFS(Token!$C:$C,Token!$A:$A,$D642),)</f>
        <v/>
      </c>
    </row>
    <row r="643">
      <c r="A643" s="33" t="str">
        <f t="shared" si="1"/>
        <v/>
      </c>
      <c r="B643" s="22" t="str">
        <f t="shared" si="2"/>
        <v/>
      </c>
      <c r="C643" s="14" t="str">
        <f>IF($A643&lt;&gt;"",MINIFS(Merchant!$A:$A,Merchant!$B:$B,$G$2),)</f>
        <v/>
      </c>
      <c r="D643" s="14" t="str">
        <f t="shared" si="3"/>
        <v/>
      </c>
      <c r="E643" s="14" t="str">
        <f t="shared" si="4"/>
        <v/>
      </c>
      <c r="F643" s="6" t="str">
        <f>IF($A643&lt;&gt;"",MAXIFS(Token!$C:$C,Token!$A:$A,$D643),)</f>
        <v/>
      </c>
    </row>
    <row r="644">
      <c r="A644" s="33" t="str">
        <f t="shared" si="1"/>
        <v/>
      </c>
      <c r="B644" s="22" t="str">
        <f t="shared" si="2"/>
        <v/>
      </c>
      <c r="C644" s="14" t="str">
        <f>IF($A644&lt;&gt;"",MINIFS(Merchant!$A:$A,Merchant!$B:$B,$G$2),)</f>
        <v/>
      </c>
      <c r="D644" s="14" t="str">
        <f t="shared" si="3"/>
        <v/>
      </c>
      <c r="E644" s="14" t="str">
        <f t="shared" si="4"/>
        <v/>
      </c>
      <c r="F644" s="6" t="str">
        <f>IF($A644&lt;&gt;"",MAXIFS(Token!$C:$C,Token!$A:$A,$D644),)</f>
        <v/>
      </c>
    </row>
    <row r="645">
      <c r="A645" s="33" t="str">
        <f t="shared" si="1"/>
        <v/>
      </c>
      <c r="B645" s="22" t="str">
        <f t="shared" si="2"/>
        <v/>
      </c>
      <c r="C645" s="14" t="str">
        <f>IF($A645&lt;&gt;"",MINIFS(Merchant!$A:$A,Merchant!$B:$B,$G$2),)</f>
        <v/>
      </c>
      <c r="D645" s="14" t="str">
        <f t="shared" si="3"/>
        <v/>
      </c>
      <c r="E645" s="14" t="str">
        <f t="shared" si="4"/>
        <v/>
      </c>
      <c r="F645" s="6" t="str">
        <f>IF($A645&lt;&gt;"",MAXIFS(Token!$C:$C,Token!$A:$A,$D645),)</f>
        <v/>
      </c>
    </row>
    <row r="646">
      <c r="A646" s="33" t="str">
        <f t="shared" si="1"/>
        <v/>
      </c>
      <c r="B646" s="22" t="str">
        <f t="shared" si="2"/>
        <v/>
      </c>
      <c r="C646" s="14" t="str">
        <f>IF($A646&lt;&gt;"",MINIFS(Merchant!$A:$A,Merchant!$B:$B,$G$2),)</f>
        <v/>
      </c>
      <c r="D646" s="14" t="str">
        <f t="shared" si="3"/>
        <v/>
      </c>
      <c r="E646" s="14" t="str">
        <f t="shared" si="4"/>
        <v/>
      </c>
      <c r="F646" s="6" t="str">
        <f>IF($A646&lt;&gt;"",MAXIFS(Token!$C:$C,Token!$A:$A,$D646),)</f>
        <v/>
      </c>
    </row>
    <row r="647">
      <c r="A647" s="33" t="str">
        <f t="shared" si="1"/>
        <v/>
      </c>
      <c r="B647" s="22" t="str">
        <f t="shared" si="2"/>
        <v/>
      </c>
      <c r="C647" s="14" t="str">
        <f>IF($A647&lt;&gt;"",MINIFS(Merchant!$A:$A,Merchant!$B:$B,$G$2),)</f>
        <v/>
      </c>
      <c r="D647" s="14" t="str">
        <f t="shared" si="3"/>
        <v/>
      </c>
      <c r="E647" s="14" t="str">
        <f t="shared" si="4"/>
        <v/>
      </c>
      <c r="F647" s="6" t="str">
        <f>IF($A647&lt;&gt;"",MAXIFS(Token!$C:$C,Token!$A:$A,$D647),)</f>
        <v/>
      </c>
    </row>
    <row r="648">
      <c r="A648" s="33" t="str">
        <f t="shared" si="1"/>
        <v/>
      </c>
      <c r="B648" s="22" t="str">
        <f t="shared" si="2"/>
        <v/>
      </c>
      <c r="C648" s="14" t="str">
        <f>IF($A648&lt;&gt;"",MINIFS(Merchant!$A:$A,Merchant!$B:$B,$G$2),)</f>
        <v/>
      </c>
      <c r="D648" s="14" t="str">
        <f t="shared" si="3"/>
        <v/>
      </c>
      <c r="E648" s="14" t="str">
        <f t="shared" si="4"/>
        <v/>
      </c>
      <c r="F648" s="6" t="str">
        <f>IF($A648&lt;&gt;"",MAXIFS(Token!$C:$C,Token!$A:$A,$D648),)</f>
        <v/>
      </c>
    </row>
    <row r="649">
      <c r="A649" s="33" t="str">
        <f t="shared" si="1"/>
        <v/>
      </c>
      <c r="B649" s="22" t="str">
        <f t="shared" si="2"/>
        <v/>
      </c>
      <c r="C649" s="14" t="str">
        <f>IF($A649&lt;&gt;"",MINIFS(Merchant!$A:$A,Merchant!$B:$B,$G$2),)</f>
        <v/>
      </c>
      <c r="D649" s="14" t="str">
        <f t="shared" si="3"/>
        <v/>
      </c>
      <c r="E649" s="14" t="str">
        <f t="shared" si="4"/>
        <v/>
      </c>
      <c r="F649" s="6" t="str">
        <f>IF($A649&lt;&gt;"",MAXIFS(Token!$C:$C,Token!$A:$A,$D649),)</f>
        <v/>
      </c>
    </row>
    <row r="650">
      <c r="A650" s="33" t="str">
        <f t="shared" si="1"/>
        <v/>
      </c>
      <c r="B650" s="22" t="str">
        <f t="shared" si="2"/>
        <v/>
      </c>
      <c r="C650" s="14" t="str">
        <f>IF($A650&lt;&gt;"",MINIFS(Merchant!$A:$A,Merchant!$B:$B,$G$2),)</f>
        <v/>
      </c>
      <c r="D650" s="14" t="str">
        <f t="shared" si="3"/>
        <v/>
      </c>
      <c r="E650" s="14" t="str">
        <f t="shared" si="4"/>
        <v/>
      </c>
      <c r="F650" s="6" t="str">
        <f>IF($A650&lt;&gt;"",MAXIFS(Token!$C:$C,Token!$A:$A,$D650),)</f>
        <v/>
      </c>
    </row>
    <row r="651">
      <c r="A651" s="33" t="str">
        <f t="shared" si="1"/>
        <v/>
      </c>
      <c r="B651" s="22" t="str">
        <f t="shared" si="2"/>
        <v/>
      </c>
      <c r="C651" s="14" t="str">
        <f>IF($A651&lt;&gt;"",MINIFS(Merchant!$A:$A,Merchant!$B:$B,$G$2),)</f>
        <v/>
      </c>
      <c r="D651" s="14" t="str">
        <f t="shared" si="3"/>
        <v/>
      </c>
      <c r="E651" s="14" t="str">
        <f t="shared" si="4"/>
        <v/>
      </c>
      <c r="F651" s="6" t="str">
        <f>IF($A651&lt;&gt;"",MAXIFS(Token!$C:$C,Token!$A:$A,$D651),)</f>
        <v/>
      </c>
    </row>
    <row r="652">
      <c r="A652" s="33" t="str">
        <f t="shared" si="1"/>
        <v/>
      </c>
      <c r="B652" s="22" t="str">
        <f t="shared" si="2"/>
        <v/>
      </c>
      <c r="C652" s="14" t="str">
        <f>IF($A652&lt;&gt;"",MINIFS(Merchant!$A:$A,Merchant!$B:$B,$G$2),)</f>
        <v/>
      </c>
      <c r="D652" s="14" t="str">
        <f t="shared" si="3"/>
        <v/>
      </c>
      <c r="E652" s="14" t="str">
        <f t="shared" si="4"/>
        <v/>
      </c>
      <c r="F652" s="6" t="str">
        <f>IF($A652&lt;&gt;"",MAXIFS(Token!$C:$C,Token!$A:$A,$D652),)</f>
        <v/>
      </c>
    </row>
    <row r="653">
      <c r="A653" s="33" t="str">
        <f t="shared" si="1"/>
        <v/>
      </c>
      <c r="B653" s="22" t="str">
        <f t="shared" si="2"/>
        <v/>
      </c>
      <c r="C653" s="14" t="str">
        <f>IF($A653&lt;&gt;"",MINIFS(Merchant!$A:$A,Merchant!$B:$B,$G$2),)</f>
        <v/>
      </c>
      <c r="D653" s="14" t="str">
        <f t="shared" si="3"/>
        <v/>
      </c>
      <c r="E653" s="14" t="str">
        <f t="shared" si="4"/>
        <v/>
      </c>
      <c r="F653" s="6" t="str">
        <f>IF($A653&lt;&gt;"",MAXIFS(Token!$C:$C,Token!$A:$A,$D653),)</f>
        <v/>
      </c>
    </row>
    <row r="654">
      <c r="A654" s="33" t="str">
        <f t="shared" si="1"/>
        <v/>
      </c>
      <c r="B654" s="22" t="str">
        <f t="shared" si="2"/>
        <v/>
      </c>
      <c r="C654" s="14" t="str">
        <f>IF($A654&lt;&gt;"",MINIFS(Merchant!$A:$A,Merchant!$B:$B,$G$2),)</f>
        <v/>
      </c>
      <c r="D654" s="14" t="str">
        <f t="shared" si="3"/>
        <v/>
      </c>
      <c r="E654" s="14" t="str">
        <f t="shared" si="4"/>
        <v/>
      </c>
      <c r="F654" s="6" t="str">
        <f>IF($A654&lt;&gt;"",MAXIFS(Token!$C:$C,Token!$A:$A,$D654),)</f>
        <v/>
      </c>
    </row>
    <row r="655">
      <c r="A655" s="33" t="str">
        <f t="shared" si="1"/>
        <v/>
      </c>
      <c r="B655" s="22" t="str">
        <f t="shared" si="2"/>
        <v/>
      </c>
      <c r="C655" s="14" t="str">
        <f>IF($A655&lt;&gt;"",MINIFS(Merchant!$A:$A,Merchant!$B:$B,$G$2),)</f>
        <v/>
      </c>
      <c r="D655" s="14" t="str">
        <f t="shared" si="3"/>
        <v/>
      </c>
      <c r="E655" s="14" t="str">
        <f t="shared" si="4"/>
        <v/>
      </c>
      <c r="F655" s="6" t="str">
        <f>IF($A655&lt;&gt;"",MAXIFS(Token!$C:$C,Token!$A:$A,$D655),)</f>
        <v/>
      </c>
    </row>
    <row r="656">
      <c r="A656" s="33" t="str">
        <f t="shared" si="1"/>
        <v/>
      </c>
      <c r="B656" s="22" t="str">
        <f t="shared" si="2"/>
        <v/>
      </c>
      <c r="C656" s="14" t="str">
        <f>IF($A656&lt;&gt;"",MINIFS(Merchant!$A:$A,Merchant!$B:$B,$G$2),)</f>
        <v/>
      </c>
      <c r="D656" s="14" t="str">
        <f t="shared" si="3"/>
        <v/>
      </c>
      <c r="E656" s="14" t="str">
        <f t="shared" si="4"/>
        <v/>
      </c>
      <c r="F656" s="6" t="str">
        <f>IF($A656&lt;&gt;"",MAXIFS(Token!$C:$C,Token!$A:$A,$D656),)</f>
        <v/>
      </c>
    </row>
    <row r="657">
      <c r="A657" s="33" t="str">
        <f t="shared" si="1"/>
        <v/>
      </c>
      <c r="B657" s="22" t="str">
        <f t="shared" si="2"/>
        <v/>
      </c>
      <c r="C657" s="14" t="str">
        <f>IF($A657&lt;&gt;"",MINIFS(Merchant!$A:$A,Merchant!$B:$B,$G$2),)</f>
        <v/>
      </c>
      <c r="D657" s="14" t="str">
        <f t="shared" si="3"/>
        <v/>
      </c>
      <c r="E657" s="14" t="str">
        <f t="shared" si="4"/>
        <v/>
      </c>
      <c r="F657" s="6" t="str">
        <f>IF($A657&lt;&gt;"",MAXIFS(Token!$C:$C,Token!$A:$A,$D657),)</f>
        <v/>
      </c>
    </row>
    <row r="658">
      <c r="A658" s="33" t="str">
        <f t="shared" si="1"/>
        <v/>
      </c>
      <c r="B658" s="22" t="str">
        <f t="shared" si="2"/>
        <v/>
      </c>
      <c r="C658" s="14" t="str">
        <f>IF($A658&lt;&gt;"",MINIFS(Merchant!$A:$A,Merchant!$B:$B,$G$2),)</f>
        <v/>
      </c>
      <c r="D658" s="14" t="str">
        <f t="shared" si="3"/>
        <v/>
      </c>
      <c r="E658" s="14" t="str">
        <f t="shared" si="4"/>
        <v/>
      </c>
      <c r="F658" s="6" t="str">
        <f>IF($A658&lt;&gt;"",MAXIFS(Token!$C:$C,Token!$A:$A,$D658),)</f>
        <v/>
      </c>
    </row>
    <row r="659">
      <c r="A659" s="33" t="str">
        <f t="shared" si="1"/>
        <v/>
      </c>
      <c r="B659" s="22" t="str">
        <f t="shared" si="2"/>
        <v/>
      </c>
      <c r="C659" s="14" t="str">
        <f>IF($A659&lt;&gt;"",MINIFS(Merchant!$A:$A,Merchant!$B:$B,$G$2),)</f>
        <v/>
      </c>
      <c r="D659" s="14" t="str">
        <f t="shared" si="3"/>
        <v/>
      </c>
      <c r="E659" s="14" t="str">
        <f t="shared" si="4"/>
        <v/>
      </c>
      <c r="F659" s="6" t="str">
        <f>IF($A659&lt;&gt;"",MAXIFS(Token!$C:$C,Token!$A:$A,$D659),)</f>
        <v/>
      </c>
    </row>
    <row r="660">
      <c r="A660" s="33" t="str">
        <f t="shared" si="1"/>
        <v/>
      </c>
      <c r="B660" s="22" t="str">
        <f t="shared" si="2"/>
        <v/>
      </c>
      <c r="C660" s="14" t="str">
        <f>IF($A660&lt;&gt;"",MINIFS(Merchant!$A:$A,Merchant!$B:$B,$G$2),)</f>
        <v/>
      </c>
      <c r="D660" s="14" t="str">
        <f t="shared" si="3"/>
        <v/>
      </c>
      <c r="E660" s="14" t="str">
        <f t="shared" si="4"/>
        <v/>
      </c>
      <c r="F660" s="6" t="str">
        <f>IF($A660&lt;&gt;"",MAXIFS(Token!$C:$C,Token!$A:$A,$D660),)</f>
        <v/>
      </c>
    </row>
    <row r="661">
      <c r="A661" s="33" t="str">
        <f t="shared" si="1"/>
        <v/>
      </c>
      <c r="B661" s="22" t="str">
        <f t="shared" si="2"/>
        <v/>
      </c>
      <c r="C661" s="14" t="str">
        <f>IF($A661&lt;&gt;"",MINIFS(Merchant!$A:$A,Merchant!$B:$B,$G$2),)</f>
        <v/>
      </c>
      <c r="D661" s="14" t="str">
        <f t="shared" si="3"/>
        <v/>
      </c>
      <c r="E661" s="14" t="str">
        <f t="shared" si="4"/>
        <v/>
      </c>
      <c r="F661" s="6" t="str">
        <f>IF($A661&lt;&gt;"",MAXIFS(Token!$C:$C,Token!$A:$A,$D661),)</f>
        <v/>
      </c>
    </row>
    <row r="662">
      <c r="A662" s="33" t="str">
        <f t="shared" si="1"/>
        <v/>
      </c>
      <c r="B662" s="22" t="str">
        <f t="shared" si="2"/>
        <v/>
      </c>
      <c r="C662" s="14" t="str">
        <f>IF($A662&lt;&gt;"",MINIFS(Merchant!$A:$A,Merchant!$B:$B,$G$2),)</f>
        <v/>
      </c>
      <c r="D662" s="14" t="str">
        <f t="shared" si="3"/>
        <v/>
      </c>
      <c r="E662" s="14" t="str">
        <f t="shared" si="4"/>
        <v/>
      </c>
      <c r="F662" s="6" t="str">
        <f>IF($A662&lt;&gt;"",MAXIFS(Token!$C:$C,Token!$A:$A,$D662),)</f>
        <v/>
      </c>
    </row>
    <row r="663">
      <c r="A663" s="33" t="str">
        <f t="shared" si="1"/>
        <v/>
      </c>
      <c r="B663" s="22" t="str">
        <f t="shared" si="2"/>
        <v/>
      </c>
      <c r="C663" s="14" t="str">
        <f>IF($A663&lt;&gt;"",MINIFS(Merchant!$A:$A,Merchant!$B:$B,$G$2),)</f>
        <v/>
      </c>
      <c r="D663" s="14" t="str">
        <f t="shared" si="3"/>
        <v/>
      </c>
      <c r="E663" s="14" t="str">
        <f t="shared" si="4"/>
        <v/>
      </c>
      <c r="F663" s="6" t="str">
        <f>IF($A663&lt;&gt;"",MAXIFS(Token!$C:$C,Token!$A:$A,$D663),)</f>
        <v/>
      </c>
    </row>
    <row r="664">
      <c r="A664" s="33" t="str">
        <f t="shared" si="1"/>
        <v/>
      </c>
      <c r="B664" s="22" t="str">
        <f t="shared" si="2"/>
        <v/>
      </c>
      <c r="C664" s="14" t="str">
        <f>IF($A664&lt;&gt;"",MINIFS(Merchant!$A:$A,Merchant!$B:$B,$G$2),)</f>
        <v/>
      </c>
      <c r="D664" s="14" t="str">
        <f t="shared" si="3"/>
        <v/>
      </c>
      <c r="E664" s="14" t="str">
        <f t="shared" si="4"/>
        <v/>
      </c>
      <c r="F664" s="6" t="str">
        <f>IF($A664&lt;&gt;"",MAXIFS(Token!$C:$C,Token!$A:$A,$D664),)</f>
        <v/>
      </c>
    </row>
    <row r="665">
      <c r="A665" s="33" t="str">
        <f t="shared" si="1"/>
        <v/>
      </c>
      <c r="B665" s="22" t="str">
        <f t="shared" si="2"/>
        <v/>
      </c>
      <c r="C665" s="14" t="str">
        <f>IF($A665&lt;&gt;"",MINIFS(Merchant!$A:$A,Merchant!$B:$B,$G$2),)</f>
        <v/>
      </c>
      <c r="D665" s="14" t="str">
        <f t="shared" si="3"/>
        <v/>
      </c>
      <c r="E665" s="14" t="str">
        <f t="shared" si="4"/>
        <v/>
      </c>
      <c r="F665" s="6" t="str">
        <f>IF($A665&lt;&gt;"",MAXIFS(Token!$C:$C,Token!$A:$A,$D665),)</f>
        <v/>
      </c>
    </row>
    <row r="666">
      <c r="A666" s="33" t="str">
        <f t="shared" si="1"/>
        <v/>
      </c>
      <c r="B666" s="22" t="str">
        <f t="shared" si="2"/>
        <v/>
      </c>
      <c r="C666" s="14" t="str">
        <f>IF($A666&lt;&gt;"",MINIFS(Merchant!$A:$A,Merchant!$B:$B,$G$2),)</f>
        <v/>
      </c>
      <c r="D666" s="14" t="str">
        <f t="shared" si="3"/>
        <v/>
      </c>
      <c r="E666" s="14" t="str">
        <f t="shared" si="4"/>
        <v/>
      </c>
      <c r="F666" s="6" t="str">
        <f>IF($A666&lt;&gt;"",MAXIFS(Token!$C:$C,Token!$A:$A,$D666),)</f>
        <v/>
      </c>
    </row>
    <row r="667">
      <c r="A667" s="33" t="str">
        <f t="shared" si="1"/>
        <v/>
      </c>
      <c r="B667" s="22" t="str">
        <f t="shared" si="2"/>
        <v/>
      </c>
      <c r="C667" s="14" t="str">
        <f>IF($A667&lt;&gt;"",MINIFS(Merchant!$A:$A,Merchant!$B:$B,$G$2),)</f>
        <v/>
      </c>
      <c r="D667" s="14" t="str">
        <f t="shared" si="3"/>
        <v/>
      </c>
      <c r="E667" s="14" t="str">
        <f t="shared" si="4"/>
        <v/>
      </c>
      <c r="F667" s="6" t="str">
        <f>IF($A667&lt;&gt;"",MAXIFS(Token!$C:$C,Token!$A:$A,$D667),)</f>
        <v/>
      </c>
    </row>
    <row r="668">
      <c r="A668" s="33" t="str">
        <f t="shared" si="1"/>
        <v/>
      </c>
      <c r="B668" s="22" t="str">
        <f t="shared" si="2"/>
        <v/>
      </c>
      <c r="C668" s="14" t="str">
        <f>IF($A668&lt;&gt;"",MINIFS(Merchant!$A:$A,Merchant!$B:$B,$G$2),)</f>
        <v/>
      </c>
      <c r="D668" s="14" t="str">
        <f t="shared" si="3"/>
        <v/>
      </c>
      <c r="E668" s="14" t="str">
        <f t="shared" si="4"/>
        <v/>
      </c>
      <c r="F668" s="6" t="str">
        <f>IF($A668&lt;&gt;"",MAXIFS(Token!$C:$C,Token!$A:$A,$D668),)</f>
        <v/>
      </c>
    </row>
    <row r="669">
      <c r="A669" s="33" t="str">
        <f t="shared" si="1"/>
        <v/>
      </c>
      <c r="B669" s="22" t="str">
        <f t="shared" si="2"/>
        <v/>
      </c>
      <c r="C669" s="14" t="str">
        <f>IF($A669&lt;&gt;"",MINIFS(Merchant!$A:$A,Merchant!$B:$B,$G$2),)</f>
        <v/>
      </c>
      <c r="D669" s="14" t="str">
        <f t="shared" si="3"/>
        <v/>
      </c>
      <c r="E669" s="14" t="str">
        <f t="shared" si="4"/>
        <v/>
      </c>
      <c r="F669" s="6" t="str">
        <f>IF($A669&lt;&gt;"",MAXIFS(Token!$C:$C,Token!$A:$A,$D669),)</f>
        <v/>
      </c>
    </row>
    <row r="670">
      <c r="A670" s="33" t="str">
        <f t="shared" si="1"/>
        <v/>
      </c>
      <c r="B670" s="22" t="str">
        <f t="shared" si="2"/>
        <v/>
      </c>
      <c r="C670" s="14" t="str">
        <f>IF($A670&lt;&gt;"",MINIFS(Merchant!$A:$A,Merchant!$B:$B,$G$2),)</f>
        <v/>
      </c>
      <c r="D670" s="14" t="str">
        <f t="shared" si="3"/>
        <v/>
      </c>
      <c r="E670" s="14" t="str">
        <f t="shared" si="4"/>
        <v/>
      </c>
      <c r="F670" s="6" t="str">
        <f>IF($A670&lt;&gt;"",MAXIFS(Token!$C:$C,Token!$A:$A,$D670),)</f>
        <v/>
      </c>
    </row>
    <row r="671">
      <c r="A671" s="33" t="str">
        <f t="shared" si="1"/>
        <v/>
      </c>
      <c r="B671" s="22" t="str">
        <f t="shared" si="2"/>
        <v/>
      </c>
      <c r="C671" s="14" t="str">
        <f>IF($A671&lt;&gt;"",MINIFS(Merchant!$A:$A,Merchant!$B:$B,$G$2),)</f>
        <v/>
      </c>
      <c r="D671" s="14" t="str">
        <f t="shared" si="3"/>
        <v/>
      </c>
      <c r="E671" s="14" t="str">
        <f t="shared" si="4"/>
        <v/>
      </c>
      <c r="F671" s="6" t="str">
        <f>IF($A671&lt;&gt;"",MAXIFS(Token!$C:$C,Token!$A:$A,$D671),)</f>
        <v/>
      </c>
    </row>
    <row r="672">
      <c r="A672" s="33" t="str">
        <f t="shared" si="1"/>
        <v/>
      </c>
      <c r="B672" s="22" t="str">
        <f t="shared" si="2"/>
        <v/>
      </c>
      <c r="C672" s="14" t="str">
        <f>IF($A672&lt;&gt;"",MINIFS(Merchant!$A:$A,Merchant!$B:$B,$G$2),)</f>
        <v/>
      </c>
      <c r="D672" s="14" t="str">
        <f t="shared" si="3"/>
        <v/>
      </c>
      <c r="E672" s="14" t="str">
        <f t="shared" si="4"/>
        <v/>
      </c>
      <c r="F672" s="6" t="str">
        <f>IF($A672&lt;&gt;"",MAXIFS(Token!$C:$C,Token!$A:$A,$D672),)</f>
        <v/>
      </c>
    </row>
    <row r="673">
      <c r="A673" s="33" t="str">
        <f t="shared" si="1"/>
        <v/>
      </c>
      <c r="B673" s="22" t="str">
        <f t="shared" si="2"/>
        <v/>
      </c>
      <c r="C673" s="14" t="str">
        <f>IF($A673&lt;&gt;"",MINIFS(Merchant!$A:$A,Merchant!$B:$B,$G$2),)</f>
        <v/>
      </c>
      <c r="D673" s="14" t="str">
        <f t="shared" si="3"/>
        <v/>
      </c>
      <c r="E673" s="14" t="str">
        <f t="shared" si="4"/>
        <v/>
      </c>
      <c r="F673" s="6" t="str">
        <f>IF($A673&lt;&gt;"",MAXIFS(Token!$C:$C,Token!$A:$A,$D673),)</f>
        <v/>
      </c>
    </row>
    <row r="674">
      <c r="A674" s="33" t="str">
        <f t="shared" si="1"/>
        <v/>
      </c>
      <c r="B674" s="22" t="str">
        <f t="shared" si="2"/>
        <v/>
      </c>
      <c r="C674" s="14" t="str">
        <f>IF($A674&lt;&gt;"",MINIFS(Merchant!$A:$A,Merchant!$B:$B,$G$2),)</f>
        <v/>
      </c>
      <c r="D674" s="14" t="str">
        <f t="shared" si="3"/>
        <v/>
      </c>
      <c r="E674" s="14" t="str">
        <f t="shared" si="4"/>
        <v/>
      </c>
      <c r="F674" s="6" t="str">
        <f>IF($A674&lt;&gt;"",MAXIFS(Token!$C:$C,Token!$A:$A,$D674),)</f>
        <v/>
      </c>
    </row>
    <row r="675">
      <c r="A675" s="33" t="str">
        <f t="shared" si="1"/>
        <v/>
      </c>
      <c r="B675" s="22" t="str">
        <f t="shared" si="2"/>
        <v/>
      </c>
      <c r="C675" s="14" t="str">
        <f>IF($A675&lt;&gt;"",MINIFS(Merchant!$A:$A,Merchant!$B:$B,$G$2),)</f>
        <v/>
      </c>
      <c r="D675" s="14" t="str">
        <f t="shared" si="3"/>
        <v/>
      </c>
      <c r="E675" s="14" t="str">
        <f t="shared" si="4"/>
        <v/>
      </c>
      <c r="F675" s="6" t="str">
        <f>IF($A675&lt;&gt;"",MAXIFS(Token!$C:$C,Token!$A:$A,$D675),)</f>
        <v/>
      </c>
    </row>
    <row r="676">
      <c r="A676" s="33" t="str">
        <f t="shared" si="1"/>
        <v/>
      </c>
      <c r="B676" s="22" t="str">
        <f t="shared" si="2"/>
        <v/>
      </c>
      <c r="C676" s="14" t="str">
        <f>IF($A676&lt;&gt;"",MINIFS(Merchant!$A:$A,Merchant!$B:$B,$G$2),)</f>
        <v/>
      </c>
      <c r="D676" s="14" t="str">
        <f t="shared" si="3"/>
        <v/>
      </c>
      <c r="E676" s="14" t="str">
        <f t="shared" si="4"/>
        <v/>
      </c>
      <c r="F676" s="6" t="str">
        <f>IF($A676&lt;&gt;"",MAXIFS(Token!$C:$C,Token!$A:$A,$D676),)</f>
        <v/>
      </c>
    </row>
    <row r="677">
      <c r="A677" s="33" t="str">
        <f t="shared" si="1"/>
        <v/>
      </c>
      <c r="B677" s="22" t="str">
        <f t="shared" si="2"/>
        <v/>
      </c>
      <c r="C677" s="14" t="str">
        <f>IF($A677&lt;&gt;"",MINIFS(Merchant!$A:$A,Merchant!$B:$B,$G$2),)</f>
        <v/>
      </c>
      <c r="D677" s="14" t="str">
        <f t="shared" si="3"/>
        <v/>
      </c>
      <c r="E677" s="14" t="str">
        <f t="shared" si="4"/>
        <v/>
      </c>
      <c r="F677" s="6" t="str">
        <f>IF($A677&lt;&gt;"",MAXIFS(Token!$C:$C,Token!$A:$A,$D677),)</f>
        <v/>
      </c>
    </row>
    <row r="678">
      <c r="A678" s="33" t="str">
        <f t="shared" si="1"/>
        <v/>
      </c>
      <c r="B678" s="22" t="str">
        <f t="shared" si="2"/>
        <v/>
      </c>
      <c r="C678" s="14" t="str">
        <f>IF($A678&lt;&gt;"",MINIFS(Merchant!$A:$A,Merchant!$B:$B,$G$2),)</f>
        <v/>
      </c>
      <c r="D678" s="14" t="str">
        <f t="shared" si="3"/>
        <v/>
      </c>
      <c r="E678" s="14" t="str">
        <f t="shared" si="4"/>
        <v/>
      </c>
      <c r="F678" s="6" t="str">
        <f>IF($A678&lt;&gt;"",MAXIFS(Token!$C:$C,Token!$A:$A,$D678),)</f>
        <v/>
      </c>
    </row>
    <row r="679">
      <c r="A679" s="33" t="str">
        <f t="shared" si="1"/>
        <v/>
      </c>
      <c r="B679" s="22" t="str">
        <f t="shared" si="2"/>
        <v/>
      </c>
      <c r="C679" s="14" t="str">
        <f>IF($A679&lt;&gt;"",MINIFS(Merchant!$A:$A,Merchant!$B:$B,$G$2),)</f>
        <v/>
      </c>
      <c r="D679" s="14" t="str">
        <f t="shared" si="3"/>
        <v/>
      </c>
      <c r="E679" s="14" t="str">
        <f t="shared" si="4"/>
        <v/>
      </c>
      <c r="F679" s="6" t="str">
        <f>IF($A679&lt;&gt;"",MAXIFS(Token!$C:$C,Token!$A:$A,$D679),)</f>
        <v/>
      </c>
    </row>
    <row r="680">
      <c r="A680" s="33" t="str">
        <f t="shared" si="1"/>
        <v/>
      </c>
      <c r="B680" s="22" t="str">
        <f t="shared" si="2"/>
        <v/>
      </c>
      <c r="C680" s="14" t="str">
        <f>IF($A680&lt;&gt;"",MINIFS(Merchant!$A:$A,Merchant!$B:$B,$G$2),)</f>
        <v/>
      </c>
      <c r="D680" s="14" t="str">
        <f t="shared" si="3"/>
        <v/>
      </c>
      <c r="E680" s="14" t="str">
        <f t="shared" si="4"/>
        <v/>
      </c>
      <c r="F680" s="6" t="str">
        <f>IF($A680&lt;&gt;"",MAXIFS(Token!$C:$C,Token!$A:$A,$D680),)</f>
        <v/>
      </c>
    </row>
    <row r="681">
      <c r="A681" s="33" t="str">
        <f t="shared" si="1"/>
        <v/>
      </c>
      <c r="B681" s="22" t="str">
        <f t="shared" si="2"/>
        <v/>
      </c>
      <c r="C681" s="14" t="str">
        <f>IF($A681&lt;&gt;"",MINIFS(Merchant!$A:$A,Merchant!$B:$B,$G$2),)</f>
        <v/>
      </c>
      <c r="D681" s="14" t="str">
        <f t="shared" si="3"/>
        <v/>
      </c>
      <c r="E681" s="14" t="str">
        <f t="shared" si="4"/>
        <v/>
      </c>
      <c r="F681" s="6" t="str">
        <f>IF($A681&lt;&gt;"",MAXIFS(Token!$C:$C,Token!$A:$A,$D681),)</f>
        <v/>
      </c>
    </row>
    <row r="682">
      <c r="A682" s="33" t="str">
        <f t="shared" si="1"/>
        <v/>
      </c>
      <c r="B682" s="22" t="str">
        <f t="shared" si="2"/>
        <v/>
      </c>
      <c r="C682" s="14" t="str">
        <f>IF($A682&lt;&gt;"",MINIFS(Merchant!$A:$A,Merchant!$B:$B,$G$2),)</f>
        <v/>
      </c>
      <c r="D682" s="14" t="str">
        <f t="shared" si="3"/>
        <v/>
      </c>
      <c r="E682" s="14" t="str">
        <f t="shared" si="4"/>
        <v/>
      </c>
      <c r="F682" s="6" t="str">
        <f>IF($A682&lt;&gt;"",MAXIFS(Token!$C:$C,Token!$A:$A,$D682),)</f>
        <v/>
      </c>
    </row>
    <row r="683">
      <c r="A683" s="33" t="str">
        <f t="shared" si="1"/>
        <v/>
      </c>
      <c r="B683" s="22" t="str">
        <f t="shared" si="2"/>
        <v/>
      </c>
      <c r="C683" s="14" t="str">
        <f>IF($A683&lt;&gt;"",MINIFS(Merchant!$A:$A,Merchant!$B:$B,$G$2),)</f>
        <v/>
      </c>
      <c r="D683" s="14" t="str">
        <f t="shared" si="3"/>
        <v/>
      </c>
      <c r="E683" s="14" t="str">
        <f t="shared" si="4"/>
        <v/>
      </c>
      <c r="F683" s="6" t="str">
        <f>IF($A683&lt;&gt;"",MAXIFS(Token!$C:$C,Token!$A:$A,$D683),)</f>
        <v/>
      </c>
    </row>
    <row r="684">
      <c r="A684" s="33" t="str">
        <f t="shared" si="1"/>
        <v/>
      </c>
      <c r="B684" s="22" t="str">
        <f t="shared" si="2"/>
        <v/>
      </c>
      <c r="C684" s="14" t="str">
        <f>IF($A684&lt;&gt;"",MINIFS(Merchant!$A:$A,Merchant!$B:$B,$G$2),)</f>
        <v/>
      </c>
      <c r="D684" s="14" t="str">
        <f t="shared" si="3"/>
        <v/>
      </c>
      <c r="E684" s="14" t="str">
        <f t="shared" si="4"/>
        <v/>
      </c>
      <c r="F684" s="6" t="str">
        <f>IF($A684&lt;&gt;"",MAXIFS(Token!$C:$C,Token!$A:$A,$D684),)</f>
        <v/>
      </c>
    </row>
    <row r="685">
      <c r="A685" s="33" t="str">
        <f t="shared" si="1"/>
        <v/>
      </c>
      <c r="B685" s="22" t="str">
        <f t="shared" si="2"/>
        <v/>
      </c>
      <c r="C685" s="14" t="str">
        <f>IF($A685&lt;&gt;"",MINIFS(Merchant!$A:$A,Merchant!$B:$B,$G$2),)</f>
        <v/>
      </c>
      <c r="D685" s="14" t="str">
        <f t="shared" si="3"/>
        <v/>
      </c>
      <c r="E685" s="14" t="str">
        <f t="shared" si="4"/>
        <v/>
      </c>
      <c r="F685" s="6" t="str">
        <f>IF($A685&lt;&gt;"",MAXIFS(Token!$C:$C,Token!$A:$A,$D685),)</f>
        <v/>
      </c>
    </row>
    <row r="686">
      <c r="A686" s="33" t="str">
        <f t="shared" si="1"/>
        <v/>
      </c>
      <c r="B686" s="22" t="str">
        <f t="shared" si="2"/>
        <v/>
      </c>
      <c r="C686" s="14" t="str">
        <f>IF($A686&lt;&gt;"",MINIFS(Merchant!$A:$A,Merchant!$B:$B,$G$2),)</f>
        <v/>
      </c>
      <c r="D686" s="14" t="str">
        <f t="shared" si="3"/>
        <v/>
      </c>
      <c r="E686" s="14" t="str">
        <f t="shared" si="4"/>
        <v/>
      </c>
      <c r="F686" s="6" t="str">
        <f>IF($A686&lt;&gt;"",MAXIFS(Token!$C:$C,Token!$A:$A,$D686),)</f>
        <v/>
      </c>
    </row>
    <row r="687">
      <c r="A687" s="33" t="str">
        <f t="shared" si="1"/>
        <v/>
      </c>
      <c r="B687" s="22" t="str">
        <f t="shared" si="2"/>
        <v/>
      </c>
      <c r="C687" s="14" t="str">
        <f>IF($A687&lt;&gt;"",MINIFS(Merchant!$A:$A,Merchant!$B:$B,$G$2),)</f>
        <v/>
      </c>
      <c r="D687" s="14" t="str">
        <f t="shared" si="3"/>
        <v/>
      </c>
      <c r="E687" s="14" t="str">
        <f t="shared" si="4"/>
        <v/>
      </c>
      <c r="F687" s="6" t="str">
        <f>IF($A687&lt;&gt;"",MAXIFS(Token!$C:$C,Token!$A:$A,$D687),)</f>
        <v/>
      </c>
    </row>
    <row r="688">
      <c r="A688" s="33" t="str">
        <f t="shared" si="1"/>
        <v/>
      </c>
      <c r="B688" s="22" t="str">
        <f t="shared" si="2"/>
        <v/>
      </c>
      <c r="C688" s="14" t="str">
        <f>IF($A688&lt;&gt;"",MINIFS(Merchant!$A:$A,Merchant!$B:$B,$G$2),)</f>
        <v/>
      </c>
      <c r="D688" s="14" t="str">
        <f t="shared" si="3"/>
        <v/>
      </c>
      <c r="E688" s="14" t="str">
        <f t="shared" si="4"/>
        <v/>
      </c>
      <c r="F688" s="6" t="str">
        <f>IF($A688&lt;&gt;"",MAXIFS(Token!$C:$C,Token!$A:$A,$D688),)</f>
        <v/>
      </c>
    </row>
    <row r="689">
      <c r="A689" s="33" t="str">
        <f t="shared" si="1"/>
        <v/>
      </c>
      <c r="B689" s="22" t="str">
        <f t="shared" si="2"/>
        <v/>
      </c>
      <c r="C689" s="14" t="str">
        <f>IF($A689&lt;&gt;"",MINIFS(Merchant!$A:$A,Merchant!$B:$B,$G$2),)</f>
        <v/>
      </c>
      <c r="D689" s="14" t="str">
        <f t="shared" si="3"/>
        <v/>
      </c>
      <c r="E689" s="14" t="str">
        <f t="shared" si="4"/>
        <v/>
      </c>
      <c r="F689" s="6" t="str">
        <f>IF($A689&lt;&gt;"",MAXIFS(Token!$C:$C,Token!$A:$A,$D689),)</f>
        <v/>
      </c>
    </row>
    <row r="690">
      <c r="A690" s="33" t="str">
        <f t="shared" si="1"/>
        <v/>
      </c>
      <c r="B690" s="22" t="str">
        <f t="shared" si="2"/>
        <v/>
      </c>
      <c r="C690" s="14" t="str">
        <f>IF($A690&lt;&gt;"",MINIFS(Merchant!$A:$A,Merchant!$B:$B,$G$2),)</f>
        <v/>
      </c>
      <c r="D690" s="14" t="str">
        <f t="shared" si="3"/>
        <v/>
      </c>
      <c r="E690" s="14" t="str">
        <f t="shared" si="4"/>
        <v/>
      </c>
      <c r="F690" s="6" t="str">
        <f>IF($A690&lt;&gt;"",MAXIFS(Token!$C:$C,Token!$A:$A,$D690),)</f>
        <v/>
      </c>
    </row>
    <row r="691">
      <c r="A691" s="33" t="str">
        <f t="shared" si="1"/>
        <v/>
      </c>
      <c r="B691" s="22" t="str">
        <f t="shared" si="2"/>
        <v/>
      </c>
      <c r="C691" s="14" t="str">
        <f>IF($A691&lt;&gt;"",MINIFS(Merchant!$A:$A,Merchant!$B:$B,$G$2),)</f>
        <v/>
      </c>
      <c r="D691" s="14" t="str">
        <f t="shared" si="3"/>
        <v/>
      </c>
      <c r="E691" s="14" t="str">
        <f t="shared" si="4"/>
        <v/>
      </c>
      <c r="F691" s="6" t="str">
        <f>IF($A691&lt;&gt;"",MAXIFS(Token!$C:$C,Token!$A:$A,$D691),)</f>
        <v/>
      </c>
    </row>
    <row r="692">
      <c r="A692" s="33" t="str">
        <f t="shared" si="1"/>
        <v/>
      </c>
      <c r="B692" s="22" t="str">
        <f t="shared" si="2"/>
        <v/>
      </c>
      <c r="C692" s="14" t="str">
        <f>IF($A692&lt;&gt;"",MINIFS(Merchant!$A:$A,Merchant!$B:$B,$G$2),)</f>
        <v/>
      </c>
      <c r="D692" s="14" t="str">
        <f t="shared" si="3"/>
        <v/>
      </c>
      <c r="E692" s="14" t="str">
        <f t="shared" si="4"/>
        <v/>
      </c>
      <c r="F692" s="6" t="str">
        <f>IF($A692&lt;&gt;"",MAXIFS(Token!$C:$C,Token!$A:$A,$D692),)</f>
        <v/>
      </c>
    </row>
    <row r="693">
      <c r="A693" s="33" t="str">
        <f t="shared" si="1"/>
        <v/>
      </c>
      <c r="B693" s="22" t="str">
        <f t="shared" si="2"/>
        <v/>
      </c>
      <c r="C693" s="14" t="str">
        <f>IF($A693&lt;&gt;"",MINIFS(Merchant!$A:$A,Merchant!$B:$B,$G$2),)</f>
        <v/>
      </c>
      <c r="D693" s="14" t="str">
        <f t="shared" si="3"/>
        <v/>
      </c>
      <c r="E693" s="14" t="str">
        <f t="shared" si="4"/>
        <v/>
      </c>
      <c r="F693" s="6" t="str">
        <f>IF($A693&lt;&gt;"",MAXIFS(Token!$C:$C,Token!$A:$A,$D693),)</f>
        <v/>
      </c>
    </row>
    <row r="694">
      <c r="A694" s="33" t="str">
        <f t="shared" si="1"/>
        <v/>
      </c>
      <c r="B694" s="22" t="str">
        <f t="shared" si="2"/>
        <v/>
      </c>
      <c r="C694" s="14" t="str">
        <f>IF($A694&lt;&gt;"",MINIFS(Merchant!$A:$A,Merchant!$B:$B,$G$2),)</f>
        <v/>
      </c>
      <c r="D694" s="14" t="str">
        <f t="shared" si="3"/>
        <v/>
      </c>
      <c r="E694" s="14" t="str">
        <f t="shared" si="4"/>
        <v/>
      </c>
      <c r="F694" s="6" t="str">
        <f>IF($A694&lt;&gt;"",MAXIFS(Token!$C:$C,Token!$A:$A,$D694),)</f>
        <v/>
      </c>
    </row>
    <row r="695">
      <c r="A695" s="33" t="str">
        <f t="shared" si="1"/>
        <v/>
      </c>
      <c r="B695" s="22" t="str">
        <f t="shared" si="2"/>
        <v/>
      </c>
      <c r="C695" s="14" t="str">
        <f>IF($A695&lt;&gt;"",MINIFS(Merchant!$A:$A,Merchant!$B:$B,$G$2),)</f>
        <v/>
      </c>
      <c r="D695" s="14" t="str">
        <f t="shared" si="3"/>
        <v/>
      </c>
      <c r="E695" s="14" t="str">
        <f t="shared" si="4"/>
        <v/>
      </c>
      <c r="F695" s="6" t="str">
        <f>IF($A695&lt;&gt;"",MAXIFS(Token!$C:$C,Token!$A:$A,$D695),)</f>
        <v/>
      </c>
    </row>
    <row r="696">
      <c r="A696" s="33" t="str">
        <f t="shared" si="1"/>
        <v/>
      </c>
      <c r="B696" s="22" t="str">
        <f t="shared" si="2"/>
        <v/>
      </c>
      <c r="C696" s="14" t="str">
        <f>IF($A696&lt;&gt;"",MINIFS(Merchant!$A:$A,Merchant!$B:$B,$G$2),)</f>
        <v/>
      </c>
      <c r="D696" s="14" t="str">
        <f t="shared" si="3"/>
        <v/>
      </c>
      <c r="E696" s="14" t="str">
        <f t="shared" si="4"/>
        <v/>
      </c>
      <c r="F696" s="6" t="str">
        <f>IF($A696&lt;&gt;"",MAXIFS(Token!$C:$C,Token!$A:$A,$D696),)</f>
        <v/>
      </c>
    </row>
    <row r="697">
      <c r="A697" s="33" t="str">
        <f t="shared" si="1"/>
        <v/>
      </c>
      <c r="B697" s="22" t="str">
        <f t="shared" si="2"/>
        <v/>
      </c>
      <c r="C697" s="14" t="str">
        <f>IF($A697&lt;&gt;"",MINIFS(Merchant!$A:$A,Merchant!$B:$B,$G$2),)</f>
        <v/>
      </c>
      <c r="D697" s="14" t="str">
        <f t="shared" si="3"/>
        <v/>
      </c>
      <c r="E697" s="14" t="str">
        <f t="shared" si="4"/>
        <v/>
      </c>
      <c r="F697" s="6" t="str">
        <f>IF($A697&lt;&gt;"",MAXIFS(Token!$C:$C,Token!$A:$A,$D697),)</f>
        <v/>
      </c>
    </row>
    <row r="698">
      <c r="A698" s="33" t="str">
        <f t="shared" si="1"/>
        <v/>
      </c>
      <c r="B698" s="22" t="str">
        <f t="shared" si="2"/>
        <v/>
      </c>
      <c r="C698" s="14" t="str">
        <f>IF($A698&lt;&gt;"",MINIFS(Merchant!$A:$A,Merchant!$B:$B,$G$2),)</f>
        <v/>
      </c>
      <c r="D698" s="14" t="str">
        <f t="shared" si="3"/>
        <v/>
      </c>
      <c r="E698" s="14" t="str">
        <f t="shared" si="4"/>
        <v/>
      </c>
      <c r="F698" s="6" t="str">
        <f>IF($A698&lt;&gt;"",MAXIFS(Token!$C:$C,Token!$A:$A,$D698),)</f>
        <v/>
      </c>
    </row>
    <row r="699">
      <c r="A699" s="33" t="str">
        <f t="shared" si="1"/>
        <v/>
      </c>
      <c r="B699" s="22" t="str">
        <f t="shared" si="2"/>
        <v/>
      </c>
      <c r="C699" s="14" t="str">
        <f>IF($A699&lt;&gt;"",MINIFS(Merchant!$A:$A,Merchant!$B:$B,$G$2),)</f>
        <v/>
      </c>
      <c r="D699" s="14" t="str">
        <f t="shared" si="3"/>
        <v/>
      </c>
      <c r="E699" s="14" t="str">
        <f t="shared" si="4"/>
        <v/>
      </c>
      <c r="F699" s="6" t="str">
        <f>IF($A699&lt;&gt;"",MAXIFS(Token!$C:$C,Token!$A:$A,$D699),)</f>
        <v/>
      </c>
    </row>
    <row r="700">
      <c r="A700" s="33" t="str">
        <f t="shared" si="1"/>
        <v/>
      </c>
      <c r="B700" s="22" t="str">
        <f t="shared" si="2"/>
        <v/>
      </c>
      <c r="C700" s="14" t="str">
        <f>IF($A700&lt;&gt;"",MINIFS(Merchant!$A:$A,Merchant!$B:$B,$G$2),)</f>
        <v/>
      </c>
      <c r="D700" s="14" t="str">
        <f t="shared" si="3"/>
        <v/>
      </c>
      <c r="E700" s="14" t="str">
        <f t="shared" si="4"/>
        <v/>
      </c>
      <c r="F700" s="6" t="str">
        <f>IF($A700&lt;&gt;"",MAXIFS(Token!$C:$C,Token!$A:$A,$D700),)</f>
        <v/>
      </c>
    </row>
    <row r="701">
      <c r="A701" s="33" t="str">
        <f t="shared" si="1"/>
        <v/>
      </c>
      <c r="B701" s="22" t="str">
        <f t="shared" si="2"/>
        <v/>
      </c>
      <c r="C701" s="14" t="str">
        <f>IF($A701&lt;&gt;"",MINIFS(Merchant!$A:$A,Merchant!$B:$B,$G$2),)</f>
        <v/>
      </c>
      <c r="D701" s="14" t="str">
        <f t="shared" si="3"/>
        <v/>
      </c>
      <c r="E701" s="14" t="str">
        <f t="shared" si="4"/>
        <v/>
      </c>
      <c r="F701" s="6" t="str">
        <f>IF($A701&lt;&gt;"",MAXIFS(Token!$C:$C,Token!$A:$A,$D701),)</f>
        <v/>
      </c>
    </row>
    <row r="702">
      <c r="A702" s="33" t="str">
        <f t="shared" si="1"/>
        <v/>
      </c>
      <c r="B702" s="22" t="str">
        <f t="shared" si="2"/>
        <v/>
      </c>
      <c r="C702" s="14" t="str">
        <f>IF($A702&lt;&gt;"",MINIFS(Merchant!$A:$A,Merchant!$B:$B,$G$2),)</f>
        <v/>
      </c>
      <c r="D702" s="14" t="str">
        <f t="shared" si="3"/>
        <v/>
      </c>
      <c r="E702" s="14" t="str">
        <f t="shared" si="4"/>
        <v/>
      </c>
      <c r="F702" s="6" t="str">
        <f>IF($A702&lt;&gt;"",MAXIFS(Token!$C:$C,Token!$A:$A,$D702),)</f>
        <v/>
      </c>
    </row>
    <row r="703">
      <c r="A703" s="33" t="str">
        <f t="shared" si="1"/>
        <v/>
      </c>
      <c r="B703" s="22" t="str">
        <f t="shared" si="2"/>
        <v/>
      </c>
      <c r="C703" s="14" t="str">
        <f>IF($A703&lt;&gt;"",MINIFS(Merchant!$A:$A,Merchant!$B:$B,$G$2),)</f>
        <v/>
      </c>
      <c r="D703" s="14" t="str">
        <f t="shared" si="3"/>
        <v/>
      </c>
      <c r="E703" s="14" t="str">
        <f t="shared" si="4"/>
        <v/>
      </c>
      <c r="F703" s="6" t="str">
        <f>IF($A703&lt;&gt;"",MAXIFS(Token!$C:$C,Token!$A:$A,$D703),)</f>
        <v/>
      </c>
    </row>
    <row r="704">
      <c r="A704" s="33" t="str">
        <f t="shared" si="1"/>
        <v/>
      </c>
      <c r="B704" s="22" t="str">
        <f t="shared" si="2"/>
        <v/>
      </c>
      <c r="C704" s="14" t="str">
        <f>IF($A704&lt;&gt;"",MINIFS(Merchant!$A:$A,Merchant!$B:$B,$G$2),)</f>
        <v/>
      </c>
      <c r="D704" s="14" t="str">
        <f t="shared" si="3"/>
        <v/>
      </c>
      <c r="E704" s="14" t="str">
        <f t="shared" si="4"/>
        <v/>
      </c>
      <c r="F704" s="6" t="str">
        <f>IF($A704&lt;&gt;"",MAXIFS(Token!$C:$C,Token!$A:$A,$D704),)</f>
        <v/>
      </c>
    </row>
    <row r="705">
      <c r="A705" s="33" t="str">
        <f t="shared" si="1"/>
        <v/>
      </c>
      <c r="B705" s="22" t="str">
        <f t="shared" si="2"/>
        <v/>
      </c>
      <c r="C705" s="14" t="str">
        <f>IF($A705&lt;&gt;"",MINIFS(Merchant!$A:$A,Merchant!$B:$B,$G$2),)</f>
        <v/>
      </c>
      <c r="D705" s="14" t="str">
        <f t="shared" si="3"/>
        <v/>
      </c>
      <c r="E705" s="14" t="str">
        <f t="shared" si="4"/>
        <v/>
      </c>
      <c r="F705" s="6" t="str">
        <f>IF($A705&lt;&gt;"",MAXIFS(Token!$C:$C,Token!$A:$A,$D705),)</f>
        <v/>
      </c>
    </row>
    <row r="706">
      <c r="A706" s="33" t="str">
        <f t="shared" si="1"/>
        <v/>
      </c>
      <c r="B706" s="22" t="str">
        <f t="shared" si="2"/>
        <v/>
      </c>
      <c r="C706" s="14" t="str">
        <f>IF($A706&lt;&gt;"",MINIFS(Merchant!$A:$A,Merchant!$B:$B,$G$2),)</f>
        <v/>
      </c>
      <c r="D706" s="14" t="str">
        <f t="shared" si="3"/>
        <v/>
      </c>
      <c r="E706" s="14" t="str">
        <f t="shared" si="4"/>
        <v/>
      </c>
      <c r="F706" s="6" t="str">
        <f>IF($A706&lt;&gt;"",MAXIFS(Token!$C:$C,Token!$A:$A,$D706),)</f>
        <v/>
      </c>
    </row>
    <row r="707">
      <c r="A707" s="33" t="str">
        <f t="shared" si="1"/>
        <v/>
      </c>
      <c r="B707" s="22" t="str">
        <f t="shared" si="2"/>
        <v/>
      </c>
      <c r="C707" s="14" t="str">
        <f>IF($A707&lt;&gt;"",MINIFS(Merchant!$A:$A,Merchant!$B:$B,$G$2),)</f>
        <v/>
      </c>
      <c r="D707" s="14" t="str">
        <f t="shared" si="3"/>
        <v/>
      </c>
      <c r="E707" s="14" t="str">
        <f t="shared" si="4"/>
        <v/>
      </c>
      <c r="F707" s="6" t="str">
        <f>IF($A707&lt;&gt;"",MAXIFS(Token!$C:$C,Token!$A:$A,$D707),)</f>
        <v/>
      </c>
    </row>
    <row r="708">
      <c r="A708" s="33" t="str">
        <f t="shared" si="1"/>
        <v/>
      </c>
      <c r="B708" s="22" t="str">
        <f t="shared" si="2"/>
        <v/>
      </c>
      <c r="C708" s="14" t="str">
        <f>IF($A708&lt;&gt;"",MINIFS(Merchant!$A:$A,Merchant!$B:$B,$G$2),)</f>
        <v/>
      </c>
      <c r="D708" s="14" t="str">
        <f t="shared" si="3"/>
        <v/>
      </c>
      <c r="E708" s="14" t="str">
        <f t="shared" si="4"/>
        <v/>
      </c>
      <c r="F708" s="6" t="str">
        <f>IF($A708&lt;&gt;"",MAXIFS(Token!$C:$C,Token!$A:$A,$D708),)</f>
        <v/>
      </c>
    </row>
    <row r="709">
      <c r="A709" s="33" t="str">
        <f t="shared" si="1"/>
        <v/>
      </c>
      <c r="B709" s="22" t="str">
        <f t="shared" si="2"/>
        <v/>
      </c>
      <c r="C709" s="14" t="str">
        <f>IF($A709&lt;&gt;"",MINIFS(Merchant!$A:$A,Merchant!$B:$B,$G$2),)</f>
        <v/>
      </c>
      <c r="D709" s="14" t="str">
        <f t="shared" si="3"/>
        <v/>
      </c>
      <c r="E709" s="14" t="str">
        <f t="shared" si="4"/>
        <v/>
      </c>
      <c r="F709" s="6" t="str">
        <f>IF($A709&lt;&gt;"",MAXIFS(Token!$C:$C,Token!$A:$A,$D709),)</f>
        <v/>
      </c>
    </row>
    <row r="710">
      <c r="A710" s="33" t="str">
        <f t="shared" si="1"/>
        <v/>
      </c>
      <c r="B710" s="22" t="str">
        <f t="shared" si="2"/>
        <v/>
      </c>
      <c r="C710" s="14" t="str">
        <f>IF($A710&lt;&gt;"",MINIFS(Merchant!$A:$A,Merchant!$B:$B,$G$2),)</f>
        <v/>
      </c>
      <c r="D710" s="14" t="str">
        <f t="shared" si="3"/>
        <v/>
      </c>
      <c r="E710" s="14" t="str">
        <f t="shared" si="4"/>
        <v/>
      </c>
      <c r="F710" s="6" t="str">
        <f>IF($A710&lt;&gt;"",MAXIFS(Token!$C:$C,Token!$A:$A,$D710),)</f>
        <v/>
      </c>
    </row>
    <row r="711">
      <c r="A711" s="33" t="str">
        <f t="shared" si="1"/>
        <v/>
      </c>
      <c r="B711" s="22" t="str">
        <f t="shared" si="2"/>
        <v/>
      </c>
      <c r="C711" s="14" t="str">
        <f>IF($A711&lt;&gt;"",MINIFS(Merchant!$A:$A,Merchant!$B:$B,$G$2),)</f>
        <v/>
      </c>
      <c r="D711" s="14" t="str">
        <f t="shared" si="3"/>
        <v/>
      </c>
      <c r="E711" s="14" t="str">
        <f t="shared" si="4"/>
        <v/>
      </c>
      <c r="F711" s="6" t="str">
        <f>IF($A711&lt;&gt;"",MAXIFS(Token!$C:$C,Token!$A:$A,$D711),)</f>
        <v/>
      </c>
    </row>
    <row r="712">
      <c r="A712" s="33" t="str">
        <f t="shared" si="1"/>
        <v/>
      </c>
      <c r="B712" s="22" t="str">
        <f t="shared" si="2"/>
        <v/>
      </c>
      <c r="C712" s="14" t="str">
        <f>IF($A712&lt;&gt;"",MINIFS(Merchant!$A:$A,Merchant!$B:$B,$G$2),)</f>
        <v/>
      </c>
      <c r="D712" s="14" t="str">
        <f t="shared" si="3"/>
        <v/>
      </c>
      <c r="E712" s="14" t="str">
        <f t="shared" si="4"/>
        <v/>
      </c>
      <c r="F712" s="6" t="str">
        <f>IF($A712&lt;&gt;"",MAXIFS(Token!$C:$C,Token!$A:$A,$D712),)</f>
        <v/>
      </c>
    </row>
    <row r="713">
      <c r="A713" s="33" t="str">
        <f t="shared" si="1"/>
        <v/>
      </c>
      <c r="B713" s="22" t="str">
        <f t="shared" si="2"/>
        <v/>
      </c>
      <c r="C713" s="14" t="str">
        <f>IF($A713&lt;&gt;"",MINIFS(Merchant!$A:$A,Merchant!$B:$B,$G$2),)</f>
        <v/>
      </c>
      <c r="D713" s="14" t="str">
        <f t="shared" si="3"/>
        <v/>
      </c>
      <c r="E713" s="14" t="str">
        <f t="shared" si="4"/>
        <v/>
      </c>
      <c r="F713" s="6" t="str">
        <f>IF($A713&lt;&gt;"",MAXIFS(Token!$C:$C,Token!$A:$A,$D713),)</f>
        <v/>
      </c>
    </row>
    <row r="714">
      <c r="A714" s="33" t="str">
        <f t="shared" si="1"/>
        <v/>
      </c>
      <c r="B714" s="22" t="str">
        <f t="shared" si="2"/>
        <v/>
      </c>
      <c r="C714" s="14" t="str">
        <f>IF($A714&lt;&gt;"",MINIFS(Merchant!$A:$A,Merchant!$B:$B,$G$2),)</f>
        <v/>
      </c>
      <c r="D714" s="14" t="str">
        <f t="shared" si="3"/>
        <v/>
      </c>
      <c r="E714" s="14" t="str">
        <f t="shared" si="4"/>
        <v/>
      </c>
      <c r="F714" s="6" t="str">
        <f>IF($A714&lt;&gt;"",MAXIFS(Token!$C:$C,Token!$A:$A,$D714),)</f>
        <v/>
      </c>
    </row>
    <row r="715">
      <c r="A715" s="33" t="str">
        <f t="shared" si="1"/>
        <v/>
      </c>
      <c r="B715" s="22" t="str">
        <f t="shared" si="2"/>
        <v/>
      </c>
      <c r="C715" s="14" t="str">
        <f>IF($A715&lt;&gt;"",MINIFS(Merchant!$A:$A,Merchant!$B:$B,$G$2),)</f>
        <v/>
      </c>
      <c r="D715" s="14" t="str">
        <f t="shared" si="3"/>
        <v/>
      </c>
      <c r="E715" s="14" t="str">
        <f t="shared" si="4"/>
        <v/>
      </c>
      <c r="F715" s="6" t="str">
        <f>IF($A715&lt;&gt;"",MAXIFS(Token!$C:$C,Token!$A:$A,$D715),)</f>
        <v/>
      </c>
    </row>
    <row r="716">
      <c r="A716" s="33" t="str">
        <f t="shared" si="1"/>
        <v/>
      </c>
      <c r="B716" s="22" t="str">
        <f t="shared" si="2"/>
        <v/>
      </c>
      <c r="C716" s="14" t="str">
        <f>IF($A716&lt;&gt;"",MINIFS(Merchant!$A:$A,Merchant!$B:$B,$G$2),)</f>
        <v/>
      </c>
      <c r="D716" s="14" t="str">
        <f t="shared" si="3"/>
        <v/>
      </c>
      <c r="E716" s="14" t="str">
        <f t="shared" si="4"/>
        <v/>
      </c>
      <c r="F716" s="6" t="str">
        <f>IF($A716&lt;&gt;"",MAXIFS(Token!$C:$C,Token!$A:$A,$D716),)</f>
        <v/>
      </c>
    </row>
    <row r="717">
      <c r="A717" s="33" t="str">
        <f t="shared" si="1"/>
        <v/>
      </c>
      <c r="B717" s="22" t="str">
        <f t="shared" si="2"/>
        <v/>
      </c>
      <c r="C717" s="14" t="str">
        <f>IF($A717&lt;&gt;"",MINIFS(Merchant!$A:$A,Merchant!$B:$B,$G$2),)</f>
        <v/>
      </c>
      <c r="D717" s="14" t="str">
        <f t="shared" si="3"/>
        <v/>
      </c>
      <c r="E717" s="14" t="str">
        <f t="shared" si="4"/>
        <v/>
      </c>
      <c r="F717" s="6" t="str">
        <f>IF($A717&lt;&gt;"",MAXIFS(Token!$C:$C,Token!$A:$A,$D717),)</f>
        <v/>
      </c>
    </row>
    <row r="718">
      <c r="A718" s="33" t="str">
        <f t="shared" si="1"/>
        <v/>
      </c>
      <c r="B718" s="22" t="str">
        <f t="shared" si="2"/>
        <v/>
      </c>
      <c r="C718" s="14" t="str">
        <f>IF($A718&lt;&gt;"",MINIFS(Merchant!$A:$A,Merchant!$B:$B,$G$2),)</f>
        <v/>
      </c>
      <c r="D718" s="14" t="str">
        <f t="shared" si="3"/>
        <v/>
      </c>
      <c r="E718" s="14" t="str">
        <f t="shared" si="4"/>
        <v/>
      </c>
      <c r="F718" s="6" t="str">
        <f>IF($A718&lt;&gt;"",MAXIFS(Token!$C:$C,Token!$A:$A,$D718),)</f>
        <v/>
      </c>
    </row>
    <row r="719">
      <c r="A719" s="33" t="str">
        <f t="shared" si="1"/>
        <v/>
      </c>
      <c r="B719" s="22" t="str">
        <f t="shared" si="2"/>
        <v/>
      </c>
      <c r="C719" s="14" t="str">
        <f>IF($A719&lt;&gt;"",MINIFS(Merchant!$A:$A,Merchant!$B:$B,$G$2),)</f>
        <v/>
      </c>
      <c r="D719" s="14" t="str">
        <f t="shared" si="3"/>
        <v/>
      </c>
      <c r="E719" s="14" t="str">
        <f t="shared" si="4"/>
        <v/>
      </c>
      <c r="F719" s="6" t="str">
        <f>IF($A719&lt;&gt;"",MAXIFS(Token!$C:$C,Token!$A:$A,$D719),)</f>
        <v/>
      </c>
    </row>
    <row r="720">
      <c r="A720" s="33" t="str">
        <f t="shared" si="1"/>
        <v/>
      </c>
      <c r="B720" s="22" t="str">
        <f t="shared" si="2"/>
        <v/>
      </c>
      <c r="C720" s="14" t="str">
        <f>IF($A720&lt;&gt;"",MINIFS(Merchant!$A:$A,Merchant!$B:$B,$G$2),)</f>
        <v/>
      </c>
      <c r="D720" s="14" t="str">
        <f t="shared" si="3"/>
        <v/>
      </c>
      <c r="E720" s="14" t="str">
        <f t="shared" si="4"/>
        <v/>
      </c>
      <c r="F720" s="6" t="str">
        <f>IF($A720&lt;&gt;"",MAXIFS(Token!$C:$C,Token!$A:$A,$D720),)</f>
        <v/>
      </c>
    </row>
    <row r="721">
      <c r="A721" s="33" t="str">
        <f t="shared" si="1"/>
        <v/>
      </c>
      <c r="B721" s="22" t="str">
        <f t="shared" si="2"/>
        <v/>
      </c>
      <c r="C721" s="14" t="str">
        <f>IF($A721&lt;&gt;"",MINIFS(Merchant!$A:$A,Merchant!$B:$B,$G$2),)</f>
        <v/>
      </c>
      <c r="D721" s="14" t="str">
        <f t="shared" si="3"/>
        <v/>
      </c>
      <c r="E721" s="14" t="str">
        <f t="shared" si="4"/>
        <v/>
      </c>
      <c r="F721" s="6" t="str">
        <f>IF($A721&lt;&gt;"",MAXIFS(Token!$C:$C,Token!$A:$A,$D721),)</f>
        <v/>
      </c>
    </row>
    <row r="722">
      <c r="A722" s="33" t="str">
        <f t="shared" si="1"/>
        <v/>
      </c>
      <c r="B722" s="22" t="str">
        <f t="shared" si="2"/>
        <v/>
      </c>
      <c r="C722" s="14" t="str">
        <f>IF($A722&lt;&gt;"",MINIFS(Merchant!$A:$A,Merchant!$B:$B,$G$2),)</f>
        <v/>
      </c>
      <c r="D722" s="14" t="str">
        <f t="shared" si="3"/>
        <v/>
      </c>
      <c r="E722" s="14" t="str">
        <f t="shared" si="4"/>
        <v/>
      </c>
      <c r="F722" s="6" t="str">
        <f>IF($A722&lt;&gt;"",MAXIFS(Token!$C:$C,Token!$A:$A,$D722),)</f>
        <v/>
      </c>
    </row>
    <row r="723">
      <c r="A723" s="33" t="str">
        <f t="shared" si="1"/>
        <v/>
      </c>
      <c r="B723" s="22" t="str">
        <f t="shared" si="2"/>
        <v/>
      </c>
      <c r="C723" s="14" t="str">
        <f>IF($A723&lt;&gt;"",MINIFS(Merchant!$A:$A,Merchant!$B:$B,$G$2),)</f>
        <v/>
      </c>
      <c r="D723" s="14" t="str">
        <f t="shared" si="3"/>
        <v/>
      </c>
      <c r="E723" s="14" t="str">
        <f t="shared" si="4"/>
        <v/>
      </c>
      <c r="F723" s="6" t="str">
        <f>IF($A723&lt;&gt;"",MAXIFS(Token!$C:$C,Token!$A:$A,$D723),)</f>
        <v/>
      </c>
    </row>
    <row r="724">
      <c r="A724" s="33" t="str">
        <f t="shared" si="1"/>
        <v/>
      </c>
      <c r="B724" s="22" t="str">
        <f t="shared" si="2"/>
        <v/>
      </c>
      <c r="C724" s="14" t="str">
        <f>IF($A724&lt;&gt;"",MINIFS(Merchant!$A:$A,Merchant!$B:$B,$G$2),)</f>
        <v/>
      </c>
      <c r="D724" s="14" t="str">
        <f t="shared" si="3"/>
        <v/>
      </c>
      <c r="E724" s="14" t="str">
        <f t="shared" si="4"/>
        <v/>
      </c>
      <c r="F724" s="6" t="str">
        <f>IF($A724&lt;&gt;"",MAXIFS(Token!$C:$C,Token!$A:$A,$D724),)</f>
        <v/>
      </c>
    </row>
    <row r="725">
      <c r="A725" s="33" t="str">
        <f t="shared" si="1"/>
        <v/>
      </c>
      <c r="B725" s="22" t="str">
        <f t="shared" si="2"/>
        <v/>
      </c>
      <c r="C725" s="14" t="str">
        <f>IF($A725&lt;&gt;"",MINIFS(Merchant!$A:$A,Merchant!$B:$B,$G$2),)</f>
        <v/>
      </c>
      <c r="D725" s="14" t="str">
        <f t="shared" si="3"/>
        <v/>
      </c>
      <c r="E725" s="14" t="str">
        <f t="shared" si="4"/>
        <v/>
      </c>
      <c r="F725" s="6" t="str">
        <f>IF($A725&lt;&gt;"",MAXIFS(Token!$C:$C,Token!$A:$A,$D725),)</f>
        <v/>
      </c>
    </row>
    <row r="726">
      <c r="A726" s="33" t="str">
        <f t="shared" si="1"/>
        <v/>
      </c>
      <c r="B726" s="22" t="str">
        <f t="shared" si="2"/>
        <v/>
      </c>
      <c r="C726" s="14" t="str">
        <f>IF($A726&lt;&gt;"",MINIFS(Merchant!$A:$A,Merchant!$B:$B,$G$2),)</f>
        <v/>
      </c>
      <c r="D726" s="14" t="str">
        <f t="shared" si="3"/>
        <v/>
      </c>
      <c r="E726" s="14" t="str">
        <f t="shared" si="4"/>
        <v/>
      </c>
      <c r="F726" s="6" t="str">
        <f>IF($A726&lt;&gt;"",MAXIFS(Token!$C:$C,Token!$A:$A,$D726),)</f>
        <v/>
      </c>
    </row>
    <row r="727">
      <c r="A727" s="33" t="str">
        <f t="shared" si="1"/>
        <v/>
      </c>
      <c r="B727" s="22" t="str">
        <f t="shared" si="2"/>
        <v/>
      </c>
      <c r="C727" s="14" t="str">
        <f>IF($A727&lt;&gt;"",MINIFS(Merchant!$A:$A,Merchant!$B:$B,$G$2),)</f>
        <v/>
      </c>
      <c r="D727" s="14" t="str">
        <f t="shared" si="3"/>
        <v/>
      </c>
      <c r="E727" s="14" t="str">
        <f t="shared" si="4"/>
        <v/>
      </c>
      <c r="F727" s="6" t="str">
        <f>IF($A727&lt;&gt;"",MAXIFS(Token!$C:$C,Token!$A:$A,$D727),)</f>
        <v/>
      </c>
    </row>
    <row r="728">
      <c r="A728" s="33" t="str">
        <f t="shared" si="1"/>
        <v/>
      </c>
      <c r="B728" s="22" t="str">
        <f t="shared" si="2"/>
        <v/>
      </c>
      <c r="C728" s="14" t="str">
        <f>IF($A728&lt;&gt;"",MINIFS(Merchant!$A:$A,Merchant!$B:$B,$G$2),)</f>
        <v/>
      </c>
      <c r="D728" s="14" t="str">
        <f t="shared" si="3"/>
        <v/>
      </c>
      <c r="E728" s="14" t="str">
        <f t="shared" si="4"/>
        <v/>
      </c>
      <c r="F728" s="6" t="str">
        <f>IF($A728&lt;&gt;"",MAXIFS(Token!$C:$C,Token!$A:$A,$D728),)</f>
        <v/>
      </c>
    </row>
    <row r="729">
      <c r="A729" s="33" t="str">
        <f t="shared" si="1"/>
        <v/>
      </c>
      <c r="B729" s="22" t="str">
        <f t="shared" si="2"/>
        <v/>
      </c>
      <c r="C729" s="14" t="str">
        <f>IF($A729&lt;&gt;"",MINIFS(Merchant!$A:$A,Merchant!$B:$B,$G$2),)</f>
        <v/>
      </c>
      <c r="D729" s="14" t="str">
        <f t="shared" si="3"/>
        <v/>
      </c>
      <c r="E729" s="14" t="str">
        <f t="shared" si="4"/>
        <v/>
      </c>
      <c r="F729" s="6" t="str">
        <f>IF($A729&lt;&gt;"",MAXIFS(Token!$C:$C,Token!$A:$A,$D729),)</f>
        <v/>
      </c>
    </row>
    <row r="730">
      <c r="A730" s="33" t="str">
        <f t="shared" si="1"/>
        <v/>
      </c>
      <c r="B730" s="22" t="str">
        <f t="shared" si="2"/>
        <v/>
      </c>
      <c r="C730" s="14" t="str">
        <f>IF($A730&lt;&gt;"",MINIFS(Merchant!$A:$A,Merchant!$B:$B,$G$2),)</f>
        <v/>
      </c>
      <c r="D730" s="14" t="str">
        <f t="shared" si="3"/>
        <v/>
      </c>
      <c r="E730" s="14" t="str">
        <f t="shared" si="4"/>
        <v/>
      </c>
      <c r="F730" s="6" t="str">
        <f>IF($A730&lt;&gt;"",MAXIFS(Token!$C:$C,Token!$A:$A,$D730),)</f>
        <v/>
      </c>
    </row>
    <row r="731">
      <c r="A731" s="33" t="str">
        <f t="shared" si="1"/>
        <v/>
      </c>
      <c r="B731" s="22" t="str">
        <f t="shared" si="2"/>
        <v/>
      </c>
      <c r="C731" s="14" t="str">
        <f>IF($A731&lt;&gt;"",MINIFS(Merchant!$A:$A,Merchant!$B:$B,$G$2),)</f>
        <v/>
      </c>
      <c r="D731" s="14" t="str">
        <f t="shared" si="3"/>
        <v/>
      </c>
      <c r="E731" s="14" t="str">
        <f t="shared" si="4"/>
        <v/>
      </c>
      <c r="F731" s="6" t="str">
        <f>IF($A731&lt;&gt;"",MAXIFS(Token!$C:$C,Token!$A:$A,$D731),)</f>
        <v/>
      </c>
    </row>
    <row r="732">
      <c r="A732" s="33" t="str">
        <f t="shared" si="1"/>
        <v/>
      </c>
      <c r="B732" s="22" t="str">
        <f t="shared" si="2"/>
        <v/>
      </c>
      <c r="C732" s="14" t="str">
        <f>IF($A732&lt;&gt;"",MINIFS(Merchant!$A:$A,Merchant!$B:$B,$G$2),)</f>
        <v/>
      </c>
      <c r="D732" s="14" t="str">
        <f t="shared" si="3"/>
        <v/>
      </c>
      <c r="E732" s="14" t="str">
        <f t="shared" si="4"/>
        <v/>
      </c>
      <c r="F732" s="6" t="str">
        <f>IF($A732&lt;&gt;"",MAXIFS(Token!$C:$C,Token!$A:$A,$D732),)</f>
        <v/>
      </c>
    </row>
    <row r="733">
      <c r="A733" s="33" t="str">
        <f t="shared" si="1"/>
        <v/>
      </c>
      <c r="B733" s="22" t="str">
        <f t="shared" si="2"/>
        <v/>
      </c>
      <c r="C733" s="14" t="str">
        <f>IF($A733&lt;&gt;"",MINIFS(Merchant!$A:$A,Merchant!$B:$B,$G$2),)</f>
        <v/>
      </c>
      <c r="D733" s="14" t="str">
        <f t="shared" si="3"/>
        <v/>
      </c>
      <c r="E733" s="14" t="str">
        <f t="shared" si="4"/>
        <v/>
      </c>
      <c r="F733" s="6" t="str">
        <f>IF($A733&lt;&gt;"",MAXIFS(Token!$C:$C,Token!$A:$A,$D733),)</f>
        <v/>
      </c>
    </row>
    <row r="734">
      <c r="A734" s="33" t="str">
        <f t="shared" si="1"/>
        <v/>
      </c>
      <c r="B734" s="22" t="str">
        <f t="shared" si="2"/>
        <v/>
      </c>
      <c r="C734" s="14" t="str">
        <f>IF($A734&lt;&gt;"",MINIFS(Merchant!$A:$A,Merchant!$B:$B,$G$2),)</f>
        <v/>
      </c>
      <c r="D734" s="14" t="str">
        <f t="shared" si="3"/>
        <v/>
      </c>
      <c r="E734" s="14" t="str">
        <f t="shared" si="4"/>
        <v/>
      </c>
      <c r="F734" s="6" t="str">
        <f>IF($A734&lt;&gt;"",MAXIFS(Token!$C:$C,Token!$A:$A,$D734),)</f>
        <v/>
      </c>
    </row>
    <row r="735">
      <c r="A735" s="33" t="str">
        <f t="shared" si="1"/>
        <v/>
      </c>
      <c r="B735" s="22" t="str">
        <f t="shared" si="2"/>
        <v/>
      </c>
      <c r="C735" s="14" t="str">
        <f>IF($A735&lt;&gt;"",MINIFS(Merchant!$A:$A,Merchant!$B:$B,$G$2),)</f>
        <v/>
      </c>
      <c r="D735" s="14" t="str">
        <f t="shared" si="3"/>
        <v/>
      </c>
      <c r="E735" s="14" t="str">
        <f t="shared" si="4"/>
        <v/>
      </c>
      <c r="F735" s="6" t="str">
        <f>IF($A735&lt;&gt;"",MAXIFS(Token!$C:$C,Token!$A:$A,$D735),)</f>
        <v/>
      </c>
    </row>
    <row r="736">
      <c r="A736" s="33" t="str">
        <f t="shared" si="1"/>
        <v/>
      </c>
      <c r="B736" s="22" t="str">
        <f t="shared" si="2"/>
        <v/>
      </c>
      <c r="C736" s="14" t="str">
        <f>IF($A736&lt;&gt;"",MINIFS(Merchant!$A:$A,Merchant!$B:$B,$G$2),)</f>
        <v/>
      </c>
      <c r="D736" s="14" t="str">
        <f t="shared" si="3"/>
        <v/>
      </c>
      <c r="E736" s="14" t="str">
        <f t="shared" si="4"/>
        <v/>
      </c>
      <c r="F736" s="6" t="str">
        <f>IF($A736&lt;&gt;"",MAXIFS(Token!$C:$C,Token!$A:$A,$D736),)</f>
        <v/>
      </c>
    </row>
    <row r="737">
      <c r="A737" s="33" t="str">
        <f t="shared" si="1"/>
        <v/>
      </c>
      <c r="B737" s="22" t="str">
        <f t="shared" si="2"/>
        <v/>
      </c>
      <c r="C737" s="14" t="str">
        <f>IF($A737&lt;&gt;"",MINIFS(Merchant!$A:$A,Merchant!$B:$B,$G$2),)</f>
        <v/>
      </c>
      <c r="D737" s="14" t="str">
        <f t="shared" si="3"/>
        <v/>
      </c>
      <c r="E737" s="14" t="str">
        <f t="shared" si="4"/>
        <v/>
      </c>
      <c r="F737" s="6" t="str">
        <f>IF($A737&lt;&gt;"",MAXIFS(Token!$C:$C,Token!$A:$A,$D737),)</f>
        <v/>
      </c>
    </row>
    <row r="738">
      <c r="A738" s="33" t="str">
        <f t="shared" si="1"/>
        <v/>
      </c>
      <c r="B738" s="22" t="str">
        <f t="shared" si="2"/>
        <v/>
      </c>
      <c r="C738" s="14" t="str">
        <f>IF($A738&lt;&gt;"",MINIFS(Merchant!$A:$A,Merchant!$B:$B,$G$2),)</f>
        <v/>
      </c>
      <c r="D738" s="14" t="str">
        <f t="shared" si="3"/>
        <v/>
      </c>
      <c r="E738" s="14" t="str">
        <f t="shared" si="4"/>
        <v/>
      </c>
      <c r="F738" s="6" t="str">
        <f>IF($A738&lt;&gt;"",MAXIFS(Token!$C:$C,Token!$A:$A,$D738),)</f>
        <v/>
      </c>
    </row>
    <row r="739">
      <c r="A739" s="33" t="str">
        <f t="shared" si="1"/>
        <v/>
      </c>
      <c r="B739" s="22" t="str">
        <f t="shared" si="2"/>
        <v/>
      </c>
      <c r="C739" s="14" t="str">
        <f>IF($A739&lt;&gt;"",MINIFS(Merchant!$A:$A,Merchant!$B:$B,$G$2),)</f>
        <v/>
      </c>
      <c r="D739" s="14" t="str">
        <f t="shared" si="3"/>
        <v/>
      </c>
      <c r="E739" s="14" t="str">
        <f t="shared" si="4"/>
        <v/>
      </c>
      <c r="F739" s="6" t="str">
        <f>IF($A739&lt;&gt;"",MAXIFS(Token!$C:$C,Token!$A:$A,$D739),)</f>
        <v/>
      </c>
    </row>
    <row r="740">
      <c r="A740" s="33" t="str">
        <f t="shared" si="1"/>
        <v/>
      </c>
      <c r="B740" s="22" t="str">
        <f t="shared" si="2"/>
        <v/>
      </c>
      <c r="C740" s="14" t="str">
        <f>IF($A740&lt;&gt;"",MINIFS(Merchant!$A:$A,Merchant!$B:$B,$G$2),)</f>
        <v/>
      </c>
      <c r="D740" s="14" t="str">
        <f t="shared" si="3"/>
        <v/>
      </c>
      <c r="E740" s="14" t="str">
        <f t="shared" si="4"/>
        <v/>
      </c>
      <c r="F740" s="6" t="str">
        <f>IF($A740&lt;&gt;"",MAXIFS(Token!$C:$C,Token!$A:$A,$D740),)</f>
        <v/>
      </c>
    </row>
    <row r="741">
      <c r="A741" s="33" t="str">
        <f t="shared" si="1"/>
        <v/>
      </c>
      <c r="B741" s="22" t="str">
        <f t="shared" si="2"/>
        <v/>
      </c>
      <c r="C741" s="14" t="str">
        <f>IF($A741&lt;&gt;"",MINIFS(Merchant!$A:$A,Merchant!$B:$B,$G$2),)</f>
        <v/>
      </c>
      <c r="D741" s="14" t="str">
        <f t="shared" si="3"/>
        <v/>
      </c>
      <c r="E741" s="14" t="str">
        <f t="shared" si="4"/>
        <v/>
      </c>
      <c r="F741" s="6" t="str">
        <f>IF($A741&lt;&gt;"",MAXIFS(Token!$C:$C,Token!$A:$A,$D741),)</f>
        <v/>
      </c>
    </row>
    <row r="742">
      <c r="A742" s="33" t="str">
        <f t="shared" si="1"/>
        <v/>
      </c>
      <c r="B742" s="22" t="str">
        <f t="shared" si="2"/>
        <v/>
      </c>
      <c r="C742" s="14" t="str">
        <f>IF($A742&lt;&gt;"",MINIFS(Merchant!$A:$A,Merchant!$B:$B,$G$2),)</f>
        <v/>
      </c>
      <c r="D742" s="14" t="str">
        <f t="shared" si="3"/>
        <v/>
      </c>
      <c r="E742" s="14" t="str">
        <f t="shared" si="4"/>
        <v/>
      </c>
      <c r="F742" s="6" t="str">
        <f>IF($A742&lt;&gt;"",MAXIFS(Token!$C:$C,Token!$A:$A,$D742),)</f>
        <v/>
      </c>
    </row>
    <row r="743">
      <c r="A743" s="33" t="str">
        <f t="shared" si="1"/>
        <v/>
      </c>
      <c r="B743" s="22" t="str">
        <f t="shared" si="2"/>
        <v/>
      </c>
      <c r="C743" s="14" t="str">
        <f>IF($A743&lt;&gt;"",MINIFS(Merchant!$A:$A,Merchant!$B:$B,$G$2),)</f>
        <v/>
      </c>
      <c r="D743" s="14" t="str">
        <f t="shared" si="3"/>
        <v/>
      </c>
      <c r="E743" s="14" t="str">
        <f t="shared" si="4"/>
        <v/>
      </c>
      <c r="F743" s="6" t="str">
        <f>IF($A743&lt;&gt;"",MAXIFS(Token!$C:$C,Token!$A:$A,$D743),)</f>
        <v/>
      </c>
    </row>
    <row r="744">
      <c r="A744" s="33" t="str">
        <f t="shared" si="1"/>
        <v/>
      </c>
      <c r="B744" s="22" t="str">
        <f t="shared" si="2"/>
        <v/>
      </c>
      <c r="C744" s="14" t="str">
        <f>IF($A744&lt;&gt;"",MINIFS(Merchant!$A:$A,Merchant!$B:$B,$G$2),)</f>
        <v/>
      </c>
      <c r="D744" s="14" t="str">
        <f t="shared" si="3"/>
        <v/>
      </c>
      <c r="E744" s="14" t="str">
        <f t="shared" si="4"/>
        <v/>
      </c>
      <c r="F744" s="6" t="str">
        <f>IF($A744&lt;&gt;"",MAXIFS(Token!$C:$C,Token!$A:$A,$D744),)</f>
        <v/>
      </c>
    </row>
    <row r="745">
      <c r="A745" s="33" t="str">
        <f t="shared" si="1"/>
        <v/>
      </c>
      <c r="B745" s="22" t="str">
        <f t="shared" si="2"/>
        <v/>
      </c>
      <c r="C745" s="14" t="str">
        <f>IF($A745&lt;&gt;"",MINIFS(Merchant!$A:$A,Merchant!$B:$B,$G$2),)</f>
        <v/>
      </c>
      <c r="D745" s="14" t="str">
        <f t="shared" si="3"/>
        <v/>
      </c>
      <c r="E745" s="14" t="str">
        <f t="shared" si="4"/>
        <v/>
      </c>
      <c r="F745" s="6" t="str">
        <f>IF($A745&lt;&gt;"",MAXIFS(Token!$C:$C,Token!$A:$A,$D745),)</f>
        <v/>
      </c>
    </row>
    <row r="746">
      <c r="A746" s="33" t="str">
        <f t="shared" si="1"/>
        <v/>
      </c>
      <c r="B746" s="22" t="str">
        <f t="shared" si="2"/>
        <v/>
      </c>
      <c r="C746" s="14" t="str">
        <f>IF($A746&lt;&gt;"",MINIFS(Merchant!$A:$A,Merchant!$B:$B,$G$2),)</f>
        <v/>
      </c>
      <c r="D746" s="14" t="str">
        <f t="shared" si="3"/>
        <v/>
      </c>
      <c r="E746" s="14" t="str">
        <f t="shared" si="4"/>
        <v/>
      </c>
      <c r="F746" s="6" t="str">
        <f>IF($A746&lt;&gt;"",MAXIFS(Token!$C:$C,Token!$A:$A,$D746),)</f>
        <v/>
      </c>
    </row>
    <row r="747">
      <c r="A747" s="33" t="str">
        <f t="shared" si="1"/>
        <v/>
      </c>
      <c r="B747" s="22" t="str">
        <f t="shared" si="2"/>
        <v/>
      </c>
      <c r="C747" s="14" t="str">
        <f>IF($A747&lt;&gt;"",MINIFS(Merchant!$A:$A,Merchant!$B:$B,$G$2),)</f>
        <v/>
      </c>
      <c r="D747" s="14" t="str">
        <f t="shared" si="3"/>
        <v/>
      </c>
      <c r="E747" s="14" t="str">
        <f t="shared" si="4"/>
        <v/>
      </c>
      <c r="F747" s="6" t="str">
        <f>IF($A747&lt;&gt;"",MAXIFS(Token!$C:$C,Token!$A:$A,$D747),)</f>
        <v/>
      </c>
    </row>
    <row r="748">
      <c r="A748" s="33" t="str">
        <f t="shared" si="1"/>
        <v/>
      </c>
      <c r="B748" s="22" t="str">
        <f t="shared" si="2"/>
        <v/>
      </c>
      <c r="C748" s="14" t="str">
        <f>IF($A748&lt;&gt;"",MINIFS(Merchant!$A:$A,Merchant!$B:$B,$G$2),)</f>
        <v/>
      </c>
      <c r="D748" s="14" t="str">
        <f t="shared" si="3"/>
        <v/>
      </c>
      <c r="E748" s="14" t="str">
        <f t="shared" si="4"/>
        <v/>
      </c>
      <c r="F748" s="6" t="str">
        <f>IF($A748&lt;&gt;"",MAXIFS(Token!$C:$C,Token!$A:$A,$D748),)</f>
        <v/>
      </c>
    </row>
    <row r="749">
      <c r="A749" s="33" t="str">
        <f t="shared" si="1"/>
        <v/>
      </c>
      <c r="B749" s="22" t="str">
        <f t="shared" si="2"/>
        <v/>
      </c>
      <c r="C749" s="14" t="str">
        <f>IF($A749&lt;&gt;"",MINIFS(Merchant!$A:$A,Merchant!$B:$B,$G$2),)</f>
        <v/>
      </c>
      <c r="D749" s="14" t="str">
        <f t="shared" si="3"/>
        <v/>
      </c>
      <c r="E749" s="14" t="str">
        <f t="shared" si="4"/>
        <v/>
      </c>
      <c r="F749" s="6" t="str">
        <f>IF($A749&lt;&gt;"",MAXIFS(Token!$C:$C,Token!$A:$A,$D749),)</f>
        <v/>
      </c>
    </row>
    <row r="750">
      <c r="A750" s="33" t="str">
        <f t="shared" si="1"/>
        <v/>
      </c>
      <c r="B750" s="22" t="str">
        <f t="shared" si="2"/>
        <v/>
      </c>
      <c r="C750" s="14" t="str">
        <f>IF($A750&lt;&gt;"",MINIFS(Merchant!$A:$A,Merchant!$B:$B,$G$2),)</f>
        <v/>
      </c>
      <c r="D750" s="14" t="str">
        <f t="shared" si="3"/>
        <v/>
      </c>
      <c r="E750" s="14" t="str">
        <f t="shared" si="4"/>
        <v/>
      </c>
      <c r="F750" s="6" t="str">
        <f>IF($A750&lt;&gt;"",MAXIFS(Token!$C:$C,Token!$A:$A,$D750),)</f>
        <v/>
      </c>
    </row>
    <row r="751">
      <c r="A751" s="33" t="str">
        <f t="shared" si="1"/>
        <v/>
      </c>
      <c r="B751" s="22" t="str">
        <f t="shared" si="2"/>
        <v/>
      </c>
      <c r="C751" s="14" t="str">
        <f>IF($A751&lt;&gt;"",MINIFS(Merchant!$A:$A,Merchant!$B:$B,$G$2),)</f>
        <v/>
      </c>
      <c r="D751" s="14" t="str">
        <f t="shared" si="3"/>
        <v/>
      </c>
      <c r="E751" s="14" t="str">
        <f t="shared" si="4"/>
        <v/>
      </c>
      <c r="F751" s="6" t="str">
        <f>IF($A751&lt;&gt;"",MAXIFS(Token!$C:$C,Token!$A:$A,$D751),)</f>
        <v/>
      </c>
    </row>
    <row r="752">
      <c r="A752" s="33" t="str">
        <f t="shared" si="1"/>
        <v/>
      </c>
      <c r="B752" s="22" t="str">
        <f t="shared" si="2"/>
        <v/>
      </c>
      <c r="C752" s="14" t="str">
        <f>IF($A752&lt;&gt;"",MINIFS(Merchant!$A:$A,Merchant!$B:$B,$G$2),)</f>
        <v/>
      </c>
      <c r="D752" s="14" t="str">
        <f t="shared" si="3"/>
        <v/>
      </c>
      <c r="E752" s="14" t="str">
        <f t="shared" si="4"/>
        <v/>
      </c>
      <c r="F752" s="6" t="str">
        <f>IF($A752&lt;&gt;"",MAXIFS(Token!$C:$C,Token!$A:$A,$D752),)</f>
        <v/>
      </c>
    </row>
    <row r="753">
      <c r="A753" s="33" t="str">
        <f t="shared" si="1"/>
        <v/>
      </c>
      <c r="B753" s="22" t="str">
        <f t="shared" si="2"/>
        <v/>
      </c>
      <c r="C753" s="14" t="str">
        <f>IF($A753&lt;&gt;"",MINIFS(Merchant!$A:$A,Merchant!$B:$B,$G$2),)</f>
        <v/>
      </c>
      <c r="D753" s="14" t="str">
        <f t="shared" si="3"/>
        <v/>
      </c>
      <c r="E753" s="14" t="str">
        <f t="shared" si="4"/>
        <v/>
      </c>
      <c r="F753" s="6" t="str">
        <f>IF($A753&lt;&gt;"",MAXIFS(Token!$C:$C,Token!$A:$A,$D753),)</f>
        <v/>
      </c>
    </row>
    <row r="754">
      <c r="A754" s="33" t="str">
        <f t="shared" si="1"/>
        <v/>
      </c>
      <c r="B754" s="22" t="str">
        <f t="shared" si="2"/>
        <v/>
      </c>
      <c r="C754" s="14" t="str">
        <f>IF($A754&lt;&gt;"",MINIFS(Merchant!$A:$A,Merchant!$B:$B,$G$2),)</f>
        <v/>
      </c>
      <c r="D754" s="14" t="str">
        <f t="shared" si="3"/>
        <v/>
      </c>
      <c r="E754" s="14" t="str">
        <f t="shared" si="4"/>
        <v/>
      </c>
      <c r="F754" s="6" t="str">
        <f>IF($A754&lt;&gt;"",MAXIFS(Token!$C:$C,Token!$A:$A,$D754),)</f>
        <v/>
      </c>
    </row>
    <row r="755">
      <c r="A755" s="33" t="str">
        <f t="shared" si="1"/>
        <v/>
      </c>
      <c r="B755" s="22" t="str">
        <f t="shared" si="2"/>
        <v/>
      </c>
      <c r="C755" s="14" t="str">
        <f>IF($A755&lt;&gt;"",MINIFS(Merchant!$A:$A,Merchant!$B:$B,$G$2),)</f>
        <v/>
      </c>
      <c r="D755" s="14" t="str">
        <f t="shared" si="3"/>
        <v/>
      </c>
      <c r="E755" s="14" t="str">
        <f t="shared" si="4"/>
        <v/>
      </c>
      <c r="F755" s="6" t="str">
        <f>IF($A755&lt;&gt;"",MAXIFS(Token!$C:$C,Token!$A:$A,$D755),)</f>
        <v/>
      </c>
    </row>
    <row r="756">
      <c r="A756" s="33" t="str">
        <f t="shared" si="1"/>
        <v/>
      </c>
      <c r="B756" s="22" t="str">
        <f t="shared" si="2"/>
        <v/>
      </c>
      <c r="C756" s="14" t="str">
        <f>IF($A756&lt;&gt;"",MINIFS(Merchant!$A:$A,Merchant!$B:$B,$G$2),)</f>
        <v/>
      </c>
      <c r="D756" s="14" t="str">
        <f t="shared" si="3"/>
        <v/>
      </c>
      <c r="E756" s="14" t="str">
        <f t="shared" si="4"/>
        <v/>
      </c>
      <c r="F756" s="6" t="str">
        <f>IF($A756&lt;&gt;"",MAXIFS(Token!$C:$C,Token!$A:$A,$D756),)</f>
        <v/>
      </c>
    </row>
    <row r="757">
      <c r="A757" s="33" t="str">
        <f t="shared" si="1"/>
        <v/>
      </c>
      <c r="B757" s="22" t="str">
        <f t="shared" si="2"/>
        <v/>
      </c>
      <c r="C757" s="14" t="str">
        <f>IF($A757&lt;&gt;"",MINIFS(Merchant!$A:$A,Merchant!$B:$B,$G$2),)</f>
        <v/>
      </c>
      <c r="D757" s="14" t="str">
        <f t="shared" si="3"/>
        <v/>
      </c>
      <c r="E757" s="14" t="str">
        <f t="shared" si="4"/>
        <v/>
      </c>
      <c r="F757" s="6" t="str">
        <f>IF($A757&lt;&gt;"",MAXIFS(Token!$C:$C,Token!$A:$A,$D757),)</f>
        <v/>
      </c>
    </row>
    <row r="758">
      <c r="A758" s="33" t="str">
        <f t="shared" si="1"/>
        <v/>
      </c>
      <c r="B758" s="22" t="str">
        <f t="shared" si="2"/>
        <v/>
      </c>
      <c r="C758" s="14" t="str">
        <f>IF($A758&lt;&gt;"",MINIFS(Merchant!$A:$A,Merchant!$B:$B,$G$2),)</f>
        <v/>
      </c>
      <c r="D758" s="14" t="str">
        <f t="shared" si="3"/>
        <v/>
      </c>
      <c r="E758" s="14" t="str">
        <f t="shared" si="4"/>
        <v/>
      </c>
      <c r="F758" s="6" t="str">
        <f>IF($A758&lt;&gt;"",MAXIFS(Token!$C:$C,Token!$A:$A,$D758),)</f>
        <v/>
      </c>
    </row>
    <row r="759">
      <c r="A759" s="33" t="str">
        <f t="shared" si="1"/>
        <v/>
      </c>
      <c r="B759" s="22" t="str">
        <f t="shared" si="2"/>
        <v/>
      </c>
      <c r="C759" s="14" t="str">
        <f>IF($A759&lt;&gt;"",MINIFS(Merchant!$A:$A,Merchant!$B:$B,$G$2),)</f>
        <v/>
      </c>
      <c r="D759" s="14" t="str">
        <f t="shared" si="3"/>
        <v/>
      </c>
      <c r="E759" s="14" t="str">
        <f t="shared" si="4"/>
        <v/>
      </c>
      <c r="F759" s="6" t="str">
        <f>IF($A759&lt;&gt;"",MAXIFS(Token!$C:$C,Token!$A:$A,$D759),)</f>
        <v/>
      </c>
    </row>
    <row r="760">
      <c r="A760" s="33" t="str">
        <f t="shared" si="1"/>
        <v/>
      </c>
      <c r="B760" s="22" t="str">
        <f t="shared" si="2"/>
        <v/>
      </c>
      <c r="C760" s="14" t="str">
        <f>IF($A760&lt;&gt;"",MINIFS(Merchant!$A:$A,Merchant!$B:$B,$G$2),)</f>
        <v/>
      </c>
      <c r="D760" s="14" t="str">
        <f t="shared" si="3"/>
        <v/>
      </c>
      <c r="E760" s="14" t="str">
        <f t="shared" si="4"/>
        <v/>
      </c>
      <c r="F760" s="6" t="str">
        <f>IF($A760&lt;&gt;"",MAXIFS(Token!$C:$C,Token!$A:$A,$D760),)</f>
        <v/>
      </c>
    </row>
    <row r="761">
      <c r="A761" s="33" t="str">
        <f t="shared" si="1"/>
        <v/>
      </c>
      <c r="B761" s="22" t="str">
        <f t="shared" si="2"/>
        <v/>
      </c>
      <c r="C761" s="14" t="str">
        <f>IF($A761&lt;&gt;"",MINIFS(Merchant!$A:$A,Merchant!$B:$B,$G$2),)</f>
        <v/>
      </c>
      <c r="D761" s="14" t="str">
        <f t="shared" si="3"/>
        <v/>
      </c>
      <c r="E761" s="14" t="str">
        <f t="shared" si="4"/>
        <v/>
      </c>
      <c r="F761" s="6" t="str">
        <f>IF($A761&lt;&gt;"",MAXIFS(Token!$C:$C,Token!$A:$A,$D761),)</f>
        <v/>
      </c>
    </row>
    <row r="762">
      <c r="A762" s="33" t="str">
        <f t="shared" si="1"/>
        <v/>
      </c>
      <c r="B762" s="22" t="str">
        <f t="shared" si="2"/>
        <v/>
      </c>
      <c r="C762" s="14" t="str">
        <f>IF($A762&lt;&gt;"",MINIFS(Merchant!$A:$A,Merchant!$B:$B,$G$2),)</f>
        <v/>
      </c>
      <c r="D762" s="14" t="str">
        <f t="shared" si="3"/>
        <v/>
      </c>
      <c r="E762" s="14" t="str">
        <f t="shared" si="4"/>
        <v/>
      </c>
      <c r="F762" s="6" t="str">
        <f>IF($A762&lt;&gt;"",MAXIFS(Token!$C:$C,Token!$A:$A,$D762),)</f>
        <v/>
      </c>
    </row>
    <row r="763">
      <c r="A763" s="33" t="str">
        <f t="shared" si="1"/>
        <v/>
      </c>
      <c r="B763" s="22" t="str">
        <f t="shared" si="2"/>
        <v/>
      </c>
      <c r="C763" s="14" t="str">
        <f>IF($A763&lt;&gt;"",MINIFS(Merchant!$A:$A,Merchant!$B:$B,$G$2),)</f>
        <v/>
      </c>
      <c r="D763" s="14" t="str">
        <f t="shared" si="3"/>
        <v/>
      </c>
      <c r="E763" s="14" t="str">
        <f t="shared" si="4"/>
        <v/>
      </c>
      <c r="F763" s="6" t="str">
        <f>IF($A763&lt;&gt;"",MAXIFS(Token!$C:$C,Token!$A:$A,$D763),)</f>
        <v/>
      </c>
    </row>
    <row r="764">
      <c r="A764" s="33" t="str">
        <f t="shared" si="1"/>
        <v/>
      </c>
      <c r="B764" s="22" t="str">
        <f t="shared" si="2"/>
        <v/>
      </c>
      <c r="C764" s="14" t="str">
        <f>IF($A764&lt;&gt;"",MINIFS(Merchant!$A:$A,Merchant!$B:$B,$G$2),)</f>
        <v/>
      </c>
      <c r="D764" s="14" t="str">
        <f t="shared" si="3"/>
        <v/>
      </c>
      <c r="E764" s="14" t="str">
        <f t="shared" si="4"/>
        <v/>
      </c>
      <c r="F764" s="6" t="str">
        <f>IF($A764&lt;&gt;"",MAXIFS(Token!$C:$C,Token!$A:$A,$D764),)</f>
        <v/>
      </c>
    </row>
    <row r="765">
      <c r="A765" s="33" t="str">
        <f t="shared" si="1"/>
        <v/>
      </c>
      <c r="B765" s="22" t="str">
        <f t="shared" si="2"/>
        <v/>
      </c>
      <c r="C765" s="14" t="str">
        <f>IF($A765&lt;&gt;"",MINIFS(Merchant!$A:$A,Merchant!$B:$B,$G$2),)</f>
        <v/>
      </c>
      <c r="D765" s="14" t="str">
        <f t="shared" si="3"/>
        <v/>
      </c>
      <c r="E765" s="14" t="str">
        <f t="shared" si="4"/>
        <v/>
      </c>
      <c r="F765" s="6" t="str">
        <f>IF($A765&lt;&gt;"",MAXIFS(Token!$C:$C,Token!$A:$A,$D765),)</f>
        <v/>
      </c>
    </row>
    <row r="766">
      <c r="A766" s="33" t="str">
        <f t="shared" si="1"/>
        <v/>
      </c>
      <c r="B766" s="22" t="str">
        <f t="shared" si="2"/>
        <v/>
      </c>
      <c r="C766" s="14" t="str">
        <f>IF($A766&lt;&gt;"",MINIFS(Merchant!$A:$A,Merchant!$B:$B,$G$2),)</f>
        <v/>
      </c>
      <c r="D766" s="14" t="str">
        <f t="shared" si="3"/>
        <v/>
      </c>
      <c r="E766" s="14" t="str">
        <f t="shared" si="4"/>
        <v/>
      </c>
      <c r="F766" s="6" t="str">
        <f>IF($A766&lt;&gt;"",MAXIFS(Token!$C:$C,Token!$A:$A,$D766),)</f>
        <v/>
      </c>
    </row>
    <row r="767">
      <c r="A767" s="33" t="str">
        <f t="shared" si="1"/>
        <v/>
      </c>
      <c r="B767" s="22" t="str">
        <f t="shared" si="2"/>
        <v/>
      </c>
      <c r="C767" s="14" t="str">
        <f>IF($A767&lt;&gt;"",MINIFS(Merchant!$A:$A,Merchant!$B:$B,$G$2),)</f>
        <v/>
      </c>
      <c r="D767" s="14" t="str">
        <f t="shared" si="3"/>
        <v/>
      </c>
      <c r="E767" s="14" t="str">
        <f t="shared" si="4"/>
        <v/>
      </c>
      <c r="F767" s="6" t="str">
        <f>IF($A767&lt;&gt;"",MAXIFS(Token!$C:$C,Token!$A:$A,$D767),)</f>
        <v/>
      </c>
    </row>
    <row r="768">
      <c r="A768" s="33" t="str">
        <f t="shared" si="1"/>
        <v/>
      </c>
      <c r="B768" s="22" t="str">
        <f t="shared" si="2"/>
        <v/>
      </c>
      <c r="C768" s="14" t="str">
        <f>IF($A768&lt;&gt;"",MINIFS(Merchant!$A:$A,Merchant!$B:$B,$G$2),)</f>
        <v/>
      </c>
      <c r="D768" s="14" t="str">
        <f t="shared" si="3"/>
        <v/>
      </c>
      <c r="E768" s="14" t="str">
        <f t="shared" si="4"/>
        <v/>
      </c>
      <c r="F768" s="6" t="str">
        <f>IF($A768&lt;&gt;"",MAXIFS(Token!$C:$C,Token!$A:$A,$D768),)</f>
        <v/>
      </c>
    </row>
    <row r="769">
      <c r="A769" s="33" t="str">
        <f t="shared" si="1"/>
        <v/>
      </c>
      <c r="B769" s="22" t="str">
        <f t="shared" si="2"/>
        <v/>
      </c>
      <c r="C769" s="14" t="str">
        <f>IF($A769&lt;&gt;"",MINIFS(Merchant!$A:$A,Merchant!$B:$B,$G$2),)</f>
        <v/>
      </c>
      <c r="D769" s="14" t="str">
        <f t="shared" si="3"/>
        <v/>
      </c>
      <c r="E769" s="14" t="str">
        <f t="shared" si="4"/>
        <v/>
      </c>
      <c r="F769" s="6" t="str">
        <f>IF($A769&lt;&gt;"",MAXIFS(Token!$C:$C,Token!$A:$A,$D769),)</f>
        <v/>
      </c>
    </row>
    <row r="770">
      <c r="A770" s="33" t="str">
        <f t="shared" si="1"/>
        <v/>
      </c>
      <c r="B770" s="22" t="str">
        <f t="shared" si="2"/>
        <v/>
      </c>
      <c r="C770" s="14" t="str">
        <f>IF($A770&lt;&gt;"",MINIFS(Merchant!$A:$A,Merchant!$B:$B,$G$2),)</f>
        <v/>
      </c>
      <c r="D770" s="14" t="str">
        <f t="shared" si="3"/>
        <v/>
      </c>
      <c r="E770" s="14" t="str">
        <f t="shared" si="4"/>
        <v/>
      </c>
      <c r="F770" s="6" t="str">
        <f>IF($A770&lt;&gt;"",MAXIFS(Token!$C:$C,Token!$A:$A,$D770),)</f>
        <v/>
      </c>
    </row>
    <row r="771">
      <c r="A771" s="33" t="str">
        <f t="shared" si="1"/>
        <v/>
      </c>
      <c r="B771" s="22" t="str">
        <f t="shared" si="2"/>
        <v/>
      </c>
      <c r="C771" s="14" t="str">
        <f>IF($A771&lt;&gt;"",MINIFS(Merchant!$A:$A,Merchant!$B:$B,$G$2),)</f>
        <v/>
      </c>
      <c r="D771" s="14" t="str">
        <f t="shared" si="3"/>
        <v/>
      </c>
      <c r="E771" s="14" t="str">
        <f t="shared" si="4"/>
        <v/>
      </c>
      <c r="F771" s="6" t="str">
        <f>IF($A771&lt;&gt;"",MAXIFS(Token!$C:$C,Token!$A:$A,$D771),)</f>
        <v/>
      </c>
    </row>
    <row r="772">
      <c r="A772" s="33" t="str">
        <f t="shared" si="1"/>
        <v/>
      </c>
      <c r="B772" s="22" t="str">
        <f t="shared" si="2"/>
        <v/>
      </c>
      <c r="C772" s="14" t="str">
        <f>IF($A772&lt;&gt;"",MINIFS(Merchant!$A:$A,Merchant!$B:$B,$G$2),)</f>
        <v/>
      </c>
      <c r="D772" s="14" t="str">
        <f t="shared" si="3"/>
        <v/>
      </c>
      <c r="E772" s="14" t="str">
        <f t="shared" si="4"/>
        <v/>
      </c>
      <c r="F772" s="6" t="str">
        <f>IF($A772&lt;&gt;"",MAXIFS(Token!$C:$C,Token!$A:$A,$D772),)</f>
        <v/>
      </c>
    </row>
    <row r="773">
      <c r="A773" s="33" t="str">
        <f t="shared" si="1"/>
        <v/>
      </c>
      <c r="B773" s="22" t="str">
        <f t="shared" si="2"/>
        <v/>
      </c>
      <c r="C773" s="14" t="str">
        <f>IF($A773&lt;&gt;"",MINIFS(Merchant!$A:$A,Merchant!$B:$B,$G$2),)</f>
        <v/>
      </c>
      <c r="D773" s="14" t="str">
        <f t="shared" si="3"/>
        <v/>
      </c>
      <c r="E773" s="14" t="str">
        <f t="shared" si="4"/>
        <v/>
      </c>
      <c r="F773" s="6" t="str">
        <f>IF($A773&lt;&gt;"",MAXIFS(Token!$C:$C,Token!$A:$A,$D773),)</f>
        <v/>
      </c>
    </row>
    <row r="774">
      <c r="A774" s="33" t="str">
        <f t="shared" si="1"/>
        <v/>
      </c>
      <c r="B774" s="22" t="str">
        <f t="shared" si="2"/>
        <v/>
      </c>
      <c r="C774" s="14" t="str">
        <f>IF($A774&lt;&gt;"",MINIFS(Merchant!$A:$A,Merchant!$B:$B,$G$2),)</f>
        <v/>
      </c>
      <c r="D774" s="14" t="str">
        <f t="shared" si="3"/>
        <v/>
      </c>
      <c r="E774" s="14" t="str">
        <f t="shared" si="4"/>
        <v/>
      </c>
      <c r="F774" s="6" t="str">
        <f>IF($A774&lt;&gt;"",MAXIFS(Token!$C:$C,Token!$A:$A,$D774),)</f>
        <v/>
      </c>
    </row>
    <row r="775">
      <c r="A775" s="33" t="str">
        <f t="shared" si="1"/>
        <v/>
      </c>
      <c r="B775" s="22" t="str">
        <f t="shared" si="2"/>
        <v/>
      </c>
      <c r="C775" s="14" t="str">
        <f>IF($A775&lt;&gt;"",MINIFS(Merchant!$A:$A,Merchant!$B:$B,$G$2),)</f>
        <v/>
      </c>
      <c r="D775" s="14" t="str">
        <f t="shared" si="3"/>
        <v/>
      </c>
      <c r="E775" s="14" t="str">
        <f t="shared" si="4"/>
        <v/>
      </c>
      <c r="F775" s="6" t="str">
        <f>IF($A775&lt;&gt;"",MAXIFS(Token!$C:$C,Token!$A:$A,$D775),)</f>
        <v/>
      </c>
    </row>
    <row r="776">
      <c r="A776" s="33" t="str">
        <f t="shared" si="1"/>
        <v/>
      </c>
      <c r="B776" s="22" t="str">
        <f t="shared" si="2"/>
        <v/>
      </c>
      <c r="C776" s="14" t="str">
        <f>IF($A776&lt;&gt;"",MINIFS(Merchant!$A:$A,Merchant!$B:$B,$G$2),)</f>
        <v/>
      </c>
      <c r="D776" s="14" t="str">
        <f t="shared" si="3"/>
        <v/>
      </c>
      <c r="E776" s="14" t="str">
        <f t="shared" si="4"/>
        <v/>
      </c>
      <c r="F776" s="6" t="str">
        <f>IF($A776&lt;&gt;"",MAXIFS(Token!$C:$C,Token!$A:$A,$D776),)</f>
        <v/>
      </c>
    </row>
    <row r="777">
      <c r="A777" s="33" t="str">
        <f t="shared" si="1"/>
        <v/>
      </c>
      <c r="B777" s="22" t="str">
        <f t="shared" si="2"/>
        <v/>
      </c>
      <c r="C777" s="14" t="str">
        <f>IF($A777&lt;&gt;"",MINIFS(Merchant!$A:$A,Merchant!$B:$B,$G$2),)</f>
        <v/>
      </c>
      <c r="D777" s="14" t="str">
        <f t="shared" si="3"/>
        <v/>
      </c>
      <c r="E777" s="14" t="str">
        <f t="shared" si="4"/>
        <v/>
      </c>
      <c r="F777" s="6" t="str">
        <f>IF($A777&lt;&gt;"",MAXIFS(Token!$C:$C,Token!$A:$A,$D777),)</f>
        <v/>
      </c>
    </row>
    <row r="778">
      <c r="A778" s="33" t="str">
        <f t="shared" si="1"/>
        <v/>
      </c>
      <c r="B778" s="22" t="str">
        <f t="shared" si="2"/>
        <v/>
      </c>
      <c r="C778" s="14" t="str">
        <f>IF($A778&lt;&gt;"",MINIFS(Merchant!$A:$A,Merchant!$B:$B,$G$2),)</f>
        <v/>
      </c>
      <c r="D778" s="14" t="str">
        <f t="shared" si="3"/>
        <v/>
      </c>
      <c r="E778" s="14" t="str">
        <f t="shared" si="4"/>
        <v/>
      </c>
      <c r="F778" s="6" t="str">
        <f>IF($A778&lt;&gt;"",MAXIFS(Token!$C:$C,Token!$A:$A,$D778),)</f>
        <v/>
      </c>
    </row>
    <row r="779">
      <c r="A779" s="33" t="str">
        <f t="shared" si="1"/>
        <v/>
      </c>
      <c r="B779" s="22" t="str">
        <f t="shared" si="2"/>
        <v/>
      </c>
      <c r="C779" s="14" t="str">
        <f>IF($A779&lt;&gt;"",MINIFS(Merchant!$A:$A,Merchant!$B:$B,$G$2),)</f>
        <v/>
      </c>
      <c r="D779" s="14" t="str">
        <f t="shared" si="3"/>
        <v/>
      </c>
      <c r="E779" s="14" t="str">
        <f t="shared" si="4"/>
        <v/>
      </c>
      <c r="F779" s="6" t="str">
        <f>IF($A779&lt;&gt;"",MAXIFS(Token!$C:$C,Token!$A:$A,$D779),)</f>
        <v/>
      </c>
    </row>
    <row r="780">
      <c r="A780" s="33" t="str">
        <f t="shared" si="1"/>
        <v/>
      </c>
      <c r="B780" s="22" t="str">
        <f t="shared" si="2"/>
        <v/>
      </c>
      <c r="C780" s="14" t="str">
        <f>IF($A780&lt;&gt;"",MINIFS(Merchant!$A:$A,Merchant!$B:$B,$G$2),)</f>
        <v/>
      </c>
      <c r="D780" s="14" t="str">
        <f t="shared" si="3"/>
        <v/>
      </c>
      <c r="E780" s="14" t="str">
        <f t="shared" si="4"/>
        <v/>
      </c>
      <c r="F780" s="6" t="str">
        <f>IF($A780&lt;&gt;"",MAXIFS(Token!$C:$C,Token!$A:$A,$D780),)</f>
        <v/>
      </c>
    </row>
    <row r="781">
      <c r="A781" s="33" t="str">
        <f t="shared" si="1"/>
        <v/>
      </c>
      <c r="B781" s="22" t="str">
        <f t="shared" si="2"/>
        <v/>
      </c>
      <c r="C781" s="14" t="str">
        <f>IF($A781&lt;&gt;"",MINIFS(Merchant!$A:$A,Merchant!$B:$B,$G$2),)</f>
        <v/>
      </c>
      <c r="D781" s="14" t="str">
        <f t="shared" si="3"/>
        <v/>
      </c>
      <c r="E781" s="14" t="str">
        <f t="shared" si="4"/>
        <v/>
      </c>
      <c r="F781" s="6" t="str">
        <f>IF($A781&lt;&gt;"",MAXIFS(Token!$C:$C,Token!$A:$A,$D781),)</f>
        <v/>
      </c>
    </row>
    <row r="782">
      <c r="A782" s="33" t="str">
        <f t="shared" si="1"/>
        <v/>
      </c>
      <c r="B782" s="22" t="str">
        <f t="shared" si="2"/>
        <v/>
      </c>
      <c r="C782" s="14" t="str">
        <f>IF($A782&lt;&gt;"",MINIFS(Merchant!$A:$A,Merchant!$B:$B,$G$2),)</f>
        <v/>
      </c>
      <c r="D782" s="14" t="str">
        <f t="shared" si="3"/>
        <v/>
      </c>
      <c r="E782" s="14" t="str">
        <f t="shared" si="4"/>
        <v/>
      </c>
      <c r="F782" s="6" t="str">
        <f>IF($A782&lt;&gt;"",MAXIFS(Token!$C:$C,Token!$A:$A,$D782),)</f>
        <v/>
      </c>
    </row>
    <row r="783">
      <c r="A783" s="33" t="str">
        <f t="shared" si="1"/>
        <v/>
      </c>
      <c r="B783" s="22" t="str">
        <f t="shared" si="2"/>
        <v/>
      </c>
      <c r="C783" s="14" t="str">
        <f>IF($A783&lt;&gt;"",MINIFS(Merchant!$A:$A,Merchant!$B:$B,$G$2),)</f>
        <v/>
      </c>
      <c r="D783" s="14" t="str">
        <f t="shared" si="3"/>
        <v/>
      </c>
      <c r="E783" s="14" t="str">
        <f t="shared" si="4"/>
        <v/>
      </c>
      <c r="F783" s="6" t="str">
        <f>IF($A783&lt;&gt;"",MAXIFS(Token!$C:$C,Token!$A:$A,$D783),)</f>
        <v/>
      </c>
    </row>
    <row r="784">
      <c r="A784" s="33" t="str">
        <f t="shared" si="1"/>
        <v/>
      </c>
      <c r="B784" s="22" t="str">
        <f t="shared" si="2"/>
        <v/>
      </c>
      <c r="C784" s="14" t="str">
        <f>IF($A784&lt;&gt;"",MINIFS(Merchant!$A:$A,Merchant!$B:$B,$G$2),)</f>
        <v/>
      </c>
      <c r="D784" s="14" t="str">
        <f t="shared" si="3"/>
        <v/>
      </c>
      <c r="E784" s="14" t="str">
        <f t="shared" si="4"/>
        <v/>
      </c>
      <c r="F784" s="6" t="str">
        <f>IF($A784&lt;&gt;"",MAXIFS(Token!$C:$C,Token!$A:$A,$D784),)</f>
        <v/>
      </c>
    </row>
    <row r="785">
      <c r="A785" s="33" t="str">
        <f t="shared" si="1"/>
        <v/>
      </c>
      <c r="B785" s="22" t="str">
        <f t="shared" si="2"/>
        <v/>
      </c>
      <c r="C785" s="14" t="str">
        <f>IF($A785&lt;&gt;"",MINIFS(Merchant!$A:$A,Merchant!$B:$B,$G$2),)</f>
        <v/>
      </c>
      <c r="D785" s="14" t="str">
        <f t="shared" si="3"/>
        <v/>
      </c>
      <c r="E785" s="14" t="str">
        <f t="shared" si="4"/>
        <v/>
      </c>
      <c r="F785" s="6" t="str">
        <f>IF($A785&lt;&gt;"",MAXIFS(Token!$C:$C,Token!$A:$A,$D785),)</f>
        <v/>
      </c>
    </row>
    <row r="786">
      <c r="A786" s="33" t="str">
        <f t="shared" si="1"/>
        <v/>
      </c>
      <c r="B786" s="22" t="str">
        <f t="shared" si="2"/>
        <v/>
      </c>
      <c r="C786" s="14" t="str">
        <f>IF($A786&lt;&gt;"",MINIFS(Merchant!$A:$A,Merchant!$B:$B,$G$2),)</f>
        <v/>
      </c>
      <c r="D786" s="14" t="str">
        <f t="shared" si="3"/>
        <v/>
      </c>
      <c r="E786" s="14" t="str">
        <f t="shared" si="4"/>
        <v/>
      </c>
      <c r="F786" s="6" t="str">
        <f>IF($A786&lt;&gt;"",MAXIFS(Token!$C:$C,Token!$A:$A,$D786),)</f>
        <v/>
      </c>
    </row>
    <row r="787">
      <c r="A787" s="33" t="str">
        <f t="shared" si="1"/>
        <v/>
      </c>
      <c r="B787" s="22" t="str">
        <f t="shared" si="2"/>
        <v/>
      </c>
      <c r="C787" s="14" t="str">
        <f>IF($A787&lt;&gt;"",MINIFS(Merchant!$A:$A,Merchant!$B:$B,$G$2),)</f>
        <v/>
      </c>
      <c r="D787" s="14" t="str">
        <f t="shared" si="3"/>
        <v/>
      </c>
      <c r="E787" s="14" t="str">
        <f t="shared" si="4"/>
        <v/>
      </c>
      <c r="F787" s="6" t="str">
        <f>IF($A787&lt;&gt;"",MAXIFS(Token!$C:$C,Token!$A:$A,$D787),)</f>
        <v/>
      </c>
    </row>
    <row r="788">
      <c r="A788" s="33" t="str">
        <f t="shared" si="1"/>
        <v/>
      </c>
      <c r="B788" s="22" t="str">
        <f t="shared" si="2"/>
        <v/>
      </c>
      <c r="C788" s="14" t="str">
        <f>IF($A788&lt;&gt;"",MINIFS(Merchant!$A:$A,Merchant!$B:$B,$G$2),)</f>
        <v/>
      </c>
      <c r="D788" s="14" t="str">
        <f t="shared" si="3"/>
        <v/>
      </c>
      <c r="E788" s="14" t="str">
        <f t="shared" si="4"/>
        <v/>
      </c>
      <c r="F788" s="6" t="str">
        <f>IF($A788&lt;&gt;"",MAXIFS(Token!$C:$C,Token!$A:$A,$D788),)</f>
        <v/>
      </c>
    </row>
    <row r="789">
      <c r="A789" s="33" t="str">
        <f t="shared" si="1"/>
        <v/>
      </c>
      <c r="B789" s="22" t="str">
        <f t="shared" si="2"/>
        <v/>
      </c>
      <c r="C789" s="14" t="str">
        <f>IF($A789&lt;&gt;"",MINIFS(Merchant!$A:$A,Merchant!$B:$B,$G$2),)</f>
        <v/>
      </c>
      <c r="D789" s="14" t="str">
        <f t="shared" si="3"/>
        <v/>
      </c>
      <c r="E789" s="14" t="str">
        <f t="shared" si="4"/>
        <v/>
      </c>
      <c r="F789" s="6" t="str">
        <f>IF($A789&lt;&gt;"",MAXIFS(Token!$C:$C,Token!$A:$A,$D789),)</f>
        <v/>
      </c>
    </row>
    <row r="790">
      <c r="A790" s="33" t="str">
        <f t="shared" si="1"/>
        <v/>
      </c>
      <c r="B790" s="22" t="str">
        <f t="shared" si="2"/>
        <v/>
      </c>
      <c r="C790" s="14" t="str">
        <f>IF($A790&lt;&gt;"",MINIFS(Merchant!$A:$A,Merchant!$B:$B,$G$2),)</f>
        <v/>
      </c>
      <c r="D790" s="14" t="str">
        <f t="shared" si="3"/>
        <v/>
      </c>
      <c r="E790" s="14" t="str">
        <f t="shared" si="4"/>
        <v/>
      </c>
      <c r="F790" s="6" t="str">
        <f>IF($A790&lt;&gt;"",MAXIFS(Token!$C:$C,Token!$A:$A,$D790),)</f>
        <v/>
      </c>
    </row>
    <row r="791">
      <c r="A791" s="33" t="str">
        <f t="shared" si="1"/>
        <v/>
      </c>
      <c r="B791" s="22" t="str">
        <f t="shared" si="2"/>
        <v/>
      </c>
      <c r="C791" s="14" t="str">
        <f>IF($A791&lt;&gt;"",MINIFS(Merchant!$A:$A,Merchant!$B:$B,$G$2),)</f>
        <v/>
      </c>
      <c r="D791" s="14" t="str">
        <f t="shared" si="3"/>
        <v/>
      </c>
      <c r="E791" s="14" t="str">
        <f t="shared" si="4"/>
        <v/>
      </c>
      <c r="F791" s="6" t="str">
        <f>IF($A791&lt;&gt;"",MAXIFS(Token!$C:$C,Token!$A:$A,$D791),)</f>
        <v/>
      </c>
    </row>
    <row r="792">
      <c r="A792" s="33" t="str">
        <f t="shared" si="1"/>
        <v/>
      </c>
      <c r="B792" s="22" t="str">
        <f t="shared" si="2"/>
        <v/>
      </c>
      <c r="C792" s="14" t="str">
        <f>IF($A792&lt;&gt;"",MINIFS(Merchant!$A:$A,Merchant!$B:$B,$G$2),)</f>
        <v/>
      </c>
      <c r="D792" s="14" t="str">
        <f t="shared" si="3"/>
        <v/>
      </c>
      <c r="E792" s="14" t="str">
        <f t="shared" si="4"/>
        <v/>
      </c>
      <c r="F792" s="6" t="str">
        <f>IF($A792&lt;&gt;"",MAXIFS(Token!$C:$C,Token!$A:$A,$D792),)</f>
        <v/>
      </c>
    </row>
    <row r="793">
      <c r="A793" s="33" t="str">
        <f t="shared" si="1"/>
        <v/>
      </c>
      <c r="B793" s="22" t="str">
        <f t="shared" si="2"/>
        <v/>
      </c>
      <c r="C793" s="14" t="str">
        <f>IF($A793&lt;&gt;"",MINIFS(Merchant!$A:$A,Merchant!$B:$B,$G$2),)</f>
        <v/>
      </c>
      <c r="D793" s="14" t="str">
        <f t="shared" si="3"/>
        <v/>
      </c>
      <c r="E793" s="14" t="str">
        <f t="shared" si="4"/>
        <v/>
      </c>
      <c r="F793" s="6" t="str">
        <f>IF($A793&lt;&gt;"",MAXIFS(Token!$C:$C,Token!$A:$A,$D793),)</f>
        <v/>
      </c>
    </row>
    <row r="794">
      <c r="A794" s="33" t="str">
        <f t="shared" si="1"/>
        <v/>
      </c>
      <c r="B794" s="22" t="str">
        <f t="shared" si="2"/>
        <v/>
      </c>
      <c r="C794" s="14" t="str">
        <f>IF($A794&lt;&gt;"",MINIFS(Merchant!$A:$A,Merchant!$B:$B,$G$2),)</f>
        <v/>
      </c>
      <c r="D794" s="14" t="str">
        <f t="shared" si="3"/>
        <v/>
      </c>
      <c r="E794" s="14" t="str">
        <f t="shared" si="4"/>
        <v/>
      </c>
      <c r="F794" s="6" t="str">
        <f>IF($A794&lt;&gt;"",MAXIFS(Token!$C:$C,Token!$A:$A,$D794),)</f>
        <v/>
      </c>
    </row>
    <row r="795">
      <c r="A795" s="33" t="str">
        <f t="shared" si="1"/>
        <v/>
      </c>
      <c r="B795" s="22" t="str">
        <f t="shared" si="2"/>
        <v/>
      </c>
      <c r="C795" s="14" t="str">
        <f>IF($A795&lt;&gt;"",MINIFS(Merchant!$A:$A,Merchant!$B:$B,$G$2),)</f>
        <v/>
      </c>
      <c r="D795" s="14" t="str">
        <f t="shared" si="3"/>
        <v/>
      </c>
      <c r="E795" s="14" t="str">
        <f t="shared" si="4"/>
        <v/>
      </c>
      <c r="F795" s="6" t="str">
        <f>IF($A795&lt;&gt;"",MAXIFS(Token!$C:$C,Token!$A:$A,$D795),)</f>
        <v/>
      </c>
    </row>
    <row r="796">
      <c r="A796" s="33" t="str">
        <f t="shared" si="1"/>
        <v/>
      </c>
      <c r="B796" s="22" t="str">
        <f t="shared" si="2"/>
        <v/>
      </c>
      <c r="C796" s="14" t="str">
        <f>IF($A796&lt;&gt;"",MINIFS(Merchant!$A:$A,Merchant!$B:$B,$G$2),)</f>
        <v/>
      </c>
      <c r="D796" s="14" t="str">
        <f t="shared" si="3"/>
        <v/>
      </c>
      <c r="E796" s="14" t="str">
        <f t="shared" si="4"/>
        <v/>
      </c>
      <c r="F796" s="6" t="str">
        <f>IF($A796&lt;&gt;"",MAXIFS(Token!$C:$C,Token!$A:$A,$D796),)</f>
        <v/>
      </c>
    </row>
    <row r="797">
      <c r="A797" s="33" t="str">
        <f t="shared" si="1"/>
        <v/>
      </c>
      <c r="B797" s="22" t="str">
        <f t="shared" si="2"/>
        <v/>
      </c>
      <c r="C797" s="14" t="str">
        <f>IF($A797&lt;&gt;"",MINIFS(Merchant!$A:$A,Merchant!$B:$B,$G$2),)</f>
        <v/>
      </c>
      <c r="D797" s="14" t="str">
        <f t="shared" si="3"/>
        <v/>
      </c>
      <c r="E797" s="14" t="str">
        <f t="shared" si="4"/>
        <v/>
      </c>
      <c r="F797" s="6" t="str">
        <f>IF($A797&lt;&gt;"",MAXIFS(Token!$C:$C,Token!$A:$A,$D797),)</f>
        <v/>
      </c>
    </row>
    <row r="798">
      <c r="A798" s="33" t="str">
        <f t="shared" si="1"/>
        <v/>
      </c>
      <c r="B798" s="22" t="str">
        <f t="shared" si="2"/>
        <v/>
      </c>
      <c r="C798" s="14" t="str">
        <f>IF($A798&lt;&gt;"",MINIFS(Merchant!$A:$A,Merchant!$B:$B,$G$2),)</f>
        <v/>
      </c>
      <c r="D798" s="14" t="str">
        <f t="shared" si="3"/>
        <v/>
      </c>
      <c r="E798" s="14" t="str">
        <f t="shared" si="4"/>
        <v/>
      </c>
      <c r="F798" s="6" t="str">
        <f>IF($A798&lt;&gt;"",MAXIFS(Token!$C:$C,Token!$A:$A,$D798),)</f>
        <v/>
      </c>
    </row>
    <row r="799">
      <c r="A799" s="33" t="str">
        <f t="shared" si="1"/>
        <v/>
      </c>
      <c r="B799" s="22" t="str">
        <f t="shared" si="2"/>
        <v/>
      </c>
      <c r="C799" s="14" t="str">
        <f>IF($A799&lt;&gt;"",MINIFS(Merchant!$A:$A,Merchant!$B:$B,$G$2),)</f>
        <v/>
      </c>
      <c r="D799" s="14" t="str">
        <f t="shared" si="3"/>
        <v/>
      </c>
      <c r="E799" s="14" t="str">
        <f t="shared" si="4"/>
        <v/>
      </c>
      <c r="F799" s="6" t="str">
        <f>IF($A799&lt;&gt;"",MAXIFS(Token!$C:$C,Token!$A:$A,$D799),)</f>
        <v/>
      </c>
    </row>
    <row r="800">
      <c r="A800" s="33" t="str">
        <f t="shared" si="1"/>
        <v/>
      </c>
      <c r="B800" s="22" t="str">
        <f t="shared" si="2"/>
        <v/>
      </c>
      <c r="C800" s="14" t="str">
        <f>IF($A800&lt;&gt;"",MINIFS(Merchant!$A:$A,Merchant!$B:$B,$G$2),)</f>
        <v/>
      </c>
      <c r="D800" s="14" t="str">
        <f t="shared" si="3"/>
        <v/>
      </c>
      <c r="E800" s="14" t="str">
        <f t="shared" si="4"/>
        <v/>
      </c>
      <c r="F800" s="6" t="str">
        <f>IF($A800&lt;&gt;"",MAXIFS(Token!$C:$C,Token!$A:$A,$D800),)</f>
        <v/>
      </c>
    </row>
    <row r="801">
      <c r="A801" s="33" t="str">
        <f t="shared" si="1"/>
        <v/>
      </c>
      <c r="B801" s="22" t="str">
        <f t="shared" si="2"/>
        <v/>
      </c>
      <c r="C801" s="14" t="str">
        <f>IF($A801&lt;&gt;"",MINIFS(Merchant!$A:$A,Merchant!$B:$B,$G$2),)</f>
        <v/>
      </c>
      <c r="D801" s="14" t="str">
        <f t="shared" si="3"/>
        <v/>
      </c>
      <c r="E801" s="14" t="str">
        <f t="shared" si="4"/>
        <v/>
      </c>
      <c r="F801" s="6" t="str">
        <f>IF($A801&lt;&gt;"",MAXIFS(Token!$C:$C,Token!$A:$A,$D801),)</f>
        <v/>
      </c>
    </row>
    <row r="802">
      <c r="A802" s="33" t="str">
        <f t="shared" si="1"/>
        <v/>
      </c>
      <c r="B802" s="22" t="str">
        <f t="shared" si="2"/>
        <v/>
      </c>
      <c r="C802" s="14" t="str">
        <f>IF($A802&lt;&gt;"",MINIFS(Merchant!$A:$A,Merchant!$B:$B,$G$2),)</f>
        <v/>
      </c>
      <c r="D802" s="14" t="str">
        <f t="shared" si="3"/>
        <v/>
      </c>
      <c r="E802" s="14" t="str">
        <f t="shared" si="4"/>
        <v/>
      </c>
      <c r="F802" s="6" t="str">
        <f>IF($A802&lt;&gt;"",MAXIFS(Token!$C:$C,Token!$A:$A,$D802),)</f>
        <v/>
      </c>
    </row>
    <row r="803">
      <c r="A803" s="33" t="str">
        <f t="shared" si="1"/>
        <v/>
      </c>
      <c r="B803" s="22" t="str">
        <f t="shared" si="2"/>
        <v/>
      </c>
      <c r="C803" s="14" t="str">
        <f>IF($A803&lt;&gt;"",MINIFS(Merchant!$A:$A,Merchant!$B:$B,$G$2),)</f>
        <v/>
      </c>
      <c r="D803" s="14" t="str">
        <f t="shared" si="3"/>
        <v/>
      </c>
      <c r="E803" s="14" t="str">
        <f t="shared" si="4"/>
        <v/>
      </c>
      <c r="F803" s="6" t="str">
        <f>IF($A803&lt;&gt;"",MAXIFS(Token!$C:$C,Token!$A:$A,$D803),)</f>
        <v/>
      </c>
    </row>
    <row r="804">
      <c r="A804" s="33" t="str">
        <f t="shared" si="1"/>
        <v/>
      </c>
      <c r="B804" s="22" t="str">
        <f t="shared" si="2"/>
        <v/>
      </c>
      <c r="C804" s="14" t="str">
        <f>IF($A804&lt;&gt;"",MINIFS(Merchant!$A:$A,Merchant!$B:$B,$G$2),)</f>
        <v/>
      </c>
      <c r="D804" s="14" t="str">
        <f t="shared" si="3"/>
        <v/>
      </c>
      <c r="E804" s="14" t="str">
        <f t="shared" si="4"/>
        <v/>
      </c>
      <c r="F804" s="6" t="str">
        <f>IF($A804&lt;&gt;"",MAXIFS(Token!$C:$C,Token!$A:$A,$D804),)</f>
        <v/>
      </c>
    </row>
    <row r="805">
      <c r="A805" s="33" t="str">
        <f t="shared" si="1"/>
        <v/>
      </c>
      <c r="B805" s="22" t="str">
        <f t="shared" si="2"/>
        <v/>
      </c>
      <c r="C805" s="14" t="str">
        <f>IF($A805&lt;&gt;"",MINIFS(Merchant!$A:$A,Merchant!$B:$B,$G$2),)</f>
        <v/>
      </c>
      <c r="D805" s="14" t="str">
        <f t="shared" si="3"/>
        <v/>
      </c>
      <c r="E805" s="14" t="str">
        <f t="shared" si="4"/>
        <v/>
      </c>
      <c r="F805" s="6" t="str">
        <f>IF($A805&lt;&gt;"",MAXIFS(Token!$C:$C,Token!$A:$A,$D805),)</f>
        <v/>
      </c>
    </row>
    <row r="806">
      <c r="A806" s="33" t="str">
        <f t="shared" si="1"/>
        <v/>
      </c>
      <c r="B806" s="22" t="str">
        <f t="shared" si="2"/>
        <v/>
      </c>
      <c r="C806" s="14" t="str">
        <f>IF($A806&lt;&gt;"",MINIFS(Merchant!$A:$A,Merchant!$B:$B,$G$2),)</f>
        <v/>
      </c>
      <c r="D806" s="14" t="str">
        <f t="shared" si="3"/>
        <v/>
      </c>
      <c r="E806" s="14" t="str">
        <f t="shared" si="4"/>
        <v/>
      </c>
      <c r="F806" s="6" t="str">
        <f>IF($A806&lt;&gt;"",MAXIFS(Token!$C:$C,Token!$A:$A,$D806),)</f>
        <v/>
      </c>
    </row>
    <row r="807">
      <c r="A807" s="33" t="str">
        <f t="shared" si="1"/>
        <v/>
      </c>
      <c r="B807" s="22" t="str">
        <f t="shared" si="2"/>
        <v/>
      </c>
      <c r="C807" s="14" t="str">
        <f>IF($A807&lt;&gt;"",MINIFS(Merchant!$A:$A,Merchant!$B:$B,$G$2),)</f>
        <v/>
      </c>
      <c r="D807" s="14" t="str">
        <f t="shared" si="3"/>
        <v/>
      </c>
      <c r="E807" s="14" t="str">
        <f t="shared" si="4"/>
        <v/>
      </c>
      <c r="F807" s="6" t="str">
        <f>IF($A807&lt;&gt;"",MAXIFS(Token!$C:$C,Token!$A:$A,$D807),)</f>
        <v/>
      </c>
    </row>
    <row r="808">
      <c r="A808" s="33" t="str">
        <f t="shared" si="1"/>
        <v/>
      </c>
      <c r="B808" s="22" t="str">
        <f t="shared" si="2"/>
        <v/>
      </c>
      <c r="C808" s="14" t="str">
        <f>IF($A808&lt;&gt;"",MINIFS(Merchant!$A:$A,Merchant!$B:$B,$G$2),)</f>
        <v/>
      </c>
      <c r="D808" s="14" t="str">
        <f t="shared" si="3"/>
        <v/>
      </c>
      <c r="E808" s="14" t="str">
        <f t="shared" si="4"/>
        <v/>
      </c>
      <c r="F808" s="6" t="str">
        <f>IF($A808&lt;&gt;"",MAXIFS(Token!$C:$C,Token!$A:$A,$D808),)</f>
        <v/>
      </c>
    </row>
    <row r="809">
      <c r="A809" s="33" t="str">
        <f t="shared" si="1"/>
        <v/>
      </c>
      <c r="B809" s="22" t="str">
        <f t="shared" si="2"/>
        <v/>
      </c>
      <c r="C809" s="14" t="str">
        <f>IF($A809&lt;&gt;"",MINIFS(Merchant!$A:$A,Merchant!$B:$B,$G$2),)</f>
        <v/>
      </c>
      <c r="D809" s="14" t="str">
        <f t="shared" si="3"/>
        <v/>
      </c>
      <c r="E809" s="14" t="str">
        <f t="shared" si="4"/>
        <v/>
      </c>
      <c r="F809" s="6" t="str">
        <f>IF($A809&lt;&gt;"",MAXIFS(Token!$C:$C,Token!$A:$A,$D809),)</f>
        <v/>
      </c>
    </row>
    <row r="810">
      <c r="A810" s="33" t="str">
        <f t="shared" si="1"/>
        <v/>
      </c>
      <c r="B810" s="22" t="str">
        <f t="shared" si="2"/>
        <v/>
      </c>
      <c r="C810" s="14" t="str">
        <f>IF($A810&lt;&gt;"",MINIFS(Merchant!$A:$A,Merchant!$B:$B,$G$2),)</f>
        <v/>
      </c>
      <c r="D810" s="14" t="str">
        <f t="shared" si="3"/>
        <v/>
      </c>
      <c r="E810" s="14" t="str">
        <f t="shared" si="4"/>
        <v/>
      </c>
      <c r="F810" s="6" t="str">
        <f>IF($A810&lt;&gt;"",MAXIFS(Token!$C:$C,Token!$A:$A,$D810),)</f>
        <v/>
      </c>
    </row>
    <row r="811">
      <c r="A811" s="33" t="str">
        <f t="shared" si="1"/>
        <v/>
      </c>
      <c r="B811" s="22" t="str">
        <f t="shared" si="2"/>
        <v/>
      </c>
      <c r="C811" s="14" t="str">
        <f>IF($A811&lt;&gt;"",MINIFS(Merchant!$A:$A,Merchant!$B:$B,$G$2),)</f>
        <v/>
      </c>
      <c r="D811" s="14" t="str">
        <f t="shared" si="3"/>
        <v/>
      </c>
      <c r="E811" s="14" t="str">
        <f t="shared" si="4"/>
        <v/>
      </c>
      <c r="F811" s="6" t="str">
        <f>IF($A811&lt;&gt;"",MAXIFS(Token!$C:$C,Token!$A:$A,$D811),)</f>
        <v/>
      </c>
    </row>
    <row r="812">
      <c r="A812" s="33" t="str">
        <f t="shared" si="1"/>
        <v/>
      </c>
      <c r="B812" s="22" t="str">
        <f t="shared" si="2"/>
        <v/>
      </c>
      <c r="C812" s="14" t="str">
        <f>IF($A812&lt;&gt;"",MINIFS(Merchant!$A:$A,Merchant!$B:$B,$G$2),)</f>
        <v/>
      </c>
      <c r="D812" s="14" t="str">
        <f t="shared" si="3"/>
        <v/>
      </c>
      <c r="E812" s="14" t="str">
        <f t="shared" si="4"/>
        <v/>
      </c>
      <c r="F812" s="6" t="str">
        <f>IF($A812&lt;&gt;"",MAXIFS(Token!$C:$C,Token!$A:$A,$D812),)</f>
        <v/>
      </c>
    </row>
    <row r="813">
      <c r="A813" s="33" t="str">
        <f t="shared" si="1"/>
        <v/>
      </c>
      <c r="B813" s="22" t="str">
        <f t="shared" si="2"/>
        <v/>
      </c>
      <c r="C813" s="14" t="str">
        <f>IF($A813&lt;&gt;"",MINIFS(Merchant!$A:$A,Merchant!$B:$B,$G$2),)</f>
        <v/>
      </c>
      <c r="D813" s="14" t="str">
        <f t="shared" si="3"/>
        <v/>
      </c>
      <c r="E813" s="14" t="str">
        <f t="shared" si="4"/>
        <v/>
      </c>
      <c r="F813" s="6" t="str">
        <f>IF($A813&lt;&gt;"",MAXIFS(Token!$C:$C,Token!$A:$A,$D813),)</f>
        <v/>
      </c>
    </row>
    <row r="814">
      <c r="A814" s="33" t="str">
        <f t="shared" si="1"/>
        <v/>
      </c>
      <c r="B814" s="22" t="str">
        <f t="shared" si="2"/>
        <v/>
      </c>
      <c r="C814" s="14" t="str">
        <f>IF($A814&lt;&gt;"",MINIFS(Merchant!$A:$A,Merchant!$B:$B,$G$2),)</f>
        <v/>
      </c>
      <c r="D814" s="14" t="str">
        <f t="shared" si="3"/>
        <v/>
      </c>
      <c r="E814" s="14" t="str">
        <f t="shared" si="4"/>
        <v/>
      </c>
      <c r="F814" s="6" t="str">
        <f>IF($A814&lt;&gt;"",MAXIFS(Token!$C:$C,Token!$A:$A,$D814),)</f>
        <v/>
      </c>
    </row>
    <row r="815">
      <c r="A815" s="33" t="str">
        <f t="shared" si="1"/>
        <v/>
      </c>
      <c r="B815" s="22" t="str">
        <f t="shared" si="2"/>
        <v/>
      </c>
      <c r="C815" s="14" t="str">
        <f>IF($A815&lt;&gt;"",MINIFS(Merchant!$A:$A,Merchant!$B:$B,$G$2),)</f>
        <v/>
      </c>
      <c r="D815" s="14" t="str">
        <f t="shared" si="3"/>
        <v/>
      </c>
      <c r="E815" s="14" t="str">
        <f t="shared" si="4"/>
        <v/>
      </c>
      <c r="F815" s="6" t="str">
        <f>IF($A815&lt;&gt;"",MAXIFS(Token!$C:$C,Token!$A:$A,$D815),)</f>
        <v/>
      </c>
    </row>
    <row r="816">
      <c r="A816" s="33" t="str">
        <f t="shared" si="1"/>
        <v/>
      </c>
      <c r="B816" s="22" t="str">
        <f t="shared" si="2"/>
        <v/>
      </c>
      <c r="C816" s="14" t="str">
        <f>IF($A816&lt;&gt;"",MINIFS(Merchant!$A:$A,Merchant!$B:$B,$G$2),)</f>
        <v/>
      </c>
      <c r="D816" s="14" t="str">
        <f t="shared" si="3"/>
        <v/>
      </c>
      <c r="E816" s="14" t="str">
        <f t="shared" si="4"/>
        <v/>
      </c>
      <c r="F816" s="6" t="str">
        <f>IF($A816&lt;&gt;"",MAXIFS(Token!$C:$C,Token!$A:$A,$D816),)</f>
        <v/>
      </c>
    </row>
    <row r="817">
      <c r="A817" s="33" t="str">
        <f t="shared" si="1"/>
        <v/>
      </c>
      <c r="B817" s="22" t="str">
        <f t="shared" si="2"/>
        <v/>
      </c>
      <c r="C817" s="14" t="str">
        <f>IF($A817&lt;&gt;"",MINIFS(Merchant!$A:$A,Merchant!$B:$B,$G$2),)</f>
        <v/>
      </c>
      <c r="D817" s="14" t="str">
        <f t="shared" si="3"/>
        <v/>
      </c>
      <c r="E817" s="14" t="str">
        <f t="shared" si="4"/>
        <v/>
      </c>
      <c r="F817" s="6" t="str">
        <f>IF($A817&lt;&gt;"",MAXIFS(Token!$C:$C,Token!$A:$A,$D817),)</f>
        <v/>
      </c>
    </row>
    <row r="818">
      <c r="A818" s="33" t="str">
        <f t="shared" si="1"/>
        <v/>
      </c>
      <c r="B818" s="22" t="str">
        <f t="shared" si="2"/>
        <v/>
      </c>
      <c r="C818" s="14" t="str">
        <f>IF($A818&lt;&gt;"",MINIFS(Merchant!$A:$A,Merchant!$B:$B,$G$2),)</f>
        <v/>
      </c>
      <c r="D818" s="14" t="str">
        <f t="shared" si="3"/>
        <v/>
      </c>
      <c r="E818" s="14" t="str">
        <f t="shared" si="4"/>
        <v/>
      </c>
      <c r="F818" s="6" t="str">
        <f>IF($A818&lt;&gt;"",MAXIFS(Token!$C:$C,Token!$A:$A,$D818),)</f>
        <v/>
      </c>
    </row>
    <row r="819">
      <c r="A819" s="33" t="str">
        <f t="shared" si="1"/>
        <v/>
      </c>
      <c r="B819" s="22" t="str">
        <f t="shared" si="2"/>
        <v/>
      </c>
      <c r="C819" s="14" t="str">
        <f>IF($A819&lt;&gt;"",MINIFS(Merchant!$A:$A,Merchant!$B:$B,$G$2),)</f>
        <v/>
      </c>
      <c r="D819" s="14" t="str">
        <f t="shared" si="3"/>
        <v/>
      </c>
      <c r="E819" s="14" t="str">
        <f t="shared" si="4"/>
        <v/>
      </c>
      <c r="F819" s="6" t="str">
        <f>IF($A819&lt;&gt;"",MAXIFS(Token!$C:$C,Token!$A:$A,$D819),)</f>
        <v/>
      </c>
    </row>
    <row r="820">
      <c r="A820" s="33" t="str">
        <f t="shared" si="1"/>
        <v/>
      </c>
      <c r="B820" s="22" t="str">
        <f t="shared" si="2"/>
        <v/>
      </c>
      <c r="C820" s="14" t="str">
        <f>IF($A820&lt;&gt;"",MINIFS(Merchant!$A:$A,Merchant!$B:$B,$G$2),)</f>
        <v/>
      </c>
      <c r="D820" s="14" t="str">
        <f t="shared" si="3"/>
        <v/>
      </c>
      <c r="E820" s="14" t="str">
        <f t="shared" si="4"/>
        <v/>
      </c>
      <c r="F820" s="6" t="str">
        <f>IF($A820&lt;&gt;"",MAXIFS(Token!$C:$C,Token!$A:$A,$D820),)</f>
        <v/>
      </c>
    </row>
    <row r="821">
      <c r="A821" s="33" t="str">
        <f t="shared" si="1"/>
        <v/>
      </c>
      <c r="B821" s="22" t="str">
        <f t="shared" si="2"/>
        <v/>
      </c>
      <c r="C821" s="14" t="str">
        <f>IF($A821&lt;&gt;"",MINIFS(Merchant!$A:$A,Merchant!$B:$B,$G$2),)</f>
        <v/>
      </c>
      <c r="D821" s="14" t="str">
        <f t="shared" si="3"/>
        <v/>
      </c>
      <c r="E821" s="14" t="str">
        <f t="shared" si="4"/>
        <v/>
      </c>
      <c r="F821" s="6" t="str">
        <f>IF($A821&lt;&gt;"",MAXIFS(Token!$C:$C,Token!$A:$A,$D821),)</f>
        <v/>
      </c>
    </row>
    <row r="822">
      <c r="A822" s="33" t="str">
        <f t="shared" si="1"/>
        <v/>
      </c>
      <c r="B822" s="22" t="str">
        <f t="shared" si="2"/>
        <v/>
      </c>
      <c r="C822" s="14" t="str">
        <f>IF($A822&lt;&gt;"",MINIFS(Merchant!$A:$A,Merchant!$B:$B,$G$2),)</f>
        <v/>
      </c>
      <c r="D822" s="14" t="str">
        <f t="shared" si="3"/>
        <v/>
      </c>
      <c r="E822" s="14" t="str">
        <f t="shared" si="4"/>
        <v/>
      </c>
      <c r="F822" s="6" t="str">
        <f>IF($A822&lt;&gt;"",MAXIFS(Token!$C:$C,Token!$A:$A,$D822),)</f>
        <v/>
      </c>
    </row>
    <row r="823">
      <c r="A823" s="33" t="str">
        <f t="shared" si="1"/>
        <v/>
      </c>
      <c r="B823" s="22" t="str">
        <f t="shared" si="2"/>
        <v/>
      </c>
      <c r="C823" s="14" t="str">
        <f>IF($A823&lt;&gt;"",MINIFS(Merchant!$A:$A,Merchant!$B:$B,$G$2),)</f>
        <v/>
      </c>
      <c r="D823" s="14" t="str">
        <f t="shared" si="3"/>
        <v/>
      </c>
      <c r="E823" s="14" t="str">
        <f t="shared" si="4"/>
        <v/>
      </c>
      <c r="F823" s="6" t="str">
        <f>IF($A823&lt;&gt;"",MAXIFS(Token!$C:$C,Token!$A:$A,$D823),)</f>
        <v/>
      </c>
    </row>
    <row r="824">
      <c r="A824" s="33" t="str">
        <f t="shared" si="1"/>
        <v/>
      </c>
      <c r="B824" s="22" t="str">
        <f t="shared" si="2"/>
        <v/>
      </c>
      <c r="C824" s="14" t="str">
        <f>IF($A824&lt;&gt;"",MINIFS(Merchant!$A:$A,Merchant!$B:$B,$G$2),)</f>
        <v/>
      </c>
      <c r="D824" s="14" t="str">
        <f t="shared" si="3"/>
        <v/>
      </c>
      <c r="E824" s="14" t="str">
        <f t="shared" si="4"/>
        <v/>
      </c>
      <c r="F824" s="6" t="str">
        <f>IF($A824&lt;&gt;"",MAXIFS(Token!$C:$C,Token!$A:$A,$D824),)</f>
        <v/>
      </c>
    </row>
    <row r="825">
      <c r="A825" s="33" t="str">
        <f t="shared" si="1"/>
        <v/>
      </c>
      <c r="B825" s="22" t="str">
        <f t="shared" si="2"/>
        <v/>
      </c>
      <c r="C825" s="14" t="str">
        <f>IF($A825&lt;&gt;"",MINIFS(Merchant!$A:$A,Merchant!$B:$B,$G$2),)</f>
        <v/>
      </c>
      <c r="D825" s="14" t="str">
        <f t="shared" si="3"/>
        <v/>
      </c>
      <c r="E825" s="14" t="str">
        <f t="shared" si="4"/>
        <v/>
      </c>
      <c r="F825" s="6" t="str">
        <f>IF($A825&lt;&gt;"",MAXIFS(Token!$C:$C,Token!$A:$A,$D825),)</f>
        <v/>
      </c>
    </row>
    <row r="826">
      <c r="A826" s="33" t="str">
        <f t="shared" si="1"/>
        <v/>
      </c>
      <c r="B826" s="22" t="str">
        <f t="shared" si="2"/>
        <v/>
      </c>
      <c r="C826" s="14" t="str">
        <f>IF($A826&lt;&gt;"",MINIFS(Merchant!$A:$A,Merchant!$B:$B,$G$2),)</f>
        <v/>
      </c>
      <c r="D826" s="14" t="str">
        <f t="shared" si="3"/>
        <v/>
      </c>
      <c r="E826" s="14" t="str">
        <f t="shared" si="4"/>
        <v/>
      </c>
      <c r="F826" s="6" t="str">
        <f>IF($A826&lt;&gt;"",MAXIFS(Token!$C:$C,Token!$A:$A,$D826),)</f>
        <v/>
      </c>
    </row>
    <row r="827">
      <c r="A827" s="33" t="str">
        <f t="shared" si="1"/>
        <v/>
      </c>
      <c r="B827" s="22" t="str">
        <f t="shared" si="2"/>
        <v/>
      </c>
      <c r="C827" s="14" t="str">
        <f>IF($A827&lt;&gt;"",MINIFS(Merchant!$A:$A,Merchant!$B:$B,$G$2),)</f>
        <v/>
      </c>
      <c r="D827" s="14" t="str">
        <f t="shared" si="3"/>
        <v/>
      </c>
      <c r="E827" s="14" t="str">
        <f t="shared" si="4"/>
        <v/>
      </c>
      <c r="F827" s="6" t="str">
        <f>IF($A827&lt;&gt;"",MAXIFS(Token!$C:$C,Token!$A:$A,$D827),)</f>
        <v/>
      </c>
    </row>
    <row r="828">
      <c r="A828" s="33" t="str">
        <f t="shared" si="1"/>
        <v/>
      </c>
      <c r="B828" s="22" t="str">
        <f t="shared" si="2"/>
        <v/>
      </c>
      <c r="C828" s="14" t="str">
        <f>IF($A828&lt;&gt;"",MINIFS(Merchant!$A:$A,Merchant!$B:$B,$G$2),)</f>
        <v/>
      </c>
      <c r="D828" s="14" t="str">
        <f t="shared" si="3"/>
        <v/>
      </c>
      <c r="E828" s="14" t="str">
        <f t="shared" si="4"/>
        <v/>
      </c>
      <c r="F828" s="6" t="str">
        <f>IF($A828&lt;&gt;"",MAXIFS(Token!$C:$C,Token!$A:$A,$D828),)</f>
        <v/>
      </c>
    </row>
    <row r="829">
      <c r="A829" s="33" t="str">
        <f t="shared" si="1"/>
        <v/>
      </c>
      <c r="B829" s="22" t="str">
        <f t="shared" si="2"/>
        <v/>
      </c>
      <c r="C829" s="14" t="str">
        <f>IF($A829&lt;&gt;"",MINIFS(Merchant!$A:$A,Merchant!$B:$B,$G$2),)</f>
        <v/>
      </c>
      <c r="D829" s="14" t="str">
        <f t="shared" si="3"/>
        <v/>
      </c>
      <c r="E829" s="14" t="str">
        <f t="shared" si="4"/>
        <v/>
      </c>
      <c r="F829" s="6" t="str">
        <f>IF($A829&lt;&gt;"",MAXIFS(Token!$C:$C,Token!$A:$A,$D829),)</f>
        <v/>
      </c>
    </row>
    <row r="830">
      <c r="A830" s="33" t="str">
        <f t="shared" si="1"/>
        <v/>
      </c>
      <c r="B830" s="22" t="str">
        <f t="shared" si="2"/>
        <v/>
      </c>
      <c r="C830" s="14" t="str">
        <f>IF($A830&lt;&gt;"",MINIFS(Merchant!$A:$A,Merchant!$B:$B,$G$2),)</f>
        <v/>
      </c>
      <c r="D830" s="14" t="str">
        <f t="shared" si="3"/>
        <v/>
      </c>
      <c r="E830" s="14" t="str">
        <f t="shared" si="4"/>
        <v/>
      </c>
      <c r="F830" s="6" t="str">
        <f>IF($A830&lt;&gt;"",MAXIFS(Token!$C:$C,Token!$A:$A,$D830),)</f>
        <v/>
      </c>
    </row>
    <row r="831">
      <c r="A831" s="33" t="str">
        <f t="shared" si="1"/>
        <v/>
      </c>
      <c r="B831" s="22" t="str">
        <f t="shared" si="2"/>
        <v/>
      </c>
      <c r="C831" s="14" t="str">
        <f>IF($A831&lt;&gt;"",MINIFS(Merchant!$A:$A,Merchant!$B:$B,$G$2),)</f>
        <v/>
      </c>
      <c r="D831" s="14" t="str">
        <f t="shared" si="3"/>
        <v/>
      </c>
      <c r="E831" s="14" t="str">
        <f t="shared" si="4"/>
        <v/>
      </c>
      <c r="F831" s="6" t="str">
        <f>IF($A831&lt;&gt;"",MAXIFS(Token!$C:$C,Token!$A:$A,$D831),)</f>
        <v/>
      </c>
    </row>
    <row r="832">
      <c r="A832" s="33" t="str">
        <f t="shared" si="1"/>
        <v/>
      </c>
      <c r="B832" s="22" t="str">
        <f t="shared" si="2"/>
        <v/>
      </c>
      <c r="C832" s="14" t="str">
        <f>IF($A832&lt;&gt;"",MINIFS(Merchant!$A:$A,Merchant!$B:$B,$G$2),)</f>
        <v/>
      </c>
      <c r="D832" s="14" t="str">
        <f t="shared" si="3"/>
        <v/>
      </c>
      <c r="E832" s="14" t="str">
        <f t="shared" si="4"/>
        <v/>
      </c>
      <c r="F832" s="6" t="str">
        <f>IF($A832&lt;&gt;"",MAXIFS(Token!$C:$C,Token!$A:$A,$D832),)</f>
        <v/>
      </c>
    </row>
    <row r="833">
      <c r="A833" s="33" t="str">
        <f t="shared" si="1"/>
        <v/>
      </c>
      <c r="B833" s="22" t="str">
        <f t="shared" si="2"/>
        <v/>
      </c>
      <c r="C833" s="14" t="str">
        <f>IF($A833&lt;&gt;"",MINIFS(Merchant!$A:$A,Merchant!$B:$B,$G$2),)</f>
        <v/>
      </c>
      <c r="D833" s="14" t="str">
        <f t="shared" si="3"/>
        <v/>
      </c>
      <c r="E833" s="14" t="str">
        <f t="shared" si="4"/>
        <v/>
      </c>
      <c r="F833" s="6" t="str">
        <f>IF($A833&lt;&gt;"",MAXIFS(Token!$C:$C,Token!$A:$A,$D833),)</f>
        <v/>
      </c>
    </row>
    <row r="834">
      <c r="A834" s="33" t="str">
        <f t="shared" si="1"/>
        <v/>
      </c>
      <c r="B834" s="22" t="str">
        <f t="shared" si="2"/>
        <v/>
      </c>
      <c r="C834" s="14" t="str">
        <f>IF($A834&lt;&gt;"",MINIFS(Merchant!$A:$A,Merchant!$B:$B,$G$2),)</f>
        <v/>
      </c>
      <c r="D834" s="14" t="str">
        <f t="shared" si="3"/>
        <v/>
      </c>
      <c r="E834" s="14" t="str">
        <f t="shared" si="4"/>
        <v/>
      </c>
      <c r="F834" s="6" t="str">
        <f>IF($A834&lt;&gt;"",MAXIFS(Token!$C:$C,Token!$A:$A,$D834),)</f>
        <v/>
      </c>
    </row>
    <row r="835">
      <c r="A835" s="33" t="str">
        <f t="shared" si="1"/>
        <v/>
      </c>
      <c r="B835" s="22" t="str">
        <f t="shared" si="2"/>
        <v/>
      </c>
      <c r="C835" s="14" t="str">
        <f>IF($A835&lt;&gt;"",MINIFS(Merchant!$A:$A,Merchant!$B:$B,$G$2),)</f>
        <v/>
      </c>
      <c r="D835" s="14" t="str">
        <f t="shared" si="3"/>
        <v/>
      </c>
      <c r="E835" s="14" t="str">
        <f t="shared" si="4"/>
        <v/>
      </c>
      <c r="F835" s="6" t="str">
        <f>IF($A835&lt;&gt;"",MAXIFS(Token!$C:$C,Token!$A:$A,$D835),)</f>
        <v/>
      </c>
    </row>
    <row r="836">
      <c r="A836" s="33" t="str">
        <f t="shared" si="1"/>
        <v/>
      </c>
      <c r="B836" s="22" t="str">
        <f t="shared" si="2"/>
        <v/>
      </c>
      <c r="C836" s="14" t="str">
        <f>IF($A836&lt;&gt;"",MINIFS(Merchant!$A:$A,Merchant!$B:$B,$G$2),)</f>
        <v/>
      </c>
      <c r="D836" s="14" t="str">
        <f t="shared" si="3"/>
        <v/>
      </c>
      <c r="E836" s="14" t="str">
        <f t="shared" si="4"/>
        <v/>
      </c>
      <c r="F836" s="6" t="str">
        <f>IF($A836&lt;&gt;"",MAXIFS(Token!$C:$C,Token!$A:$A,$D836),)</f>
        <v/>
      </c>
    </row>
    <row r="837">
      <c r="A837" s="33" t="str">
        <f t="shared" si="1"/>
        <v/>
      </c>
      <c r="B837" s="22" t="str">
        <f t="shared" si="2"/>
        <v/>
      </c>
      <c r="C837" s="14" t="str">
        <f>IF($A837&lt;&gt;"",MINIFS(Merchant!$A:$A,Merchant!$B:$B,$G$2),)</f>
        <v/>
      </c>
      <c r="D837" s="14" t="str">
        <f t="shared" si="3"/>
        <v/>
      </c>
      <c r="E837" s="14" t="str">
        <f t="shared" si="4"/>
        <v/>
      </c>
      <c r="F837" s="6" t="str">
        <f>IF($A837&lt;&gt;"",MAXIFS(Token!$C:$C,Token!$A:$A,$D837),)</f>
        <v/>
      </c>
    </row>
    <row r="838">
      <c r="A838" s="33" t="str">
        <f t="shared" si="1"/>
        <v/>
      </c>
      <c r="B838" s="22" t="str">
        <f t="shared" si="2"/>
        <v/>
      </c>
      <c r="C838" s="14" t="str">
        <f>IF($A838&lt;&gt;"",MINIFS(Merchant!$A:$A,Merchant!$B:$B,$G$2),)</f>
        <v/>
      </c>
      <c r="D838" s="14" t="str">
        <f t="shared" si="3"/>
        <v/>
      </c>
      <c r="E838" s="14" t="str">
        <f t="shared" si="4"/>
        <v/>
      </c>
      <c r="F838" s="6" t="str">
        <f>IF($A838&lt;&gt;"",MAXIFS(Token!$C:$C,Token!$A:$A,$D838),)</f>
        <v/>
      </c>
    </row>
    <row r="839">
      <c r="A839" s="33" t="str">
        <f t="shared" si="1"/>
        <v/>
      </c>
      <c r="B839" s="22" t="str">
        <f t="shared" si="2"/>
        <v/>
      </c>
      <c r="C839" s="14" t="str">
        <f>IF($A839&lt;&gt;"",MINIFS(Merchant!$A:$A,Merchant!$B:$B,$G$2),)</f>
        <v/>
      </c>
      <c r="D839" s="14" t="str">
        <f t="shared" si="3"/>
        <v/>
      </c>
      <c r="E839" s="14" t="str">
        <f t="shared" si="4"/>
        <v/>
      </c>
      <c r="F839" s="6" t="str">
        <f>IF($A839&lt;&gt;"",MAXIFS(Token!$C:$C,Token!$A:$A,$D839),)</f>
        <v/>
      </c>
    </row>
    <row r="840">
      <c r="A840" s="33" t="str">
        <f t="shared" si="1"/>
        <v/>
      </c>
      <c r="B840" s="22" t="str">
        <f t="shared" si="2"/>
        <v/>
      </c>
      <c r="C840" s="14" t="str">
        <f>IF($A840&lt;&gt;"",MINIFS(Merchant!$A:$A,Merchant!$B:$B,$G$2),)</f>
        <v/>
      </c>
      <c r="D840" s="14" t="str">
        <f t="shared" si="3"/>
        <v/>
      </c>
      <c r="E840" s="14" t="str">
        <f t="shared" si="4"/>
        <v/>
      </c>
      <c r="F840" s="6" t="str">
        <f>IF($A840&lt;&gt;"",MAXIFS(Token!$C:$C,Token!$A:$A,$D840),)</f>
        <v/>
      </c>
    </row>
    <row r="841">
      <c r="A841" s="33" t="str">
        <f t="shared" si="1"/>
        <v/>
      </c>
      <c r="B841" s="22" t="str">
        <f t="shared" si="2"/>
        <v/>
      </c>
      <c r="C841" s="14" t="str">
        <f>IF($A841&lt;&gt;"",MINIFS(Merchant!$A:$A,Merchant!$B:$B,$G$2),)</f>
        <v/>
      </c>
      <c r="D841" s="14" t="str">
        <f t="shared" si="3"/>
        <v/>
      </c>
      <c r="E841" s="14" t="str">
        <f t="shared" si="4"/>
        <v/>
      </c>
      <c r="F841" s="6" t="str">
        <f>IF($A841&lt;&gt;"",MAXIFS(Token!$C:$C,Token!$A:$A,$D841),)</f>
        <v/>
      </c>
    </row>
    <row r="842">
      <c r="A842" s="33" t="str">
        <f t="shared" si="1"/>
        <v/>
      </c>
      <c r="B842" s="22" t="str">
        <f t="shared" si="2"/>
        <v/>
      </c>
      <c r="C842" s="14" t="str">
        <f>IF($A842&lt;&gt;"",MINIFS(Merchant!$A:$A,Merchant!$B:$B,$G$2),)</f>
        <v/>
      </c>
      <c r="D842" s="14" t="str">
        <f t="shared" si="3"/>
        <v/>
      </c>
      <c r="E842" s="14" t="str">
        <f t="shared" si="4"/>
        <v/>
      </c>
      <c r="F842" s="6" t="str">
        <f>IF($A842&lt;&gt;"",MAXIFS(Token!$C:$C,Token!$A:$A,$D842),)</f>
        <v/>
      </c>
    </row>
    <row r="843">
      <c r="A843" s="33" t="str">
        <f t="shared" si="1"/>
        <v/>
      </c>
      <c r="B843" s="22" t="str">
        <f t="shared" si="2"/>
        <v/>
      </c>
      <c r="C843" s="14" t="str">
        <f>IF($A843&lt;&gt;"",MINIFS(Merchant!$A:$A,Merchant!$B:$B,$G$2),)</f>
        <v/>
      </c>
      <c r="D843" s="14" t="str">
        <f t="shared" si="3"/>
        <v/>
      </c>
      <c r="E843" s="14" t="str">
        <f t="shared" si="4"/>
        <v/>
      </c>
      <c r="F843" s="6" t="str">
        <f>IF($A843&lt;&gt;"",MAXIFS(Token!$C:$C,Token!$A:$A,$D843),)</f>
        <v/>
      </c>
    </row>
    <row r="844">
      <c r="A844" s="33" t="str">
        <f t="shared" si="1"/>
        <v/>
      </c>
      <c r="B844" s="22" t="str">
        <f t="shared" si="2"/>
        <v/>
      </c>
      <c r="C844" s="14" t="str">
        <f>IF($A844&lt;&gt;"",MINIFS(Merchant!$A:$A,Merchant!$B:$B,$G$2),)</f>
        <v/>
      </c>
      <c r="D844" s="14" t="str">
        <f t="shared" si="3"/>
        <v/>
      </c>
      <c r="E844" s="14" t="str">
        <f t="shared" si="4"/>
        <v/>
      </c>
      <c r="F844" s="6" t="str">
        <f>IF($A844&lt;&gt;"",MAXIFS(Token!$C:$C,Token!$A:$A,$D844),)</f>
        <v/>
      </c>
    </row>
    <row r="845">
      <c r="A845" s="33" t="str">
        <f t="shared" si="1"/>
        <v/>
      </c>
      <c r="B845" s="22" t="str">
        <f t="shared" si="2"/>
        <v/>
      </c>
      <c r="C845" s="14" t="str">
        <f>IF($A845&lt;&gt;"",MINIFS(Merchant!$A:$A,Merchant!$B:$B,$G$2),)</f>
        <v/>
      </c>
      <c r="D845" s="14" t="str">
        <f t="shared" si="3"/>
        <v/>
      </c>
      <c r="E845" s="14" t="str">
        <f t="shared" si="4"/>
        <v/>
      </c>
      <c r="F845" s="6" t="str">
        <f>IF($A845&lt;&gt;"",MAXIFS(Token!$C:$C,Token!$A:$A,$D845),)</f>
        <v/>
      </c>
    </row>
    <row r="846">
      <c r="A846" s="33" t="str">
        <f t="shared" si="1"/>
        <v/>
      </c>
      <c r="B846" s="22" t="str">
        <f t="shared" si="2"/>
        <v/>
      </c>
      <c r="C846" s="14" t="str">
        <f>IF($A846&lt;&gt;"",MINIFS(Merchant!$A:$A,Merchant!$B:$B,$G$2),)</f>
        <v/>
      </c>
      <c r="D846" s="14" t="str">
        <f t="shared" si="3"/>
        <v/>
      </c>
      <c r="E846" s="14" t="str">
        <f t="shared" si="4"/>
        <v/>
      </c>
      <c r="F846" s="6" t="str">
        <f>IF($A846&lt;&gt;"",MAXIFS(Token!$C:$C,Token!$A:$A,$D846),)</f>
        <v/>
      </c>
    </row>
    <row r="847">
      <c r="A847" s="33" t="str">
        <f t="shared" si="1"/>
        <v/>
      </c>
      <c r="B847" s="22" t="str">
        <f t="shared" si="2"/>
        <v/>
      </c>
      <c r="C847" s="14" t="str">
        <f>IF($A847&lt;&gt;"",MINIFS(Merchant!$A:$A,Merchant!$B:$B,$G$2),)</f>
        <v/>
      </c>
      <c r="D847" s="14" t="str">
        <f t="shared" si="3"/>
        <v/>
      </c>
      <c r="E847" s="14" t="str">
        <f t="shared" si="4"/>
        <v/>
      </c>
      <c r="F847" s="6" t="str">
        <f>IF($A847&lt;&gt;"",MAXIFS(Token!$C:$C,Token!$A:$A,$D847),)</f>
        <v/>
      </c>
    </row>
    <row r="848">
      <c r="A848" s="33" t="str">
        <f t="shared" si="1"/>
        <v/>
      </c>
      <c r="B848" s="22" t="str">
        <f t="shared" si="2"/>
        <v/>
      </c>
      <c r="C848" s="14" t="str">
        <f>IF($A848&lt;&gt;"",MINIFS(Merchant!$A:$A,Merchant!$B:$B,$G$2),)</f>
        <v/>
      </c>
      <c r="D848" s="14" t="str">
        <f t="shared" si="3"/>
        <v/>
      </c>
      <c r="E848" s="14" t="str">
        <f t="shared" si="4"/>
        <v/>
      </c>
      <c r="F848" s="6" t="str">
        <f>IF($A848&lt;&gt;"",MAXIFS(Token!$C:$C,Token!$A:$A,$D848),)</f>
        <v/>
      </c>
    </row>
    <row r="849">
      <c r="A849" s="33" t="str">
        <f t="shared" si="1"/>
        <v/>
      </c>
      <c r="B849" s="22" t="str">
        <f t="shared" si="2"/>
        <v/>
      </c>
      <c r="C849" s="14" t="str">
        <f>IF($A849&lt;&gt;"",MINIFS(Merchant!$A:$A,Merchant!$B:$B,$G$2),)</f>
        <v/>
      </c>
      <c r="D849" s="14" t="str">
        <f t="shared" si="3"/>
        <v/>
      </c>
      <c r="E849" s="14" t="str">
        <f t="shared" si="4"/>
        <v/>
      </c>
      <c r="F849" s="6" t="str">
        <f>IF($A849&lt;&gt;"",MAXIFS(Token!$C:$C,Token!$A:$A,$D849),)</f>
        <v/>
      </c>
    </row>
    <row r="850">
      <c r="A850" s="33" t="str">
        <f t="shared" si="1"/>
        <v/>
      </c>
      <c r="B850" s="22" t="str">
        <f t="shared" si="2"/>
        <v/>
      </c>
      <c r="C850" s="14" t="str">
        <f>IF($A850&lt;&gt;"",MINIFS(Merchant!$A:$A,Merchant!$B:$B,$G$2),)</f>
        <v/>
      </c>
      <c r="D850" s="14" t="str">
        <f t="shared" si="3"/>
        <v/>
      </c>
      <c r="E850" s="14" t="str">
        <f t="shared" si="4"/>
        <v/>
      </c>
      <c r="F850" s="6" t="str">
        <f>IF($A850&lt;&gt;"",MAXIFS(Token!$C:$C,Token!$A:$A,$D850),)</f>
        <v/>
      </c>
    </row>
    <row r="851">
      <c r="A851" s="33" t="str">
        <f t="shared" si="1"/>
        <v/>
      </c>
      <c r="B851" s="22" t="str">
        <f t="shared" si="2"/>
        <v/>
      </c>
      <c r="C851" s="14" t="str">
        <f>IF($A851&lt;&gt;"",MINIFS(Merchant!$A:$A,Merchant!$B:$B,$G$2),)</f>
        <v/>
      </c>
      <c r="D851" s="14" t="str">
        <f t="shared" si="3"/>
        <v/>
      </c>
      <c r="E851" s="14" t="str">
        <f t="shared" si="4"/>
        <v/>
      </c>
      <c r="F851" s="6" t="str">
        <f>IF($A851&lt;&gt;"",MAXIFS(Token!$C:$C,Token!$A:$A,$D851),)</f>
        <v/>
      </c>
    </row>
    <row r="852">
      <c r="A852" s="33" t="str">
        <f t="shared" si="1"/>
        <v/>
      </c>
      <c r="B852" s="22" t="str">
        <f t="shared" si="2"/>
        <v/>
      </c>
      <c r="C852" s="14" t="str">
        <f>IF($A852&lt;&gt;"",MINIFS(Merchant!$A:$A,Merchant!$B:$B,$G$2),)</f>
        <v/>
      </c>
      <c r="D852" s="14" t="str">
        <f t="shared" si="3"/>
        <v/>
      </c>
      <c r="E852" s="14" t="str">
        <f t="shared" si="4"/>
        <v/>
      </c>
      <c r="F852" s="6" t="str">
        <f>IF($A852&lt;&gt;"",MAXIFS(Token!$C:$C,Token!$A:$A,$D852),)</f>
        <v/>
      </c>
    </row>
    <row r="853">
      <c r="A853" s="33" t="str">
        <f t="shared" si="1"/>
        <v/>
      </c>
      <c r="B853" s="22" t="str">
        <f t="shared" si="2"/>
        <v/>
      </c>
      <c r="C853" s="14" t="str">
        <f>IF($A853&lt;&gt;"",MINIFS(Merchant!$A:$A,Merchant!$B:$B,$G$2),)</f>
        <v/>
      </c>
      <c r="D853" s="14" t="str">
        <f t="shared" si="3"/>
        <v/>
      </c>
      <c r="E853" s="14" t="str">
        <f t="shared" si="4"/>
        <v/>
      </c>
      <c r="F853" s="6" t="str">
        <f>IF($A853&lt;&gt;"",MAXIFS(Token!$C:$C,Token!$A:$A,$D853),)</f>
        <v/>
      </c>
    </row>
    <row r="854">
      <c r="A854" s="33" t="str">
        <f t="shared" si="1"/>
        <v/>
      </c>
      <c r="B854" s="22" t="str">
        <f t="shared" si="2"/>
        <v/>
      </c>
      <c r="C854" s="14" t="str">
        <f>IF($A854&lt;&gt;"",MINIFS(Merchant!$A:$A,Merchant!$B:$B,$G$2),)</f>
        <v/>
      </c>
      <c r="D854" s="14" t="str">
        <f t="shared" si="3"/>
        <v/>
      </c>
      <c r="E854" s="14" t="str">
        <f t="shared" si="4"/>
        <v/>
      </c>
      <c r="F854" s="6" t="str">
        <f>IF($A854&lt;&gt;"",MAXIFS(Token!$C:$C,Token!$A:$A,$D854),)</f>
        <v/>
      </c>
    </row>
    <row r="855">
      <c r="A855" s="33" t="str">
        <f t="shared" si="1"/>
        <v/>
      </c>
      <c r="B855" s="22" t="str">
        <f t="shared" si="2"/>
        <v/>
      </c>
      <c r="C855" s="14" t="str">
        <f>IF($A855&lt;&gt;"",MINIFS(Merchant!$A:$A,Merchant!$B:$B,$G$2),)</f>
        <v/>
      </c>
      <c r="D855" s="14" t="str">
        <f t="shared" si="3"/>
        <v/>
      </c>
      <c r="E855" s="14" t="str">
        <f t="shared" si="4"/>
        <v/>
      </c>
      <c r="F855" s="6" t="str">
        <f>IF($A855&lt;&gt;"",MAXIFS(Token!$C:$C,Token!$A:$A,$D855),)</f>
        <v/>
      </c>
    </row>
    <row r="856">
      <c r="A856" s="33" t="str">
        <f t="shared" si="1"/>
        <v/>
      </c>
      <c r="B856" s="22" t="str">
        <f t="shared" si="2"/>
        <v/>
      </c>
      <c r="C856" s="14" t="str">
        <f>IF($A856&lt;&gt;"",MINIFS(Merchant!$A:$A,Merchant!$B:$B,$G$2),)</f>
        <v/>
      </c>
      <c r="D856" s="14" t="str">
        <f t="shared" si="3"/>
        <v/>
      </c>
      <c r="E856" s="14" t="str">
        <f t="shared" si="4"/>
        <v/>
      </c>
      <c r="F856" s="6" t="str">
        <f>IF($A856&lt;&gt;"",MAXIFS(Token!$C:$C,Token!$A:$A,$D856),)</f>
        <v/>
      </c>
    </row>
    <row r="857">
      <c r="A857" s="33" t="str">
        <f t="shared" si="1"/>
        <v/>
      </c>
      <c r="B857" s="22" t="str">
        <f t="shared" si="2"/>
        <v/>
      </c>
      <c r="C857" s="14" t="str">
        <f>IF($A857&lt;&gt;"",MINIFS(Merchant!$A:$A,Merchant!$B:$B,$G$2),)</f>
        <v/>
      </c>
      <c r="D857" s="14" t="str">
        <f t="shared" si="3"/>
        <v/>
      </c>
      <c r="E857" s="14" t="str">
        <f t="shared" si="4"/>
        <v/>
      </c>
      <c r="F857" s="6" t="str">
        <f>IF($A857&lt;&gt;"",MAXIFS(Token!$C:$C,Token!$A:$A,$D857),)</f>
        <v/>
      </c>
    </row>
    <row r="858">
      <c r="A858" s="33" t="str">
        <f t="shared" si="1"/>
        <v/>
      </c>
      <c r="B858" s="22" t="str">
        <f t="shared" si="2"/>
        <v/>
      </c>
      <c r="C858" s="14" t="str">
        <f>IF($A858&lt;&gt;"",MINIFS(Merchant!$A:$A,Merchant!$B:$B,$G$2),)</f>
        <v/>
      </c>
      <c r="D858" s="14" t="str">
        <f t="shared" si="3"/>
        <v/>
      </c>
      <c r="E858" s="14" t="str">
        <f t="shared" si="4"/>
        <v/>
      </c>
      <c r="F858" s="6" t="str">
        <f>IF($A858&lt;&gt;"",MAXIFS(Token!$C:$C,Token!$A:$A,$D858),)</f>
        <v/>
      </c>
    </row>
    <row r="859">
      <c r="A859" s="33" t="str">
        <f t="shared" si="1"/>
        <v/>
      </c>
      <c r="B859" s="22" t="str">
        <f t="shared" si="2"/>
        <v/>
      </c>
      <c r="C859" s="14" t="str">
        <f>IF($A859&lt;&gt;"",MINIFS(Merchant!$A:$A,Merchant!$B:$B,$G$2),)</f>
        <v/>
      </c>
      <c r="D859" s="14" t="str">
        <f t="shared" si="3"/>
        <v/>
      </c>
      <c r="E859" s="14" t="str">
        <f t="shared" si="4"/>
        <v/>
      </c>
      <c r="F859" s="6" t="str">
        <f>IF($A859&lt;&gt;"",MAXIFS(Token!$C:$C,Token!$A:$A,$D859),)</f>
        <v/>
      </c>
    </row>
    <row r="860">
      <c r="A860" s="33" t="str">
        <f t="shared" si="1"/>
        <v/>
      </c>
      <c r="B860" s="22" t="str">
        <f t="shared" si="2"/>
        <v/>
      </c>
      <c r="C860" s="14" t="str">
        <f>IF($A860&lt;&gt;"",MINIFS(Merchant!$A:$A,Merchant!$B:$B,$G$2),)</f>
        <v/>
      </c>
      <c r="D860" s="14" t="str">
        <f t="shared" si="3"/>
        <v/>
      </c>
      <c r="E860" s="14" t="str">
        <f t="shared" si="4"/>
        <v/>
      </c>
      <c r="F860" s="6" t="str">
        <f>IF($A860&lt;&gt;"",MAXIFS(Token!$C:$C,Token!$A:$A,$D860),)</f>
        <v/>
      </c>
    </row>
    <row r="861">
      <c r="A861" s="33" t="str">
        <f t="shared" si="1"/>
        <v/>
      </c>
      <c r="B861" s="22" t="str">
        <f t="shared" si="2"/>
        <v/>
      </c>
      <c r="C861" s="14" t="str">
        <f>IF($A861&lt;&gt;"",MINIFS(Merchant!$A:$A,Merchant!$B:$B,$G$2),)</f>
        <v/>
      </c>
      <c r="D861" s="14" t="str">
        <f t="shared" si="3"/>
        <v/>
      </c>
      <c r="E861" s="14" t="str">
        <f t="shared" si="4"/>
        <v/>
      </c>
      <c r="F861" s="6" t="str">
        <f>IF($A861&lt;&gt;"",MAXIFS(Token!$C:$C,Token!$A:$A,$D861),)</f>
        <v/>
      </c>
    </row>
    <row r="862">
      <c r="A862" s="33" t="str">
        <f t="shared" si="1"/>
        <v/>
      </c>
      <c r="B862" s="22" t="str">
        <f t="shared" si="2"/>
        <v/>
      </c>
      <c r="C862" s="14" t="str">
        <f>IF($A862&lt;&gt;"",MINIFS(Merchant!$A:$A,Merchant!$B:$B,$G$2),)</f>
        <v/>
      </c>
      <c r="D862" s="14" t="str">
        <f t="shared" si="3"/>
        <v/>
      </c>
      <c r="E862" s="14" t="str">
        <f t="shared" si="4"/>
        <v/>
      </c>
      <c r="F862" s="6" t="str">
        <f>IF($A862&lt;&gt;"",MAXIFS(Token!$C:$C,Token!$A:$A,$D862),)</f>
        <v/>
      </c>
    </row>
    <row r="863">
      <c r="A863" s="33" t="str">
        <f t="shared" si="1"/>
        <v/>
      </c>
      <c r="B863" s="22" t="str">
        <f t="shared" si="2"/>
        <v/>
      </c>
      <c r="C863" s="14" t="str">
        <f>IF($A863&lt;&gt;"",MINIFS(Merchant!$A:$A,Merchant!$B:$B,$G$2),)</f>
        <v/>
      </c>
      <c r="D863" s="14" t="str">
        <f t="shared" si="3"/>
        <v/>
      </c>
      <c r="E863" s="14" t="str">
        <f t="shared" si="4"/>
        <v/>
      </c>
      <c r="F863" s="6" t="str">
        <f>IF($A863&lt;&gt;"",MAXIFS(Token!$C:$C,Token!$A:$A,$D863),)</f>
        <v/>
      </c>
    </row>
    <row r="864">
      <c r="A864" s="33" t="str">
        <f t="shared" si="1"/>
        <v/>
      </c>
      <c r="B864" s="22" t="str">
        <f t="shared" si="2"/>
        <v/>
      </c>
      <c r="C864" s="14" t="str">
        <f>IF($A864&lt;&gt;"",MINIFS(Merchant!$A:$A,Merchant!$B:$B,$G$2),)</f>
        <v/>
      </c>
      <c r="D864" s="14" t="str">
        <f t="shared" si="3"/>
        <v/>
      </c>
      <c r="E864" s="14" t="str">
        <f t="shared" si="4"/>
        <v/>
      </c>
      <c r="F864" s="6" t="str">
        <f>IF($A864&lt;&gt;"",MAXIFS(Token!$C:$C,Token!$A:$A,$D864),)</f>
        <v/>
      </c>
    </row>
    <row r="865">
      <c r="A865" s="33" t="str">
        <f t="shared" si="1"/>
        <v/>
      </c>
      <c r="B865" s="22" t="str">
        <f t="shared" si="2"/>
        <v/>
      </c>
      <c r="C865" s="14" t="str">
        <f>IF($A865&lt;&gt;"",MINIFS(Merchant!$A:$A,Merchant!$B:$B,$G$2),)</f>
        <v/>
      </c>
      <c r="D865" s="14" t="str">
        <f t="shared" si="3"/>
        <v/>
      </c>
      <c r="E865" s="14" t="str">
        <f t="shared" si="4"/>
        <v/>
      </c>
      <c r="F865" s="6" t="str">
        <f>IF($A865&lt;&gt;"",MAXIFS(Token!$C:$C,Token!$A:$A,$D865),)</f>
        <v/>
      </c>
    </row>
    <row r="866">
      <c r="A866" s="33" t="str">
        <f t="shared" si="1"/>
        <v/>
      </c>
      <c r="B866" s="22" t="str">
        <f t="shared" si="2"/>
        <v/>
      </c>
      <c r="C866" s="14" t="str">
        <f>IF($A866&lt;&gt;"",MINIFS(Merchant!$A:$A,Merchant!$B:$B,$G$2),)</f>
        <v/>
      </c>
      <c r="D866" s="14" t="str">
        <f t="shared" si="3"/>
        <v/>
      </c>
      <c r="E866" s="14" t="str">
        <f t="shared" si="4"/>
        <v/>
      </c>
      <c r="F866" s="6" t="str">
        <f>IF($A866&lt;&gt;"",MAXIFS(Token!$C:$C,Token!$A:$A,$D866),)</f>
        <v/>
      </c>
    </row>
    <row r="867">
      <c r="A867" s="33" t="str">
        <f t="shared" si="1"/>
        <v/>
      </c>
      <c r="B867" s="22" t="str">
        <f t="shared" si="2"/>
        <v/>
      </c>
      <c r="C867" s="14" t="str">
        <f>IF($A867&lt;&gt;"",MINIFS(Merchant!$A:$A,Merchant!$B:$B,$G$2),)</f>
        <v/>
      </c>
      <c r="D867" s="14" t="str">
        <f t="shared" si="3"/>
        <v/>
      </c>
      <c r="E867" s="14" t="str">
        <f t="shared" si="4"/>
        <v/>
      </c>
      <c r="F867" s="6" t="str">
        <f>IF($A867&lt;&gt;"",MAXIFS(Token!$C:$C,Token!$A:$A,$D867),)</f>
        <v/>
      </c>
    </row>
    <row r="868">
      <c r="A868" s="33" t="str">
        <f t="shared" si="1"/>
        <v/>
      </c>
      <c r="B868" s="22" t="str">
        <f t="shared" si="2"/>
        <v/>
      </c>
      <c r="C868" s="14" t="str">
        <f>IF($A868&lt;&gt;"",MINIFS(Merchant!$A:$A,Merchant!$B:$B,$G$2),)</f>
        <v/>
      </c>
      <c r="D868" s="14" t="str">
        <f t="shared" si="3"/>
        <v/>
      </c>
      <c r="E868" s="14" t="str">
        <f t="shared" si="4"/>
        <v/>
      </c>
      <c r="F868" s="6" t="str">
        <f>IF($A868&lt;&gt;"",MAXIFS(Token!$C:$C,Token!$A:$A,$D868),)</f>
        <v/>
      </c>
    </row>
    <row r="869">
      <c r="A869" s="33" t="str">
        <f t="shared" si="1"/>
        <v/>
      </c>
      <c r="B869" s="22" t="str">
        <f t="shared" si="2"/>
        <v/>
      </c>
      <c r="C869" s="14" t="str">
        <f>IF($A869&lt;&gt;"",MINIFS(Merchant!$A:$A,Merchant!$B:$B,$G$2),)</f>
        <v/>
      </c>
      <c r="D869" s="14" t="str">
        <f t="shared" si="3"/>
        <v/>
      </c>
      <c r="E869" s="14" t="str">
        <f t="shared" si="4"/>
        <v/>
      </c>
      <c r="F869" s="6" t="str">
        <f>IF($A869&lt;&gt;"",MAXIFS(Token!$C:$C,Token!$A:$A,$D869),)</f>
        <v/>
      </c>
    </row>
    <row r="870">
      <c r="A870" s="33" t="str">
        <f t="shared" si="1"/>
        <v/>
      </c>
      <c r="B870" s="22" t="str">
        <f t="shared" si="2"/>
        <v/>
      </c>
      <c r="C870" s="14" t="str">
        <f>IF($A870&lt;&gt;"",MINIFS(Merchant!$A:$A,Merchant!$B:$B,$G$2),)</f>
        <v/>
      </c>
      <c r="D870" s="14" t="str">
        <f t="shared" si="3"/>
        <v/>
      </c>
      <c r="E870" s="14" t="str">
        <f t="shared" si="4"/>
        <v/>
      </c>
      <c r="F870" s="6" t="str">
        <f>IF($A870&lt;&gt;"",MAXIFS(Token!$C:$C,Token!$A:$A,$D870),)</f>
        <v/>
      </c>
    </row>
    <row r="871">
      <c r="A871" s="33" t="str">
        <f t="shared" si="1"/>
        <v/>
      </c>
      <c r="B871" s="22" t="str">
        <f t="shared" si="2"/>
        <v/>
      </c>
      <c r="C871" s="14" t="str">
        <f>IF($A871&lt;&gt;"",MINIFS(Merchant!$A:$A,Merchant!$B:$B,$G$2),)</f>
        <v/>
      </c>
      <c r="D871" s="14" t="str">
        <f t="shared" si="3"/>
        <v/>
      </c>
      <c r="E871" s="14" t="str">
        <f t="shared" si="4"/>
        <v/>
      </c>
      <c r="F871" s="6" t="str">
        <f>IF($A871&lt;&gt;"",MAXIFS(Token!$C:$C,Token!$A:$A,$D871),)</f>
        <v/>
      </c>
    </row>
    <row r="872">
      <c r="A872" s="33" t="str">
        <f t="shared" si="1"/>
        <v/>
      </c>
      <c r="B872" s="22" t="str">
        <f t="shared" si="2"/>
        <v/>
      </c>
      <c r="C872" s="14" t="str">
        <f>IF($A872&lt;&gt;"",MINIFS(Merchant!$A:$A,Merchant!$B:$B,$G$2),)</f>
        <v/>
      </c>
      <c r="D872" s="14" t="str">
        <f t="shared" si="3"/>
        <v/>
      </c>
      <c r="E872" s="14" t="str">
        <f t="shared" si="4"/>
        <v/>
      </c>
      <c r="F872" s="6" t="str">
        <f>IF($A872&lt;&gt;"",MAXIFS(Token!$C:$C,Token!$A:$A,$D872),)</f>
        <v/>
      </c>
    </row>
    <row r="873">
      <c r="A873" s="33" t="str">
        <f t="shared" si="1"/>
        <v/>
      </c>
      <c r="B873" s="22" t="str">
        <f t="shared" si="2"/>
        <v/>
      </c>
      <c r="C873" s="14" t="str">
        <f>IF($A873&lt;&gt;"",MINIFS(Merchant!$A:$A,Merchant!$B:$B,$G$2),)</f>
        <v/>
      </c>
      <c r="D873" s="14" t="str">
        <f t="shared" si="3"/>
        <v/>
      </c>
      <c r="E873" s="14" t="str">
        <f t="shared" si="4"/>
        <v/>
      </c>
      <c r="F873" s="6" t="str">
        <f>IF($A873&lt;&gt;"",MAXIFS(Token!$C:$C,Token!$A:$A,$D873),)</f>
        <v/>
      </c>
    </row>
    <row r="874">
      <c r="A874" s="33" t="str">
        <f t="shared" si="1"/>
        <v/>
      </c>
      <c r="B874" s="22" t="str">
        <f t="shared" si="2"/>
        <v/>
      </c>
      <c r="C874" s="14" t="str">
        <f>IF($A874&lt;&gt;"",MINIFS(Merchant!$A:$A,Merchant!$B:$B,$G$2),)</f>
        <v/>
      </c>
      <c r="D874" s="14" t="str">
        <f t="shared" si="3"/>
        <v/>
      </c>
      <c r="E874" s="14" t="str">
        <f t="shared" si="4"/>
        <v/>
      </c>
      <c r="F874" s="6" t="str">
        <f>IF($A874&lt;&gt;"",MAXIFS(Token!$C:$C,Token!$A:$A,$D874),)</f>
        <v/>
      </c>
    </row>
    <row r="875">
      <c r="A875" s="33" t="str">
        <f t="shared" si="1"/>
        <v/>
      </c>
      <c r="B875" s="22" t="str">
        <f t="shared" si="2"/>
        <v/>
      </c>
      <c r="C875" s="14" t="str">
        <f>IF($A875&lt;&gt;"",MINIFS(Merchant!$A:$A,Merchant!$B:$B,$G$2),)</f>
        <v/>
      </c>
      <c r="D875" s="14" t="str">
        <f t="shared" si="3"/>
        <v/>
      </c>
      <c r="E875" s="14" t="str">
        <f t="shared" si="4"/>
        <v/>
      </c>
      <c r="F875" s="6" t="str">
        <f>IF($A875&lt;&gt;"",MAXIFS(Token!$C:$C,Token!$A:$A,$D875),)</f>
        <v/>
      </c>
    </row>
    <row r="876">
      <c r="A876" s="33" t="str">
        <f t="shared" si="1"/>
        <v/>
      </c>
      <c r="B876" s="22" t="str">
        <f t="shared" si="2"/>
        <v/>
      </c>
      <c r="C876" s="14" t="str">
        <f>IF($A876&lt;&gt;"",MINIFS(Merchant!$A:$A,Merchant!$B:$B,$G$2),)</f>
        <v/>
      </c>
      <c r="D876" s="14" t="str">
        <f t="shared" si="3"/>
        <v/>
      </c>
      <c r="E876" s="14" t="str">
        <f t="shared" si="4"/>
        <v/>
      </c>
      <c r="F876" s="6" t="str">
        <f>IF($A876&lt;&gt;"",MAXIFS(Token!$C:$C,Token!$A:$A,$D876),)</f>
        <v/>
      </c>
    </row>
    <row r="877">
      <c r="A877" s="33" t="str">
        <f t="shared" si="1"/>
        <v/>
      </c>
      <c r="B877" s="22" t="str">
        <f t="shared" si="2"/>
        <v/>
      </c>
      <c r="C877" s="14" t="str">
        <f>IF($A877&lt;&gt;"",MINIFS(Merchant!$A:$A,Merchant!$B:$B,$G$2),)</f>
        <v/>
      </c>
      <c r="D877" s="14" t="str">
        <f t="shared" si="3"/>
        <v/>
      </c>
      <c r="E877" s="14" t="str">
        <f t="shared" si="4"/>
        <v/>
      </c>
      <c r="F877" s="6" t="str">
        <f>IF($A877&lt;&gt;"",MAXIFS(Token!$C:$C,Token!$A:$A,$D877),)</f>
        <v/>
      </c>
    </row>
    <row r="878">
      <c r="A878" s="33" t="str">
        <f t="shared" si="1"/>
        <v/>
      </c>
      <c r="B878" s="22" t="str">
        <f t="shared" si="2"/>
        <v/>
      </c>
      <c r="C878" s="14" t="str">
        <f>IF($A878&lt;&gt;"",MINIFS(Merchant!$A:$A,Merchant!$B:$B,$G$2),)</f>
        <v/>
      </c>
      <c r="D878" s="14" t="str">
        <f t="shared" si="3"/>
        <v/>
      </c>
      <c r="E878" s="14" t="str">
        <f t="shared" si="4"/>
        <v/>
      </c>
      <c r="F878" s="6" t="str">
        <f>IF($A878&lt;&gt;"",MAXIFS(Token!$C:$C,Token!$A:$A,$D878),)</f>
        <v/>
      </c>
    </row>
    <row r="879">
      <c r="A879" s="33" t="str">
        <f t="shared" si="1"/>
        <v/>
      </c>
      <c r="B879" s="22" t="str">
        <f t="shared" si="2"/>
        <v/>
      </c>
      <c r="C879" s="14" t="str">
        <f>IF($A879&lt;&gt;"",MINIFS(Merchant!$A:$A,Merchant!$B:$B,$G$2),)</f>
        <v/>
      </c>
      <c r="D879" s="14" t="str">
        <f t="shared" si="3"/>
        <v/>
      </c>
      <c r="E879" s="14" t="str">
        <f t="shared" si="4"/>
        <v/>
      </c>
      <c r="F879" s="6" t="str">
        <f>IF($A879&lt;&gt;"",MAXIFS(Token!$C:$C,Token!$A:$A,$D879),)</f>
        <v/>
      </c>
    </row>
    <row r="880">
      <c r="A880" s="33" t="str">
        <f t="shared" si="1"/>
        <v/>
      </c>
      <c r="B880" s="22" t="str">
        <f t="shared" si="2"/>
        <v/>
      </c>
      <c r="C880" s="14" t="str">
        <f>IF($A880&lt;&gt;"",MINIFS(Merchant!$A:$A,Merchant!$B:$B,$G$2),)</f>
        <v/>
      </c>
      <c r="D880" s="14" t="str">
        <f t="shared" si="3"/>
        <v/>
      </c>
      <c r="E880" s="14" t="str">
        <f t="shared" si="4"/>
        <v/>
      </c>
      <c r="F880" s="6" t="str">
        <f>IF($A880&lt;&gt;"",MAXIFS(Token!$C:$C,Token!$A:$A,$D880),)</f>
        <v/>
      </c>
    </row>
    <row r="881">
      <c r="A881" s="33" t="str">
        <f t="shared" si="1"/>
        <v/>
      </c>
      <c r="B881" s="22" t="str">
        <f t="shared" si="2"/>
        <v/>
      </c>
      <c r="C881" s="14" t="str">
        <f>IF($A881&lt;&gt;"",MINIFS(Merchant!$A:$A,Merchant!$B:$B,$G$2),)</f>
        <v/>
      </c>
      <c r="D881" s="14" t="str">
        <f t="shared" si="3"/>
        <v/>
      </c>
      <c r="E881" s="14" t="str">
        <f t="shared" si="4"/>
        <v/>
      </c>
      <c r="F881" s="6" t="str">
        <f>IF($A881&lt;&gt;"",MAXIFS(Token!$C:$C,Token!$A:$A,$D881),)</f>
        <v/>
      </c>
    </row>
    <row r="882">
      <c r="A882" s="33" t="str">
        <f t="shared" si="1"/>
        <v/>
      </c>
      <c r="B882" s="22" t="str">
        <f t="shared" si="2"/>
        <v/>
      </c>
      <c r="C882" s="14" t="str">
        <f>IF($A882&lt;&gt;"",MINIFS(Merchant!$A:$A,Merchant!$B:$B,$G$2),)</f>
        <v/>
      </c>
      <c r="D882" s="14" t="str">
        <f t="shared" si="3"/>
        <v/>
      </c>
      <c r="E882" s="14" t="str">
        <f t="shared" si="4"/>
        <v/>
      </c>
      <c r="F882" s="6" t="str">
        <f>IF($A882&lt;&gt;"",MAXIFS(Token!$C:$C,Token!$A:$A,$D882),)</f>
        <v/>
      </c>
    </row>
    <row r="883">
      <c r="A883" s="33" t="str">
        <f t="shared" si="1"/>
        <v/>
      </c>
      <c r="B883" s="22" t="str">
        <f t="shared" si="2"/>
        <v/>
      </c>
      <c r="C883" s="14" t="str">
        <f>IF($A883&lt;&gt;"",MINIFS(Merchant!$A:$A,Merchant!$B:$B,$G$2),)</f>
        <v/>
      </c>
      <c r="D883" s="14" t="str">
        <f t="shared" si="3"/>
        <v/>
      </c>
      <c r="E883" s="14" t="str">
        <f t="shared" si="4"/>
        <v/>
      </c>
      <c r="F883" s="6" t="str">
        <f>IF($A883&lt;&gt;"",MAXIFS(Token!$C:$C,Token!$A:$A,$D883),)</f>
        <v/>
      </c>
    </row>
    <row r="884">
      <c r="A884" s="33" t="str">
        <f t="shared" si="1"/>
        <v/>
      </c>
      <c r="B884" s="22" t="str">
        <f t="shared" si="2"/>
        <v/>
      </c>
      <c r="C884" s="14" t="str">
        <f>IF($A884&lt;&gt;"",MINIFS(Merchant!$A:$A,Merchant!$B:$B,$G$2),)</f>
        <v/>
      </c>
      <c r="D884" s="14" t="str">
        <f t="shared" si="3"/>
        <v/>
      </c>
      <c r="E884" s="14" t="str">
        <f t="shared" si="4"/>
        <v/>
      </c>
      <c r="F884" s="6" t="str">
        <f>IF($A884&lt;&gt;"",MAXIFS(Token!$C:$C,Token!$A:$A,$D884),)</f>
        <v/>
      </c>
    </row>
    <row r="885">
      <c r="A885" s="33" t="str">
        <f t="shared" si="1"/>
        <v/>
      </c>
      <c r="B885" s="22" t="str">
        <f t="shared" si="2"/>
        <v/>
      </c>
      <c r="C885" s="14" t="str">
        <f>IF($A885&lt;&gt;"",MINIFS(Merchant!$A:$A,Merchant!$B:$B,$G$2),)</f>
        <v/>
      </c>
      <c r="D885" s="14" t="str">
        <f t="shared" si="3"/>
        <v/>
      </c>
      <c r="E885" s="14" t="str">
        <f t="shared" si="4"/>
        <v/>
      </c>
      <c r="F885" s="6" t="str">
        <f>IF($A885&lt;&gt;"",MAXIFS(Token!$C:$C,Token!$A:$A,$D885),)</f>
        <v/>
      </c>
    </row>
    <row r="886">
      <c r="A886" s="33" t="str">
        <f t="shared" si="1"/>
        <v/>
      </c>
      <c r="B886" s="22" t="str">
        <f t="shared" si="2"/>
        <v/>
      </c>
      <c r="C886" s="14" t="str">
        <f>IF($A886&lt;&gt;"",MINIFS(Merchant!$A:$A,Merchant!$B:$B,$G$2),)</f>
        <v/>
      </c>
      <c r="D886" s="14" t="str">
        <f t="shared" si="3"/>
        <v/>
      </c>
      <c r="E886" s="14" t="str">
        <f t="shared" si="4"/>
        <v/>
      </c>
      <c r="F886" s="6" t="str">
        <f>IF($A886&lt;&gt;"",MAXIFS(Token!$C:$C,Token!$A:$A,$D886),)</f>
        <v/>
      </c>
    </row>
    <row r="887">
      <c r="A887" s="33" t="str">
        <f t="shared" si="1"/>
        <v/>
      </c>
      <c r="B887" s="22" t="str">
        <f t="shared" si="2"/>
        <v/>
      </c>
      <c r="C887" s="14" t="str">
        <f>IF($A887&lt;&gt;"",MINIFS(Merchant!$A:$A,Merchant!$B:$B,$G$2),)</f>
        <v/>
      </c>
      <c r="D887" s="14" t="str">
        <f t="shared" si="3"/>
        <v/>
      </c>
      <c r="E887" s="14" t="str">
        <f t="shared" si="4"/>
        <v/>
      </c>
      <c r="F887" s="6" t="str">
        <f>IF($A887&lt;&gt;"",MAXIFS(Token!$C:$C,Token!$A:$A,$D887),)</f>
        <v/>
      </c>
    </row>
    <row r="888">
      <c r="A888" s="33" t="str">
        <f t="shared" si="1"/>
        <v/>
      </c>
      <c r="B888" s="22" t="str">
        <f t="shared" si="2"/>
        <v/>
      </c>
      <c r="C888" s="14" t="str">
        <f>IF($A888&lt;&gt;"",MINIFS(Merchant!$A:$A,Merchant!$B:$B,$G$2),)</f>
        <v/>
      </c>
      <c r="D888" s="14" t="str">
        <f t="shared" si="3"/>
        <v/>
      </c>
      <c r="E888" s="14" t="str">
        <f t="shared" si="4"/>
        <v/>
      </c>
      <c r="F888" s="6" t="str">
        <f>IF($A888&lt;&gt;"",MAXIFS(Token!$C:$C,Token!$A:$A,$D888),)</f>
        <v/>
      </c>
    </row>
    <row r="889">
      <c r="A889" s="33" t="str">
        <f t="shared" si="1"/>
        <v/>
      </c>
      <c r="B889" s="22" t="str">
        <f t="shared" si="2"/>
        <v/>
      </c>
      <c r="C889" s="14" t="str">
        <f>IF($A889&lt;&gt;"",MINIFS(Merchant!$A:$A,Merchant!$B:$B,$G$2),)</f>
        <v/>
      </c>
      <c r="D889" s="14" t="str">
        <f t="shared" si="3"/>
        <v/>
      </c>
      <c r="E889" s="14" t="str">
        <f t="shared" si="4"/>
        <v/>
      </c>
      <c r="F889" s="6" t="str">
        <f>IF($A889&lt;&gt;"",MAXIFS(Token!$C:$C,Token!$A:$A,$D889),)</f>
        <v/>
      </c>
    </row>
    <row r="890">
      <c r="A890" s="33" t="str">
        <f t="shared" si="1"/>
        <v/>
      </c>
      <c r="B890" s="22" t="str">
        <f t="shared" si="2"/>
        <v/>
      </c>
      <c r="C890" s="14" t="str">
        <f>IF($A890&lt;&gt;"",MINIFS(Merchant!$A:$A,Merchant!$B:$B,$G$2),)</f>
        <v/>
      </c>
      <c r="D890" s="14" t="str">
        <f t="shared" si="3"/>
        <v/>
      </c>
      <c r="E890" s="14" t="str">
        <f t="shared" si="4"/>
        <v/>
      </c>
      <c r="F890" s="6" t="str">
        <f>IF($A890&lt;&gt;"",MAXIFS(Token!$C:$C,Token!$A:$A,$D890),)</f>
        <v/>
      </c>
    </row>
    <row r="891">
      <c r="A891" s="33" t="str">
        <f t="shared" si="1"/>
        <v/>
      </c>
      <c r="B891" s="22" t="str">
        <f t="shared" si="2"/>
        <v/>
      </c>
      <c r="C891" s="14" t="str">
        <f>IF($A891&lt;&gt;"",MINIFS(Merchant!$A:$A,Merchant!$B:$B,$G$2),)</f>
        <v/>
      </c>
      <c r="D891" s="14" t="str">
        <f t="shared" si="3"/>
        <v/>
      </c>
      <c r="E891" s="14" t="str">
        <f t="shared" si="4"/>
        <v/>
      </c>
      <c r="F891" s="6" t="str">
        <f>IF($A891&lt;&gt;"",MAXIFS(Token!$C:$C,Token!$A:$A,$D891),)</f>
        <v/>
      </c>
    </row>
    <row r="892">
      <c r="A892" s="33" t="str">
        <f t="shared" si="1"/>
        <v/>
      </c>
      <c r="B892" s="22" t="str">
        <f t="shared" si="2"/>
        <v/>
      </c>
      <c r="C892" s="14" t="str">
        <f>IF($A892&lt;&gt;"",MINIFS(Merchant!$A:$A,Merchant!$B:$B,$G$2),)</f>
        <v/>
      </c>
      <c r="D892" s="14" t="str">
        <f t="shared" si="3"/>
        <v/>
      </c>
      <c r="E892" s="14" t="str">
        <f t="shared" si="4"/>
        <v/>
      </c>
      <c r="F892" s="6" t="str">
        <f>IF($A892&lt;&gt;"",MAXIFS(Token!$C:$C,Token!$A:$A,$D892),)</f>
        <v/>
      </c>
    </row>
    <row r="893">
      <c r="A893" s="33" t="str">
        <f t="shared" si="1"/>
        <v/>
      </c>
      <c r="B893" s="22" t="str">
        <f t="shared" si="2"/>
        <v/>
      </c>
      <c r="C893" s="14" t="str">
        <f>IF($A893&lt;&gt;"",MINIFS(Merchant!$A:$A,Merchant!$B:$B,$G$2),)</f>
        <v/>
      </c>
      <c r="D893" s="14" t="str">
        <f t="shared" si="3"/>
        <v/>
      </c>
      <c r="E893" s="14" t="str">
        <f t="shared" si="4"/>
        <v/>
      </c>
      <c r="F893" s="6" t="str">
        <f>IF($A893&lt;&gt;"",MAXIFS(Token!$C:$C,Token!$A:$A,$D893),)</f>
        <v/>
      </c>
    </row>
    <row r="894">
      <c r="A894" s="33" t="str">
        <f t="shared" si="1"/>
        <v/>
      </c>
      <c r="B894" s="22" t="str">
        <f t="shared" si="2"/>
        <v/>
      </c>
      <c r="C894" s="14" t="str">
        <f>IF($A894&lt;&gt;"",MINIFS(Merchant!$A:$A,Merchant!$B:$B,$G$2),)</f>
        <v/>
      </c>
      <c r="D894" s="14" t="str">
        <f t="shared" si="3"/>
        <v/>
      </c>
      <c r="E894" s="14" t="str">
        <f t="shared" si="4"/>
        <v/>
      </c>
      <c r="F894" s="6" t="str">
        <f>IF($A894&lt;&gt;"",MAXIFS(Token!$C:$C,Token!$A:$A,$D894),)</f>
        <v/>
      </c>
    </row>
    <row r="895">
      <c r="A895" s="33" t="str">
        <f t="shared" si="1"/>
        <v/>
      </c>
      <c r="B895" s="22" t="str">
        <f t="shared" si="2"/>
        <v/>
      </c>
      <c r="C895" s="14" t="str">
        <f>IF($A895&lt;&gt;"",MINIFS(Merchant!$A:$A,Merchant!$B:$B,$G$2),)</f>
        <v/>
      </c>
      <c r="D895" s="14" t="str">
        <f t="shared" si="3"/>
        <v/>
      </c>
      <c r="E895" s="14" t="str">
        <f t="shared" si="4"/>
        <v/>
      </c>
      <c r="F895" s="6" t="str">
        <f>IF($A895&lt;&gt;"",MAXIFS(Token!$C:$C,Token!$A:$A,$D895),)</f>
        <v/>
      </c>
    </row>
    <row r="896">
      <c r="A896" s="33" t="str">
        <f t="shared" si="1"/>
        <v/>
      </c>
      <c r="B896" s="22" t="str">
        <f t="shared" si="2"/>
        <v/>
      </c>
      <c r="C896" s="14" t="str">
        <f>IF($A896&lt;&gt;"",MINIFS(Merchant!$A:$A,Merchant!$B:$B,$G$2),)</f>
        <v/>
      </c>
      <c r="D896" s="14" t="str">
        <f t="shared" si="3"/>
        <v/>
      </c>
      <c r="E896" s="14" t="str">
        <f t="shared" si="4"/>
        <v/>
      </c>
      <c r="F896" s="6" t="str">
        <f>IF($A896&lt;&gt;"",MAXIFS(Token!$C:$C,Token!$A:$A,$D896),)</f>
        <v/>
      </c>
    </row>
    <row r="897">
      <c r="A897" s="33" t="str">
        <f t="shared" si="1"/>
        <v/>
      </c>
      <c r="B897" s="22" t="str">
        <f t="shared" si="2"/>
        <v/>
      </c>
      <c r="C897" s="14" t="str">
        <f>IF($A897&lt;&gt;"",MINIFS(Merchant!$A:$A,Merchant!$B:$B,$G$2),)</f>
        <v/>
      </c>
      <c r="D897" s="14" t="str">
        <f t="shared" si="3"/>
        <v/>
      </c>
      <c r="E897" s="14" t="str">
        <f t="shared" si="4"/>
        <v/>
      </c>
      <c r="F897" s="6" t="str">
        <f>IF($A897&lt;&gt;"",MAXIFS(Token!$C:$C,Token!$A:$A,$D897),)</f>
        <v/>
      </c>
    </row>
    <row r="898">
      <c r="A898" s="33" t="str">
        <f t="shared" si="1"/>
        <v/>
      </c>
      <c r="B898" s="22" t="str">
        <f t="shared" si="2"/>
        <v/>
      </c>
      <c r="C898" s="14" t="str">
        <f>IF($A898&lt;&gt;"",MINIFS(Merchant!$A:$A,Merchant!$B:$B,$G$2),)</f>
        <v/>
      </c>
      <c r="D898" s="14" t="str">
        <f t="shared" si="3"/>
        <v/>
      </c>
      <c r="E898" s="14" t="str">
        <f t="shared" si="4"/>
        <v/>
      </c>
      <c r="F898" s="6" t="str">
        <f>IF($A898&lt;&gt;"",MAXIFS(Token!$C:$C,Token!$A:$A,$D898),)</f>
        <v/>
      </c>
    </row>
    <row r="899">
      <c r="A899" s="33" t="str">
        <f t="shared" si="1"/>
        <v/>
      </c>
      <c r="B899" s="22" t="str">
        <f t="shared" si="2"/>
        <v/>
      </c>
      <c r="C899" s="14" t="str">
        <f>IF($A899&lt;&gt;"",MINIFS(Merchant!$A:$A,Merchant!$B:$B,$G$2),)</f>
        <v/>
      </c>
      <c r="D899" s="14" t="str">
        <f t="shared" si="3"/>
        <v/>
      </c>
      <c r="E899" s="14" t="str">
        <f t="shared" si="4"/>
        <v/>
      </c>
      <c r="F899" s="6" t="str">
        <f>IF($A899&lt;&gt;"",MAXIFS(Token!$C:$C,Token!$A:$A,$D899),)</f>
        <v/>
      </c>
    </row>
    <row r="900">
      <c r="A900" s="33" t="str">
        <f t="shared" si="1"/>
        <v/>
      </c>
      <c r="B900" s="22" t="str">
        <f t="shared" si="2"/>
        <v/>
      </c>
      <c r="C900" s="14" t="str">
        <f>IF($A900&lt;&gt;"",MINIFS(Merchant!$A:$A,Merchant!$B:$B,$G$2),)</f>
        <v/>
      </c>
      <c r="D900" s="14" t="str">
        <f t="shared" si="3"/>
        <v/>
      </c>
      <c r="E900" s="14" t="str">
        <f t="shared" si="4"/>
        <v/>
      </c>
      <c r="F900" s="6" t="str">
        <f>IF($A900&lt;&gt;"",MAXIFS(Token!$C:$C,Token!$A:$A,$D900),)</f>
        <v/>
      </c>
    </row>
    <row r="901">
      <c r="A901" s="33" t="str">
        <f t="shared" si="1"/>
        <v/>
      </c>
      <c r="B901" s="22" t="str">
        <f t="shared" si="2"/>
        <v/>
      </c>
      <c r="C901" s="14" t="str">
        <f>IF($A901&lt;&gt;"",MINIFS(Merchant!$A:$A,Merchant!$B:$B,$G$2),)</f>
        <v/>
      </c>
      <c r="D901" s="14" t="str">
        <f t="shared" si="3"/>
        <v/>
      </c>
      <c r="E901" s="14" t="str">
        <f t="shared" si="4"/>
        <v/>
      </c>
      <c r="F901" s="6" t="str">
        <f>IF($A901&lt;&gt;"",MAXIFS(Token!$C:$C,Token!$A:$A,$D901),)</f>
        <v/>
      </c>
    </row>
    <row r="902">
      <c r="A902" s="33" t="str">
        <f t="shared" si="1"/>
        <v/>
      </c>
      <c r="B902" s="22" t="str">
        <f t="shared" si="2"/>
        <v/>
      </c>
      <c r="C902" s="14" t="str">
        <f>IF($A902&lt;&gt;"",MINIFS(Merchant!$A:$A,Merchant!$B:$B,$G$2),)</f>
        <v/>
      </c>
      <c r="D902" s="14" t="str">
        <f t="shared" si="3"/>
        <v/>
      </c>
      <c r="E902" s="14" t="str">
        <f t="shared" si="4"/>
        <v/>
      </c>
      <c r="F902" s="6" t="str">
        <f>IF($A902&lt;&gt;"",MAXIFS(Token!$C:$C,Token!$A:$A,$D902),)</f>
        <v/>
      </c>
    </row>
    <row r="903">
      <c r="A903" s="33" t="str">
        <f t="shared" si="1"/>
        <v/>
      </c>
      <c r="B903" s="22" t="str">
        <f t="shared" si="2"/>
        <v/>
      </c>
      <c r="C903" s="14" t="str">
        <f>IF($A903&lt;&gt;"",MINIFS(Merchant!$A:$A,Merchant!$B:$B,$G$2),)</f>
        <v/>
      </c>
      <c r="D903" s="14" t="str">
        <f t="shared" si="3"/>
        <v/>
      </c>
      <c r="E903" s="14" t="str">
        <f t="shared" si="4"/>
        <v/>
      </c>
      <c r="F903" s="6" t="str">
        <f>IF($A903&lt;&gt;"",MAXIFS(Token!$C:$C,Token!$A:$A,$D903),)</f>
        <v/>
      </c>
    </row>
    <row r="904">
      <c r="A904" s="33" t="str">
        <f t="shared" si="1"/>
        <v/>
      </c>
      <c r="B904" s="22" t="str">
        <f t="shared" si="2"/>
        <v/>
      </c>
      <c r="C904" s="14" t="str">
        <f>IF($A904&lt;&gt;"",MINIFS(Merchant!$A:$A,Merchant!$B:$B,$G$2),)</f>
        <v/>
      </c>
      <c r="D904" s="14" t="str">
        <f t="shared" si="3"/>
        <v/>
      </c>
      <c r="E904" s="14" t="str">
        <f t="shared" si="4"/>
        <v/>
      </c>
      <c r="F904" s="6" t="str">
        <f>IF($A904&lt;&gt;"",MAXIFS(Token!$C:$C,Token!$A:$A,$D904),)</f>
        <v/>
      </c>
    </row>
    <row r="905">
      <c r="A905" s="33" t="str">
        <f t="shared" si="1"/>
        <v/>
      </c>
      <c r="B905" s="22" t="str">
        <f t="shared" si="2"/>
        <v/>
      </c>
      <c r="C905" s="14" t="str">
        <f>IF($A905&lt;&gt;"",MINIFS(Merchant!$A:$A,Merchant!$B:$B,$G$2),)</f>
        <v/>
      </c>
      <c r="D905" s="14" t="str">
        <f t="shared" si="3"/>
        <v/>
      </c>
      <c r="E905" s="14" t="str">
        <f t="shared" si="4"/>
        <v/>
      </c>
      <c r="F905" s="6" t="str">
        <f>IF($A905&lt;&gt;"",MAXIFS(Token!$C:$C,Token!$A:$A,$D905),)</f>
        <v/>
      </c>
    </row>
    <row r="906">
      <c r="A906" s="33" t="str">
        <f t="shared" si="1"/>
        <v/>
      </c>
      <c r="B906" s="22" t="str">
        <f t="shared" si="2"/>
        <v/>
      </c>
      <c r="C906" s="14" t="str">
        <f>IF($A906&lt;&gt;"",MINIFS(Merchant!$A:$A,Merchant!$B:$B,$G$2),)</f>
        <v/>
      </c>
      <c r="D906" s="14" t="str">
        <f t="shared" si="3"/>
        <v/>
      </c>
      <c r="E906" s="14" t="str">
        <f t="shared" si="4"/>
        <v/>
      </c>
      <c r="F906" s="6" t="str">
        <f>IF($A906&lt;&gt;"",MAXIFS(Token!$C:$C,Token!$A:$A,$D906),)</f>
        <v/>
      </c>
    </row>
    <row r="907">
      <c r="A907" s="33" t="str">
        <f t="shared" si="1"/>
        <v/>
      </c>
      <c r="B907" s="22" t="str">
        <f t="shared" si="2"/>
        <v/>
      </c>
      <c r="C907" s="14" t="str">
        <f>IF($A907&lt;&gt;"",MINIFS(Merchant!$A:$A,Merchant!$B:$B,$G$2),)</f>
        <v/>
      </c>
      <c r="D907" s="14" t="str">
        <f t="shared" si="3"/>
        <v/>
      </c>
      <c r="E907" s="14" t="str">
        <f t="shared" si="4"/>
        <v/>
      </c>
      <c r="F907" s="6" t="str">
        <f>IF($A907&lt;&gt;"",MAXIFS(Token!$C:$C,Token!$A:$A,$D907),)</f>
        <v/>
      </c>
    </row>
    <row r="908">
      <c r="A908" s="33" t="str">
        <f t="shared" si="1"/>
        <v/>
      </c>
      <c r="B908" s="22" t="str">
        <f t="shared" si="2"/>
        <v/>
      </c>
      <c r="C908" s="14" t="str">
        <f>IF($A908&lt;&gt;"",MINIFS(Merchant!$A:$A,Merchant!$B:$B,$G$2),)</f>
        <v/>
      </c>
      <c r="D908" s="14" t="str">
        <f t="shared" si="3"/>
        <v/>
      </c>
      <c r="E908" s="14" t="str">
        <f t="shared" si="4"/>
        <v/>
      </c>
      <c r="F908" s="6" t="str">
        <f>IF($A908&lt;&gt;"",MAXIFS(Token!$C:$C,Token!$A:$A,$D908),)</f>
        <v/>
      </c>
    </row>
    <row r="909">
      <c r="A909" s="33" t="str">
        <f t="shared" si="1"/>
        <v/>
      </c>
      <c r="B909" s="22" t="str">
        <f t="shared" si="2"/>
        <v/>
      </c>
      <c r="C909" s="14" t="str">
        <f>IF($A909&lt;&gt;"",MINIFS(Merchant!$A:$A,Merchant!$B:$B,$G$2),)</f>
        <v/>
      </c>
      <c r="D909" s="14" t="str">
        <f t="shared" si="3"/>
        <v/>
      </c>
      <c r="E909" s="14" t="str">
        <f t="shared" si="4"/>
        <v/>
      </c>
      <c r="F909" s="6" t="str">
        <f>IF($A909&lt;&gt;"",MAXIFS(Token!$C:$C,Token!$A:$A,$D909),)</f>
        <v/>
      </c>
    </row>
    <row r="910">
      <c r="A910" s="33" t="str">
        <f t="shared" si="1"/>
        <v/>
      </c>
      <c r="B910" s="22" t="str">
        <f t="shared" si="2"/>
        <v/>
      </c>
      <c r="C910" s="14" t="str">
        <f>IF($A910&lt;&gt;"",MINIFS(Merchant!$A:$A,Merchant!$B:$B,$G$2),)</f>
        <v/>
      </c>
      <c r="D910" s="14" t="str">
        <f t="shared" si="3"/>
        <v/>
      </c>
      <c r="E910" s="14" t="str">
        <f t="shared" si="4"/>
        <v/>
      </c>
      <c r="F910" s="6" t="str">
        <f>IF($A910&lt;&gt;"",MAXIFS(Token!$C:$C,Token!$A:$A,$D910),)</f>
        <v/>
      </c>
    </row>
    <row r="911">
      <c r="A911" s="33" t="str">
        <f t="shared" si="1"/>
        <v/>
      </c>
      <c r="B911" s="22" t="str">
        <f t="shared" si="2"/>
        <v/>
      </c>
      <c r="C911" s="14" t="str">
        <f>IF($A911&lt;&gt;"",MINIFS(Merchant!$A:$A,Merchant!$B:$B,$G$2),)</f>
        <v/>
      </c>
      <c r="D911" s="14" t="str">
        <f t="shared" si="3"/>
        <v/>
      </c>
      <c r="E911" s="14" t="str">
        <f t="shared" si="4"/>
        <v/>
      </c>
      <c r="F911" s="6" t="str">
        <f>IF($A911&lt;&gt;"",MAXIFS(Token!$C:$C,Token!$A:$A,$D911),)</f>
        <v/>
      </c>
    </row>
    <row r="912">
      <c r="A912" s="33" t="str">
        <f t="shared" si="1"/>
        <v/>
      </c>
      <c r="B912" s="22" t="str">
        <f t="shared" si="2"/>
        <v/>
      </c>
      <c r="C912" s="14" t="str">
        <f>IF($A912&lt;&gt;"",MINIFS(Merchant!$A:$A,Merchant!$B:$B,$G$2),)</f>
        <v/>
      </c>
      <c r="D912" s="14" t="str">
        <f t="shared" si="3"/>
        <v/>
      </c>
      <c r="E912" s="14" t="str">
        <f t="shared" si="4"/>
        <v/>
      </c>
      <c r="F912" s="6" t="str">
        <f>IF($A912&lt;&gt;"",MAXIFS(Token!$C:$C,Token!$A:$A,$D912),)</f>
        <v/>
      </c>
    </row>
    <row r="913">
      <c r="A913" s="33" t="str">
        <f t="shared" si="1"/>
        <v/>
      </c>
      <c r="B913" s="22" t="str">
        <f t="shared" si="2"/>
        <v/>
      </c>
      <c r="C913" s="14" t="str">
        <f>IF($A913&lt;&gt;"",MINIFS(Merchant!$A:$A,Merchant!$B:$B,$G$2),)</f>
        <v/>
      </c>
      <c r="D913" s="14" t="str">
        <f t="shared" si="3"/>
        <v/>
      </c>
      <c r="E913" s="14" t="str">
        <f t="shared" si="4"/>
        <v/>
      </c>
      <c r="F913" s="6" t="str">
        <f>IF($A913&lt;&gt;"",MAXIFS(Token!$C:$C,Token!$A:$A,$D913),)</f>
        <v/>
      </c>
    </row>
    <row r="914">
      <c r="A914" s="33" t="str">
        <f t="shared" si="1"/>
        <v/>
      </c>
      <c r="B914" s="22" t="str">
        <f t="shared" si="2"/>
        <v/>
      </c>
      <c r="C914" s="14" t="str">
        <f>IF($A914&lt;&gt;"",MINIFS(Merchant!$A:$A,Merchant!$B:$B,$G$2),)</f>
        <v/>
      </c>
      <c r="D914" s="14" t="str">
        <f t="shared" si="3"/>
        <v/>
      </c>
      <c r="E914" s="14" t="str">
        <f t="shared" si="4"/>
        <v/>
      </c>
      <c r="F914" s="6" t="str">
        <f>IF($A914&lt;&gt;"",MAXIFS(Token!$C:$C,Token!$A:$A,$D914),)</f>
        <v/>
      </c>
    </row>
    <row r="915">
      <c r="A915" s="33" t="str">
        <f t="shared" si="1"/>
        <v/>
      </c>
      <c r="B915" s="22" t="str">
        <f t="shared" si="2"/>
        <v/>
      </c>
      <c r="C915" s="14" t="str">
        <f>IF($A915&lt;&gt;"",MINIFS(Merchant!$A:$A,Merchant!$B:$B,$G$2),)</f>
        <v/>
      </c>
      <c r="D915" s="14" t="str">
        <f t="shared" si="3"/>
        <v/>
      </c>
      <c r="E915" s="14" t="str">
        <f t="shared" si="4"/>
        <v/>
      </c>
      <c r="F915" s="6" t="str">
        <f>IF($A915&lt;&gt;"",MAXIFS(Token!$C:$C,Token!$A:$A,$D915),)</f>
        <v/>
      </c>
    </row>
    <row r="916">
      <c r="A916" s="33" t="str">
        <f t="shared" si="1"/>
        <v/>
      </c>
      <c r="B916" s="22" t="str">
        <f t="shared" si="2"/>
        <v/>
      </c>
      <c r="C916" s="14" t="str">
        <f>IF($A916&lt;&gt;"",MINIFS(Merchant!$A:$A,Merchant!$B:$B,$G$2),)</f>
        <v/>
      </c>
      <c r="D916" s="14" t="str">
        <f t="shared" si="3"/>
        <v/>
      </c>
      <c r="E916" s="14" t="str">
        <f t="shared" si="4"/>
        <v/>
      </c>
      <c r="F916" s="6" t="str">
        <f>IF($A916&lt;&gt;"",MAXIFS(Token!$C:$C,Token!$A:$A,$D916),)</f>
        <v/>
      </c>
    </row>
    <row r="917">
      <c r="A917" s="33" t="str">
        <f t="shared" si="1"/>
        <v/>
      </c>
      <c r="B917" s="22" t="str">
        <f t="shared" si="2"/>
        <v/>
      </c>
      <c r="C917" s="14" t="str">
        <f>IF($A917&lt;&gt;"",MINIFS(Merchant!$A:$A,Merchant!$B:$B,$G$2),)</f>
        <v/>
      </c>
      <c r="D917" s="14" t="str">
        <f t="shared" si="3"/>
        <v/>
      </c>
      <c r="E917" s="14" t="str">
        <f t="shared" si="4"/>
        <v/>
      </c>
      <c r="F917" s="6" t="str">
        <f>IF($A917&lt;&gt;"",MAXIFS(Token!$C:$C,Token!$A:$A,$D917),)</f>
        <v/>
      </c>
    </row>
    <row r="918">
      <c r="A918" s="33" t="str">
        <f t="shared" si="1"/>
        <v/>
      </c>
      <c r="B918" s="22" t="str">
        <f t="shared" si="2"/>
        <v/>
      </c>
      <c r="C918" s="14" t="str">
        <f>IF($A918&lt;&gt;"",MINIFS(Merchant!$A:$A,Merchant!$B:$B,$G$2),)</f>
        <v/>
      </c>
      <c r="D918" s="14" t="str">
        <f t="shared" si="3"/>
        <v/>
      </c>
      <c r="E918" s="14" t="str">
        <f t="shared" si="4"/>
        <v/>
      </c>
      <c r="F918" s="6" t="str">
        <f>IF($A918&lt;&gt;"",MAXIFS(Token!$C:$C,Token!$A:$A,$D918),)</f>
        <v/>
      </c>
    </row>
    <row r="919">
      <c r="A919" s="33" t="str">
        <f t="shared" si="1"/>
        <v/>
      </c>
      <c r="B919" s="22" t="str">
        <f t="shared" si="2"/>
        <v/>
      </c>
      <c r="C919" s="14" t="str">
        <f>IF($A919&lt;&gt;"",MINIFS(Merchant!$A:$A,Merchant!$B:$B,$G$2),)</f>
        <v/>
      </c>
      <c r="D919" s="14" t="str">
        <f t="shared" si="3"/>
        <v/>
      </c>
      <c r="E919" s="14" t="str">
        <f t="shared" si="4"/>
        <v/>
      </c>
      <c r="F919" s="6" t="str">
        <f>IF($A919&lt;&gt;"",MAXIFS(Token!$C:$C,Token!$A:$A,$D919),)</f>
        <v/>
      </c>
    </row>
    <row r="920">
      <c r="A920" s="33" t="str">
        <f t="shared" si="1"/>
        <v/>
      </c>
      <c r="B920" s="22" t="str">
        <f t="shared" si="2"/>
        <v/>
      </c>
      <c r="C920" s="14" t="str">
        <f>IF($A920&lt;&gt;"",MINIFS(Merchant!$A:$A,Merchant!$B:$B,$G$2),)</f>
        <v/>
      </c>
      <c r="D920" s="14" t="str">
        <f t="shared" si="3"/>
        <v/>
      </c>
      <c r="E920" s="14" t="str">
        <f t="shared" si="4"/>
        <v/>
      </c>
      <c r="F920" s="6" t="str">
        <f>IF($A920&lt;&gt;"",MAXIFS(Token!$C:$C,Token!$A:$A,$D920),)</f>
        <v/>
      </c>
    </row>
    <row r="921">
      <c r="A921" s="33" t="str">
        <f t="shared" si="1"/>
        <v/>
      </c>
      <c r="B921" s="22" t="str">
        <f t="shared" si="2"/>
        <v/>
      </c>
      <c r="C921" s="14" t="str">
        <f>IF($A921&lt;&gt;"",MINIFS(Merchant!$A:$A,Merchant!$B:$B,$G$2),)</f>
        <v/>
      </c>
      <c r="D921" s="14" t="str">
        <f t="shared" si="3"/>
        <v/>
      </c>
      <c r="E921" s="14" t="str">
        <f t="shared" si="4"/>
        <v/>
      </c>
      <c r="F921" s="6" t="str">
        <f>IF($A921&lt;&gt;"",MAXIFS(Token!$C:$C,Token!$A:$A,$D921),)</f>
        <v/>
      </c>
    </row>
    <row r="922">
      <c r="A922" s="33" t="str">
        <f t="shared" si="1"/>
        <v/>
      </c>
      <c r="B922" s="22" t="str">
        <f t="shared" si="2"/>
        <v/>
      </c>
      <c r="C922" s="14" t="str">
        <f>IF($A922&lt;&gt;"",MINIFS(Merchant!$A:$A,Merchant!$B:$B,$G$2),)</f>
        <v/>
      </c>
      <c r="D922" s="14" t="str">
        <f t="shared" si="3"/>
        <v/>
      </c>
      <c r="E922" s="14" t="str">
        <f t="shared" si="4"/>
        <v/>
      </c>
      <c r="F922" s="6" t="str">
        <f>IF($A922&lt;&gt;"",MAXIFS(Token!$C:$C,Token!$A:$A,$D922),)</f>
        <v/>
      </c>
    </row>
    <row r="923">
      <c r="A923" s="33" t="str">
        <f t="shared" si="1"/>
        <v/>
      </c>
      <c r="B923" s="22" t="str">
        <f t="shared" si="2"/>
        <v/>
      </c>
      <c r="C923" s="14" t="str">
        <f>IF($A923&lt;&gt;"",MINIFS(Merchant!$A:$A,Merchant!$B:$B,$G$2),)</f>
        <v/>
      </c>
      <c r="D923" s="14" t="str">
        <f t="shared" si="3"/>
        <v/>
      </c>
      <c r="E923" s="14" t="str">
        <f t="shared" si="4"/>
        <v/>
      </c>
      <c r="F923" s="6" t="str">
        <f>IF($A923&lt;&gt;"",MAXIFS(Token!$C:$C,Token!$A:$A,$D923),)</f>
        <v/>
      </c>
    </row>
    <row r="924">
      <c r="A924" s="33" t="str">
        <f t="shared" si="1"/>
        <v/>
      </c>
      <c r="B924" s="22" t="str">
        <f t="shared" si="2"/>
        <v/>
      </c>
      <c r="C924" s="14" t="str">
        <f>IF($A924&lt;&gt;"",MINIFS(Merchant!$A:$A,Merchant!$B:$B,$G$2),)</f>
        <v/>
      </c>
      <c r="D924" s="14" t="str">
        <f t="shared" si="3"/>
        <v/>
      </c>
      <c r="E924" s="14" t="str">
        <f t="shared" si="4"/>
        <v/>
      </c>
      <c r="F924" s="6" t="str">
        <f>IF($A924&lt;&gt;"",MAXIFS(Token!$C:$C,Token!$A:$A,$D924),)</f>
        <v/>
      </c>
    </row>
    <row r="925">
      <c r="A925" s="33" t="str">
        <f t="shared" si="1"/>
        <v/>
      </c>
      <c r="B925" s="22" t="str">
        <f t="shared" si="2"/>
        <v/>
      </c>
      <c r="C925" s="14" t="str">
        <f>IF($A925&lt;&gt;"",MINIFS(Merchant!$A:$A,Merchant!$B:$B,$G$2),)</f>
        <v/>
      </c>
      <c r="D925" s="14" t="str">
        <f t="shared" si="3"/>
        <v/>
      </c>
      <c r="E925" s="14" t="str">
        <f t="shared" si="4"/>
        <v/>
      </c>
      <c r="F925" s="6" t="str">
        <f>IF($A925&lt;&gt;"",MAXIFS(Token!$C:$C,Token!$A:$A,$D925),)</f>
        <v/>
      </c>
    </row>
    <row r="926">
      <c r="A926" s="33" t="str">
        <f t="shared" si="1"/>
        <v/>
      </c>
      <c r="B926" s="22" t="str">
        <f t="shared" si="2"/>
        <v/>
      </c>
      <c r="C926" s="14" t="str">
        <f>IF($A926&lt;&gt;"",MINIFS(Merchant!$A:$A,Merchant!$B:$B,$G$2),)</f>
        <v/>
      </c>
      <c r="D926" s="14" t="str">
        <f t="shared" si="3"/>
        <v/>
      </c>
      <c r="E926" s="14" t="str">
        <f t="shared" si="4"/>
        <v/>
      </c>
      <c r="F926" s="6" t="str">
        <f>IF($A926&lt;&gt;"",MAXIFS(Token!$C:$C,Token!$A:$A,$D926),)</f>
        <v/>
      </c>
    </row>
    <row r="927">
      <c r="A927" s="33" t="str">
        <f t="shared" si="1"/>
        <v/>
      </c>
      <c r="B927" s="22" t="str">
        <f t="shared" si="2"/>
        <v/>
      </c>
      <c r="C927" s="14" t="str">
        <f>IF($A927&lt;&gt;"",MINIFS(Merchant!$A:$A,Merchant!$B:$B,$G$2),)</f>
        <v/>
      </c>
      <c r="D927" s="14" t="str">
        <f t="shared" si="3"/>
        <v/>
      </c>
      <c r="E927" s="14" t="str">
        <f t="shared" si="4"/>
        <v/>
      </c>
      <c r="F927" s="6" t="str">
        <f>IF($A927&lt;&gt;"",MAXIFS(Token!$C:$C,Token!$A:$A,$D927),)</f>
        <v/>
      </c>
    </row>
    <row r="928">
      <c r="A928" s="33" t="str">
        <f t="shared" si="1"/>
        <v/>
      </c>
      <c r="B928" s="22" t="str">
        <f t="shared" si="2"/>
        <v/>
      </c>
      <c r="C928" s="14" t="str">
        <f>IF($A928&lt;&gt;"",MINIFS(Merchant!$A:$A,Merchant!$B:$B,$G$2),)</f>
        <v/>
      </c>
      <c r="D928" s="14" t="str">
        <f t="shared" si="3"/>
        <v/>
      </c>
      <c r="E928" s="14" t="str">
        <f t="shared" si="4"/>
        <v/>
      </c>
      <c r="F928" s="6" t="str">
        <f>IF($A928&lt;&gt;"",MAXIFS(Token!$C:$C,Token!$A:$A,$D928),)</f>
        <v/>
      </c>
    </row>
    <row r="929">
      <c r="A929" s="33" t="str">
        <f t="shared" si="1"/>
        <v/>
      </c>
      <c r="B929" s="22" t="str">
        <f t="shared" si="2"/>
        <v/>
      </c>
      <c r="C929" s="14" t="str">
        <f>IF($A929&lt;&gt;"",MINIFS(Merchant!$A:$A,Merchant!$B:$B,$G$2),)</f>
        <v/>
      </c>
      <c r="D929" s="14" t="str">
        <f t="shared" si="3"/>
        <v/>
      </c>
      <c r="E929" s="14" t="str">
        <f t="shared" si="4"/>
        <v/>
      </c>
      <c r="F929" s="6" t="str">
        <f>IF($A929&lt;&gt;"",MAXIFS(Token!$C:$C,Token!$A:$A,$D929),)</f>
        <v/>
      </c>
    </row>
    <row r="930">
      <c r="A930" s="33" t="str">
        <f t="shared" si="1"/>
        <v/>
      </c>
      <c r="B930" s="22" t="str">
        <f t="shared" si="2"/>
        <v/>
      </c>
      <c r="C930" s="14" t="str">
        <f>IF($A930&lt;&gt;"",MINIFS(Merchant!$A:$A,Merchant!$B:$B,$G$2),)</f>
        <v/>
      </c>
      <c r="D930" s="14" t="str">
        <f t="shared" si="3"/>
        <v/>
      </c>
      <c r="E930" s="14" t="str">
        <f t="shared" si="4"/>
        <v/>
      </c>
      <c r="F930" s="6" t="str">
        <f>IF($A930&lt;&gt;"",MAXIFS(Token!$C:$C,Token!$A:$A,$D930),)</f>
        <v/>
      </c>
    </row>
    <row r="931">
      <c r="A931" s="33" t="str">
        <f t="shared" si="1"/>
        <v/>
      </c>
      <c r="B931" s="22" t="str">
        <f t="shared" si="2"/>
        <v/>
      </c>
      <c r="C931" s="14" t="str">
        <f>IF($A931&lt;&gt;"",MINIFS(Merchant!$A:$A,Merchant!$B:$B,$G$2),)</f>
        <v/>
      </c>
      <c r="D931" s="14" t="str">
        <f t="shared" si="3"/>
        <v/>
      </c>
      <c r="E931" s="14" t="str">
        <f t="shared" si="4"/>
        <v/>
      </c>
      <c r="F931" s="6" t="str">
        <f>IF($A931&lt;&gt;"",MAXIFS(Token!$C:$C,Token!$A:$A,$D931),)</f>
        <v/>
      </c>
    </row>
    <row r="932">
      <c r="A932" s="33" t="str">
        <f t="shared" si="1"/>
        <v/>
      </c>
      <c r="B932" s="22" t="str">
        <f t="shared" si="2"/>
        <v/>
      </c>
      <c r="C932" s="14" t="str">
        <f>IF($A932&lt;&gt;"",MINIFS(Merchant!$A:$A,Merchant!$B:$B,$G$2),)</f>
        <v/>
      </c>
      <c r="D932" s="14" t="str">
        <f t="shared" si="3"/>
        <v/>
      </c>
      <c r="E932" s="14" t="str">
        <f t="shared" si="4"/>
        <v/>
      </c>
      <c r="F932" s="6" t="str">
        <f>IF($A932&lt;&gt;"",MAXIFS(Token!$C:$C,Token!$A:$A,$D932),)</f>
        <v/>
      </c>
    </row>
    <row r="933">
      <c r="A933" s="33" t="str">
        <f t="shared" si="1"/>
        <v/>
      </c>
      <c r="B933" s="22" t="str">
        <f t="shared" si="2"/>
        <v/>
      </c>
      <c r="C933" s="14" t="str">
        <f>IF($A933&lt;&gt;"",MINIFS(Merchant!$A:$A,Merchant!$B:$B,$G$2),)</f>
        <v/>
      </c>
      <c r="D933" s="14" t="str">
        <f t="shared" si="3"/>
        <v/>
      </c>
      <c r="E933" s="14" t="str">
        <f t="shared" si="4"/>
        <v/>
      </c>
      <c r="F933" s="6" t="str">
        <f>IF($A933&lt;&gt;"",MAXIFS(Token!$C:$C,Token!$A:$A,$D933),)</f>
        <v/>
      </c>
    </row>
    <row r="934">
      <c r="A934" s="33" t="str">
        <f t="shared" si="1"/>
        <v/>
      </c>
      <c r="B934" s="22" t="str">
        <f t="shared" si="2"/>
        <v/>
      </c>
      <c r="C934" s="14" t="str">
        <f>IF($A934&lt;&gt;"",MINIFS(Merchant!$A:$A,Merchant!$B:$B,$G$2),)</f>
        <v/>
      </c>
      <c r="D934" s="14" t="str">
        <f t="shared" si="3"/>
        <v/>
      </c>
      <c r="E934" s="14" t="str">
        <f t="shared" si="4"/>
        <v/>
      </c>
      <c r="F934" s="6" t="str">
        <f>IF($A934&lt;&gt;"",MAXIFS(Token!$C:$C,Token!$A:$A,$D934),)</f>
        <v/>
      </c>
    </row>
    <row r="935">
      <c r="A935" s="33" t="str">
        <f t="shared" si="1"/>
        <v/>
      </c>
      <c r="B935" s="22" t="str">
        <f t="shared" si="2"/>
        <v/>
      </c>
      <c r="C935" s="14" t="str">
        <f>IF($A935&lt;&gt;"",MINIFS(Merchant!$A:$A,Merchant!$B:$B,$G$2),)</f>
        <v/>
      </c>
      <c r="D935" s="14" t="str">
        <f t="shared" si="3"/>
        <v/>
      </c>
      <c r="E935" s="14" t="str">
        <f t="shared" si="4"/>
        <v/>
      </c>
      <c r="F935" s="6" t="str">
        <f>IF($A935&lt;&gt;"",MAXIFS(Token!$C:$C,Token!$A:$A,$D935),)</f>
        <v/>
      </c>
    </row>
    <row r="936">
      <c r="A936" s="33" t="str">
        <f t="shared" si="1"/>
        <v/>
      </c>
      <c r="B936" s="22" t="str">
        <f t="shared" si="2"/>
        <v/>
      </c>
      <c r="C936" s="14" t="str">
        <f>IF($A936&lt;&gt;"",MINIFS(Merchant!$A:$A,Merchant!$B:$B,$G$2),)</f>
        <v/>
      </c>
      <c r="D936" s="14" t="str">
        <f t="shared" si="3"/>
        <v/>
      </c>
      <c r="E936" s="14" t="str">
        <f t="shared" si="4"/>
        <v/>
      </c>
      <c r="F936" s="6" t="str">
        <f>IF($A936&lt;&gt;"",MAXIFS(Token!$C:$C,Token!$A:$A,$D936),)</f>
        <v/>
      </c>
    </row>
    <row r="937">
      <c r="A937" s="33" t="str">
        <f t="shared" si="1"/>
        <v/>
      </c>
      <c r="B937" s="22" t="str">
        <f t="shared" si="2"/>
        <v/>
      </c>
      <c r="C937" s="14" t="str">
        <f>IF($A937&lt;&gt;"",MINIFS(Merchant!$A:$A,Merchant!$B:$B,$G$2),)</f>
        <v/>
      </c>
      <c r="D937" s="14" t="str">
        <f t="shared" si="3"/>
        <v/>
      </c>
      <c r="E937" s="14" t="str">
        <f t="shared" si="4"/>
        <v/>
      </c>
      <c r="F937" s="6" t="str">
        <f>IF($A937&lt;&gt;"",MAXIFS(Token!$C:$C,Token!$A:$A,$D937),)</f>
        <v/>
      </c>
    </row>
    <row r="938">
      <c r="A938" s="33" t="str">
        <f t="shared" si="1"/>
        <v/>
      </c>
      <c r="B938" s="22" t="str">
        <f t="shared" si="2"/>
        <v/>
      </c>
      <c r="C938" s="14" t="str">
        <f>IF($A938&lt;&gt;"",MINIFS(Merchant!$A:$A,Merchant!$B:$B,$G$2),)</f>
        <v/>
      </c>
      <c r="D938" s="14" t="str">
        <f t="shared" si="3"/>
        <v/>
      </c>
      <c r="E938" s="14" t="str">
        <f t="shared" si="4"/>
        <v/>
      </c>
      <c r="F938" s="6" t="str">
        <f>IF($A938&lt;&gt;"",MAXIFS(Token!$C:$C,Token!$A:$A,$D938),)</f>
        <v/>
      </c>
    </row>
    <row r="939">
      <c r="A939" s="33" t="str">
        <f t="shared" si="1"/>
        <v/>
      </c>
      <c r="B939" s="22" t="str">
        <f t="shared" si="2"/>
        <v/>
      </c>
      <c r="C939" s="14" t="str">
        <f>IF($A939&lt;&gt;"",MINIFS(Merchant!$A:$A,Merchant!$B:$B,$G$2),)</f>
        <v/>
      </c>
      <c r="D939" s="14" t="str">
        <f t="shared" si="3"/>
        <v/>
      </c>
      <c r="E939" s="14" t="str">
        <f t="shared" si="4"/>
        <v/>
      </c>
      <c r="F939" s="6" t="str">
        <f>IF($A939&lt;&gt;"",MAXIFS(Token!$C:$C,Token!$A:$A,$D939),)</f>
        <v/>
      </c>
    </row>
    <row r="940">
      <c r="A940" s="33" t="str">
        <f t="shared" si="1"/>
        <v/>
      </c>
      <c r="B940" s="22" t="str">
        <f t="shared" si="2"/>
        <v/>
      </c>
      <c r="C940" s="14" t="str">
        <f>IF($A940&lt;&gt;"",MINIFS(Merchant!$A:$A,Merchant!$B:$B,$G$2),)</f>
        <v/>
      </c>
      <c r="D940" s="14" t="str">
        <f t="shared" si="3"/>
        <v/>
      </c>
      <c r="E940" s="14" t="str">
        <f t="shared" si="4"/>
        <v/>
      </c>
      <c r="F940" s="6" t="str">
        <f>IF($A940&lt;&gt;"",MAXIFS(Token!$C:$C,Token!$A:$A,$D940),)</f>
        <v/>
      </c>
    </row>
    <row r="941">
      <c r="A941" s="33" t="str">
        <f t="shared" si="1"/>
        <v/>
      </c>
      <c r="B941" s="22" t="str">
        <f t="shared" si="2"/>
        <v/>
      </c>
      <c r="C941" s="14" t="str">
        <f>IF($A941&lt;&gt;"",MINIFS(Merchant!$A:$A,Merchant!$B:$B,$G$2),)</f>
        <v/>
      </c>
      <c r="D941" s="14" t="str">
        <f t="shared" si="3"/>
        <v/>
      </c>
      <c r="E941" s="14" t="str">
        <f t="shared" si="4"/>
        <v/>
      </c>
      <c r="F941" s="6" t="str">
        <f>IF($A941&lt;&gt;"",MAXIFS(Token!$C:$C,Token!$A:$A,$D941),)</f>
        <v/>
      </c>
    </row>
    <row r="942">
      <c r="A942" s="33" t="str">
        <f t="shared" si="1"/>
        <v/>
      </c>
      <c r="B942" s="22" t="str">
        <f t="shared" si="2"/>
        <v/>
      </c>
      <c r="C942" s="14" t="str">
        <f>IF($A942&lt;&gt;"",MINIFS(Merchant!$A:$A,Merchant!$B:$B,$G$2),)</f>
        <v/>
      </c>
      <c r="D942" s="14" t="str">
        <f t="shared" si="3"/>
        <v/>
      </c>
      <c r="E942" s="14" t="str">
        <f t="shared" si="4"/>
        <v/>
      </c>
      <c r="F942" s="6" t="str">
        <f>IF($A942&lt;&gt;"",MAXIFS(Token!$C:$C,Token!$A:$A,$D942),)</f>
        <v/>
      </c>
    </row>
    <row r="943">
      <c r="A943" s="33" t="str">
        <f t="shared" si="1"/>
        <v/>
      </c>
      <c r="B943" s="22" t="str">
        <f t="shared" si="2"/>
        <v/>
      </c>
      <c r="C943" s="14" t="str">
        <f>IF($A943&lt;&gt;"",MINIFS(Merchant!$A:$A,Merchant!$B:$B,$G$2),)</f>
        <v/>
      </c>
      <c r="D943" s="14" t="str">
        <f t="shared" si="3"/>
        <v/>
      </c>
      <c r="E943" s="14" t="str">
        <f t="shared" si="4"/>
        <v/>
      </c>
      <c r="F943" s="6" t="str">
        <f>IF($A943&lt;&gt;"",MAXIFS(Token!$C:$C,Token!$A:$A,$D943),)</f>
        <v/>
      </c>
    </row>
    <row r="944">
      <c r="A944" s="33" t="str">
        <f t="shared" si="1"/>
        <v/>
      </c>
      <c r="B944" s="22" t="str">
        <f t="shared" si="2"/>
        <v/>
      </c>
      <c r="C944" s="14" t="str">
        <f>IF($A944&lt;&gt;"",MINIFS(Merchant!$A:$A,Merchant!$B:$B,$G$2),)</f>
        <v/>
      </c>
      <c r="D944" s="14" t="str">
        <f t="shared" si="3"/>
        <v/>
      </c>
      <c r="E944" s="14" t="str">
        <f t="shared" si="4"/>
        <v/>
      </c>
      <c r="F944" s="6" t="str">
        <f>IF($A944&lt;&gt;"",MAXIFS(Token!$C:$C,Token!$A:$A,$D944),)</f>
        <v/>
      </c>
    </row>
    <row r="945">
      <c r="A945" s="33" t="str">
        <f t="shared" si="1"/>
        <v/>
      </c>
      <c r="B945" s="22" t="str">
        <f t="shared" si="2"/>
        <v/>
      </c>
      <c r="C945" s="14" t="str">
        <f>IF($A945&lt;&gt;"",MINIFS(Merchant!$A:$A,Merchant!$B:$B,$G$2),)</f>
        <v/>
      </c>
      <c r="D945" s="14" t="str">
        <f t="shared" si="3"/>
        <v/>
      </c>
      <c r="E945" s="14" t="str">
        <f t="shared" si="4"/>
        <v/>
      </c>
      <c r="F945" s="6" t="str">
        <f>IF($A945&lt;&gt;"",MAXIFS(Token!$C:$C,Token!$A:$A,$D945),)</f>
        <v/>
      </c>
    </row>
    <row r="946">
      <c r="A946" s="33" t="str">
        <f t="shared" si="1"/>
        <v/>
      </c>
      <c r="B946" s="22" t="str">
        <f t="shared" si="2"/>
        <v/>
      </c>
      <c r="C946" s="14" t="str">
        <f>IF($A946&lt;&gt;"",MINIFS(Merchant!$A:$A,Merchant!$B:$B,$G$2),)</f>
        <v/>
      </c>
      <c r="D946" s="14" t="str">
        <f t="shared" si="3"/>
        <v/>
      </c>
      <c r="E946" s="14" t="str">
        <f t="shared" si="4"/>
        <v/>
      </c>
      <c r="F946" s="6" t="str">
        <f>IF($A946&lt;&gt;"",MAXIFS(Token!$C:$C,Token!$A:$A,$D946),)</f>
        <v/>
      </c>
    </row>
    <row r="947">
      <c r="A947" s="33" t="str">
        <f t="shared" si="1"/>
        <v/>
      </c>
      <c r="B947" s="22" t="str">
        <f t="shared" si="2"/>
        <v/>
      </c>
      <c r="C947" s="14" t="str">
        <f>IF($A947&lt;&gt;"",MINIFS(Merchant!$A:$A,Merchant!$B:$B,$G$2),)</f>
        <v/>
      </c>
      <c r="D947" s="14" t="str">
        <f t="shared" si="3"/>
        <v/>
      </c>
      <c r="E947" s="14" t="str">
        <f t="shared" si="4"/>
        <v/>
      </c>
      <c r="F947" s="6" t="str">
        <f>IF($A947&lt;&gt;"",MAXIFS(Token!$C:$C,Token!$A:$A,$D947),)</f>
        <v/>
      </c>
    </row>
    <row r="948">
      <c r="A948" s="33" t="str">
        <f t="shared" si="1"/>
        <v/>
      </c>
      <c r="B948" s="22" t="str">
        <f t="shared" si="2"/>
        <v/>
      </c>
      <c r="C948" s="14" t="str">
        <f>IF($A948&lt;&gt;"",MINIFS(Merchant!$A:$A,Merchant!$B:$B,$G$2),)</f>
        <v/>
      </c>
      <c r="D948" s="14" t="str">
        <f t="shared" si="3"/>
        <v/>
      </c>
      <c r="E948" s="14" t="str">
        <f t="shared" si="4"/>
        <v/>
      </c>
      <c r="F948" s="6" t="str">
        <f>IF($A948&lt;&gt;"",MAXIFS(Token!$C:$C,Token!$A:$A,$D948),)</f>
        <v/>
      </c>
    </row>
    <row r="949">
      <c r="A949" s="33" t="str">
        <f t="shared" si="1"/>
        <v/>
      </c>
      <c r="B949" s="22" t="str">
        <f t="shared" si="2"/>
        <v/>
      </c>
      <c r="C949" s="14" t="str">
        <f>IF($A949&lt;&gt;"",MINIFS(Merchant!$A:$A,Merchant!$B:$B,$G$2),)</f>
        <v/>
      </c>
      <c r="D949" s="14" t="str">
        <f t="shared" si="3"/>
        <v/>
      </c>
      <c r="E949" s="14" t="str">
        <f t="shared" si="4"/>
        <v/>
      </c>
      <c r="F949" s="6" t="str">
        <f>IF($A949&lt;&gt;"",MAXIFS(Token!$C:$C,Token!$A:$A,$D949),)</f>
        <v/>
      </c>
    </row>
    <row r="950">
      <c r="A950" s="33" t="str">
        <f t="shared" si="1"/>
        <v/>
      </c>
      <c r="B950" s="22" t="str">
        <f t="shared" si="2"/>
        <v/>
      </c>
      <c r="C950" s="14" t="str">
        <f>IF($A950&lt;&gt;"",MINIFS(Merchant!$A:$A,Merchant!$B:$B,$G$2),)</f>
        <v/>
      </c>
      <c r="D950" s="14" t="str">
        <f t="shared" si="3"/>
        <v/>
      </c>
      <c r="E950" s="14" t="str">
        <f t="shared" si="4"/>
        <v/>
      </c>
      <c r="F950" s="6" t="str">
        <f>IF($A950&lt;&gt;"",MAXIFS(Token!$C:$C,Token!$A:$A,$D950),)</f>
        <v/>
      </c>
    </row>
    <row r="951">
      <c r="A951" s="33" t="str">
        <f t="shared" si="1"/>
        <v/>
      </c>
      <c r="B951" s="22" t="str">
        <f t="shared" si="2"/>
        <v/>
      </c>
      <c r="C951" s="14" t="str">
        <f>IF($A951&lt;&gt;"",MINIFS(Merchant!$A:$A,Merchant!$B:$B,$G$2),)</f>
        <v/>
      </c>
      <c r="D951" s="14" t="str">
        <f t="shared" si="3"/>
        <v/>
      </c>
      <c r="E951" s="14" t="str">
        <f t="shared" si="4"/>
        <v/>
      </c>
      <c r="F951" s="6" t="str">
        <f>IF($A951&lt;&gt;"",MAXIFS(Token!$C:$C,Token!$A:$A,$D951),)</f>
        <v/>
      </c>
    </row>
    <row r="952">
      <c r="A952" s="33" t="str">
        <f t="shared" si="1"/>
        <v/>
      </c>
      <c r="B952" s="22" t="str">
        <f t="shared" si="2"/>
        <v/>
      </c>
      <c r="C952" s="14" t="str">
        <f>IF($A952&lt;&gt;"",MINIFS(Merchant!$A:$A,Merchant!$B:$B,$G$2),)</f>
        <v/>
      </c>
      <c r="D952" s="14" t="str">
        <f t="shared" si="3"/>
        <v/>
      </c>
      <c r="E952" s="14" t="str">
        <f t="shared" si="4"/>
        <v/>
      </c>
      <c r="F952" s="6" t="str">
        <f>IF($A952&lt;&gt;"",MAXIFS(Token!$C:$C,Token!$A:$A,$D952),)</f>
        <v/>
      </c>
    </row>
    <row r="953">
      <c r="A953" s="33" t="str">
        <f t="shared" si="1"/>
        <v/>
      </c>
      <c r="B953" s="22" t="str">
        <f t="shared" si="2"/>
        <v/>
      </c>
      <c r="C953" s="14" t="str">
        <f>IF($A953&lt;&gt;"",MINIFS(Merchant!$A:$A,Merchant!$B:$B,$G$2),)</f>
        <v/>
      </c>
      <c r="D953" s="14" t="str">
        <f t="shared" si="3"/>
        <v/>
      </c>
      <c r="E953" s="14" t="str">
        <f t="shared" si="4"/>
        <v/>
      </c>
      <c r="F953" s="6" t="str">
        <f>IF($A953&lt;&gt;"",MAXIFS(Token!$C:$C,Token!$A:$A,$D953),)</f>
        <v/>
      </c>
    </row>
    <row r="954">
      <c r="A954" s="33" t="str">
        <f t="shared" si="1"/>
        <v/>
      </c>
      <c r="B954" s="22" t="str">
        <f t="shared" si="2"/>
        <v/>
      </c>
      <c r="C954" s="14" t="str">
        <f>IF($A954&lt;&gt;"",MINIFS(Merchant!$A:$A,Merchant!$B:$B,$G$2),)</f>
        <v/>
      </c>
      <c r="D954" s="14" t="str">
        <f t="shared" si="3"/>
        <v/>
      </c>
      <c r="E954" s="14" t="str">
        <f t="shared" si="4"/>
        <v/>
      </c>
      <c r="F954" s="6" t="str">
        <f>IF($A954&lt;&gt;"",MAXIFS(Token!$C:$C,Token!$A:$A,$D954),)</f>
        <v/>
      </c>
    </row>
    <row r="955">
      <c r="A955" s="33" t="str">
        <f t="shared" si="1"/>
        <v/>
      </c>
      <c r="B955" s="22" t="str">
        <f t="shared" si="2"/>
        <v/>
      </c>
      <c r="C955" s="14" t="str">
        <f>IF($A955&lt;&gt;"",MINIFS(Merchant!$A:$A,Merchant!$B:$B,$G$2),)</f>
        <v/>
      </c>
      <c r="D955" s="14" t="str">
        <f t="shared" si="3"/>
        <v/>
      </c>
      <c r="E955" s="14" t="str">
        <f t="shared" si="4"/>
        <v/>
      </c>
      <c r="F955" s="6" t="str">
        <f>IF($A955&lt;&gt;"",MAXIFS(Token!$C:$C,Token!$A:$A,$D955),)</f>
        <v/>
      </c>
    </row>
    <row r="956">
      <c r="A956" s="33" t="str">
        <f t="shared" si="1"/>
        <v/>
      </c>
      <c r="B956" s="22" t="str">
        <f t="shared" si="2"/>
        <v/>
      </c>
      <c r="C956" s="14" t="str">
        <f>IF($A956&lt;&gt;"",MINIFS(Merchant!$A:$A,Merchant!$B:$B,$G$2),)</f>
        <v/>
      </c>
      <c r="D956" s="14" t="str">
        <f t="shared" si="3"/>
        <v/>
      </c>
      <c r="E956" s="14" t="str">
        <f t="shared" si="4"/>
        <v/>
      </c>
      <c r="F956" s="6" t="str">
        <f>IF($A956&lt;&gt;"",MAXIFS(Token!$C:$C,Token!$A:$A,$D956),)</f>
        <v/>
      </c>
    </row>
    <row r="957">
      <c r="A957" s="33" t="str">
        <f t="shared" si="1"/>
        <v/>
      </c>
      <c r="B957" s="22" t="str">
        <f t="shared" si="2"/>
        <v/>
      </c>
      <c r="C957" s="14" t="str">
        <f>IF($A957&lt;&gt;"",MINIFS(Merchant!$A:$A,Merchant!$B:$B,$G$2),)</f>
        <v/>
      </c>
      <c r="D957" s="14" t="str">
        <f t="shared" si="3"/>
        <v/>
      </c>
      <c r="E957" s="14" t="str">
        <f t="shared" si="4"/>
        <v/>
      </c>
      <c r="F957" s="6" t="str">
        <f>IF($A957&lt;&gt;"",MAXIFS(Token!$C:$C,Token!$A:$A,$D957),)</f>
        <v/>
      </c>
    </row>
    <row r="958">
      <c r="A958" s="33" t="str">
        <f t="shared" si="1"/>
        <v/>
      </c>
      <c r="B958" s="22" t="str">
        <f t="shared" si="2"/>
        <v/>
      </c>
      <c r="C958" s="14" t="str">
        <f>IF($A958&lt;&gt;"",MINIFS(Merchant!$A:$A,Merchant!$B:$B,$G$2),)</f>
        <v/>
      </c>
      <c r="D958" s="14" t="str">
        <f t="shared" si="3"/>
        <v/>
      </c>
      <c r="E958" s="14" t="str">
        <f t="shared" si="4"/>
        <v/>
      </c>
      <c r="F958" s="6" t="str">
        <f>IF($A958&lt;&gt;"",MAXIFS(Token!$C:$C,Token!$A:$A,$D958),)</f>
        <v/>
      </c>
    </row>
    <row r="959">
      <c r="A959" s="33" t="str">
        <f t="shared" si="1"/>
        <v/>
      </c>
      <c r="B959" s="22" t="str">
        <f t="shared" si="2"/>
        <v/>
      </c>
      <c r="C959" s="14" t="str">
        <f>IF($A959&lt;&gt;"",MINIFS(Merchant!$A:$A,Merchant!$B:$B,$G$2),)</f>
        <v/>
      </c>
      <c r="D959" s="14" t="str">
        <f t="shared" si="3"/>
        <v/>
      </c>
      <c r="E959" s="14" t="str">
        <f t="shared" si="4"/>
        <v/>
      </c>
      <c r="F959" s="6" t="str">
        <f>IF($A959&lt;&gt;"",MAXIFS(Token!$C:$C,Token!$A:$A,$D959),)</f>
        <v/>
      </c>
    </row>
    <row r="960">
      <c r="A960" s="33" t="str">
        <f t="shared" si="1"/>
        <v/>
      </c>
      <c r="B960" s="22" t="str">
        <f t="shared" si="2"/>
        <v/>
      </c>
      <c r="C960" s="14" t="str">
        <f>IF($A960&lt;&gt;"",MINIFS(Merchant!$A:$A,Merchant!$B:$B,$G$2),)</f>
        <v/>
      </c>
      <c r="D960" s="14" t="str">
        <f t="shared" si="3"/>
        <v/>
      </c>
      <c r="E960" s="14" t="str">
        <f t="shared" si="4"/>
        <v/>
      </c>
      <c r="F960" s="6" t="str">
        <f>IF($A960&lt;&gt;"",MAXIFS(Token!$C:$C,Token!$A:$A,$D960),)</f>
        <v/>
      </c>
    </row>
    <row r="961">
      <c r="A961" s="33" t="str">
        <f t="shared" si="1"/>
        <v/>
      </c>
      <c r="B961" s="22" t="str">
        <f t="shared" si="2"/>
        <v/>
      </c>
      <c r="C961" s="14" t="str">
        <f>IF($A961&lt;&gt;"",MINIFS(Merchant!$A:$A,Merchant!$B:$B,$G$2),)</f>
        <v/>
      </c>
      <c r="D961" s="14" t="str">
        <f t="shared" si="3"/>
        <v/>
      </c>
      <c r="E961" s="14" t="str">
        <f t="shared" si="4"/>
        <v/>
      </c>
      <c r="F961" s="6" t="str">
        <f>IF($A961&lt;&gt;"",MAXIFS(Token!$C:$C,Token!$A:$A,$D961),)</f>
        <v/>
      </c>
    </row>
    <row r="962">
      <c r="A962" s="33" t="str">
        <f t="shared" si="1"/>
        <v/>
      </c>
      <c r="B962" s="22" t="str">
        <f t="shared" si="2"/>
        <v/>
      </c>
      <c r="C962" s="14" t="str">
        <f>IF($A962&lt;&gt;"",MINIFS(Merchant!$A:$A,Merchant!$B:$B,$G$2),)</f>
        <v/>
      </c>
      <c r="D962" s="14" t="str">
        <f t="shared" si="3"/>
        <v/>
      </c>
      <c r="E962" s="14" t="str">
        <f t="shared" si="4"/>
        <v/>
      </c>
      <c r="F962" s="6" t="str">
        <f>IF($A962&lt;&gt;"",MAXIFS(Token!$C:$C,Token!$A:$A,$D962),)</f>
        <v/>
      </c>
    </row>
    <row r="963">
      <c r="A963" s="33" t="str">
        <f t="shared" si="1"/>
        <v/>
      </c>
      <c r="B963" s="22" t="str">
        <f t="shared" si="2"/>
        <v/>
      </c>
      <c r="C963" s="14" t="str">
        <f>IF($A963&lt;&gt;"",MINIFS(Merchant!$A:$A,Merchant!$B:$B,$G$2),)</f>
        <v/>
      </c>
      <c r="D963" s="14" t="str">
        <f t="shared" si="3"/>
        <v/>
      </c>
      <c r="E963" s="14" t="str">
        <f t="shared" si="4"/>
        <v/>
      </c>
      <c r="F963" s="6" t="str">
        <f>IF($A963&lt;&gt;"",MAXIFS(Token!$C:$C,Token!$A:$A,$D963),)</f>
        <v/>
      </c>
    </row>
    <row r="964">
      <c r="A964" s="33" t="str">
        <f t="shared" si="1"/>
        <v/>
      </c>
      <c r="B964" s="22" t="str">
        <f t="shared" si="2"/>
        <v/>
      </c>
      <c r="C964" s="14" t="str">
        <f>IF($A964&lt;&gt;"",MINIFS(Merchant!$A:$A,Merchant!$B:$B,$G$2),)</f>
        <v/>
      </c>
      <c r="D964" s="14" t="str">
        <f t="shared" si="3"/>
        <v/>
      </c>
      <c r="E964" s="14" t="str">
        <f t="shared" si="4"/>
        <v/>
      </c>
      <c r="F964" s="6" t="str">
        <f>IF($A964&lt;&gt;"",MAXIFS(Token!$C:$C,Token!$A:$A,$D964),)</f>
        <v/>
      </c>
    </row>
    <row r="965">
      <c r="A965" s="33" t="str">
        <f t="shared" si="1"/>
        <v/>
      </c>
      <c r="B965" s="22" t="str">
        <f t="shared" si="2"/>
        <v/>
      </c>
      <c r="C965" s="14" t="str">
        <f>IF($A965&lt;&gt;"",MINIFS(Merchant!$A:$A,Merchant!$B:$B,$G$2),)</f>
        <v/>
      </c>
      <c r="D965" s="14" t="str">
        <f t="shared" si="3"/>
        <v/>
      </c>
      <c r="E965" s="14" t="str">
        <f t="shared" si="4"/>
        <v/>
      </c>
      <c r="F965" s="6" t="str">
        <f>IF($A965&lt;&gt;"",MAXIFS(Token!$C:$C,Token!$A:$A,$D965),)</f>
        <v/>
      </c>
    </row>
    <row r="966">
      <c r="A966" s="33" t="str">
        <f t="shared" si="1"/>
        <v/>
      </c>
      <c r="B966" s="22" t="str">
        <f t="shared" si="2"/>
        <v/>
      </c>
      <c r="C966" s="14" t="str">
        <f>IF($A966&lt;&gt;"",MINIFS(Merchant!$A:$A,Merchant!$B:$B,$G$2),)</f>
        <v/>
      </c>
      <c r="D966" s="14" t="str">
        <f t="shared" si="3"/>
        <v/>
      </c>
      <c r="E966" s="14" t="str">
        <f t="shared" si="4"/>
        <v/>
      </c>
      <c r="F966" s="6" t="str">
        <f>IF($A966&lt;&gt;"",MAXIFS(Token!$C:$C,Token!$A:$A,$D966),)</f>
        <v/>
      </c>
    </row>
    <row r="967">
      <c r="A967" s="33" t="str">
        <f t="shared" si="1"/>
        <v/>
      </c>
      <c r="B967" s="22" t="str">
        <f t="shared" si="2"/>
        <v/>
      </c>
      <c r="C967" s="14" t="str">
        <f>IF($A967&lt;&gt;"",MINIFS(Merchant!$A:$A,Merchant!$B:$B,$G$2),)</f>
        <v/>
      </c>
      <c r="D967" s="14" t="str">
        <f t="shared" si="3"/>
        <v/>
      </c>
      <c r="E967" s="14" t="str">
        <f t="shared" si="4"/>
        <v/>
      </c>
      <c r="F967" s="6" t="str">
        <f>IF($A967&lt;&gt;"",MAXIFS(Token!$C:$C,Token!$A:$A,$D967),)</f>
        <v/>
      </c>
    </row>
    <row r="968">
      <c r="A968" s="33" t="str">
        <f t="shared" si="1"/>
        <v/>
      </c>
      <c r="B968" s="22" t="str">
        <f t="shared" si="2"/>
        <v/>
      </c>
      <c r="C968" s="14" t="str">
        <f>IF($A968&lt;&gt;"",MINIFS(Merchant!$A:$A,Merchant!$B:$B,$G$2),)</f>
        <v/>
      </c>
      <c r="D968" s="14" t="str">
        <f t="shared" si="3"/>
        <v/>
      </c>
      <c r="E968" s="14" t="str">
        <f t="shared" si="4"/>
        <v/>
      </c>
      <c r="F968" s="6" t="str">
        <f>IF($A968&lt;&gt;"",MAXIFS(Token!$C:$C,Token!$A:$A,$D968),)</f>
        <v/>
      </c>
    </row>
    <row r="969">
      <c r="A969" s="33" t="str">
        <f t="shared" si="1"/>
        <v/>
      </c>
      <c r="B969" s="22" t="str">
        <f t="shared" si="2"/>
        <v/>
      </c>
      <c r="C969" s="14" t="str">
        <f>IF($A969&lt;&gt;"",MINIFS(Merchant!$A:$A,Merchant!$B:$B,$G$2),)</f>
        <v/>
      </c>
      <c r="D969" s="14" t="str">
        <f t="shared" si="3"/>
        <v/>
      </c>
      <c r="E969" s="14" t="str">
        <f t="shared" si="4"/>
        <v/>
      </c>
      <c r="F969" s="6" t="str">
        <f>IF($A969&lt;&gt;"",MAXIFS(Token!$C:$C,Token!$A:$A,$D969),)</f>
        <v/>
      </c>
    </row>
    <row r="970">
      <c r="A970" s="33" t="str">
        <f t="shared" si="1"/>
        <v/>
      </c>
      <c r="B970" s="22" t="str">
        <f t="shared" si="2"/>
        <v/>
      </c>
      <c r="C970" s="14" t="str">
        <f>IF($A970&lt;&gt;"",MINIFS(Merchant!$A:$A,Merchant!$B:$B,$G$2),)</f>
        <v/>
      </c>
      <c r="D970" s="14" t="str">
        <f t="shared" si="3"/>
        <v/>
      </c>
      <c r="E970" s="14" t="str">
        <f t="shared" si="4"/>
        <v/>
      </c>
      <c r="F970" s="6" t="str">
        <f>IF($A970&lt;&gt;"",MAXIFS(Token!$C:$C,Token!$A:$A,$D970),)</f>
        <v/>
      </c>
    </row>
    <row r="971">
      <c r="A971" s="33" t="str">
        <f t="shared" si="1"/>
        <v/>
      </c>
      <c r="B971" s="22" t="str">
        <f t="shared" si="2"/>
        <v/>
      </c>
      <c r="C971" s="14" t="str">
        <f>IF($A971&lt;&gt;"",MINIFS(Merchant!$A:$A,Merchant!$B:$B,$G$2),)</f>
        <v/>
      </c>
      <c r="D971" s="14" t="str">
        <f t="shared" si="3"/>
        <v/>
      </c>
      <c r="E971" s="14" t="str">
        <f t="shared" si="4"/>
        <v/>
      </c>
      <c r="F971" s="6" t="str">
        <f>IF($A971&lt;&gt;"",MAXIFS(Token!$C:$C,Token!$A:$A,$D971),)</f>
        <v/>
      </c>
    </row>
    <row r="972">
      <c r="A972" s="33" t="str">
        <f t="shared" si="1"/>
        <v/>
      </c>
      <c r="B972" s="22" t="str">
        <f t="shared" si="2"/>
        <v/>
      </c>
      <c r="C972" s="14" t="str">
        <f>IF($A972&lt;&gt;"",MINIFS(Merchant!$A:$A,Merchant!$B:$B,$G$2),)</f>
        <v/>
      </c>
      <c r="D972" s="14" t="str">
        <f t="shared" si="3"/>
        <v/>
      </c>
      <c r="E972" s="14" t="str">
        <f t="shared" si="4"/>
        <v/>
      </c>
      <c r="F972" s="6" t="str">
        <f>IF($A972&lt;&gt;"",MAXIFS(Token!$C:$C,Token!$A:$A,$D972),)</f>
        <v/>
      </c>
    </row>
    <row r="973">
      <c r="A973" s="33" t="str">
        <f t="shared" si="1"/>
        <v/>
      </c>
      <c r="B973" s="22" t="str">
        <f t="shared" si="2"/>
        <v/>
      </c>
      <c r="C973" s="14" t="str">
        <f>IF($A973&lt;&gt;"",MINIFS(Merchant!$A:$A,Merchant!$B:$B,$G$2),)</f>
        <v/>
      </c>
      <c r="D973" s="14" t="str">
        <f t="shared" si="3"/>
        <v/>
      </c>
      <c r="E973" s="14" t="str">
        <f t="shared" si="4"/>
        <v/>
      </c>
      <c r="F973" s="6" t="str">
        <f>IF($A973&lt;&gt;"",MAXIFS(Token!$C:$C,Token!$A:$A,$D973),)</f>
        <v/>
      </c>
    </row>
    <row r="974">
      <c r="A974" s="33" t="str">
        <f t="shared" si="1"/>
        <v/>
      </c>
      <c r="B974" s="22" t="str">
        <f t="shared" si="2"/>
        <v/>
      </c>
      <c r="C974" s="14" t="str">
        <f>IF($A974&lt;&gt;"",MINIFS(Merchant!$A:$A,Merchant!$B:$B,$G$2),)</f>
        <v/>
      </c>
      <c r="D974" s="14" t="str">
        <f t="shared" si="3"/>
        <v/>
      </c>
      <c r="E974" s="14" t="str">
        <f t="shared" si="4"/>
        <v/>
      </c>
      <c r="F974" s="6" t="str">
        <f>IF($A974&lt;&gt;"",MAXIFS(Token!$C:$C,Token!$A:$A,$D974),)</f>
        <v/>
      </c>
    </row>
    <row r="975">
      <c r="A975" s="33" t="str">
        <f t="shared" si="1"/>
        <v/>
      </c>
      <c r="B975" s="22" t="str">
        <f t="shared" si="2"/>
        <v/>
      </c>
      <c r="C975" s="14" t="str">
        <f>IF($A975&lt;&gt;"",MINIFS(Merchant!$A:$A,Merchant!$B:$B,$G$2),)</f>
        <v/>
      </c>
      <c r="D975" s="14" t="str">
        <f t="shared" si="3"/>
        <v/>
      </c>
      <c r="E975" s="14" t="str">
        <f t="shared" si="4"/>
        <v/>
      </c>
      <c r="F975" s="6" t="str">
        <f>IF($A975&lt;&gt;"",MAXIFS(Token!$C:$C,Token!$A:$A,$D975),)</f>
        <v/>
      </c>
    </row>
    <row r="976">
      <c r="A976" s="33" t="str">
        <f t="shared" si="1"/>
        <v/>
      </c>
      <c r="B976" s="22" t="str">
        <f t="shared" si="2"/>
        <v/>
      </c>
      <c r="C976" s="14" t="str">
        <f>IF($A976&lt;&gt;"",MINIFS(Merchant!$A:$A,Merchant!$B:$B,$G$2),)</f>
        <v/>
      </c>
      <c r="D976" s="14" t="str">
        <f t="shared" si="3"/>
        <v/>
      </c>
      <c r="E976" s="14" t="str">
        <f t="shared" si="4"/>
        <v/>
      </c>
      <c r="F976" s="6" t="str">
        <f>IF($A976&lt;&gt;"",MAXIFS(Token!$C:$C,Token!$A:$A,$D976),)</f>
        <v/>
      </c>
    </row>
    <row r="977">
      <c r="A977" s="33" t="str">
        <f t="shared" si="1"/>
        <v/>
      </c>
      <c r="B977" s="22" t="str">
        <f t="shared" si="2"/>
        <v/>
      </c>
      <c r="C977" s="14" t="str">
        <f>IF($A977&lt;&gt;"",MINIFS(Merchant!$A:$A,Merchant!$B:$B,$G$2),)</f>
        <v/>
      </c>
      <c r="D977" s="14" t="str">
        <f t="shared" si="3"/>
        <v/>
      </c>
      <c r="E977" s="14" t="str">
        <f t="shared" si="4"/>
        <v/>
      </c>
      <c r="F977" s="6" t="str">
        <f>IF($A977&lt;&gt;"",MAXIFS(Token!$C:$C,Token!$A:$A,$D977),)</f>
        <v/>
      </c>
    </row>
    <row r="978">
      <c r="A978" s="33" t="str">
        <f t="shared" si="1"/>
        <v/>
      </c>
      <c r="B978" s="22" t="str">
        <f t="shared" si="2"/>
        <v/>
      </c>
      <c r="C978" s="14" t="str">
        <f>IF($A978&lt;&gt;"",MINIFS(Merchant!$A:$A,Merchant!$B:$B,$G$2),)</f>
        <v/>
      </c>
      <c r="D978" s="14" t="str">
        <f t="shared" si="3"/>
        <v/>
      </c>
      <c r="E978" s="14" t="str">
        <f t="shared" si="4"/>
        <v/>
      </c>
      <c r="F978" s="6" t="str">
        <f>IF($A978&lt;&gt;"",MAXIFS(Token!$C:$C,Token!$A:$A,$D978),)</f>
        <v/>
      </c>
    </row>
    <row r="979">
      <c r="A979" s="33" t="str">
        <f t="shared" si="1"/>
        <v/>
      </c>
      <c r="B979" s="22" t="str">
        <f t="shared" si="2"/>
        <v/>
      </c>
      <c r="C979" s="14" t="str">
        <f>IF($A979&lt;&gt;"",MINIFS(Merchant!$A:$A,Merchant!$B:$B,$G$2),)</f>
        <v/>
      </c>
      <c r="D979" s="14" t="str">
        <f t="shared" si="3"/>
        <v/>
      </c>
      <c r="E979" s="14" t="str">
        <f t="shared" si="4"/>
        <v/>
      </c>
      <c r="F979" s="6" t="str">
        <f>IF($A979&lt;&gt;"",MAXIFS(Token!$C:$C,Token!$A:$A,$D979),)</f>
        <v/>
      </c>
    </row>
    <row r="980">
      <c r="A980" s="33" t="str">
        <f t="shared" si="1"/>
        <v/>
      </c>
      <c r="B980" s="22" t="str">
        <f t="shared" si="2"/>
        <v/>
      </c>
      <c r="C980" s="14" t="str">
        <f>IF($A980&lt;&gt;"",MINIFS(Merchant!$A:$A,Merchant!$B:$B,$G$2),)</f>
        <v/>
      </c>
      <c r="D980" s="14" t="str">
        <f t="shared" si="3"/>
        <v/>
      </c>
      <c r="E980" s="14" t="str">
        <f t="shared" si="4"/>
        <v/>
      </c>
      <c r="F980" s="6" t="str">
        <f>IF($A980&lt;&gt;"",MAXIFS(Token!$C:$C,Token!$A:$A,$D980),)</f>
        <v/>
      </c>
    </row>
    <row r="981">
      <c r="A981" s="33" t="str">
        <f t="shared" si="1"/>
        <v/>
      </c>
      <c r="B981" s="22" t="str">
        <f t="shared" si="2"/>
        <v/>
      </c>
      <c r="C981" s="14" t="str">
        <f>IF($A981&lt;&gt;"",MINIFS(Merchant!$A:$A,Merchant!$B:$B,$G$2),)</f>
        <v/>
      </c>
      <c r="D981" s="14" t="str">
        <f t="shared" si="3"/>
        <v/>
      </c>
      <c r="E981" s="14" t="str">
        <f t="shared" si="4"/>
        <v/>
      </c>
      <c r="F981" s="6" t="str">
        <f>IF($A981&lt;&gt;"",MAXIFS(Token!$C:$C,Token!$A:$A,$D981),)</f>
        <v/>
      </c>
    </row>
    <row r="982">
      <c r="A982" s="33" t="str">
        <f t="shared" si="1"/>
        <v/>
      </c>
      <c r="B982" s="22" t="str">
        <f t="shared" si="2"/>
        <v/>
      </c>
      <c r="C982" s="14" t="str">
        <f>IF($A982&lt;&gt;"",MINIFS(Merchant!$A:$A,Merchant!$B:$B,$G$2),)</f>
        <v/>
      </c>
      <c r="D982" s="14" t="str">
        <f t="shared" si="3"/>
        <v/>
      </c>
      <c r="E982" s="14" t="str">
        <f t="shared" si="4"/>
        <v/>
      </c>
      <c r="F982" s="6" t="str">
        <f>IF($A982&lt;&gt;"",MAXIFS(Token!$C:$C,Token!$A:$A,$D982),)</f>
        <v/>
      </c>
    </row>
    <row r="983">
      <c r="A983" s="33" t="str">
        <f t="shared" si="1"/>
        <v/>
      </c>
      <c r="B983" s="22" t="str">
        <f t="shared" si="2"/>
        <v/>
      </c>
      <c r="C983" s="14" t="str">
        <f>IF($A983&lt;&gt;"",MINIFS(Merchant!$A:$A,Merchant!$B:$B,$G$2),)</f>
        <v/>
      </c>
      <c r="D983" s="14" t="str">
        <f t="shared" si="3"/>
        <v/>
      </c>
      <c r="E983" s="14" t="str">
        <f t="shared" si="4"/>
        <v/>
      </c>
      <c r="F983" s="6" t="str">
        <f>IF($A983&lt;&gt;"",MAXIFS(Token!$C:$C,Token!$A:$A,$D983),)</f>
        <v/>
      </c>
    </row>
    <row r="984">
      <c r="A984" s="33" t="str">
        <f t="shared" si="1"/>
        <v/>
      </c>
      <c r="B984" s="22" t="str">
        <f t="shared" si="2"/>
        <v/>
      </c>
      <c r="C984" s="14" t="str">
        <f>IF($A984&lt;&gt;"",MINIFS(Merchant!$A:$A,Merchant!$B:$B,$G$2),)</f>
        <v/>
      </c>
      <c r="D984" s="14" t="str">
        <f t="shared" si="3"/>
        <v/>
      </c>
      <c r="E984" s="14" t="str">
        <f t="shared" si="4"/>
        <v/>
      </c>
      <c r="F984" s="6" t="str">
        <f>IF($A984&lt;&gt;"",MAXIFS(Token!$C:$C,Token!$A:$A,$D984),)</f>
        <v/>
      </c>
    </row>
    <row r="985">
      <c r="A985" s="33" t="str">
        <f t="shared" si="1"/>
        <v/>
      </c>
      <c r="B985" s="22" t="str">
        <f t="shared" si="2"/>
        <v/>
      </c>
      <c r="C985" s="14" t="str">
        <f>IF($A985&lt;&gt;"",MINIFS(Merchant!$A:$A,Merchant!$B:$B,$G$2),)</f>
        <v/>
      </c>
      <c r="D985" s="14" t="str">
        <f t="shared" si="3"/>
        <v/>
      </c>
      <c r="E985" s="14" t="str">
        <f t="shared" si="4"/>
        <v/>
      </c>
      <c r="F985" s="6" t="str">
        <f>IF($A985&lt;&gt;"",MAXIFS(Token!$C:$C,Token!$A:$A,$D985),)</f>
        <v/>
      </c>
    </row>
    <row r="986">
      <c r="A986" s="33" t="str">
        <f t="shared" si="1"/>
        <v/>
      </c>
      <c r="B986" s="22" t="str">
        <f t="shared" si="2"/>
        <v/>
      </c>
      <c r="C986" s="14" t="str">
        <f>IF($A986&lt;&gt;"",MINIFS(Merchant!$A:$A,Merchant!$B:$B,$G$2),)</f>
        <v/>
      </c>
      <c r="D986" s="14" t="str">
        <f t="shared" si="3"/>
        <v/>
      </c>
      <c r="E986" s="14" t="str">
        <f t="shared" si="4"/>
        <v/>
      </c>
      <c r="F986" s="6" t="str">
        <f>IF($A986&lt;&gt;"",MAXIFS(Token!$C:$C,Token!$A:$A,$D986),)</f>
        <v/>
      </c>
    </row>
    <row r="987">
      <c r="A987" s="33" t="str">
        <f t="shared" si="1"/>
        <v/>
      </c>
      <c r="B987" s="22" t="str">
        <f t="shared" si="2"/>
        <v/>
      </c>
      <c r="C987" s="14" t="str">
        <f>IF($A987&lt;&gt;"",MINIFS(Merchant!$A:$A,Merchant!$B:$B,$G$2),)</f>
        <v/>
      </c>
      <c r="D987" s="14" t="str">
        <f t="shared" si="3"/>
        <v/>
      </c>
      <c r="E987" s="14" t="str">
        <f t="shared" si="4"/>
        <v/>
      </c>
      <c r="F987" s="6" t="str">
        <f>IF($A987&lt;&gt;"",MAXIFS(Token!$C:$C,Token!$A:$A,$D987),)</f>
        <v/>
      </c>
    </row>
    <row r="988">
      <c r="A988" s="33" t="str">
        <f t="shared" si="1"/>
        <v/>
      </c>
      <c r="B988" s="22" t="str">
        <f t="shared" si="2"/>
        <v/>
      </c>
      <c r="C988" s="14" t="str">
        <f>IF($A988&lt;&gt;"",MINIFS(Merchant!$A:$A,Merchant!$B:$B,$G$2),)</f>
        <v/>
      </c>
      <c r="D988" s="14" t="str">
        <f t="shared" si="3"/>
        <v/>
      </c>
      <c r="E988" s="14" t="str">
        <f t="shared" si="4"/>
        <v/>
      </c>
      <c r="F988" s="6" t="str">
        <f>IF($A988&lt;&gt;"",MAXIFS(Token!$C:$C,Token!$A:$A,$D988),)</f>
        <v/>
      </c>
    </row>
    <row r="989">
      <c r="A989" s="33" t="str">
        <f t="shared" si="1"/>
        <v/>
      </c>
      <c r="B989" s="22" t="str">
        <f t="shared" si="2"/>
        <v/>
      </c>
      <c r="C989" s="14" t="str">
        <f>IF($A989&lt;&gt;"",MINIFS(Merchant!$A:$A,Merchant!$B:$B,$G$2),)</f>
        <v/>
      </c>
      <c r="D989" s="14" t="str">
        <f t="shared" si="3"/>
        <v/>
      </c>
      <c r="E989" s="14" t="str">
        <f t="shared" si="4"/>
        <v/>
      </c>
      <c r="F989" s="6" t="str">
        <f>IF($A989&lt;&gt;"",MAXIFS(Token!$C:$C,Token!$A:$A,$D989),)</f>
        <v/>
      </c>
    </row>
    <row r="990">
      <c r="A990" s="33" t="str">
        <f t="shared" si="1"/>
        <v/>
      </c>
      <c r="B990" s="22" t="str">
        <f t="shared" si="2"/>
        <v/>
      </c>
      <c r="C990" s="14" t="str">
        <f>IF($A990&lt;&gt;"",MINIFS(Merchant!$A:$A,Merchant!$B:$B,$G$2),)</f>
        <v/>
      </c>
      <c r="D990" s="14" t="str">
        <f t="shared" si="3"/>
        <v/>
      </c>
      <c r="E990" s="14" t="str">
        <f t="shared" si="4"/>
        <v/>
      </c>
      <c r="F990" s="6" t="str">
        <f>IF($A990&lt;&gt;"",MAXIFS(Token!$C:$C,Token!$A:$A,$D990),)</f>
        <v/>
      </c>
    </row>
    <row r="991">
      <c r="A991" s="33" t="str">
        <f t="shared" si="1"/>
        <v/>
      </c>
      <c r="B991" s="22" t="str">
        <f t="shared" si="2"/>
        <v/>
      </c>
      <c r="C991" s="14" t="str">
        <f>IF($A991&lt;&gt;"",MINIFS(Merchant!$A:$A,Merchant!$B:$B,$G$2),)</f>
        <v/>
      </c>
      <c r="D991" s="14" t="str">
        <f t="shared" si="3"/>
        <v/>
      </c>
      <c r="E991" s="14" t="str">
        <f t="shared" si="4"/>
        <v/>
      </c>
      <c r="F991" s="6" t="str">
        <f>IF($A991&lt;&gt;"",MAXIFS(Token!$C:$C,Token!$A:$A,$D991),)</f>
        <v/>
      </c>
    </row>
    <row r="992">
      <c r="A992" s="33" t="str">
        <f t="shared" si="1"/>
        <v/>
      </c>
      <c r="B992" s="22" t="str">
        <f t="shared" si="2"/>
        <v/>
      </c>
      <c r="C992" s="14" t="str">
        <f>IF($A992&lt;&gt;"",MINIFS(Merchant!$A:$A,Merchant!$B:$B,$G$2),)</f>
        <v/>
      </c>
      <c r="D992" s="14" t="str">
        <f t="shared" si="3"/>
        <v/>
      </c>
      <c r="E992" s="14" t="str">
        <f t="shared" si="4"/>
        <v/>
      </c>
      <c r="F992" s="6" t="str">
        <f>IF($A992&lt;&gt;"",MAXIFS(Token!$C:$C,Token!$A:$A,$D992),)</f>
        <v/>
      </c>
    </row>
    <row r="993">
      <c r="A993" s="33" t="str">
        <f t="shared" si="1"/>
        <v/>
      </c>
      <c r="B993" s="22" t="str">
        <f t="shared" si="2"/>
        <v/>
      </c>
      <c r="C993" s="14" t="str">
        <f>IF($A993&lt;&gt;"",MINIFS(Merchant!$A:$A,Merchant!$B:$B,$G$2),)</f>
        <v/>
      </c>
      <c r="D993" s="14" t="str">
        <f t="shared" si="3"/>
        <v/>
      </c>
      <c r="E993" s="14" t="str">
        <f t="shared" si="4"/>
        <v/>
      </c>
      <c r="F993" s="6" t="str">
        <f>IF($A993&lt;&gt;"",MAXIFS(Token!$C:$C,Token!$A:$A,$D993),)</f>
        <v/>
      </c>
    </row>
    <row r="994">
      <c r="A994" s="33" t="str">
        <f t="shared" si="1"/>
        <v/>
      </c>
      <c r="B994" s="22" t="str">
        <f t="shared" si="2"/>
        <v/>
      </c>
      <c r="C994" s="14" t="str">
        <f>IF($A994&lt;&gt;"",MINIFS(Merchant!$A:$A,Merchant!$B:$B,$G$2),)</f>
        <v/>
      </c>
      <c r="D994" s="14" t="str">
        <f t="shared" si="3"/>
        <v/>
      </c>
      <c r="E994" s="14" t="str">
        <f t="shared" si="4"/>
        <v/>
      </c>
      <c r="F994" s="6" t="str">
        <f>IF($A994&lt;&gt;"",MAXIFS(Token!$C:$C,Token!$A:$A,$D994),)</f>
        <v/>
      </c>
    </row>
    <row r="995">
      <c r="A995" s="33" t="str">
        <f t="shared" si="1"/>
        <v/>
      </c>
      <c r="B995" s="22" t="str">
        <f t="shared" si="2"/>
        <v/>
      </c>
      <c r="C995" s="14" t="str">
        <f>IF($A995&lt;&gt;"",MINIFS(Merchant!$A:$A,Merchant!$B:$B,$G$2),)</f>
        <v/>
      </c>
      <c r="D995" s="14" t="str">
        <f t="shared" si="3"/>
        <v/>
      </c>
      <c r="E995" s="14" t="str">
        <f t="shared" si="4"/>
        <v/>
      </c>
      <c r="F995" s="6" t="str">
        <f>IF($A995&lt;&gt;"",MAXIFS(Token!$C:$C,Token!$A:$A,$D995),)</f>
        <v/>
      </c>
    </row>
    <row r="996">
      <c r="A996" s="33" t="str">
        <f t="shared" si="1"/>
        <v/>
      </c>
      <c r="B996" s="22" t="str">
        <f t="shared" si="2"/>
        <v/>
      </c>
      <c r="C996" s="14" t="str">
        <f>IF($A996&lt;&gt;"",MINIFS(Merchant!$A:$A,Merchant!$B:$B,$G$2),)</f>
        <v/>
      </c>
      <c r="D996" s="14" t="str">
        <f t="shared" si="3"/>
        <v/>
      </c>
      <c r="E996" s="14" t="str">
        <f t="shared" si="4"/>
        <v/>
      </c>
      <c r="F996" s="6" t="str">
        <f>IF($A996&lt;&gt;"",MAXIFS(Token!$C:$C,Token!$A:$A,$D996),)</f>
        <v/>
      </c>
    </row>
    <row r="997">
      <c r="A997" s="33" t="str">
        <f t="shared" si="1"/>
        <v/>
      </c>
      <c r="B997" s="22" t="str">
        <f t="shared" si="2"/>
        <v/>
      </c>
      <c r="C997" s="14" t="str">
        <f>IF($A997&lt;&gt;"",MINIFS(Merchant!$A:$A,Merchant!$B:$B,$G$2),)</f>
        <v/>
      </c>
      <c r="D997" s="14" t="str">
        <f t="shared" si="3"/>
        <v/>
      </c>
      <c r="E997" s="14" t="str">
        <f t="shared" si="4"/>
        <v/>
      </c>
      <c r="F997" s="6" t="str">
        <f>IF($A997&lt;&gt;"",MAXIFS(Token!$C:$C,Token!$A:$A,$D997),)</f>
        <v/>
      </c>
    </row>
    <row r="998">
      <c r="A998" s="33" t="str">
        <f t="shared" si="1"/>
        <v/>
      </c>
      <c r="B998" s="22" t="str">
        <f t="shared" si="2"/>
        <v/>
      </c>
      <c r="C998" s="14" t="str">
        <f>IF($A998&lt;&gt;"",MINIFS(Merchant!$A:$A,Merchant!$B:$B,$G$2),)</f>
        <v/>
      </c>
      <c r="D998" s="14" t="str">
        <f t="shared" si="3"/>
        <v/>
      </c>
      <c r="E998" s="14" t="str">
        <f t="shared" si="4"/>
        <v/>
      </c>
      <c r="F998" s="6" t="str">
        <f>IF($A998&lt;&gt;"",MAXIFS(Token!$C:$C,Token!$A:$A,$D998),)</f>
        <v/>
      </c>
    </row>
    <row r="999">
      <c r="A999" s="33" t="str">
        <f t="shared" si="1"/>
        <v/>
      </c>
      <c r="B999" s="22" t="str">
        <f t="shared" si="2"/>
        <v/>
      </c>
      <c r="C999" s="14" t="str">
        <f>IF($A999&lt;&gt;"",MINIFS(Merchant!$A:$A,Merchant!$B:$B,$G$2),)</f>
        <v/>
      </c>
      <c r="D999" s="14" t="str">
        <f t="shared" si="3"/>
        <v/>
      </c>
      <c r="E999" s="14" t="str">
        <f t="shared" si="4"/>
        <v/>
      </c>
      <c r="F999" s="6" t="str">
        <f>IF($A999&lt;&gt;"",MAXIFS(Token!$C:$C,Token!$A:$A,$D999),)</f>
        <v/>
      </c>
    </row>
    <row r="1000">
      <c r="A1000" s="33" t="str">
        <f t="shared" si="1"/>
        <v/>
      </c>
      <c r="B1000" s="22" t="str">
        <f t="shared" si="2"/>
        <v/>
      </c>
      <c r="C1000" s="14" t="str">
        <f>IF($A1000&lt;&gt;"",MINIFS(Merchant!$A:$A,Merchant!$B:$B,$G$2),)</f>
        <v/>
      </c>
      <c r="D1000" s="14" t="str">
        <f t="shared" si="3"/>
        <v/>
      </c>
      <c r="E1000" s="14" t="str">
        <f t="shared" si="4"/>
        <v/>
      </c>
      <c r="F1000" s="6" t="str">
        <f>IF($A1000&lt;&gt;"",MAXIFS(Token!$C:$C,Token!$A:$A,$D1000),)</f>
        <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3.0</v>
      </c>
      <c r="H1" s="14" t="s">
        <v>114</v>
      </c>
      <c r="I1" s="5" t="s">
        <v>115</v>
      </c>
      <c r="J1" s="5" t="s">
        <v>116</v>
      </c>
      <c r="K1" s="5" t="s">
        <v>117</v>
      </c>
      <c r="L1" s="5" t="s">
        <v>118</v>
      </c>
    </row>
    <row r="2">
      <c r="A2" s="33" t="str">
        <f t="shared" ref="A2:A1000" si="1">IF(AND($L2*1&gt;=$G$3,$L2*1&lt;=$G$4,$I2*$J2&gt;0),$L2/86400+DATE(1970,1,1)+IF($L2*1&gt;=$G$5,$G$6,0),)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6" t="str">
        <f>IF($A2&lt;&gt;"",MAXIFS(Token!$C:$C,Token!$A:$A,$D2),)</f>
        <v/>
      </c>
      <c r="G2" s="14" t="str">
        <f>VLOOKUP($G1,Merchant!$A:$B,2)</f>
        <v>88r4F8tmgzxyxSoQFz5cWwTMAqtM8xB8pABfL4ikcJyx</v>
      </c>
      <c r="H2" s="5" t="str">
        <f>IFERROR(__xludf.DUMMYFUNCTION("IF(AND($G$11,$G$1&gt;1,INDEX(I:I,ROW()-1)&lt;&gt;""""),ImportJSON(""https://public-api.solscan.io/account/splTransfers?account=""&amp;$G$2&amp;IF($G$5,""&amp;fromTime=""&amp;TO_TEXT($G$3)&amp;""&amp;toTime=""&amp;TO_TEXT($G$4),)&amp;""&amp;offset=""&amp;ROW()-2&amp;""&amp;limit=50""&amp;$G$7,TEXTJOIN("","",1,$H$1:$"&amp;"L$1),""noHeaders""),)"),"3")</f>
        <v>3</v>
      </c>
      <c r="I2" s="5" t="str">
        <f>IFERROR(__xludf.DUMMYFUNCTION("""COMPUTED_VALUE"""),"-5000000000")</f>
        <v>-5000000000</v>
      </c>
      <c r="J2" s="5" t="str">
        <f>IFERROR(__xludf.DUMMYFUNCTION("""COMPUTED_VALUE"""),"8")</f>
        <v>8</v>
      </c>
      <c r="K2" s="5" t="str">
        <f>IFERROR(__xludf.DUMMYFUNCTION("""COMPUTED_VALUE"""),"agEUR")</f>
        <v>agEUR</v>
      </c>
      <c r="L2" s="5" t="str">
        <f>IFERROR(__xludf.DUMMYFUNCTION("""COMPUTED_VALUE"""),"1656239091")</f>
        <v>1656239091</v>
      </c>
    </row>
    <row r="3">
      <c r="A3" s="33" t="str">
        <f t="shared" si="1"/>
        <v/>
      </c>
      <c r="B3" s="22" t="str">
        <f t="shared" si="2"/>
        <v/>
      </c>
      <c r="C3" s="14" t="str">
        <f>IF($A3&lt;&gt;"",MINIFS(Merchant!$A:$A,Merchant!$B:$B,$G$2),)</f>
        <v/>
      </c>
      <c r="D3" s="14" t="str">
        <f t="shared" si="3"/>
        <v/>
      </c>
      <c r="E3" s="14" t="str">
        <f t="shared" si="4"/>
        <v/>
      </c>
      <c r="F3" s="6" t="str">
        <f>IF($A3&lt;&gt;"",MAXIFS(Token!$C:$C,Token!$A:$A,$D3),)</f>
        <v/>
      </c>
      <c r="G3" s="5">
        <f>IFERROR((MIN(TODAY(),VLOOKUP($G$1,Merchant!$A:$L,10))-DATE(1970,1,1)-IF($G$6&lt;&gt;"",$G$6,0))*86400,0)</f>
        <v>1659304800</v>
      </c>
      <c r="H3" s="5" t="str">
        <f>IFERROR(__xludf.DUMMYFUNCTION("""COMPUTED_VALUE"""),"3")</f>
        <v>3</v>
      </c>
      <c r="I3" s="5" t="str">
        <f>IFERROR(__xludf.DUMMYFUNCTION("""COMPUTED_VALUE"""),"5000000000")</f>
        <v>5000000000</v>
      </c>
      <c r="J3" s="5" t="str">
        <f>IFERROR(__xludf.DUMMYFUNCTION("""COMPUTED_VALUE"""),"8")</f>
        <v>8</v>
      </c>
      <c r="K3" s="5" t="str">
        <f>IFERROR(__xludf.DUMMYFUNCTION("""COMPUTED_VALUE"""),"agEUR")</f>
        <v>agEUR</v>
      </c>
      <c r="L3" s="5" t="str">
        <f>IFERROR(__xludf.DUMMYFUNCTION("""COMPUTED_VALUE"""),"1656094934")</f>
        <v>1656094934</v>
      </c>
    </row>
    <row r="4">
      <c r="A4" s="33" t="str">
        <f t="shared" si="1"/>
        <v/>
      </c>
      <c r="B4" s="22" t="str">
        <f t="shared" si="2"/>
        <v/>
      </c>
      <c r="C4" s="14" t="str">
        <f>IF($A4&lt;&gt;"",MINIFS(Merchant!$A:$A,Merchant!$B:$B,$G$2),)</f>
        <v/>
      </c>
      <c r="D4" s="14" t="str">
        <f t="shared" si="3"/>
        <v/>
      </c>
      <c r="E4" s="14" t="str">
        <f t="shared" si="4"/>
        <v/>
      </c>
      <c r="F4" s="6" t="str">
        <f>IF($A4&lt;&gt;"",MAXIFS(Token!$C:$C,Token!$A:$A,$D4),)</f>
        <v/>
      </c>
      <c r="G4" s="5">
        <f>IFERROR((MAX(VLOOKUP($G$1,Merchant!$A:$L,10),VLOOKUP($G$1,Merchant!$A:$L,11))-DATE(1970,1,1)-IF($G$6&lt;&gt;"",$G$6,0))*86400,0)</f>
        <v>1659898800</v>
      </c>
      <c r="H4" s="5" t="str">
        <f>IFERROR(__xludf.DUMMYFUNCTION("""COMPUTED_VALUE"""),"3")</f>
        <v>3</v>
      </c>
      <c r="I4" s="5" t="str">
        <f>IFERROR(__xludf.DUMMYFUNCTION("""COMPUTED_VALUE"""),"0")</f>
        <v>0</v>
      </c>
      <c r="J4" s="5" t="str">
        <f>IFERROR(__xludf.DUMMYFUNCTION("""COMPUTED_VALUE"""),"8")</f>
        <v>8</v>
      </c>
      <c r="K4" s="5" t="str">
        <f>IFERROR(__xludf.DUMMYFUNCTION("""COMPUTED_VALUE"""),"agEUR")</f>
        <v>agEUR</v>
      </c>
      <c r="L4" s="5" t="str">
        <f>IFERROR(__xludf.DUMMYFUNCTION("""COMPUTED_VALUE"""),"1654189127")</f>
        <v>1654189127</v>
      </c>
    </row>
    <row r="5">
      <c r="A5" s="33" t="str">
        <f t="shared" si="1"/>
        <v/>
      </c>
      <c r="B5" s="22" t="str">
        <f t="shared" si="2"/>
        <v/>
      </c>
      <c r="C5" s="14" t="str">
        <f>IF($A5&lt;&gt;"",MINIFS(Merchant!$A:$A,Merchant!$B:$B,$G$2),)</f>
        <v/>
      </c>
      <c r="D5" s="14" t="str">
        <f t="shared" si="3"/>
        <v/>
      </c>
      <c r="E5" s="14" t="str">
        <f t="shared" si="4"/>
        <v/>
      </c>
      <c r="F5" s="6" t="str">
        <f>IF($A5&lt;&gt;"",MAXIFS(Token!$C:$C,Token!$A:$A,$D5),)</f>
        <v/>
      </c>
      <c r="G5" s="34" t="b">
        <f>FALSE</f>
        <v>0</v>
      </c>
    </row>
    <row r="6">
      <c r="A6" s="33" t="str">
        <f t="shared" si="1"/>
        <v/>
      </c>
      <c r="B6" s="22" t="str">
        <f t="shared" si="2"/>
        <v/>
      </c>
      <c r="C6" s="14" t="str">
        <f>IF($A6&lt;&gt;"",MINIFS(Merchant!$A:$A,Merchant!$B:$B,$G$2),)</f>
        <v/>
      </c>
      <c r="D6" s="14" t="str">
        <f t="shared" si="3"/>
        <v/>
      </c>
      <c r="E6" s="14" t="str">
        <f t="shared" si="4"/>
        <v/>
      </c>
      <c r="F6" s="6" t="str">
        <f>IF($A6&lt;&gt;"",MAXIFS(Token!$C:$C,Token!$A:$A,$D6),)</f>
        <v/>
      </c>
      <c r="G6" s="35">
        <f>TIME(2,0,0)</f>
        <v>0.08333333333</v>
      </c>
    </row>
    <row r="7">
      <c r="A7" s="33" t="str">
        <f t="shared" si="1"/>
        <v/>
      </c>
      <c r="B7" s="22" t="str">
        <f t="shared" si="2"/>
        <v/>
      </c>
      <c r="C7" s="14" t="str">
        <f>IF($A7&lt;&gt;"",MINIFS(Merchant!$A:$A,Merchant!$B:$B,$G$2),)</f>
        <v/>
      </c>
      <c r="D7" s="14" t="str">
        <f t="shared" si="3"/>
        <v/>
      </c>
      <c r="E7" s="14" t="str">
        <f t="shared" si="4"/>
        <v/>
      </c>
      <c r="F7" s="6" t="str">
        <f>IF($A7&lt;&gt;"",MAXIFS(Token!$C:$C,Token!$A:$A,$D7),)</f>
        <v/>
      </c>
      <c r="G7" s="14"/>
    </row>
    <row r="8">
      <c r="A8" s="33" t="str">
        <f t="shared" si="1"/>
        <v/>
      </c>
      <c r="B8" s="22" t="str">
        <f t="shared" si="2"/>
        <v/>
      </c>
      <c r="C8" s="14" t="str">
        <f>IF($A8&lt;&gt;"",MINIFS(Merchant!$A:$A,Merchant!$B:$B,$G$2),)</f>
        <v/>
      </c>
      <c r="D8" s="14" t="str">
        <f t="shared" si="3"/>
        <v/>
      </c>
      <c r="E8" s="14" t="str">
        <f t="shared" si="4"/>
        <v/>
      </c>
      <c r="F8" s="6" t="str">
        <f>IF($A8&lt;&gt;"",MAXIFS(Token!$C:$C,Token!$A:$A,$D8),)</f>
        <v/>
      </c>
      <c r="G8" s="5" t="b">
        <f>COUNTIF(OFFSET($A:$A,1,0),"&lt;&gt;")&lt;&gt;COUNTIF(Transactions!$C:$C,$G$1)</f>
        <v>0</v>
      </c>
    </row>
    <row r="9">
      <c r="A9" s="33" t="str">
        <f t="shared" si="1"/>
        <v/>
      </c>
      <c r="B9" s="22" t="str">
        <f t="shared" si="2"/>
        <v/>
      </c>
      <c r="C9" s="14" t="str">
        <f>IF($A9&lt;&gt;"",MINIFS(Merchant!$A:$A,Merchant!$B:$B,$G$2),)</f>
        <v/>
      </c>
      <c r="D9" s="14" t="str">
        <f t="shared" si="3"/>
        <v/>
      </c>
      <c r="E9" s="14" t="str">
        <f t="shared" si="4"/>
        <v/>
      </c>
      <c r="F9" s="6" t="str">
        <f>IF($A9&lt;&gt;"",MAXIFS(Token!$C:$C,Token!$A:$A,$D9),)</f>
        <v/>
      </c>
      <c r="G9" s="36">
        <f>TODAY()+TIME(7,0,0)</f>
        <v>44774.29167</v>
      </c>
    </row>
    <row r="10">
      <c r="A10" s="33" t="str">
        <f t="shared" si="1"/>
        <v/>
      </c>
      <c r="B10" s="22" t="str">
        <f t="shared" si="2"/>
        <v/>
      </c>
      <c r="C10" s="14" t="str">
        <f>IF($A10&lt;&gt;"",MINIFS(Merchant!$A:$A,Merchant!$B:$B,$G$2),)</f>
        <v/>
      </c>
      <c r="D10" s="14" t="str">
        <f t="shared" si="3"/>
        <v/>
      </c>
      <c r="E10" s="14" t="str">
        <f t="shared" si="4"/>
        <v/>
      </c>
      <c r="F10" s="6" t="str">
        <f>IF($A10&lt;&gt;"",MAXIFS(Token!$C:$C,Token!$A:$A,$D10),)</f>
        <v/>
      </c>
      <c r="G10" s="36">
        <f>TODAY()+TIME(22,0,0)</f>
        <v>44774.91667</v>
      </c>
    </row>
    <row r="11">
      <c r="A11" s="33" t="str">
        <f t="shared" si="1"/>
        <v/>
      </c>
      <c r="B11" s="22" t="str">
        <f t="shared" si="2"/>
        <v/>
      </c>
      <c r="C11" s="14" t="str">
        <f>IF($A11&lt;&gt;"",MINIFS(Merchant!$A:$A,Merchant!$B:$B,$G$2),)</f>
        <v/>
      </c>
      <c r="D11" s="14" t="str">
        <f t="shared" si="3"/>
        <v/>
      </c>
      <c r="E11" s="14" t="str">
        <f t="shared" si="4"/>
        <v/>
      </c>
      <c r="F11" s="6" t="str">
        <f>IF($A11&lt;&gt;"",MAXIFS(Token!$C:$C,Token!$A:$A,$D11),)</f>
        <v/>
      </c>
      <c r="G11" s="5" t="b">
        <f>OR(TRUE,AND(NOW()&gt;$G$9,NOW()&lt;=$G$10))</f>
        <v>1</v>
      </c>
    </row>
    <row r="12">
      <c r="A12" s="33" t="str">
        <f t="shared" si="1"/>
        <v/>
      </c>
      <c r="B12" s="22" t="str">
        <f t="shared" si="2"/>
        <v/>
      </c>
      <c r="C12" s="14" t="str">
        <f>IF($A12&lt;&gt;"",MINIFS(Merchant!$A:$A,Merchant!$B:$B,$G$2),)</f>
        <v/>
      </c>
      <c r="D12" s="14" t="str">
        <f t="shared" si="3"/>
        <v/>
      </c>
      <c r="E12" s="14" t="str">
        <f t="shared" si="4"/>
        <v/>
      </c>
      <c r="F12" s="6" t="str">
        <f>IF($A12&lt;&gt;"",MAXIFS(Token!$C:$C,Token!$A:$A,$D12),)</f>
        <v/>
      </c>
    </row>
    <row r="13">
      <c r="A13" s="33" t="str">
        <f t="shared" si="1"/>
        <v/>
      </c>
      <c r="B13" s="22" t="str">
        <f t="shared" si="2"/>
        <v/>
      </c>
      <c r="C13" s="14" t="str">
        <f>IF($A13&lt;&gt;"",MINIFS(Merchant!$A:$A,Merchant!$B:$B,$G$2),)</f>
        <v/>
      </c>
      <c r="D13" s="14" t="str">
        <f t="shared" si="3"/>
        <v/>
      </c>
      <c r="E13" s="14" t="str">
        <f t="shared" si="4"/>
        <v/>
      </c>
      <c r="F13" s="6" t="str">
        <f>IF($A13&lt;&gt;"",MAXIFS(Token!$C:$C,Token!$A:$A,$D13),)</f>
        <v/>
      </c>
    </row>
    <row r="14">
      <c r="A14" s="33" t="str">
        <f t="shared" si="1"/>
        <v/>
      </c>
      <c r="B14" s="22" t="str">
        <f t="shared" si="2"/>
        <v/>
      </c>
      <c r="C14" s="14" t="str">
        <f>IF($A14&lt;&gt;"",MINIFS(Merchant!$A:$A,Merchant!$B:$B,$G$2),)</f>
        <v/>
      </c>
      <c r="D14" s="14" t="str">
        <f t="shared" si="3"/>
        <v/>
      </c>
      <c r="E14" s="14" t="str">
        <f t="shared" si="4"/>
        <v/>
      </c>
      <c r="F14" s="6" t="str">
        <f>IF($A14&lt;&gt;"",MAXIFS(Token!$C:$C,Token!$A:$A,$D14),)</f>
        <v/>
      </c>
    </row>
    <row r="15">
      <c r="A15" s="33" t="str">
        <f t="shared" si="1"/>
        <v/>
      </c>
      <c r="B15" s="22" t="str">
        <f t="shared" si="2"/>
        <v/>
      </c>
      <c r="C15" s="14" t="str">
        <f>IF($A15&lt;&gt;"",MINIFS(Merchant!$A:$A,Merchant!$B:$B,$G$2),)</f>
        <v/>
      </c>
      <c r="D15" s="14" t="str">
        <f t="shared" si="3"/>
        <v/>
      </c>
      <c r="E15" s="14" t="str">
        <f t="shared" si="4"/>
        <v/>
      </c>
      <c r="F15" s="6" t="str">
        <f>IF($A15&lt;&gt;"",MAXIFS(Token!$C:$C,Token!$A:$A,$D15),)</f>
        <v/>
      </c>
      <c r="G15" s="33"/>
    </row>
    <row r="16">
      <c r="A16" s="33" t="str">
        <f t="shared" si="1"/>
        <v/>
      </c>
      <c r="B16" s="22" t="str">
        <f t="shared" si="2"/>
        <v/>
      </c>
      <c r="C16" s="14" t="str">
        <f>IF($A16&lt;&gt;"",MINIFS(Merchant!$A:$A,Merchant!$B:$B,$G$2),)</f>
        <v/>
      </c>
      <c r="D16" s="14" t="str">
        <f t="shared" si="3"/>
        <v/>
      </c>
      <c r="E16" s="14" t="str">
        <f t="shared" si="4"/>
        <v/>
      </c>
      <c r="F16" s="6" t="str">
        <f>IF($A16&lt;&gt;"",MAXIFS(Token!$C:$C,Token!$A:$A,$D16),)</f>
        <v/>
      </c>
    </row>
    <row r="17">
      <c r="A17" s="33" t="str">
        <f t="shared" si="1"/>
        <v/>
      </c>
      <c r="B17" s="22" t="str">
        <f t="shared" si="2"/>
        <v/>
      </c>
      <c r="C17" s="14" t="str">
        <f>IF($A17&lt;&gt;"",MINIFS(Merchant!$A:$A,Merchant!$B:$B,$G$2),)</f>
        <v/>
      </c>
      <c r="D17" s="14" t="str">
        <f t="shared" si="3"/>
        <v/>
      </c>
      <c r="E17" s="14" t="str">
        <f t="shared" si="4"/>
        <v/>
      </c>
      <c r="F17" s="6" t="str">
        <f>IF($A17&lt;&gt;"",MAXIFS(Token!$C:$C,Token!$A:$A,$D17),)</f>
        <v/>
      </c>
    </row>
    <row r="18">
      <c r="A18" s="33" t="str">
        <f t="shared" si="1"/>
        <v/>
      </c>
      <c r="B18" s="22" t="str">
        <f t="shared" si="2"/>
        <v/>
      </c>
      <c r="C18" s="14" t="str">
        <f>IF($A18&lt;&gt;"",MINIFS(Merchant!$A:$A,Merchant!$B:$B,$G$2),)</f>
        <v/>
      </c>
      <c r="D18" s="14" t="str">
        <f t="shared" si="3"/>
        <v/>
      </c>
      <c r="E18" s="14" t="str">
        <f t="shared" si="4"/>
        <v/>
      </c>
      <c r="F18" s="6" t="str">
        <f>IF($A18&lt;&gt;"",MAXIFS(Token!$C:$C,Token!$A:$A,$D18),)</f>
        <v/>
      </c>
    </row>
    <row r="19">
      <c r="A19" s="33" t="str">
        <f t="shared" si="1"/>
        <v/>
      </c>
      <c r="B19" s="22" t="str">
        <f t="shared" si="2"/>
        <v/>
      </c>
      <c r="C19" s="14" t="str">
        <f>IF($A19&lt;&gt;"",MINIFS(Merchant!$A:$A,Merchant!$B:$B,$G$2),)</f>
        <v/>
      </c>
      <c r="D19" s="14" t="str">
        <f t="shared" si="3"/>
        <v/>
      </c>
      <c r="E19" s="14" t="str">
        <f t="shared" si="4"/>
        <v/>
      </c>
      <c r="F19" s="6" t="str">
        <f>IF($A19&lt;&gt;"",MAXIFS(Token!$C:$C,Token!$A:$A,$D19),)</f>
        <v/>
      </c>
    </row>
    <row r="20">
      <c r="A20" s="33" t="str">
        <f t="shared" si="1"/>
        <v/>
      </c>
      <c r="B20" s="22" t="str">
        <f t="shared" si="2"/>
        <v/>
      </c>
      <c r="C20" s="14" t="str">
        <f>IF($A20&lt;&gt;"",MINIFS(Merchant!$A:$A,Merchant!$B:$B,$G$2),)</f>
        <v/>
      </c>
      <c r="D20" s="14" t="str">
        <f t="shared" si="3"/>
        <v/>
      </c>
      <c r="E20" s="14" t="str">
        <f t="shared" si="4"/>
        <v/>
      </c>
      <c r="F20" s="6" t="str">
        <f>IF($A20&lt;&gt;"",MAXIFS(Token!$C:$C,Token!$A:$A,$D20),)</f>
        <v/>
      </c>
    </row>
    <row r="21">
      <c r="A21" s="33" t="str">
        <f t="shared" si="1"/>
        <v/>
      </c>
      <c r="B21" s="22" t="str">
        <f t="shared" si="2"/>
        <v/>
      </c>
      <c r="C21" s="14" t="str">
        <f>IF($A21&lt;&gt;"",MINIFS(Merchant!$A:$A,Merchant!$B:$B,$G$2),)</f>
        <v/>
      </c>
      <c r="D21" s="14" t="str">
        <f t="shared" si="3"/>
        <v/>
      </c>
      <c r="E21" s="14" t="str">
        <f t="shared" si="4"/>
        <v/>
      </c>
      <c r="F21" s="6" t="str">
        <f>IF($A21&lt;&gt;"",MAXIFS(Token!$C:$C,Token!$A:$A,$D21),)</f>
        <v/>
      </c>
    </row>
    <row r="22">
      <c r="A22" s="33" t="str">
        <f t="shared" si="1"/>
        <v/>
      </c>
      <c r="B22" s="22" t="str">
        <f t="shared" si="2"/>
        <v/>
      </c>
      <c r="C22" s="14" t="str">
        <f>IF($A22&lt;&gt;"",MINIFS(Merchant!$A:$A,Merchant!$B:$B,$G$2),)</f>
        <v/>
      </c>
      <c r="D22" s="14" t="str">
        <f t="shared" si="3"/>
        <v/>
      </c>
      <c r="E22" s="14" t="str">
        <f t="shared" si="4"/>
        <v/>
      </c>
      <c r="F22" s="6" t="str">
        <f>IF($A22&lt;&gt;"",MAXIFS(Token!$C:$C,Token!$A:$A,$D22),)</f>
        <v/>
      </c>
    </row>
    <row r="23">
      <c r="A23" s="33" t="str">
        <f t="shared" si="1"/>
        <v/>
      </c>
      <c r="B23" s="22" t="str">
        <f t="shared" si="2"/>
        <v/>
      </c>
      <c r="C23" s="14" t="str">
        <f>IF($A23&lt;&gt;"",MINIFS(Merchant!$A:$A,Merchant!$B:$B,$G$2),)</f>
        <v/>
      </c>
      <c r="D23" s="14" t="str">
        <f t="shared" si="3"/>
        <v/>
      </c>
      <c r="E23" s="14" t="str">
        <f t="shared" si="4"/>
        <v/>
      </c>
      <c r="F23" s="6" t="str">
        <f>IF($A23&lt;&gt;"",MAXIFS(Token!$C:$C,Token!$A:$A,$D23),)</f>
        <v/>
      </c>
    </row>
    <row r="24">
      <c r="A24" s="33" t="str">
        <f t="shared" si="1"/>
        <v/>
      </c>
      <c r="B24" s="22" t="str">
        <f t="shared" si="2"/>
        <v/>
      </c>
      <c r="C24" s="14" t="str">
        <f>IF($A24&lt;&gt;"",MINIFS(Merchant!$A:$A,Merchant!$B:$B,$G$2),)</f>
        <v/>
      </c>
      <c r="D24" s="14" t="str">
        <f t="shared" si="3"/>
        <v/>
      </c>
      <c r="E24" s="14" t="str">
        <f t="shared" si="4"/>
        <v/>
      </c>
      <c r="F24" s="6" t="str">
        <f>IF($A24&lt;&gt;"",MAXIFS(Token!$C:$C,Token!$A:$A,$D24),)</f>
        <v/>
      </c>
    </row>
    <row r="25">
      <c r="A25" s="33" t="str">
        <f t="shared" si="1"/>
        <v/>
      </c>
      <c r="B25" s="22" t="str">
        <f t="shared" si="2"/>
        <v/>
      </c>
      <c r="C25" s="14" t="str">
        <f>IF($A25&lt;&gt;"",MINIFS(Merchant!$A:$A,Merchant!$B:$B,$G$2),)</f>
        <v/>
      </c>
      <c r="D25" s="14" t="str">
        <f t="shared" si="3"/>
        <v/>
      </c>
      <c r="E25" s="14" t="str">
        <f t="shared" si="4"/>
        <v/>
      </c>
      <c r="F25" s="6" t="str">
        <f>IF($A25&lt;&gt;"",MAXIFS(Token!$C:$C,Token!$A:$A,$D25),)</f>
        <v/>
      </c>
    </row>
    <row r="26">
      <c r="A26" s="33" t="str">
        <f t="shared" si="1"/>
        <v/>
      </c>
      <c r="B26" s="22" t="str">
        <f t="shared" si="2"/>
        <v/>
      </c>
      <c r="C26" s="14" t="str">
        <f>IF($A26&lt;&gt;"",MINIFS(Merchant!$A:$A,Merchant!$B:$B,$G$2),)</f>
        <v/>
      </c>
      <c r="D26" s="14" t="str">
        <f t="shared" si="3"/>
        <v/>
      </c>
      <c r="E26" s="14" t="str">
        <f t="shared" si="4"/>
        <v/>
      </c>
      <c r="F26" s="6" t="str">
        <f>IF($A26&lt;&gt;"",MAXIFS(Token!$C:$C,Token!$A:$A,$D26),)</f>
        <v/>
      </c>
    </row>
    <row r="27">
      <c r="A27" s="33" t="str">
        <f t="shared" si="1"/>
        <v/>
      </c>
      <c r="B27" s="22" t="str">
        <f t="shared" si="2"/>
        <v/>
      </c>
      <c r="C27" s="14" t="str">
        <f>IF($A27&lt;&gt;"",MINIFS(Merchant!$A:$A,Merchant!$B:$B,$G$2),)</f>
        <v/>
      </c>
      <c r="D27" s="14" t="str">
        <f t="shared" si="3"/>
        <v/>
      </c>
      <c r="E27" s="14" t="str">
        <f t="shared" si="4"/>
        <v/>
      </c>
      <c r="F27" s="6" t="str">
        <f>IF($A27&lt;&gt;"",MAXIFS(Token!$C:$C,Token!$A:$A,$D27),)</f>
        <v/>
      </c>
    </row>
    <row r="28">
      <c r="A28" s="33" t="str">
        <f t="shared" si="1"/>
        <v/>
      </c>
      <c r="B28" s="22" t="str">
        <f t="shared" si="2"/>
        <v/>
      </c>
      <c r="C28" s="14" t="str">
        <f>IF($A28&lt;&gt;"",MINIFS(Merchant!$A:$A,Merchant!$B:$B,$G$2),)</f>
        <v/>
      </c>
      <c r="D28" s="14" t="str">
        <f t="shared" si="3"/>
        <v/>
      </c>
      <c r="E28" s="14" t="str">
        <f t="shared" si="4"/>
        <v/>
      </c>
      <c r="F28" s="6" t="str">
        <f>IF($A28&lt;&gt;"",MAXIFS(Token!$C:$C,Token!$A:$A,$D28),)</f>
        <v/>
      </c>
    </row>
    <row r="29">
      <c r="A29" s="33" t="str">
        <f t="shared" si="1"/>
        <v/>
      </c>
      <c r="B29" s="22" t="str">
        <f t="shared" si="2"/>
        <v/>
      </c>
      <c r="C29" s="14" t="str">
        <f>IF($A29&lt;&gt;"",MINIFS(Merchant!$A:$A,Merchant!$B:$B,$G$2),)</f>
        <v/>
      </c>
      <c r="D29" s="14" t="str">
        <f t="shared" si="3"/>
        <v/>
      </c>
      <c r="E29" s="14" t="str">
        <f t="shared" si="4"/>
        <v/>
      </c>
      <c r="F29" s="6" t="str">
        <f>IF($A29&lt;&gt;"",MAXIFS(Token!$C:$C,Token!$A:$A,$D29),)</f>
        <v/>
      </c>
    </row>
    <row r="30">
      <c r="A30" s="33" t="str">
        <f t="shared" si="1"/>
        <v/>
      </c>
      <c r="B30" s="22" t="str">
        <f t="shared" si="2"/>
        <v/>
      </c>
      <c r="C30" s="14" t="str">
        <f>IF($A30&lt;&gt;"",MINIFS(Merchant!$A:$A,Merchant!$B:$B,$G$2),)</f>
        <v/>
      </c>
      <c r="D30" s="14" t="str">
        <f t="shared" si="3"/>
        <v/>
      </c>
      <c r="E30" s="14" t="str">
        <f t="shared" si="4"/>
        <v/>
      </c>
      <c r="F30" s="6" t="str">
        <f>IF($A30&lt;&gt;"",MAXIFS(Token!$C:$C,Token!$A:$A,$D30),)</f>
        <v/>
      </c>
    </row>
    <row r="31">
      <c r="A31" s="33" t="str">
        <f t="shared" si="1"/>
        <v/>
      </c>
      <c r="B31" s="22" t="str">
        <f t="shared" si="2"/>
        <v/>
      </c>
      <c r="C31" s="14" t="str">
        <f>IF($A31&lt;&gt;"",MINIFS(Merchant!$A:$A,Merchant!$B:$B,$G$2),)</f>
        <v/>
      </c>
      <c r="D31" s="14" t="str">
        <f t="shared" si="3"/>
        <v/>
      </c>
      <c r="E31" s="14" t="str">
        <f t="shared" si="4"/>
        <v/>
      </c>
      <c r="F31" s="6" t="str">
        <f>IF($A31&lt;&gt;"",MAXIFS(Token!$C:$C,Token!$A:$A,$D31),)</f>
        <v/>
      </c>
    </row>
    <row r="32">
      <c r="A32" s="33" t="str">
        <f t="shared" si="1"/>
        <v/>
      </c>
      <c r="B32" s="22" t="str">
        <f t="shared" si="2"/>
        <v/>
      </c>
      <c r="C32" s="14" t="str">
        <f>IF($A32&lt;&gt;"",MINIFS(Merchant!$A:$A,Merchant!$B:$B,$G$2),)</f>
        <v/>
      </c>
      <c r="D32" s="14" t="str">
        <f t="shared" si="3"/>
        <v/>
      </c>
      <c r="E32" s="14" t="str">
        <f t="shared" si="4"/>
        <v/>
      </c>
      <c r="F32" s="6" t="str">
        <f>IF($A32&lt;&gt;"",MAXIFS(Token!$C:$C,Token!$A:$A,$D32),)</f>
        <v/>
      </c>
    </row>
    <row r="33">
      <c r="A33" s="33" t="str">
        <f t="shared" si="1"/>
        <v/>
      </c>
      <c r="B33" s="22" t="str">
        <f t="shared" si="2"/>
        <v/>
      </c>
      <c r="C33" s="14" t="str">
        <f>IF($A33&lt;&gt;"",MINIFS(Merchant!$A:$A,Merchant!$B:$B,$G$2),)</f>
        <v/>
      </c>
      <c r="D33" s="14" t="str">
        <f t="shared" si="3"/>
        <v/>
      </c>
      <c r="E33" s="14" t="str">
        <f t="shared" si="4"/>
        <v/>
      </c>
      <c r="F33" s="6" t="str">
        <f>IF($A33&lt;&gt;"",MAXIFS(Token!$C:$C,Token!$A:$A,$D33),)</f>
        <v/>
      </c>
    </row>
    <row r="34">
      <c r="A34" s="33" t="str">
        <f t="shared" si="1"/>
        <v/>
      </c>
      <c r="B34" s="22" t="str">
        <f t="shared" si="2"/>
        <v/>
      </c>
      <c r="C34" s="14" t="str">
        <f>IF($A34&lt;&gt;"",MINIFS(Merchant!$A:$A,Merchant!$B:$B,$G$2),)</f>
        <v/>
      </c>
      <c r="D34" s="14" t="str">
        <f t="shared" si="3"/>
        <v/>
      </c>
      <c r="E34" s="14" t="str">
        <f t="shared" si="4"/>
        <v/>
      </c>
      <c r="F34" s="6" t="str">
        <f>IF($A34&lt;&gt;"",MAXIFS(Token!$C:$C,Token!$A:$A,$D34),)</f>
        <v/>
      </c>
    </row>
    <row r="35">
      <c r="A35" s="33" t="str">
        <f t="shared" si="1"/>
        <v/>
      </c>
      <c r="B35" s="22" t="str">
        <f t="shared" si="2"/>
        <v/>
      </c>
      <c r="C35" s="14" t="str">
        <f>IF($A35&lt;&gt;"",MINIFS(Merchant!$A:$A,Merchant!$B:$B,$G$2),)</f>
        <v/>
      </c>
      <c r="D35" s="14" t="str">
        <f t="shared" si="3"/>
        <v/>
      </c>
      <c r="E35" s="14" t="str">
        <f t="shared" si="4"/>
        <v/>
      </c>
      <c r="F35" s="6" t="str">
        <f>IF($A35&lt;&gt;"",MAXIFS(Token!$C:$C,Token!$A:$A,$D35),)</f>
        <v/>
      </c>
    </row>
    <row r="36">
      <c r="A36" s="33" t="str">
        <f t="shared" si="1"/>
        <v/>
      </c>
      <c r="B36" s="22" t="str">
        <f t="shared" si="2"/>
        <v/>
      </c>
      <c r="C36" s="14" t="str">
        <f>IF($A36&lt;&gt;"",MINIFS(Merchant!$A:$A,Merchant!$B:$B,$G$2),)</f>
        <v/>
      </c>
      <c r="D36" s="14" t="str">
        <f t="shared" si="3"/>
        <v/>
      </c>
      <c r="E36" s="14" t="str">
        <f t="shared" si="4"/>
        <v/>
      </c>
      <c r="F36" s="6" t="str">
        <f>IF($A36&lt;&gt;"",MAXIFS(Token!$C:$C,Token!$A:$A,$D36),)</f>
        <v/>
      </c>
    </row>
    <row r="37">
      <c r="A37" s="33" t="str">
        <f t="shared" si="1"/>
        <v/>
      </c>
      <c r="B37" s="22" t="str">
        <f t="shared" si="2"/>
        <v/>
      </c>
      <c r="C37" s="14" t="str">
        <f>IF($A37&lt;&gt;"",MINIFS(Merchant!$A:$A,Merchant!$B:$B,$G$2),)</f>
        <v/>
      </c>
      <c r="D37" s="14" t="str">
        <f t="shared" si="3"/>
        <v/>
      </c>
      <c r="E37" s="14" t="str">
        <f t="shared" si="4"/>
        <v/>
      </c>
      <c r="F37" s="6" t="str">
        <f>IF($A37&lt;&gt;"",MAXIFS(Token!$C:$C,Token!$A:$A,$D37),)</f>
        <v/>
      </c>
    </row>
    <row r="38">
      <c r="A38" s="33" t="str">
        <f t="shared" si="1"/>
        <v/>
      </c>
      <c r="B38" s="22" t="str">
        <f t="shared" si="2"/>
        <v/>
      </c>
      <c r="C38" s="14" t="str">
        <f>IF($A38&lt;&gt;"",MINIFS(Merchant!$A:$A,Merchant!$B:$B,$G$2),)</f>
        <v/>
      </c>
      <c r="D38" s="14" t="str">
        <f t="shared" si="3"/>
        <v/>
      </c>
      <c r="E38" s="14" t="str">
        <f t="shared" si="4"/>
        <v/>
      </c>
      <c r="F38" s="6" t="str">
        <f>IF($A38&lt;&gt;"",MAXIFS(Token!$C:$C,Token!$A:$A,$D38),)</f>
        <v/>
      </c>
    </row>
    <row r="39">
      <c r="A39" s="33" t="str">
        <f t="shared" si="1"/>
        <v/>
      </c>
      <c r="B39" s="22" t="str">
        <f t="shared" si="2"/>
        <v/>
      </c>
      <c r="C39" s="14" t="str">
        <f>IF($A39&lt;&gt;"",MINIFS(Merchant!$A:$A,Merchant!$B:$B,$G$2),)</f>
        <v/>
      </c>
      <c r="D39" s="14" t="str">
        <f t="shared" si="3"/>
        <v/>
      </c>
      <c r="E39" s="14" t="str">
        <f t="shared" si="4"/>
        <v/>
      </c>
      <c r="F39" s="6" t="str">
        <f>IF($A39&lt;&gt;"",MAXIFS(Token!$C:$C,Token!$A:$A,$D39),)</f>
        <v/>
      </c>
    </row>
    <row r="40">
      <c r="A40" s="33" t="str">
        <f t="shared" si="1"/>
        <v/>
      </c>
      <c r="B40" s="22" t="str">
        <f t="shared" si="2"/>
        <v/>
      </c>
      <c r="C40" s="14" t="str">
        <f>IF($A40&lt;&gt;"",MINIFS(Merchant!$A:$A,Merchant!$B:$B,$G$2),)</f>
        <v/>
      </c>
      <c r="D40" s="14" t="str">
        <f t="shared" si="3"/>
        <v/>
      </c>
      <c r="E40" s="14" t="str">
        <f t="shared" si="4"/>
        <v/>
      </c>
      <c r="F40" s="6" t="str">
        <f>IF($A40&lt;&gt;"",MAXIFS(Token!$C:$C,Token!$A:$A,$D40),)</f>
        <v/>
      </c>
    </row>
    <row r="41">
      <c r="A41" s="33" t="str">
        <f t="shared" si="1"/>
        <v/>
      </c>
      <c r="B41" s="22" t="str">
        <f t="shared" si="2"/>
        <v/>
      </c>
      <c r="C41" s="14" t="str">
        <f>IF($A41&lt;&gt;"",MINIFS(Merchant!$A:$A,Merchant!$B:$B,$G$2),)</f>
        <v/>
      </c>
      <c r="D41" s="14" t="str">
        <f t="shared" si="3"/>
        <v/>
      </c>
      <c r="E41" s="14" t="str">
        <f t="shared" si="4"/>
        <v/>
      </c>
      <c r="F41" s="6" t="str">
        <f>IF($A41&lt;&gt;"",MAXIFS(Token!$C:$C,Token!$A:$A,$D41),)</f>
        <v/>
      </c>
    </row>
    <row r="42">
      <c r="A42" s="33" t="str">
        <f t="shared" si="1"/>
        <v/>
      </c>
      <c r="B42" s="22" t="str">
        <f t="shared" si="2"/>
        <v/>
      </c>
      <c r="C42" s="14" t="str">
        <f>IF($A42&lt;&gt;"",MINIFS(Merchant!$A:$A,Merchant!$B:$B,$G$2),)</f>
        <v/>
      </c>
      <c r="D42" s="14" t="str">
        <f t="shared" si="3"/>
        <v/>
      </c>
      <c r="E42" s="14" t="str">
        <f t="shared" si="4"/>
        <v/>
      </c>
      <c r="F42" s="6" t="str">
        <f>IF($A42&lt;&gt;"",MAXIFS(Token!$C:$C,Token!$A:$A,$D42),)</f>
        <v/>
      </c>
    </row>
    <row r="43">
      <c r="A43" s="33" t="str">
        <f t="shared" si="1"/>
        <v/>
      </c>
      <c r="B43" s="22" t="str">
        <f t="shared" si="2"/>
        <v/>
      </c>
      <c r="C43" s="14" t="str">
        <f>IF($A43&lt;&gt;"",MINIFS(Merchant!$A:$A,Merchant!$B:$B,$G$2),)</f>
        <v/>
      </c>
      <c r="D43" s="14" t="str">
        <f t="shared" si="3"/>
        <v/>
      </c>
      <c r="E43" s="14" t="str">
        <f t="shared" si="4"/>
        <v/>
      </c>
      <c r="F43" s="6" t="str">
        <f>IF($A43&lt;&gt;"",MAXIFS(Token!$C:$C,Token!$A:$A,$D43),)</f>
        <v/>
      </c>
    </row>
    <row r="44">
      <c r="A44" s="33" t="str">
        <f t="shared" si="1"/>
        <v/>
      </c>
      <c r="B44" s="22" t="str">
        <f t="shared" si="2"/>
        <v/>
      </c>
      <c r="C44" s="14" t="str">
        <f>IF($A44&lt;&gt;"",MINIFS(Merchant!$A:$A,Merchant!$B:$B,$G$2),)</f>
        <v/>
      </c>
      <c r="D44" s="14" t="str">
        <f t="shared" si="3"/>
        <v/>
      </c>
      <c r="E44" s="14" t="str">
        <f t="shared" si="4"/>
        <v/>
      </c>
      <c r="F44" s="6" t="str">
        <f>IF($A44&lt;&gt;"",MAXIFS(Token!$C:$C,Token!$A:$A,$D44),)</f>
        <v/>
      </c>
    </row>
    <row r="45">
      <c r="A45" s="33" t="str">
        <f t="shared" si="1"/>
        <v/>
      </c>
      <c r="B45" s="22" t="str">
        <f t="shared" si="2"/>
        <v/>
      </c>
      <c r="C45" s="14" t="str">
        <f>IF($A45&lt;&gt;"",MINIFS(Merchant!$A:$A,Merchant!$B:$B,$G$2),)</f>
        <v/>
      </c>
      <c r="D45" s="14" t="str">
        <f t="shared" si="3"/>
        <v/>
      </c>
      <c r="E45" s="14" t="str">
        <f t="shared" si="4"/>
        <v/>
      </c>
      <c r="F45" s="6" t="str">
        <f>IF($A45&lt;&gt;"",MAXIFS(Token!$C:$C,Token!$A:$A,$D45),)</f>
        <v/>
      </c>
    </row>
    <row r="46">
      <c r="A46" s="33" t="str">
        <f t="shared" si="1"/>
        <v/>
      </c>
      <c r="B46" s="22" t="str">
        <f t="shared" si="2"/>
        <v/>
      </c>
      <c r="C46" s="14" t="str">
        <f>IF($A46&lt;&gt;"",MINIFS(Merchant!$A:$A,Merchant!$B:$B,$G$2),)</f>
        <v/>
      </c>
      <c r="D46" s="14" t="str">
        <f t="shared" si="3"/>
        <v/>
      </c>
      <c r="E46" s="14" t="str">
        <f t="shared" si="4"/>
        <v/>
      </c>
      <c r="F46" s="6" t="str">
        <f>IF($A46&lt;&gt;"",MAXIFS(Token!$C:$C,Token!$A:$A,$D46),)</f>
        <v/>
      </c>
    </row>
    <row r="47">
      <c r="A47" s="33" t="str">
        <f t="shared" si="1"/>
        <v/>
      </c>
      <c r="B47" s="22" t="str">
        <f t="shared" si="2"/>
        <v/>
      </c>
      <c r="C47" s="14" t="str">
        <f>IF($A47&lt;&gt;"",MINIFS(Merchant!$A:$A,Merchant!$B:$B,$G$2),)</f>
        <v/>
      </c>
      <c r="D47" s="14" t="str">
        <f t="shared" si="3"/>
        <v/>
      </c>
      <c r="E47" s="14" t="str">
        <f t="shared" si="4"/>
        <v/>
      </c>
      <c r="F47" s="6" t="str">
        <f>IF($A47&lt;&gt;"",MAXIFS(Token!$C:$C,Token!$A:$A,$D47),)</f>
        <v/>
      </c>
    </row>
    <row r="48">
      <c r="A48" s="33" t="str">
        <f t="shared" si="1"/>
        <v/>
      </c>
      <c r="B48" s="22" t="str">
        <f t="shared" si="2"/>
        <v/>
      </c>
      <c r="C48" s="14" t="str">
        <f>IF($A48&lt;&gt;"",MINIFS(Merchant!$A:$A,Merchant!$B:$B,$G$2),)</f>
        <v/>
      </c>
      <c r="D48" s="14" t="str">
        <f t="shared" si="3"/>
        <v/>
      </c>
      <c r="E48" s="14" t="str">
        <f t="shared" si="4"/>
        <v/>
      </c>
      <c r="F48" s="6" t="str">
        <f>IF($A48&lt;&gt;"",MAXIFS(Token!$C:$C,Token!$A:$A,$D48),)</f>
        <v/>
      </c>
    </row>
    <row r="49">
      <c r="A49" s="33" t="str">
        <f t="shared" si="1"/>
        <v/>
      </c>
      <c r="B49" s="22" t="str">
        <f t="shared" si="2"/>
        <v/>
      </c>
      <c r="C49" s="14" t="str">
        <f>IF($A49&lt;&gt;"",MINIFS(Merchant!$A:$A,Merchant!$B:$B,$G$2),)</f>
        <v/>
      </c>
      <c r="D49" s="14" t="str">
        <f t="shared" si="3"/>
        <v/>
      </c>
      <c r="E49" s="14" t="str">
        <f t="shared" si="4"/>
        <v/>
      </c>
      <c r="F49" s="6" t="str">
        <f>IF($A49&lt;&gt;"",MAXIFS(Token!$C:$C,Token!$A:$A,$D49),)</f>
        <v/>
      </c>
    </row>
    <row r="50">
      <c r="A50" s="33" t="str">
        <f t="shared" si="1"/>
        <v/>
      </c>
      <c r="B50" s="22" t="str">
        <f t="shared" si="2"/>
        <v/>
      </c>
      <c r="C50" s="14" t="str">
        <f>IF($A50&lt;&gt;"",MINIFS(Merchant!$A:$A,Merchant!$B:$B,$G$2),)</f>
        <v/>
      </c>
      <c r="D50" s="14" t="str">
        <f t="shared" si="3"/>
        <v/>
      </c>
      <c r="E50" s="14" t="str">
        <f t="shared" si="4"/>
        <v/>
      </c>
      <c r="F50" s="6" t="str">
        <f>IF($A50&lt;&gt;"",MAXIFS(Token!$C:$C,Token!$A:$A,$D50),)</f>
        <v/>
      </c>
    </row>
    <row r="51">
      <c r="A51" s="33" t="str">
        <f t="shared" si="1"/>
        <v/>
      </c>
      <c r="B51" s="22" t="str">
        <f t="shared" si="2"/>
        <v/>
      </c>
      <c r="C51" s="14" t="str">
        <f>IF($A51&lt;&gt;"",MINIFS(Merchant!$A:$A,Merchant!$B:$B,$G$2),)</f>
        <v/>
      </c>
      <c r="D51" s="14" t="str">
        <f t="shared" si="3"/>
        <v/>
      </c>
      <c r="E51" s="14" t="str">
        <f t="shared" si="4"/>
        <v/>
      </c>
      <c r="F51" s="6" t="str">
        <f>IF($A51&lt;&gt;"",MAXIFS(Token!$C:$C,Token!$A:$A,$D51),)</f>
        <v/>
      </c>
    </row>
    <row r="52">
      <c r="A52" s="33" t="str">
        <f t="shared" si="1"/>
        <v/>
      </c>
      <c r="B52" s="22" t="str">
        <f t="shared" si="2"/>
        <v/>
      </c>
      <c r="C52" s="14" t="str">
        <f>IF($A52&lt;&gt;"",MINIFS(Merchant!$A:$A,Merchant!$B:$B,$G$2),)</f>
        <v/>
      </c>
      <c r="D52" s="14" t="str">
        <f t="shared" si="3"/>
        <v/>
      </c>
      <c r="E52" s="14" t="str">
        <f t="shared" si="4"/>
        <v/>
      </c>
      <c r="F52" s="6"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3" t="str">
        <f t="shared" si="1"/>
        <v/>
      </c>
      <c r="B53" s="22" t="str">
        <f t="shared" si="2"/>
        <v/>
      </c>
      <c r="C53" s="14" t="str">
        <f>IF($A53&lt;&gt;"",MINIFS(Merchant!$A:$A,Merchant!$B:$B,$G$2),)</f>
        <v/>
      </c>
      <c r="D53" s="14" t="str">
        <f t="shared" si="3"/>
        <v/>
      </c>
      <c r="E53" s="14" t="str">
        <f t="shared" si="4"/>
        <v/>
      </c>
      <c r="F53" s="6" t="str">
        <f>IF($A53&lt;&gt;"",MAXIFS(Token!$C:$C,Token!$A:$A,$D53),)</f>
        <v/>
      </c>
    </row>
    <row r="54">
      <c r="A54" s="33" t="str">
        <f t="shared" si="1"/>
        <v/>
      </c>
      <c r="B54" s="22" t="str">
        <f t="shared" si="2"/>
        <v/>
      </c>
      <c r="C54" s="14" t="str">
        <f>IF($A54&lt;&gt;"",MINIFS(Merchant!$A:$A,Merchant!$B:$B,$G$2),)</f>
        <v/>
      </c>
      <c r="D54" s="14" t="str">
        <f t="shared" si="3"/>
        <v/>
      </c>
      <c r="E54" s="14" t="str">
        <f t="shared" si="4"/>
        <v/>
      </c>
      <c r="F54" s="6" t="str">
        <f>IF($A54&lt;&gt;"",MAXIFS(Token!$C:$C,Token!$A:$A,$D54),)</f>
        <v/>
      </c>
    </row>
    <row r="55">
      <c r="A55" s="33" t="str">
        <f t="shared" si="1"/>
        <v/>
      </c>
      <c r="B55" s="22" t="str">
        <f t="shared" si="2"/>
        <v/>
      </c>
      <c r="C55" s="14" t="str">
        <f>IF($A55&lt;&gt;"",MINIFS(Merchant!$A:$A,Merchant!$B:$B,$G$2),)</f>
        <v/>
      </c>
      <c r="D55" s="14" t="str">
        <f t="shared" si="3"/>
        <v/>
      </c>
      <c r="E55" s="14" t="str">
        <f t="shared" si="4"/>
        <v/>
      </c>
      <c r="F55" s="6" t="str">
        <f>IF($A55&lt;&gt;"",MAXIFS(Token!$C:$C,Token!$A:$A,$D55),)</f>
        <v/>
      </c>
    </row>
    <row r="56">
      <c r="A56" s="33" t="str">
        <f t="shared" si="1"/>
        <v/>
      </c>
      <c r="B56" s="22" t="str">
        <f t="shared" si="2"/>
        <v/>
      </c>
      <c r="C56" s="14" t="str">
        <f>IF($A56&lt;&gt;"",MINIFS(Merchant!$A:$A,Merchant!$B:$B,$G$2),)</f>
        <v/>
      </c>
      <c r="D56" s="14" t="str">
        <f t="shared" si="3"/>
        <v/>
      </c>
      <c r="E56" s="14" t="str">
        <f t="shared" si="4"/>
        <v/>
      </c>
      <c r="F56" s="6" t="str">
        <f>IF($A56&lt;&gt;"",MAXIFS(Token!$C:$C,Token!$A:$A,$D56),)</f>
        <v/>
      </c>
    </row>
    <row r="57">
      <c r="A57" s="33" t="str">
        <f t="shared" si="1"/>
        <v/>
      </c>
      <c r="B57" s="22" t="str">
        <f t="shared" si="2"/>
        <v/>
      </c>
      <c r="C57" s="14" t="str">
        <f>IF($A57&lt;&gt;"",MINIFS(Merchant!$A:$A,Merchant!$B:$B,$G$2),)</f>
        <v/>
      </c>
      <c r="D57" s="14" t="str">
        <f t="shared" si="3"/>
        <v/>
      </c>
      <c r="E57" s="14" t="str">
        <f t="shared" si="4"/>
        <v/>
      </c>
      <c r="F57" s="6" t="str">
        <f>IF($A57&lt;&gt;"",MAXIFS(Token!$C:$C,Token!$A:$A,$D57),)</f>
        <v/>
      </c>
    </row>
    <row r="58">
      <c r="A58" s="33" t="str">
        <f t="shared" si="1"/>
        <v/>
      </c>
      <c r="B58" s="22" t="str">
        <f t="shared" si="2"/>
        <v/>
      </c>
      <c r="C58" s="14" t="str">
        <f>IF($A58&lt;&gt;"",MINIFS(Merchant!$A:$A,Merchant!$B:$B,$G$2),)</f>
        <v/>
      </c>
      <c r="D58" s="14" t="str">
        <f t="shared" si="3"/>
        <v/>
      </c>
      <c r="E58" s="14" t="str">
        <f t="shared" si="4"/>
        <v/>
      </c>
      <c r="F58" s="6" t="str">
        <f>IF($A58&lt;&gt;"",MAXIFS(Token!$C:$C,Token!$A:$A,$D58),)</f>
        <v/>
      </c>
    </row>
    <row r="59">
      <c r="A59" s="33" t="str">
        <f t="shared" si="1"/>
        <v/>
      </c>
      <c r="B59" s="22" t="str">
        <f t="shared" si="2"/>
        <v/>
      </c>
      <c r="C59" s="14" t="str">
        <f>IF($A59&lt;&gt;"",MINIFS(Merchant!$A:$A,Merchant!$B:$B,$G$2),)</f>
        <v/>
      </c>
      <c r="D59" s="14" t="str">
        <f t="shared" si="3"/>
        <v/>
      </c>
      <c r="E59" s="14" t="str">
        <f t="shared" si="4"/>
        <v/>
      </c>
      <c r="F59" s="6" t="str">
        <f>IF($A59&lt;&gt;"",MAXIFS(Token!$C:$C,Token!$A:$A,$D59),)</f>
        <v/>
      </c>
    </row>
    <row r="60">
      <c r="A60" s="33" t="str">
        <f t="shared" si="1"/>
        <v/>
      </c>
      <c r="B60" s="22" t="str">
        <f t="shared" si="2"/>
        <v/>
      </c>
      <c r="C60" s="14" t="str">
        <f>IF($A60&lt;&gt;"",MINIFS(Merchant!$A:$A,Merchant!$B:$B,$G$2),)</f>
        <v/>
      </c>
      <c r="D60" s="14" t="str">
        <f t="shared" si="3"/>
        <v/>
      </c>
      <c r="E60" s="14" t="str">
        <f t="shared" si="4"/>
        <v/>
      </c>
      <c r="F60" s="6" t="str">
        <f>IF($A60&lt;&gt;"",MAXIFS(Token!$C:$C,Token!$A:$A,$D60),)</f>
        <v/>
      </c>
    </row>
    <row r="61">
      <c r="A61" s="33" t="str">
        <f t="shared" si="1"/>
        <v/>
      </c>
      <c r="B61" s="22" t="str">
        <f t="shared" si="2"/>
        <v/>
      </c>
      <c r="C61" s="14" t="str">
        <f>IF($A61&lt;&gt;"",MINIFS(Merchant!$A:$A,Merchant!$B:$B,$G$2),)</f>
        <v/>
      </c>
      <c r="D61" s="14" t="str">
        <f t="shared" si="3"/>
        <v/>
      </c>
      <c r="E61" s="14" t="str">
        <f t="shared" si="4"/>
        <v/>
      </c>
      <c r="F61" s="6" t="str">
        <f>IF($A61&lt;&gt;"",MAXIFS(Token!$C:$C,Token!$A:$A,$D61),)</f>
        <v/>
      </c>
    </row>
    <row r="62">
      <c r="A62" s="33" t="str">
        <f t="shared" si="1"/>
        <v/>
      </c>
      <c r="B62" s="22" t="str">
        <f t="shared" si="2"/>
        <v/>
      </c>
      <c r="C62" s="14" t="str">
        <f>IF($A62&lt;&gt;"",MINIFS(Merchant!$A:$A,Merchant!$B:$B,$G$2),)</f>
        <v/>
      </c>
      <c r="D62" s="14" t="str">
        <f t="shared" si="3"/>
        <v/>
      </c>
      <c r="E62" s="14" t="str">
        <f t="shared" si="4"/>
        <v/>
      </c>
      <c r="F62" s="6" t="str">
        <f>IF($A62&lt;&gt;"",MAXIFS(Token!$C:$C,Token!$A:$A,$D62),)</f>
        <v/>
      </c>
    </row>
    <row r="63">
      <c r="A63" s="33" t="str">
        <f t="shared" si="1"/>
        <v/>
      </c>
      <c r="B63" s="22" t="str">
        <f t="shared" si="2"/>
        <v/>
      </c>
      <c r="C63" s="14" t="str">
        <f>IF($A63&lt;&gt;"",MINIFS(Merchant!$A:$A,Merchant!$B:$B,$G$2),)</f>
        <v/>
      </c>
      <c r="D63" s="14" t="str">
        <f t="shared" si="3"/>
        <v/>
      </c>
      <c r="E63" s="14" t="str">
        <f t="shared" si="4"/>
        <v/>
      </c>
      <c r="F63" s="6" t="str">
        <f>IF($A63&lt;&gt;"",MAXIFS(Token!$C:$C,Token!$A:$A,$D63),)</f>
        <v/>
      </c>
    </row>
    <row r="64">
      <c r="A64" s="33" t="str">
        <f t="shared" si="1"/>
        <v/>
      </c>
      <c r="B64" s="22" t="str">
        <f t="shared" si="2"/>
        <v/>
      </c>
      <c r="C64" s="14" t="str">
        <f>IF($A64&lt;&gt;"",MINIFS(Merchant!$A:$A,Merchant!$B:$B,$G$2),)</f>
        <v/>
      </c>
      <c r="D64" s="14" t="str">
        <f t="shared" si="3"/>
        <v/>
      </c>
      <c r="E64" s="14" t="str">
        <f t="shared" si="4"/>
        <v/>
      </c>
      <c r="F64" s="6" t="str">
        <f>IF($A64&lt;&gt;"",MAXIFS(Token!$C:$C,Token!$A:$A,$D64),)</f>
        <v/>
      </c>
    </row>
    <row r="65">
      <c r="A65" s="33" t="str">
        <f t="shared" si="1"/>
        <v/>
      </c>
      <c r="B65" s="22" t="str">
        <f t="shared" si="2"/>
        <v/>
      </c>
      <c r="C65" s="14" t="str">
        <f>IF($A65&lt;&gt;"",MINIFS(Merchant!$A:$A,Merchant!$B:$B,$G$2),)</f>
        <v/>
      </c>
      <c r="D65" s="14" t="str">
        <f t="shared" si="3"/>
        <v/>
      </c>
      <c r="E65" s="14" t="str">
        <f t="shared" si="4"/>
        <v/>
      </c>
      <c r="F65" s="6" t="str">
        <f>IF($A65&lt;&gt;"",MAXIFS(Token!$C:$C,Token!$A:$A,$D65),)</f>
        <v/>
      </c>
    </row>
    <row r="66">
      <c r="A66" s="33" t="str">
        <f t="shared" si="1"/>
        <v/>
      </c>
      <c r="B66" s="22" t="str">
        <f t="shared" si="2"/>
        <v/>
      </c>
      <c r="C66" s="14" t="str">
        <f>IF($A66&lt;&gt;"",MINIFS(Merchant!$A:$A,Merchant!$B:$B,$G$2),)</f>
        <v/>
      </c>
      <c r="D66" s="14" t="str">
        <f t="shared" si="3"/>
        <v/>
      </c>
      <c r="E66" s="14" t="str">
        <f t="shared" si="4"/>
        <v/>
      </c>
      <c r="F66" s="6" t="str">
        <f>IF($A66&lt;&gt;"",MAXIFS(Token!$C:$C,Token!$A:$A,$D66),)</f>
        <v/>
      </c>
    </row>
    <row r="67">
      <c r="A67" s="33" t="str">
        <f t="shared" si="1"/>
        <v/>
      </c>
      <c r="B67" s="22" t="str">
        <f t="shared" si="2"/>
        <v/>
      </c>
      <c r="C67" s="14" t="str">
        <f>IF($A67&lt;&gt;"",MINIFS(Merchant!$A:$A,Merchant!$B:$B,$G$2),)</f>
        <v/>
      </c>
      <c r="D67" s="14" t="str">
        <f t="shared" si="3"/>
        <v/>
      </c>
      <c r="E67" s="14" t="str">
        <f t="shared" si="4"/>
        <v/>
      </c>
      <c r="F67" s="6" t="str">
        <f>IF($A67&lt;&gt;"",MAXIFS(Token!$C:$C,Token!$A:$A,$D67),)</f>
        <v/>
      </c>
    </row>
    <row r="68">
      <c r="A68" s="33" t="str">
        <f t="shared" si="1"/>
        <v/>
      </c>
      <c r="B68" s="22" t="str">
        <f t="shared" si="2"/>
        <v/>
      </c>
      <c r="C68" s="14" t="str">
        <f>IF($A68&lt;&gt;"",MINIFS(Merchant!$A:$A,Merchant!$B:$B,$G$2),)</f>
        <v/>
      </c>
      <c r="D68" s="14" t="str">
        <f t="shared" si="3"/>
        <v/>
      </c>
      <c r="E68" s="14" t="str">
        <f t="shared" si="4"/>
        <v/>
      </c>
      <c r="F68" s="6" t="str">
        <f>IF($A68&lt;&gt;"",MAXIFS(Token!$C:$C,Token!$A:$A,$D68),)</f>
        <v/>
      </c>
    </row>
    <row r="69">
      <c r="A69" s="33" t="str">
        <f t="shared" si="1"/>
        <v/>
      </c>
      <c r="B69" s="22" t="str">
        <f t="shared" si="2"/>
        <v/>
      </c>
      <c r="C69" s="14" t="str">
        <f>IF($A69&lt;&gt;"",MINIFS(Merchant!$A:$A,Merchant!$B:$B,$G$2),)</f>
        <v/>
      </c>
      <c r="D69" s="14" t="str">
        <f t="shared" si="3"/>
        <v/>
      </c>
      <c r="E69" s="14" t="str">
        <f t="shared" si="4"/>
        <v/>
      </c>
      <c r="F69" s="6" t="str">
        <f>IF($A69&lt;&gt;"",MAXIFS(Token!$C:$C,Token!$A:$A,$D69),)</f>
        <v/>
      </c>
    </row>
    <row r="70">
      <c r="A70" s="33" t="str">
        <f t="shared" si="1"/>
        <v/>
      </c>
      <c r="B70" s="22" t="str">
        <f t="shared" si="2"/>
        <v/>
      </c>
      <c r="C70" s="14" t="str">
        <f>IF($A70&lt;&gt;"",MINIFS(Merchant!$A:$A,Merchant!$B:$B,$G$2),)</f>
        <v/>
      </c>
      <c r="D70" s="14" t="str">
        <f t="shared" si="3"/>
        <v/>
      </c>
      <c r="E70" s="14" t="str">
        <f t="shared" si="4"/>
        <v/>
      </c>
      <c r="F70" s="6" t="str">
        <f>IF($A70&lt;&gt;"",MAXIFS(Token!$C:$C,Token!$A:$A,$D70),)</f>
        <v/>
      </c>
    </row>
    <row r="71">
      <c r="A71" s="33" t="str">
        <f t="shared" si="1"/>
        <v/>
      </c>
      <c r="B71" s="22" t="str">
        <f t="shared" si="2"/>
        <v/>
      </c>
      <c r="C71" s="14" t="str">
        <f>IF($A71&lt;&gt;"",MINIFS(Merchant!$A:$A,Merchant!$B:$B,$G$2),)</f>
        <v/>
      </c>
      <c r="D71" s="14" t="str">
        <f t="shared" si="3"/>
        <v/>
      </c>
      <c r="E71" s="14" t="str">
        <f t="shared" si="4"/>
        <v/>
      </c>
      <c r="F71" s="6" t="str">
        <f>IF($A71&lt;&gt;"",MAXIFS(Token!$C:$C,Token!$A:$A,$D71),)</f>
        <v/>
      </c>
    </row>
    <row r="72">
      <c r="A72" s="33" t="str">
        <f t="shared" si="1"/>
        <v/>
      </c>
      <c r="B72" s="22" t="str">
        <f t="shared" si="2"/>
        <v/>
      </c>
      <c r="C72" s="14" t="str">
        <f>IF($A72&lt;&gt;"",MINIFS(Merchant!$A:$A,Merchant!$B:$B,$G$2),)</f>
        <v/>
      </c>
      <c r="D72" s="14" t="str">
        <f t="shared" si="3"/>
        <v/>
      </c>
      <c r="E72" s="14" t="str">
        <f t="shared" si="4"/>
        <v/>
      </c>
      <c r="F72" s="6" t="str">
        <f>IF($A72&lt;&gt;"",MAXIFS(Token!$C:$C,Token!$A:$A,$D72),)</f>
        <v/>
      </c>
    </row>
    <row r="73">
      <c r="A73" s="33" t="str">
        <f t="shared" si="1"/>
        <v/>
      </c>
      <c r="B73" s="22" t="str">
        <f t="shared" si="2"/>
        <v/>
      </c>
      <c r="C73" s="14" t="str">
        <f>IF($A73&lt;&gt;"",MINIFS(Merchant!$A:$A,Merchant!$B:$B,$G$2),)</f>
        <v/>
      </c>
      <c r="D73" s="14" t="str">
        <f t="shared" si="3"/>
        <v/>
      </c>
      <c r="E73" s="14" t="str">
        <f t="shared" si="4"/>
        <v/>
      </c>
      <c r="F73" s="6" t="str">
        <f>IF($A73&lt;&gt;"",MAXIFS(Token!$C:$C,Token!$A:$A,$D73),)</f>
        <v/>
      </c>
    </row>
    <row r="74">
      <c r="A74" s="33" t="str">
        <f t="shared" si="1"/>
        <v/>
      </c>
      <c r="B74" s="22" t="str">
        <f t="shared" si="2"/>
        <v/>
      </c>
      <c r="C74" s="14" t="str">
        <f>IF($A74&lt;&gt;"",MINIFS(Merchant!$A:$A,Merchant!$B:$B,$G$2),)</f>
        <v/>
      </c>
      <c r="D74" s="14" t="str">
        <f t="shared" si="3"/>
        <v/>
      </c>
      <c r="E74" s="14" t="str">
        <f t="shared" si="4"/>
        <v/>
      </c>
      <c r="F74" s="6" t="str">
        <f>IF($A74&lt;&gt;"",MAXIFS(Token!$C:$C,Token!$A:$A,$D74),)</f>
        <v/>
      </c>
    </row>
    <row r="75">
      <c r="A75" s="33" t="str">
        <f t="shared" si="1"/>
        <v/>
      </c>
      <c r="B75" s="22" t="str">
        <f t="shared" si="2"/>
        <v/>
      </c>
      <c r="C75" s="14" t="str">
        <f>IF($A75&lt;&gt;"",MINIFS(Merchant!$A:$A,Merchant!$B:$B,$G$2),)</f>
        <v/>
      </c>
      <c r="D75" s="14" t="str">
        <f t="shared" si="3"/>
        <v/>
      </c>
      <c r="E75" s="14" t="str">
        <f t="shared" si="4"/>
        <v/>
      </c>
      <c r="F75" s="6" t="str">
        <f>IF($A75&lt;&gt;"",MAXIFS(Token!$C:$C,Token!$A:$A,$D75),)</f>
        <v/>
      </c>
    </row>
    <row r="76">
      <c r="A76" s="33" t="str">
        <f t="shared" si="1"/>
        <v/>
      </c>
      <c r="B76" s="22" t="str">
        <f t="shared" si="2"/>
        <v/>
      </c>
      <c r="C76" s="14" t="str">
        <f>IF($A76&lt;&gt;"",MINIFS(Merchant!$A:$A,Merchant!$B:$B,$G$2),)</f>
        <v/>
      </c>
      <c r="D76" s="14" t="str">
        <f t="shared" si="3"/>
        <v/>
      </c>
      <c r="E76" s="14" t="str">
        <f t="shared" si="4"/>
        <v/>
      </c>
      <c r="F76" s="6" t="str">
        <f>IF($A76&lt;&gt;"",MAXIFS(Token!$C:$C,Token!$A:$A,$D76),)</f>
        <v/>
      </c>
    </row>
    <row r="77">
      <c r="A77" s="33" t="str">
        <f t="shared" si="1"/>
        <v/>
      </c>
      <c r="B77" s="22" t="str">
        <f t="shared" si="2"/>
        <v/>
      </c>
      <c r="C77" s="14" t="str">
        <f>IF($A77&lt;&gt;"",MINIFS(Merchant!$A:$A,Merchant!$B:$B,$G$2),)</f>
        <v/>
      </c>
      <c r="D77" s="14" t="str">
        <f t="shared" si="3"/>
        <v/>
      </c>
      <c r="E77" s="14" t="str">
        <f t="shared" si="4"/>
        <v/>
      </c>
      <c r="F77" s="6" t="str">
        <f>IF($A77&lt;&gt;"",MAXIFS(Token!$C:$C,Token!$A:$A,$D77),)</f>
        <v/>
      </c>
    </row>
    <row r="78">
      <c r="A78" s="33" t="str">
        <f t="shared" si="1"/>
        <v/>
      </c>
      <c r="B78" s="22" t="str">
        <f t="shared" si="2"/>
        <v/>
      </c>
      <c r="C78" s="14" t="str">
        <f>IF($A78&lt;&gt;"",MINIFS(Merchant!$A:$A,Merchant!$B:$B,$G$2),)</f>
        <v/>
      </c>
      <c r="D78" s="14" t="str">
        <f t="shared" si="3"/>
        <v/>
      </c>
      <c r="E78" s="14" t="str">
        <f t="shared" si="4"/>
        <v/>
      </c>
      <c r="F78" s="6" t="str">
        <f>IF($A78&lt;&gt;"",MAXIFS(Token!$C:$C,Token!$A:$A,$D78),)</f>
        <v/>
      </c>
    </row>
    <row r="79">
      <c r="A79" s="33" t="str">
        <f t="shared" si="1"/>
        <v/>
      </c>
      <c r="B79" s="22" t="str">
        <f t="shared" si="2"/>
        <v/>
      </c>
      <c r="C79" s="14" t="str">
        <f>IF($A79&lt;&gt;"",MINIFS(Merchant!$A:$A,Merchant!$B:$B,$G$2),)</f>
        <v/>
      </c>
      <c r="D79" s="14" t="str">
        <f t="shared" si="3"/>
        <v/>
      </c>
      <c r="E79" s="14" t="str">
        <f t="shared" si="4"/>
        <v/>
      </c>
      <c r="F79" s="6" t="str">
        <f>IF($A79&lt;&gt;"",MAXIFS(Token!$C:$C,Token!$A:$A,$D79),)</f>
        <v/>
      </c>
    </row>
    <row r="80">
      <c r="A80" s="33" t="str">
        <f t="shared" si="1"/>
        <v/>
      </c>
      <c r="B80" s="22" t="str">
        <f t="shared" si="2"/>
        <v/>
      </c>
      <c r="C80" s="14" t="str">
        <f>IF($A80&lt;&gt;"",MINIFS(Merchant!$A:$A,Merchant!$B:$B,$G$2),)</f>
        <v/>
      </c>
      <c r="D80" s="14" t="str">
        <f t="shared" si="3"/>
        <v/>
      </c>
      <c r="E80" s="14" t="str">
        <f t="shared" si="4"/>
        <v/>
      </c>
      <c r="F80" s="6" t="str">
        <f>IF($A80&lt;&gt;"",MAXIFS(Token!$C:$C,Token!$A:$A,$D80),)</f>
        <v/>
      </c>
    </row>
    <row r="81">
      <c r="A81" s="33" t="str">
        <f t="shared" si="1"/>
        <v/>
      </c>
      <c r="B81" s="22" t="str">
        <f t="shared" si="2"/>
        <v/>
      </c>
      <c r="C81" s="14" t="str">
        <f>IF($A81&lt;&gt;"",MINIFS(Merchant!$A:$A,Merchant!$B:$B,$G$2),)</f>
        <v/>
      </c>
      <c r="D81" s="14" t="str">
        <f t="shared" si="3"/>
        <v/>
      </c>
      <c r="E81" s="14" t="str">
        <f t="shared" si="4"/>
        <v/>
      </c>
      <c r="F81" s="6" t="str">
        <f>IF($A81&lt;&gt;"",MAXIFS(Token!$C:$C,Token!$A:$A,$D81),)</f>
        <v/>
      </c>
    </row>
    <row r="82">
      <c r="A82" s="33" t="str">
        <f t="shared" si="1"/>
        <v/>
      </c>
      <c r="B82" s="22" t="str">
        <f t="shared" si="2"/>
        <v/>
      </c>
      <c r="C82" s="14" t="str">
        <f>IF($A82&lt;&gt;"",MINIFS(Merchant!$A:$A,Merchant!$B:$B,$G$2),)</f>
        <v/>
      </c>
      <c r="D82" s="14" t="str">
        <f t="shared" si="3"/>
        <v/>
      </c>
      <c r="E82" s="14" t="str">
        <f t="shared" si="4"/>
        <v/>
      </c>
      <c r="F82" s="6" t="str">
        <f>IF($A82&lt;&gt;"",MAXIFS(Token!$C:$C,Token!$A:$A,$D82),)</f>
        <v/>
      </c>
    </row>
    <row r="83">
      <c r="A83" s="33" t="str">
        <f t="shared" si="1"/>
        <v/>
      </c>
      <c r="B83" s="22" t="str">
        <f t="shared" si="2"/>
        <v/>
      </c>
      <c r="C83" s="14" t="str">
        <f>IF($A83&lt;&gt;"",MINIFS(Merchant!$A:$A,Merchant!$B:$B,$G$2),)</f>
        <v/>
      </c>
      <c r="D83" s="14" t="str">
        <f t="shared" si="3"/>
        <v/>
      </c>
      <c r="E83" s="14" t="str">
        <f t="shared" si="4"/>
        <v/>
      </c>
      <c r="F83" s="6" t="str">
        <f>IF($A83&lt;&gt;"",MAXIFS(Token!$C:$C,Token!$A:$A,$D83),)</f>
        <v/>
      </c>
    </row>
    <row r="84">
      <c r="A84" s="33" t="str">
        <f t="shared" si="1"/>
        <v/>
      </c>
      <c r="B84" s="22" t="str">
        <f t="shared" si="2"/>
        <v/>
      </c>
      <c r="C84" s="14" t="str">
        <f>IF($A84&lt;&gt;"",MINIFS(Merchant!$A:$A,Merchant!$B:$B,$G$2),)</f>
        <v/>
      </c>
      <c r="D84" s="14" t="str">
        <f t="shared" si="3"/>
        <v/>
      </c>
      <c r="E84" s="14" t="str">
        <f t="shared" si="4"/>
        <v/>
      </c>
      <c r="F84" s="6" t="str">
        <f>IF($A84&lt;&gt;"",MAXIFS(Token!$C:$C,Token!$A:$A,$D84),)</f>
        <v/>
      </c>
    </row>
    <row r="85">
      <c r="A85" s="33" t="str">
        <f t="shared" si="1"/>
        <v/>
      </c>
      <c r="B85" s="22" t="str">
        <f t="shared" si="2"/>
        <v/>
      </c>
      <c r="C85" s="14" t="str">
        <f>IF($A85&lt;&gt;"",MINIFS(Merchant!$A:$A,Merchant!$B:$B,$G$2),)</f>
        <v/>
      </c>
      <c r="D85" s="14" t="str">
        <f t="shared" si="3"/>
        <v/>
      </c>
      <c r="E85" s="14" t="str">
        <f t="shared" si="4"/>
        <v/>
      </c>
      <c r="F85" s="6" t="str">
        <f>IF($A85&lt;&gt;"",MAXIFS(Token!$C:$C,Token!$A:$A,$D85),)</f>
        <v/>
      </c>
    </row>
    <row r="86">
      <c r="A86" s="33" t="str">
        <f t="shared" si="1"/>
        <v/>
      </c>
      <c r="B86" s="22" t="str">
        <f t="shared" si="2"/>
        <v/>
      </c>
      <c r="C86" s="14" t="str">
        <f>IF($A86&lt;&gt;"",MINIFS(Merchant!$A:$A,Merchant!$B:$B,$G$2),)</f>
        <v/>
      </c>
      <c r="D86" s="14" t="str">
        <f t="shared" si="3"/>
        <v/>
      </c>
      <c r="E86" s="14" t="str">
        <f t="shared" si="4"/>
        <v/>
      </c>
      <c r="F86" s="6" t="str">
        <f>IF($A86&lt;&gt;"",MAXIFS(Token!$C:$C,Token!$A:$A,$D86),)</f>
        <v/>
      </c>
    </row>
    <row r="87">
      <c r="A87" s="33" t="str">
        <f t="shared" si="1"/>
        <v/>
      </c>
      <c r="B87" s="22" t="str">
        <f t="shared" si="2"/>
        <v/>
      </c>
      <c r="C87" s="14" t="str">
        <f>IF($A87&lt;&gt;"",MINIFS(Merchant!$A:$A,Merchant!$B:$B,$G$2),)</f>
        <v/>
      </c>
      <c r="D87" s="14" t="str">
        <f t="shared" si="3"/>
        <v/>
      </c>
      <c r="E87" s="14" t="str">
        <f t="shared" si="4"/>
        <v/>
      </c>
      <c r="F87" s="6" t="str">
        <f>IF($A87&lt;&gt;"",MAXIFS(Token!$C:$C,Token!$A:$A,$D87),)</f>
        <v/>
      </c>
    </row>
    <row r="88">
      <c r="A88" s="33" t="str">
        <f t="shared" si="1"/>
        <v/>
      </c>
      <c r="B88" s="22" t="str">
        <f t="shared" si="2"/>
        <v/>
      </c>
      <c r="C88" s="14" t="str">
        <f>IF($A88&lt;&gt;"",MINIFS(Merchant!$A:$A,Merchant!$B:$B,$G$2),)</f>
        <v/>
      </c>
      <c r="D88" s="14" t="str">
        <f t="shared" si="3"/>
        <v/>
      </c>
      <c r="E88" s="14" t="str">
        <f t="shared" si="4"/>
        <v/>
      </c>
      <c r="F88" s="6" t="str">
        <f>IF($A88&lt;&gt;"",MAXIFS(Token!$C:$C,Token!$A:$A,$D88),)</f>
        <v/>
      </c>
    </row>
    <row r="89">
      <c r="A89" s="33" t="str">
        <f t="shared" si="1"/>
        <v/>
      </c>
      <c r="B89" s="22" t="str">
        <f t="shared" si="2"/>
        <v/>
      </c>
      <c r="C89" s="14" t="str">
        <f>IF($A89&lt;&gt;"",MINIFS(Merchant!$A:$A,Merchant!$B:$B,$G$2),)</f>
        <v/>
      </c>
      <c r="D89" s="14" t="str">
        <f t="shared" si="3"/>
        <v/>
      </c>
      <c r="E89" s="14" t="str">
        <f t="shared" si="4"/>
        <v/>
      </c>
      <c r="F89" s="6" t="str">
        <f>IF($A89&lt;&gt;"",MAXIFS(Token!$C:$C,Token!$A:$A,$D89),)</f>
        <v/>
      </c>
    </row>
    <row r="90">
      <c r="A90" s="33" t="str">
        <f t="shared" si="1"/>
        <v/>
      </c>
      <c r="B90" s="22" t="str">
        <f t="shared" si="2"/>
        <v/>
      </c>
      <c r="C90" s="14" t="str">
        <f>IF($A90&lt;&gt;"",MINIFS(Merchant!$A:$A,Merchant!$B:$B,$G$2),)</f>
        <v/>
      </c>
      <c r="D90" s="14" t="str">
        <f t="shared" si="3"/>
        <v/>
      </c>
      <c r="E90" s="14" t="str">
        <f t="shared" si="4"/>
        <v/>
      </c>
      <c r="F90" s="6" t="str">
        <f>IF($A90&lt;&gt;"",MAXIFS(Token!$C:$C,Token!$A:$A,$D90),)</f>
        <v/>
      </c>
    </row>
    <row r="91">
      <c r="A91" s="33" t="str">
        <f t="shared" si="1"/>
        <v/>
      </c>
      <c r="B91" s="22" t="str">
        <f t="shared" si="2"/>
        <v/>
      </c>
      <c r="C91" s="14" t="str">
        <f>IF($A91&lt;&gt;"",MINIFS(Merchant!$A:$A,Merchant!$B:$B,$G$2),)</f>
        <v/>
      </c>
      <c r="D91" s="14" t="str">
        <f t="shared" si="3"/>
        <v/>
      </c>
      <c r="E91" s="14" t="str">
        <f t="shared" si="4"/>
        <v/>
      </c>
      <c r="F91" s="6" t="str">
        <f>IF($A91&lt;&gt;"",MAXIFS(Token!$C:$C,Token!$A:$A,$D91),)</f>
        <v/>
      </c>
    </row>
    <row r="92">
      <c r="A92" s="33" t="str">
        <f t="shared" si="1"/>
        <v/>
      </c>
      <c r="B92" s="22" t="str">
        <f t="shared" si="2"/>
        <v/>
      </c>
      <c r="C92" s="14" t="str">
        <f>IF($A92&lt;&gt;"",MINIFS(Merchant!$A:$A,Merchant!$B:$B,$G$2),)</f>
        <v/>
      </c>
      <c r="D92" s="14" t="str">
        <f t="shared" si="3"/>
        <v/>
      </c>
      <c r="E92" s="14" t="str">
        <f t="shared" si="4"/>
        <v/>
      </c>
      <c r="F92" s="6" t="str">
        <f>IF($A92&lt;&gt;"",MAXIFS(Token!$C:$C,Token!$A:$A,$D92),)</f>
        <v/>
      </c>
    </row>
    <row r="93">
      <c r="A93" s="33" t="str">
        <f t="shared" si="1"/>
        <v/>
      </c>
      <c r="B93" s="22" t="str">
        <f t="shared" si="2"/>
        <v/>
      </c>
      <c r="C93" s="14" t="str">
        <f>IF($A93&lt;&gt;"",MINIFS(Merchant!$A:$A,Merchant!$B:$B,$G$2),)</f>
        <v/>
      </c>
      <c r="D93" s="14" t="str">
        <f t="shared" si="3"/>
        <v/>
      </c>
      <c r="E93" s="14" t="str">
        <f t="shared" si="4"/>
        <v/>
      </c>
      <c r="F93" s="6" t="str">
        <f>IF($A93&lt;&gt;"",MAXIFS(Token!$C:$C,Token!$A:$A,$D93),)</f>
        <v/>
      </c>
    </row>
    <row r="94">
      <c r="A94" s="33" t="str">
        <f t="shared" si="1"/>
        <v/>
      </c>
      <c r="B94" s="22" t="str">
        <f t="shared" si="2"/>
        <v/>
      </c>
      <c r="C94" s="14" t="str">
        <f>IF($A94&lt;&gt;"",MINIFS(Merchant!$A:$A,Merchant!$B:$B,$G$2),)</f>
        <v/>
      </c>
      <c r="D94" s="14" t="str">
        <f t="shared" si="3"/>
        <v/>
      </c>
      <c r="E94" s="14" t="str">
        <f t="shared" si="4"/>
        <v/>
      </c>
      <c r="F94" s="6" t="str">
        <f>IF($A94&lt;&gt;"",MAXIFS(Token!$C:$C,Token!$A:$A,$D94),)</f>
        <v/>
      </c>
    </row>
    <row r="95">
      <c r="A95" s="33" t="str">
        <f t="shared" si="1"/>
        <v/>
      </c>
      <c r="B95" s="22" t="str">
        <f t="shared" si="2"/>
        <v/>
      </c>
      <c r="C95" s="14" t="str">
        <f>IF($A95&lt;&gt;"",MINIFS(Merchant!$A:$A,Merchant!$B:$B,$G$2),)</f>
        <v/>
      </c>
      <c r="D95" s="14" t="str">
        <f t="shared" si="3"/>
        <v/>
      </c>
      <c r="E95" s="14" t="str">
        <f t="shared" si="4"/>
        <v/>
      </c>
      <c r="F95" s="6" t="str">
        <f>IF($A95&lt;&gt;"",MAXIFS(Token!$C:$C,Token!$A:$A,$D95),)</f>
        <v/>
      </c>
    </row>
    <row r="96">
      <c r="A96" s="33" t="str">
        <f t="shared" si="1"/>
        <v/>
      </c>
      <c r="B96" s="22" t="str">
        <f t="shared" si="2"/>
        <v/>
      </c>
      <c r="C96" s="14" t="str">
        <f>IF($A96&lt;&gt;"",MINIFS(Merchant!$A:$A,Merchant!$B:$B,$G$2),)</f>
        <v/>
      </c>
      <c r="D96" s="14" t="str">
        <f t="shared" si="3"/>
        <v/>
      </c>
      <c r="E96" s="14" t="str">
        <f t="shared" si="4"/>
        <v/>
      </c>
      <c r="F96" s="6" t="str">
        <f>IF($A96&lt;&gt;"",MAXIFS(Token!$C:$C,Token!$A:$A,$D96),)</f>
        <v/>
      </c>
    </row>
    <row r="97">
      <c r="A97" s="33" t="str">
        <f t="shared" si="1"/>
        <v/>
      </c>
      <c r="B97" s="22" t="str">
        <f t="shared" si="2"/>
        <v/>
      </c>
      <c r="C97" s="14" t="str">
        <f>IF($A97&lt;&gt;"",MINIFS(Merchant!$A:$A,Merchant!$B:$B,$G$2),)</f>
        <v/>
      </c>
      <c r="D97" s="14" t="str">
        <f t="shared" si="3"/>
        <v/>
      </c>
      <c r="E97" s="14" t="str">
        <f t="shared" si="4"/>
        <v/>
      </c>
      <c r="F97" s="6" t="str">
        <f>IF($A97&lt;&gt;"",MAXIFS(Token!$C:$C,Token!$A:$A,$D97),)</f>
        <v/>
      </c>
    </row>
    <row r="98">
      <c r="A98" s="33" t="str">
        <f t="shared" si="1"/>
        <v/>
      </c>
      <c r="B98" s="22" t="str">
        <f t="shared" si="2"/>
        <v/>
      </c>
      <c r="C98" s="14" t="str">
        <f>IF($A98&lt;&gt;"",MINIFS(Merchant!$A:$A,Merchant!$B:$B,$G$2),)</f>
        <v/>
      </c>
      <c r="D98" s="14" t="str">
        <f t="shared" si="3"/>
        <v/>
      </c>
      <c r="E98" s="14" t="str">
        <f t="shared" si="4"/>
        <v/>
      </c>
      <c r="F98" s="6" t="str">
        <f>IF($A98&lt;&gt;"",MAXIFS(Token!$C:$C,Token!$A:$A,$D98),)</f>
        <v/>
      </c>
    </row>
    <row r="99">
      <c r="A99" s="33" t="str">
        <f t="shared" si="1"/>
        <v/>
      </c>
      <c r="B99" s="22" t="str">
        <f t="shared" si="2"/>
        <v/>
      </c>
      <c r="C99" s="14" t="str">
        <f>IF($A99&lt;&gt;"",MINIFS(Merchant!$A:$A,Merchant!$B:$B,$G$2),)</f>
        <v/>
      </c>
      <c r="D99" s="14" t="str">
        <f t="shared" si="3"/>
        <v/>
      </c>
      <c r="E99" s="14" t="str">
        <f t="shared" si="4"/>
        <v/>
      </c>
      <c r="F99" s="6" t="str">
        <f>IF($A99&lt;&gt;"",MAXIFS(Token!$C:$C,Token!$A:$A,$D99),)</f>
        <v/>
      </c>
    </row>
    <row r="100">
      <c r="A100" s="33" t="str">
        <f t="shared" si="1"/>
        <v/>
      </c>
      <c r="B100" s="22" t="str">
        <f t="shared" si="2"/>
        <v/>
      </c>
      <c r="C100" s="14" t="str">
        <f>IF($A100&lt;&gt;"",MINIFS(Merchant!$A:$A,Merchant!$B:$B,$G$2),)</f>
        <v/>
      </c>
      <c r="D100" s="14" t="str">
        <f t="shared" si="3"/>
        <v/>
      </c>
      <c r="E100" s="14" t="str">
        <f t="shared" si="4"/>
        <v/>
      </c>
      <c r="F100" s="6" t="str">
        <f>IF($A100&lt;&gt;"",MAXIFS(Token!$C:$C,Token!$A:$A,$D100),)</f>
        <v/>
      </c>
    </row>
    <row r="101">
      <c r="A101" s="33" t="str">
        <f t="shared" si="1"/>
        <v/>
      </c>
      <c r="B101" s="22" t="str">
        <f t="shared" si="2"/>
        <v/>
      </c>
      <c r="C101" s="14" t="str">
        <f>IF($A101&lt;&gt;"",MINIFS(Merchant!$A:$A,Merchant!$B:$B,$G$2),)</f>
        <v/>
      </c>
      <c r="D101" s="14" t="str">
        <f t="shared" si="3"/>
        <v/>
      </c>
      <c r="E101" s="14" t="str">
        <f t="shared" si="4"/>
        <v/>
      </c>
      <c r="F101" s="6" t="str">
        <f>IF($A101&lt;&gt;"",MAXIFS(Token!$C:$C,Token!$A:$A,$D101),)</f>
        <v/>
      </c>
    </row>
    <row r="102">
      <c r="A102" s="33" t="str">
        <f t="shared" si="1"/>
        <v/>
      </c>
      <c r="B102" s="22" t="str">
        <f t="shared" si="2"/>
        <v/>
      </c>
      <c r="C102" s="14" t="str">
        <f>IF($A102&lt;&gt;"",MINIFS(Merchant!$A:$A,Merchant!$B:$B,$G$2),)</f>
        <v/>
      </c>
      <c r="D102" s="14" t="str">
        <f t="shared" si="3"/>
        <v/>
      </c>
      <c r="E102" s="14" t="str">
        <f t="shared" si="4"/>
        <v/>
      </c>
      <c r="F102" s="6" t="str">
        <f>IF($A102&lt;&gt;"",MAXIFS(Token!$C:$C,Token!$A:$A,$D102),)</f>
        <v/>
      </c>
    </row>
    <row r="103">
      <c r="A103" s="33" t="str">
        <f t="shared" si="1"/>
        <v/>
      </c>
      <c r="B103" s="22" t="str">
        <f t="shared" si="2"/>
        <v/>
      </c>
      <c r="C103" s="14" t="str">
        <f>IF($A103&lt;&gt;"",MINIFS(Merchant!$A:$A,Merchant!$B:$B,$G$2),)</f>
        <v/>
      </c>
      <c r="D103" s="14" t="str">
        <f t="shared" si="3"/>
        <v/>
      </c>
      <c r="E103" s="14" t="str">
        <f t="shared" si="4"/>
        <v/>
      </c>
      <c r="F103" s="6" t="str">
        <f>IF($A103&lt;&gt;"",MAXIFS(Token!$C:$C,Token!$A:$A,$D103),)</f>
        <v/>
      </c>
    </row>
    <row r="104">
      <c r="A104" s="33" t="str">
        <f t="shared" si="1"/>
        <v/>
      </c>
      <c r="B104" s="22" t="str">
        <f t="shared" si="2"/>
        <v/>
      </c>
      <c r="C104" s="14" t="str">
        <f>IF($A104&lt;&gt;"",MINIFS(Merchant!$A:$A,Merchant!$B:$B,$G$2),)</f>
        <v/>
      </c>
      <c r="D104" s="14" t="str">
        <f t="shared" si="3"/>
        <v/>
      </c>
      <c r="E104" s="14" t="str">
        <f t="shared" si="4"/>
        <v/>
      </c>
      <c r="F104" s="6" t="str">
        <f>IF($A104&lt;&gt;"",MAXIFS(Token!$C:$C,Token!$A:$A,$D104),)</f>
        <v/>
      </c>
    </row>
    <row r="105">
      <c r="A105" s="33" t="str">
        <f t="shared" si="1"/>
        <v/>
      </c>
      <c r="B105" s="22" t="str">
        <f t="shared" si="2"/>
        <v/>
      </c>
      <c r="C105" s="14" t="str">
        <f>IF($A105&lt;&gt;"",MINIFS(Merchant!$A:$A,Merchant!$B:$B,$G$2),)</f>
        <v/>
      </c>
      <c r="D105" s="14" t="str">
        <f t="shared" si="3"/>
        <v/>
      </c>
      <c r="E105" s="14" t="str">
        <f t="shared" si="4"/>
        <v/>
      </c>
      <c r="F105" s="6" t="str">
        <f>IF($A105&lt;&gt;"",MAXIFS(Token!$C:$C,Token!$A:$A,$D105),)</f>
        <v/>
      </c>
    </row>
    <row r="106">
      <c r="A106" s="33" t="str">
        <f t="shared" si="1"/>
        <v/>
      </c>
      <c r="B106" s="22" t="str">
        <f t="shared" si="2"/>
        <v/>
      </c>
      <c r="C106" s="14" t="str">
        <f>IF($A106&lt;&gt;"",MINIFS(Merchant!$A:$A,Merchant!$B:$B,$G$2),)</f>
        <v/>
      </c>
      <c r="D106" s="14" t="str">
        <f t="shared" si="3"/>
        <v/>
      </c>
      <c r="E106" s="14" t="str">
        <f t="shared" si="4"/>
        <v/>
      </c>
      <c r="F106" s="6" t="str">
        <f>IF($A106&lt;&gt;"",MAXIFS(Token!$C:$C,Token!$A:$A,$D106),)</f>
        <v/>
      </c>
    </row>
    <row r="107">
      <c r="A107" s="33" t="str">
        <f t="shared" si="1"/>
        <v/>
      </c>
      <c r="B107" s="22" t="str">
        <f t="shared" si="2"/>
        <v/>
      </c>
      <c r="C107" s="14" t="str">
        <f>IF($A107&lt;&gt;"",MINIFS(Merchant!$A:$A,Merchant!$B:$B,$G$2),)</f>
        <v/>
      </c>
      <c r="D107" s="14" t="str">
        <f t="shared" si="3"/>
        <v/>
      </c>
      <c r="E107" s="14" t="str">
        <f t="shared" si="4"/>
        <v/>
      </c>
      <c r="F107" s="6" t="str">
        <f>IF($A107&lt;&gt;"",MAXIFS(Token!$C:$C,Token!$A:$A,$D107),)</f>
        <v/>
      </c>
    </row>
    <row r="108">
      <c r="A108" s="33" t="str">
        <f t="shared" si="1"/>
        <v/>
      </c>
      <c r="B108" s="22" t="str">
        <f t="shared" si="2"/>
        <v/>
      </c>
      <c r="C108" s="14" t="str">
        <f>IF($A108&lt;&gt;"",MINIFS(Merchant!$A:$A,Merchant!$B:$B,$G$2),)</f>
        <v/>
      </c>
      <c r="D108" s="14" t="str">
        <f t="shared" si="3"/>
        <v/>
      </c>
      <c r="E108" s="14" t="str">
        <f t="shared" si="4"/>
        <v/>
      </c>
      <c r="F108" s="6" t="str">
        <f>IF($A108&lt;&gt;"",MAXIFS(Token!$C:$C,Token!$A:$A,$D108),)</f>
        <v/>
      </c>
    </row>
    <row r="109">
      <c r="A109" s="33" t="str">
        <f t="shared" si="1"/>
        <v/>
      </c>
      <c r="B109" s="22" t="str">
        <f t="shared" si="2"/>
        <v/>
      </c>
      <c r="C109" s="14" t="str">
        <f>IF($A109&lt;&gt;"",MINIFS(Merchant!$A:$A,Merchant!$B:$B,$G$2),)</f>
        <v/>
      </c>
      <c r="D109" s="14" t="str">
        <f t="shared" si="3"/>
        <v/>
      </c>
      <c r="E109" s="14" t="str">
        <f t="shared" si="4"/>
        <v/>
      </c>
      <c r="F109" s="6" t="str">
        <f>IF($A109&lt;&gt;"",MAXIFS(Token!$C:$C,Token!$A:$A,$D109),)</f>
        <v/>
      </c>
    </row>
    <row r="110">
      <c r="A110" s="33" t="str">
        <f t="shared" si="1"/>
        <v/>
      </c>
      <c r="B110" s="22" t="str">
        <f t="shared" si="2"/>
        <v/>
      </c>
      <c r="C110" s="14" t="str">
        <f>IF($A110&lt;&gt;"",MINIFS(Merchant!$A:$A,Merchant!$B:$B,$G$2),)</f>
        <v/>
      </c>
      <c r="D110" s="14" t="str">
        <f t="shared" si="3"/>
        <v/>
      </c>
      <c r="E110" s="14" t="str">
        <f t="shared" si="4"/>
        <v/>
      </c>
      <c r="F110" s="6" t="str">
        <f>IF($A110&lt;&gt;"",MAXIFS(Token!$C:$C,Token!$A:$A,$D110),)</f>
        <v/>
      </c>
    </row>
    <row r="111">
      <c r="A111" s="33" t="str">
        <f t="shared" si="1"/>
        <v/>
      </c>
      <c r="B111" s="22" t="str">
        <f t="shared" si="2"/>
        <v/>
      </c>
      <c r="C111" s="14" t="str">
        <f>IF($A111&lt;&gt;"",MINIFS(Merchant!$A:$A,Merchant!$B:$B,$G$2),)</f>
        <v/>
      </c>
      <c r="D111" s="14" t="str">
        <f t="shared" si="3"/>
        <v/>
      </c>
      <c r="E111" s="14" t="str">
        <f t="shared" si="4"/>
        <v/>
      </c>
      <c r="F111" s="6" t="str">
        <f>IF($A111&lt;&gt;"",MAXIFS(Token!$C:$C,Token!$A:$A,$D111),)</f>
        <v/>
      </c>
    </row>
    <row r="112">
      <c r="A112" s="33" t="str">
        <f t="shared" si="1"/>
        <v/>
      </c>
      <c r="B112" s="22" t="str">
        <f t="shared" si="2"/>
        <v/>
      </c>
      <c r="C112" s="14" t="str">
        <f>IF($A112&lt;&gt;"",MINIFS(Merchant!$A:$A,Merchant!$B:$B,$G$2),)</f>
        <v/>
      </c>
      <c r="D112" s="14" t="str">
        <f t="shared" si="3"/>
        <v/>
      </c>
      <c r="E112" s="14" t="str">
        <f t="shared" si="4"/>
        <v/>
      </c>
      <c r="F112" s="6" t="str">
        <f>IF($A112&lt;&gt;"",MAXIFS(Token!$C:$C,Token!$A:$A,$D112),)</f>
        <v/>
      </c>
    </row>
    <row r="113">
      <c r="A113" s="33" t="str">
        <f t="shared" si="1"/>
        <v/>
      </c>
      <c r="B113" s="22" t="str">
        <f t="shared" si="2"/>
        <v/>
      </c>
      <c r="C113" s="14" t="str">
        <f>IF($A113&lt;&gt;"",MINIFS(Merchant!$A:$A,Merchant!$B:$B,$G$2),)</f>
        <v/>
      </c>
      <c r="D113" s="14" t="str">
        <f t="shared" si="3"/>
        <v/>
      </c>
      <c r="E113" s="14" t="str">
        <f t="shared" si="4"/>
        <v/>
      </c>
      <c r="F113" s="6" t="str">
        <f>IF($A113&lt;&gt;"",MAXIFS(Token!$C:$C,Token!$A:$A,$D113),)</f>
        <v/>
      </c>
    </row>
    <row r="114">
      <c r="A114" s="33" t="str">
        <f t="shared" si="1"/>
        <v/>
      </c>
      <c r="B114" s="22" t="str">
        <f t="shared" si="2"/>
        <v/>
      </c>
      <c r="C114" s="14" t="str">
        <f>IF($A114&lt;&gt;"",MINIFS(Merchant!$A:$A,Merchant!$B:$B,$G$2),)</f>
        <v/>
      </c>
      <c r="D114" s="14" t="str">
        <f t="shared" si="3"/>
        <v/>
      </c>
      <c r="E114" s="14" t="str">
        <f t="shared" si="4"/>
        <v/>
      </c>
      <c r="F114" s="6" t="str">
        <f>IF($A114&lt;&gt;"",MAXIFS(Token!$C:$C,Token!$A:$A,$D114),)</f>
        <v/>
      </c>
    </row>
    <row r="115">
      <c r="A115" s="33" t="str">
        <f t="shared" si="1"/>
        <v/>
      </c>
      <c r="B115" s="22" t="str">
        <f t="shared" si="2"/>
        <v/>
      </c>
      <c r="C115" s="14" t="str">
        <f>IF($A115&lt;&gt;"",MINIFS(Merchant!$A:$A,Merchant!$B:$B,$G$2),)</f>
        <v/>
      </c>
      <c r="D115" s="14" t="str">
        <f t="shared" si="3"/>
        <v/>
      </c>
      <c r="E115" s="14" t="str">
        <f t="shared" si="4"/>
        <v/>
      </c>
      <c r="F115" s="6" t="str">
        <f>IF($A115&lt;&gt;"",MAXIFS(Token!$C:$C,Token!$A:$A,$D115),)</f>
        <v/>
      </c>
    </row>
    <row r="116">
      <c r="A116" s="33" t="str">
        <f t="shared" si="1"/>
        <v/>
      </c>
      <c r="B116" s="22" t="str">
        <f t="shared" si="2"/>
        <v/>
      </c>
      <c r="C116" s="14" t="str">
        <f>IF($A116&lt;&gt;"",MINIFS(Merchant!$A:$A,Merchant!$B:$B,$G$2),)</f>
        <v/>
      </c>
      <c r="D116" s="14" t="str">
        <f t="shared" si="3"/>
        <v/>
      </c>
      <c r="E116" s="14" t="str">
        <f t="shared" si="4"/>
        <v/>
      </c>
      <c r="F116" s="6" t="str">
        <f>IF($A116&lt;&gt;"",MAXIFS(Token!$C:$C,Token!$A:$A,$D116),)</f>
        <v/>
      </c>
    </row>
    <row r="117">
      <c r="A117" s="33" t="str">
        <f t="shared" si="1"/>
        <v/>
      </c>
      <c r="B117" s="22" t="str">
        <f t="shared" si="2"/>
        <v/>
      </c>
      <c r="C117" s="14" t="str">
        <f>IF($A117&lt;&gt;"",MINIFS(Merchant!$A:$A,Merchant!$B:$B,$G$2),)</f>
        <v/>
      </c>
      <c r="D117" s="14" t="str">
        <f t="shared" si="3"/>
        <v/>
      </c>
      <c r="E117" s="14" t="str">
        <f t="shared" si="4"/>
        <v/>
      </c>
      <c r="F117" s="6" t="str">
        <f>IF($A117&lt;&gt;"",MAXIFS(Token!$C:$C,Token!$A:$A,$D117),)</f>
        <v/>
      </c>
    </row>
    <row r="118">
      <c r="A118" s="33" t="str">
        <f t="shared" si="1"/>
        <v/>
      </c>
      <c r="B118" s="22" t="str">
        <f t="shared" si="2"/>
        <v/>
      </c>
      <c r="C118" s="14" t="str">
        <f>IF($A118&lt;&gt;"",MINIFS(Merchant!$A:$A,Merchant!$B:$B,$G$2),)</f>
        <v/>
      </c>
      <c r="D118" s="14" t="str">
        <f t="shared" si="3"/>
        <v/>
      </c>
      <c r="E118" s="14" t="str">
        <f t="shared" si="4"/>
        <v/>
      </c>
      <c r="F118" s="6" t="str">
        <f>IF($A118&lt;&gt;"",MAXIFS(Token!$C:$C,Token!$A:$A,$D118),)</f>
        <v/>
      </c>
    </row>
    <row r="119">
      <c r="A119" s="33" t="str">
        <f t="shared" si="1"/>
        <v/>
      </c>
      <c r="B119" s="22" t="str">
        <f t="shared" si="2"/>
        <v/>
      </c>
      <c r="C119" s="14" t="str">
        <f>IF($A119&lt;&gt;"",MINIFS(Merchant!$A:$A,Merchant!$B:$B,$G$2),)</f>
        <v/>
      </c>
      <c r="D119" s="14" t="str">
        <f t="shared" si="3"/>
        <v/>
      </c>
      <c r="E119" s="14" t="str">
        <f t="shared" si="4"/>
        <v/>
      </c>
      <c r="F119" s="6" t="str">
        <f>IF($A119&lt;&gt;"",MAXIFS(Token!$C:$C,Token!$A:$A,$D119),)</f>
        <v/>
      </c>
    </row>
    <row r="120">
      <c r="A120" s="33" t="str">
        <f t="shared" si="1"/>
        <v/>
      </c>
      <c r="B120" s="22" t="str">
        <f t="shared" si="2"/>
        <v/>
      </c>
      <c r="C120" s="14" t="str">
        <f>IF($A120&lt;&gt;"",MINIFS(Merchant!$A:$A,Merchant!$B:$B,$G$2),)</f>
        <v/>
      </c>
      <c r="D120" s="14" t="str">
        <f t="shared" si="3"/>
        <v/>
      </c>
      <c r="E120" s="14" t="str">
        <f t="shared" si="4"/>
        <v/>
      </c>
      <c r="F120" s="6" t="str">
        <f>IF($A120&lt;&gt;"",MAXIFS(Token!$C:$C,Token!$A:$A,$D120),)</f>
        <v/>
      </c>
    </row>
    <row r="121">
      <c r="A121" s="33" t="str">
        <f t="shared" si="1"/>
        <v/>
      </c>
      <c r="B121" s="22" t="str">
        <f t="shared" si="2"/>
        <v/>
      </c>
      <c r="C121" s="14" t="str">
        <f>IF($A121&lt;&gt;"",MINIFS(Merchant!$A:$A,Merchant!$B:$B,$G$2),)</f>
        <v/>
      </c>
      <c r="D121" s="14" t="str">
        <f t="shared" si="3"/>
        <v/>
      </c>
      <c r="E121" s="14" t="str">
        <f t="shared" si="4"/>
        <v/>
      </c>
      <c r="F121" s="6" t="str">
        <f>IF($A121&lt;&gt;"",MAXIFS(Token!$C:$C,Token!$A:$A,$D121),)</f>
        <v/>
      </c>
    </row>
    <row r="122">
      <c r="A122" s="33" t="str">
        <f t="shared" si="1"/>
        <v/>
      </c>
      <c r="B122" s="22" t="str">
        <f t="shared" si="2"/>
        <v/>
      </c>
      <c r="C122" s="14" t="str">
        <f>IF($A122&lt;&gt;"",MINIFS(Merchant!$A:$A,Merchant!$B:$B,$G$2),)</f>
        <v/>
      </c>
      <c r="D122" s="14" t="str">
        <f t="shared" si="3"/>
        <v/>
      </c>
      <c r="E122" s="14" t="str">
        <f t="shared" si="4"/>
        <v/>
      </c>
      <c r="F122" s="6" t="str">
        <f>IF($A122&lt;&gt;"",MAXIFS(Token!$C:$C,Token!$A:$A,$D122),)</f>
        <v/>
      </c>
    </row>
    <row r="123">
      <c r="A123" s="33" t="str">
        <f t="shared" si="1"/>
        <v/>
      </c>
      <c r="B123" s="22" t="str">
        <f t="shared" si="2"/>
        <v/>
      </c>
      <c r="C123" s="14" t="str">
        <f>IF($A123&lt;&gt;"",MINIFS(Merchant!$A:$A,Merchant!$B:$B,$G$2),)</f>
        <v/>
      </c>
      <c r="D123" s="14" t="str">
        <f t="shared" si="3"/>
        <v/>
      </c>
      <c r="E123" s="14" t="str">
        <f t="shared" si="4"/>
        <v/>
      </c>
      <c r="F123" s="6" t="str">
        <f>IF($A123&lt;&gt;"",MAXIFS(Token!$C:$C,Token!$A:$A,$D123),)</f>
        <v/>
      </c>
    </row>
    <row r="124">
      <c r="A124" s="33" t="str">
        <f t="shared" si="1"/>
        <v/>
      </c>
      <c r="B124" s="22" t="str">
        <f t="shared" si="2"/>
        <v/>
      </c>
      <c r="C124" s="14" t="str">
        <f>IF($A124&lt;&gt;"",MINIFS(Merchant!$A:$A,Merchant!$B:$B,$G$2),)</f>
        <v/>
      </c>
      <c r="D124" s="14" t="str">
        <f t="shared" si="3"/>
        <v/>
      </c>
      <c r="E124" s="14" t="str">
        <f t="shared" si="4"/>
        <v/>
      </c>
      <c r="F124" s="6" t="str">
        <f>IF($A124&lt;&gt;"",MAXIFS(Token!$C:$C,Token!$A:$A,$D124),)</f>
        <v/>
      </c>
    </row>
    <row r="125">
      <c r="A125" s="33" t="str">
        <f t="shared" si="1"/>
        <v/>
      </c>
      <c r="B125" s="22" t="str">
        <f t="shared" si="2"/>
        <v/>
      </c>
      <c r="C125" s="14" t="str">
        <f>IF($A125&lt;&gt;"",MINIFS(Merchant!$A:$A,Merchant!$B:$B,$G$2),)</f>
        <v/>
      </c>
      <c r="D125" s="14" t="str">
        <f t="shared" si="3"/>
        <v/>
      </c>
      <c r="E125" s="14" t="str">
        <f t="shared" si="4"/>
        <v/>
      </c>
      <c r="F125" s="6" t="str">
        <f>IF($A125&lt;&gt;"",MAXIFS(Token!$C:$C,Token!$A:$A,$D125),)</f>
        <v/>
      </c>
    </row>
    <row r="126">
      <c r="A126" s="33" t="str">
        <f t="shared" si="1"/>
        <v/>
      </c>
      <c r="B126" s="22" t="str">
        <f t="shared" si="2"/>
        <v/>
      </c>
      <c r="C126" s="14" t="str">
        <f>IF($A126&lt;&gt;"",MINIFS(Merchant!$A:$A,Merchant!$B:$B,$G$2),)</f>
        <v/>
      </c>
      <c r="D126" s="14" t="str">
        <f t="shared" si="3"/>
        <v/>
      </c>
      <c r="E126" s="14" t="str">
        <f t="shared" si="4"/>
        <v/>
      </c>
      <c r="F126" s="6" t="str">
        <f>IF($A126&lt;&gt;"",MAXIFS(Token!$C:$C,Token!$A:$A,$D126),)</f>
        <v/>
      </c>
    </row>
    <row r="127">
      <c r="A127" s="33" t="str">
        <f t="shared" si="1"/>
        <v/>
      </c>
      <c r="B127" s="22" t="str">
        <f t="shared" si="2"/>
        <v/>
      </c>
      <c r="C127" s="14" t="str">
        <f>IF($A127&lt;&gt;"",MINIFS(Merchant!$A:$A,Merchant!$B:$B,$G$2),)</f>
        <v/>
      </c>
      <c r="D127" s="14" t="str">
        <f t="shared" si="3"/>
        <v/>
      </c>
      <c r="E127" s="14" t="str">
        <f t="shared" si="4"/>
        <v/>
      </c>
      <c r="F127" s="6" t="str">
        <f>IF($A127&lt;&gt;"",MAXIFS(Token!$C:$C,Token!$A:$A,$D127),)</f>
        <v/>
      </c>
    </row>
    <row r="128">
      <c r="A128" s="33" t="str">
        <f t="shared" si="1"/>
        <v/>
      </c>
      <c r="B128" s="22" t="str">
        <f t="shared" si="2"/>
        <v/>
      </c>
      <c r="C128" s="14" t="str">
        <f>IF($A128&lt;&gt;"",MINIFS(Merchant!$A:$A,Merchant!$B:$B,$G$2),)</f>
        <v/>
      </c>
      <c r="D128" s="14" t="str">
        <f t="shared" si="3"/>
        <v/>
      </c>
      <c r="E128" s="14" t="str">
        <f t="shared" si="4"/>
        <v/>
      </c>
      <c r="F128" s="6" t="str">
        <f>IF($A128&lt;&gt;"",MAXIFS(Token!$C:$C,Token!$A:$A,$D128),)</f>
        <v/>
      </c>
    </row>
    <row r="129">
      <c r="A129" s="33" t="str">
        <f t="shared" si="1"/>
        <v/>
      </c>
      <c r="B129" s="22" t="str">
        <f t="shared" si="2"/>
        <v/>
      </c>
      <c r="C129" s="14" t="str">
        <f>IF($A129&lt;&gt;"",MINIFS(Merchant!$A:$A,Merchant!$B:$B,$G$2),)</f>
        <v/>
      </c>
      <c r="D129" s="14" t="str">
        <f t="shared" si="3"/>
        <v/>
      </c>
      <c r="E129" s="14" t="str">
        <f t="shared" si="4"/>
        <v/>
      </c>
      <c r="F129" s="6" t="str">
        <f>IF($A129&lt;&gt;"",MAXIFS(Token!$C:$C,Token!$A:$A,$D129),)</f>
        <v/>
      </c>
    </row>
    <row r="130">
      <c r="A130" s="33" t="str">
        <f t="shared" si="1"/>
        <v/>
      </c>
      <c r="B130" s="22" t="str">
        <f t="shared" si="2"/>
        <v/>
      </c>
      <c r="C130" s="14" t="str">
        <f>IF($A130&lt;&gt;"",MINIFS(Merchant!$A:$A,Merchant!$B:$B,$G$2),)</f>
        <v/>
      </c>
      <c r="D130" s="14" t="str">
        <f t="shared" si="3"/>
        <v/>
      </c>
      <c r="E130" s="14" t="str">
        <f t="shared" si="4"/>
        <v/>
      </c>
      <c r="F130" s="6" t="str">
        <f>IF($A130&lt;&gt;"",MAXIFS(Token!$C:$C,Token!$A:$A,$D130),)</f>
        <v/>
      </c>
    </row>
    <row r="131">
      <c r="A131" s="33" t="str">
        <f t="shared" si="1"/>
        <v/>
      </c>
      <c r="B131" s="22" t="str">
        <f t="shared" si="2"/>
        <v/>
      </c>
      <c r="C131" s="14" t="str">
        <f>IF($A131&lt;&gt;"",MINIFS(Merchant!$A:$A,Merchant!$B:$B,$G$2),)</f>
        <v/>
      </c>
      <c r="D131" s="14" t="str">
        <f t="shared" si="3"/>
        <v/>
      </c>
      <c r="E131" s="14" t="str">
        <f t="shared" si="4"/>
        <v/>
      </c>
      <c r="F131" s="6" t="str">
        <f>IF($A131&lt;&gt;"",MAXIFS(Token!$C:$C,Token!$A:$A,$D131),)</f>
        <v/>
      </c>
    </row>
    <row r="132">
      <c r="A132" s="33" t="str">
        <f t="shared" si="1"/>
        <v/>
      </c>
      <c r="B132" s="22" t="str">
        <f t="shared" si="2"/>
        <v/>
      </c>
      <c r="C132" s="14" t="str">
        <f>IF($A132&lt;&gt;"",MINIFS(Merchant!$A:$A,Merchant!$B:$B,$G$2),)</f>
        <v/>
      </c>
      <c r="D132" s="14" t="str">
        <f t="shared" si="3"/>
        <v/>
      </c>
      <c r="E132" s="14" t="str">
        <f t="shared" si="4"/>
        <v/>
      </c>
      <c r="F132" s="6" t="str">
        <f>IF($A132&lt;&gt;"",MAXIFS(Token!$C:$C,Token!$A:$A,$D132),)</f>
        <v/>
      </c>
    </row>
    <row r="133">
      <c r="A133" s="33" t="str">
        <f t="shared" si="1"/>
        <v/>
      </c>
      <c r="B133" s="22" t="str">
        <f t="shared" si="2"/>
        <v/>
      </c>
      <c r="C133" s="14" t="str">
        <f>IF($A133&lt;&gt;"",MINIFS(Merchant!$A:$A,Merchant!$B:$B,$G$2),)</f>
        <v/>
      </c>
      <c r="D133" s="14" t="str">
        <f t="shared" si="3"/>
        <v/>
      </c>
      <c r="E133" s="14" t="str">
        <f t="shared" si="4"/>
        <v/>
      </c>
      <c r="F133" s="6" t="str">
        <f>IF($A133&lt;&gt;"",MAXIFS(Token!$C:$C,Token!$A:$A,$D133),)</f>
        <v/>
      </c>
    </row>
    <row r="134">
      <c r="A134" s="33" t="str">
        <f t="shared" si="1"/>
        <v/>
      </c>
      <c r="B134" s="22" t="str">
        <f t="shared" si="2"/>
        <v/>
      </c>
      <c r="C134" s="14" t="str">
        <f>IF($A134&lt;&gt;"",MINIFS(Merchant!$A:$A,Merchant!$B:$B,$G$2),)</f>
        <v/>
      </c>
      <c r="D134" s="14" t="str">
        <f t="shared" si="3"/>
        <v/>
      </c>
      <c r="E134" s="14" t="str">
        <f t="shared" si="4"/>
        <v/>
      </c>
      <c r="F134" s="6" t="str">
        <f>IF($A134&lt;&gt;"",MAXIFS(Token!$C:$C,Token!$A:$A,$D134),)</f>
        <v/>
      </c>
    </row>
    <row r="135">
      <c r="A135" s="33" t="str">
        <f t="shared" si="1"/>
        <v/>
      </c>
      <c r="B135" s="22" t="str">
        <f t="shared" si="2"/>
        <v/>
      </c>
      <c r="C135" s="14" t="str">
        <f>IF($A135&lt;&gt;"",MINIFS(Merchant!$A:$A,Merchant!$B:$B,$G$2),)</f>
        <v/>
      </c>
      <c r="D135" s="14" t="str">
        <f t="shared" si="3"/>
        <v/>
      </c>
      <c r="E135" s="14" t="str">
        <f t="shared" si="4"/>
        <v/>
      </c>
      <c r="F135" s="6" t="str">
        <f>IF($A135&lt;&gt;"",MAXIFS(Token!$C:$C,Token!$A:$A,$D135),)</f>
        <v/>
      </c>
    </row>
    <row r="136">
      <c r="A136" s="33" t="str">
        <f t="shared" si="1"/>
        <v/>
      </c>
      <c r="B136" s="22" t="str">
        <f t="shared" si="2"/>
        <v/>
      </c>
      <c r="C136" s="14" t="str">
        <f>IF($A136&lt;&gt;"",MINIFS(Merchant!$A:$A,Merchant!$B:$B,$G$2),)</f>
        <v/>
      </c>
      <c r="D136" s="14" t="str">
        <f t="shared" si="3"/>
        <v/>
      </c>
      <c r="E136" s="14" t="str">
        <f t="shared" si="4"/>
        <v/>
      </c>
      <c r="F136" s="6" t="str">
        <f>IF($A136&lt;&gt;"",MAXIFS(Token!$C:$C,Token!$A:$A,$D136),)</f>
        <v/>
      </c>
    </row>
    <row r="137">
      <c r="A137" s="33" t="str">
        <f t="shared" si="1"/>
        <v/>
      </c>
      <c r="B137" s="22" t="str">
        <f t="shared" si="2"/>
        <v/>
      </c>
      <c r="C137" s="14" t="str">
        <f>IF($A137&lt;&gt;"",MINIFS(Merchant!$A:$A,Merchant!$B:$B,$G$2),)</f>
        <v/>
      </c>
      <c r="D137" s="14" t="str">
        <f t="shared" si="3"/>
        <v/>
      </c>
      <c r="E137" s="14" t="str">
        <f t="shared" si="4"/>
        <v/>
      </c>
      <c r="F137" s="6" t="str">
        <f>IF($A137&lt;&gt;"",MAXIFS(Token!$C:$C,Token!$A:$A,$D137),)</f>
        <v/>
      </c>
    </row>
    <row r="138">
      <c r="A138" s="33" t="str">
        <f t="shared" si="1"/>
        <v/>
      </c>
      <c r="B138" s="22" t="str">
        <f t="shared" si="2"/>
        <v/>
      </c>
      <c r="C138" s="14" t="str">
        <f>IF($A138&lt;&gt;"",MINIFS(Merchant!$A:$A,Merchant!$B:$B,$G$2),)</f>
        <v/>
      </c>
      <c r="D138" s="14" t="str">
        <f t="shared" si="3"/>
        <v/>
      </c>
      <c r="E138" s="14" t="str">
        <f t="shared" si="4"/>
        <v/>
      </c>
      <c r="F138" s="6" t="str">
        <f>IF($A138&lt;&gt;"",MAXIFS(Token!$C:$C,Token!$A:$A,$D138),)</f>
        <v/>
      </c>
    </row>
    <row r="139">
      <c r="A139" s="33" t="str">
        <f t="shared" si="1"/>
        <v/>
      </c>
      <c r="B139" s="22" t="str">
        <f t="shared" si="2"/>
        <v/>
      </c>
      <c r="C139" s="14" t="str">
        <f>IF($A139&lt;&gt;"",MINIFS(Merchant!$A:$A,Merchant!$B:$B,$G$2),)</f>
        <v/>
      </c>
      <c r="D139" s="14" t="str">
        <f t="shared" si="3"/>
        <v/>
      </c>
      <c r="E139" s="14" t="str">
        <f t="shared" si="4"/>
        <v/>
      </c>
      <c r="F139" s="6" t="str">
        <f>IF($A139&lt;&gt;"",MAXIFS(Token!$C:$C,Token!$A:$A,$D139),)</f>
        <v/>
      </c>
    </row>
    <row r="140">
      <c r="A140" s="33" t="str">
        <f t="shared" si="1"/>
        <v/>
      </c>
      <c r="B140" s="22" t="str">
        <f t="shared" si="2"/>
        <v/>
      </c>
      <c r="C140" s="14" t="str">
        <f>IF($A140&lt;&gt;"",MINIFS(Merchant!$A:$A,Merchant!$B:$B,$G$2),)</f>
        <v/>
      </c>
      <c r="D140" s="14" t="str">
        <f t="shared" si="3"/>
        <v/>
      </c>
      <c r="E140" s="14" t="str">
        <f t="shared" si="4"/>
        <v/>
      </c>
      <c r="F140" s="6" t="str">
        <f>IF($A140&lt;&gt;"",MAXIFS(Token!$C:$C,Token!$A:$A,$D140),)</f>
        <v/>
      </c>
    </row>
    <row r="141">
      <c r="A141" s="33" t="str">
        <f t="shared" si="1"/>
        <v/>
      </c>
      <c r="B141" s="22" t="str">
        <f t="shared" si="2"/>
        <v/>
      </c>
      <c r="C141" s="14" t="str">
        <f>IF($A141&lt;&gt;"",MINIFS(Merchant!$A:$A,Merchant!$B:$B,$G$2),)</f>
        <v/>
      </c>
      <c r="D141" s="14" t="str">
        <f t="shared" si="3"/>
        <v/>
      </c>
      <c r="E141" s="14" t="str">
        <f t="shared" si="4"/>
        <v/>
      </c>
      <c r="F141" s="6" t="str">
        <f>IF($A141&lt;&gt;"",MAXIFS(Token!$C:$C,Token!$A:$A,$D141),)</f>
        <v/>
      </c>
    </row>
    <row r="142">
      <c r="A142" s="33" t="str">
        <f t="shared" si="1"/>
        <v/>
      </c>
      <c r="B142" s="22" t="str">
        <f t="shared" si="2"/>
        <v/>
      </c>
      <c r="C142" s="14" t="str">
        <f>IF($A142&lt;&gt;"",MINIFS(Merchant!$A:$A,Merchant!$B:$B,$G$2),)</f>
        <v/>
      </c>
      <c r="D142" s="14" t="str">
        <f t="shared" si="3"/>
        <v/>
      </c>
      <c r="E142" s="14" t="str">
        <f t="shared" si="4"/>
        <v/>
      </c>
      <c r="F142" s="6" t="str">
        <f>IF($A142&lt;&gt;"",MAXIFS(Token!$C:$C,Token!$A:$A,$D142),)</f>
        <v/>
      </c>
    </row>
    <row r="143">
      <c r="A143" s="33" t="str">
        <f t="shared" si="1"/>
        <v/>
      </c>
      <c r="B143" s="22" t="str">
        <f t="shared" si="2"/>
        <v/>
      </c>
      <c r="C143" s="14" t="str">
        <f>IF($A143&lt;&gt;"",MINIFS(Merchant!$A:$A,Merchant!$B:$B,$G$2),)</f>
        <v/>
      </c>
      <c r="D143" s="14" t="str">
        <f t="shared" si="3"/>
        <v/>
      </c>
      <c r="E143" s="14" t="str">
        <f t="shared" si="4"/>
        <v/>
      </c>
      <c r="F143" s="6" t="str">
        <f>IF($A143&lt;&gt;"",MAXIFS(Token!$C:$C,Token!$A:$A,$D143),)</f>
        <v/>
      </c>
    </row>
    <row r="144">
      <c r="A144" s="33" t="str">
        <f t="shared" si="1"/>
        <v/>
      </c>
      <c r="B144" s="22" t="str">
        <f t="shared" si="2"/>
        <v/>
      </c>
      <c r="C144" s="14" t="str">
        <f>IF($A144&lt;&gt;"",MINIFS(Merchant!$A:$A,Merchant!$B:$B,$G$2),)</f>
        <v/>
      </c>
      <c r="D144" s="14" t="str">
        <f t="shared" si="3"/>
        <v/>
      </c>
      <c r="E144" s="14" t="str">
        <f t="shared" si="4"/>
        <v/>
      </c>
      <c r="F144" s="6" t="str">
        <f>IF($A144&lt;&gt;"",MAXIFS(Token!$C:$C,Token!$A:$A,$D144),)</f>
        <v/>
      </c>
    </row>
    <row r="145">
      <c r="A145" s="33" t="str">
        <f t="shared" si="1"/>
        <v/>
      </c>
      <c r="B145" s="22" t="str">
        <f t="shared" si="2"/>
        <v/>
      </c>
      <c r="C145" s="14" t="str">
        <f>IF($A145&lt;&gt;"",MINIFS(Merchant!$A:$A,Merchant!$B:$B,$G$2),)</f>
        <v/>
      </c>
      <c r="D145" s="14" t="str">
        <f t="shared" si="3"/>
        <v/>
      </c>
      <c r="E145" s="14" t="str">
        <f t="shared" si="4"/>
        <v/>
      </c>
      <c r="F145" s="6" t="str">
        <f>IF($A145&lt;&gt;"",MAXIFS(Token!$C:$C,Token!$A:$A,$D145),)</f>
        <v/>
      </c>
    </row>
    <row r="146">
      <c r="A146" s="33" t="str">
        <f t="shared" si="1"/>
        <v/>
      </c>
      <c r="B146" s="22" t="str">
        <f t="shared" si="2"/>
        <v/>
      </c>
      <c r="C146" s="14" t="str">
        <f>IF($A146&lt;&gt;"",MINIFS(Merchant!$A:$A,Merchant!$B:$B,$G$2),)</f>
        <v/>
      </c>
      <c r="D146" s="14" t="str">
        <f t="shared" si="3"/>
        <v/>
      </c>
      <c r="E146" s="14" t="str">
        <f t="shared" si="4"/>
        <v/>
      </c>
      <c r="F146" s="6" t="str">
        <f>IF($A146&lt;&gt;"",MAXIFS(Token!$C:$C,Token!$A:$A,$D146),)</f>
        <v/>
      </c>
    </row>
    <row r="147">
      <c r="A147" s="33" t="str">
        <f t="shared" si="1"/>
        <v/>
      </c>
      <c r="B147" s="22" t="str">
        <f t="shared" si="2"/>
        <v/>
      </c>
      <c r="C147" s="14" t="str">
        <f>IF($A147&lt;&gt;"",MINIFS(Merchant!$A:$A,Merchant!$B:$B,$G$2),)</f>
        <v/>
      </c>
      <c r="D147" s="14" t="str">
        <f t="shared" si="3"/>
        <v/>
      </c>
      <c r="E147" s="14" t="str">
        <f t="shared" si="4"/>
        <v/>
      </c>
      <c r="F147" s="6" t="str">
        <f>IF($A147&lt;&gt;"",MAXIFS(Token!$C:$C,Token!$A:$A,$D147),)</f>
        <v/>
      </c>
    </row>
    <row r="148">
      <c r="A148" s="33" t="str">
        <f t="shared" si="1"/>
        <v/>
      </c>
      <c r="B148" s="22" t="str">
        <f t="shared" si="2"/>
        <v/>
      </c>
      <c r="C148" s="14" t="str">
        <f>IF($A148&lt;&gt;"",MINIFS(Merchant!$A:$A,Merchant!$B:$B,$G$2),)</f>
        <v/>
      </c>
      <c r="D148" s="14" t="str">
        <f t="shared" si="3"/>
        <v/>
      </c>
      <c r="E148" s="14" t="str">
        <f t="shared" si="4"/>
        <v/>
      </c>
      <c r="F148" s="6" t="str">
        <f>IF($A148&lt;&gt;"",MAXIFS(Token!$C:$C,Token!$A:$A,$D148),)</f>
        <v/>
      </c>
    </row>
    <row r="149">
      <c r="A149" s="33" t="str">
        <f t="shared" si="1"/>
        <v/>
      </c>
      <c r="B149" s="22" t="str">
        <f t="shared" si="2"/>
        <v/>
      </c>
      <c r="C149" s="14" t="str">
        <f>IF($A149&lt;&gt;"",MINIFS(Merchant!$A:$A,Merchant!$B:$B,$G$2),)</f>
        <v/>
      </c>
      <c r="D149" s="14" t="str">
        <f t="shared" si="3"/>
        <v/>
      </c>
      <c r="E149" s="14" t="str">
        <f t="shared" si="4"/>
        <v/>
      </c>
      <c r="F149" s="6" t="str">
        <f>IF($A149&lt;&gt;"",MAXIFS(Token!$C:$C,Token!$A:$A,$D149),)</f>
        <v/>
      </c>
    </row>
    <row r="150">
      <c r="A150" s="33" t="str">
        <f t="shared" si="1"/>
        <v/>
      </c>
      <c r="B150" s="22" t="str">
        <f t="shared" si="2"/>
        <v/>
      </c>
      <c r="C150" s="14" t="str">
        <f>IF($A150&lt;&gt;"",MINIFS(Merchant!$A:$A,Merchant!$B:$B,$G$2),)</f>
        <v/>
      </c>
      <c r="D150" s="14" t="str">
        <f t="shared" si="3"/>
        <v/>
      </c>
      <c r="E150" s="14" t="str">
        <f t="shared" si="4"/>
        <v/>
      </c>
      <c r="F150" s="6" t="str">
        <f>IF($A150&lt;&gt;"",MAXIFS(Token!$C:$C,Token!$A:$A,$D150),)</f>
        <v/>
      </c>
    </row>
    <row r="151">
      <c r="A151" s="33" t="str">
        <f t="shared" si="1"/>
        <v/>
      </c>
      <c r="B151" s="22" t="str">
        <f t="shared" si="2"/>
        <v/>
      </c>
      <c r="C151" s="14" t="str">
        <f>IF($A151&lt;&gt;"",MINIFS(Merchant!$A:$A,Merchant!$B:$B,$G$2),)</f>
        <v/>
      </c>
      <c r="D151" s="14" t="str">
        <f t="shared" si="3"/>
        <v/>
      </c>
      <c r="E151" s="14" t="str">
        <f t="shared" si="4"/>
        <v/>
      </c>
      <c r="F151" s="6" t="str">
        <f>IF($A151&lt;&gt;"",MAXIFS(Token!$C:$C,Token!$A:$A,$D151),)</f>
        <v/>
      </c>
    </row>
    <row r="152">
      <c r="A152" s="33" t="str">
        <f t="shared" si="1"/>
        <v/>
      </c>
      <c r="B152" s="22" t="str">
        <f t="shared" si="2"/>
        <v/>
      </c>
      <c r="C152" s="14" t="str">
        <f>IF($A152&lt;&gt;"",MINIFS(Merchant!$A:$A,Merchant!$B:$B,$G$2),)</f>
        <v/>
      </c>
      <c r="D152" s="14" t="str">
        <f t="shared" si="3"/>
        <v/>
      </c>
      <c r="E152" s="14" t="str">
        <f t="shared" si="4"/>
        <v/>
      </c>
      <c r="F152" s="6" t="str">
        <f>IF($A152&lt;&gt;"",MAXIFS(Token!$C:$C,Token!$A:$A,$D152),)</f>
        <v/>
      </c>
    </row>
    <row r="153">
      <c r="A153" s="33" t="str">
        <f t="shared" si="1"/>
        <v/>
      </c>
      <c r="B153" s="22" t="str">
        <f t="shared" si="2"/>
        <v/>
      </c>
      <c r="C153" s="14" t="str">
        <f>IF($A153&lt;&gt;"",MINIFS(Merchant!$A:$A,Merchant!$B:$B,$G$2),)</f>
        <v/>
      </c>
      <c r="D153" s="14" t="str">
        <f t="shared" si="3"/>
        <v/>
      </c>
      <c r="E153" s="14" t="str">
        <f t="shared" si="4"/>
        <v/>
      </c>
      <c r="F153" s="6" t="str">
        <f>IF($A153&lt;&gt;"",MAXIFS(Token!$C:$C,Token!$A:$A,$D153),)</f>
        <v/>
      </c>
    </row>
    <row r="154">
      <c r="A154" s="33" t="str">
        <f t="shared" si="1"/>
        <v/>
      </c>
      <c r="B154" s="22" t="str">
        <f t="shared" si="2"/>
        <v/>
      </c>
      <c r="C154" s="14" t="str">
        <f>IF($A154&lt;&gt;"",MINIFS(Merchant!$A:$A,Merchant!$B:$B,$G$2),)</f>
        <v/>
      </c>
      <c r="D154" s="14" t="str">
        <f t="shared" si="3"/>
        <v/>
      </c>
      <c r="E154" s="14" t="str">
        <f t="shared" si="4"/>
        <v/>
      </c>
      <c r="F154" s="6" t="str">
        <f>IF($A154&lt;&gt;"",MAXIFS(Token!$C:$C,Token!$A:$A,$D154),)</f>
        <v/>
      </c>
    </row>
    <row r="155">
      <c r="A155" s="33" t="str">
        <f t="shared" si="1"/>
        <v/>
      </c>
      <c r="B155" s="22" t="str">
        <f t="shared" si="2"/>
        <v/>
      </c>
      <c r="C155" s="14" t="str">
        <f>IF($A155&lt;&gt;"",MINIFS(Merchant!$A:$A,Merchant!$B:$B,$G$2),)</f>
        <v/>
      </c>
      <c r="D155" s="14" t="str">
        <f t="shared" si="3"/>
        <v/>
      </c>
      <c r="E155" s="14" t="str">
        <f t="shared" si="4"/>
        <v/>
      </c>
      <c r="F155" s="6" t="str">
        <f>IF($A155&lt;&gt;"",MAXIFS(Token!$C:$C,Token!$A:$A,$D155),)</f>
        <v/>
      </c>
    </row>
    <row r="156">
      <c r="A156" s="33" t="str">
        <f t="shared" si="1"/>
        <v/>
      </c>
      <c r="B156" s="22" t="str">
        <f t="shared" si="2"/>
        <v/>
      </c>
      <c r="C156" s="14" t="str">
        <f>IF($A156&lt;&gt;"",MINIFS(Merchant!$A:$A,Merchant!$B:$B,$G$2),)</f>
        <v/>
      </c>
      <c r="D156" s="14" t="str">
        <f t="shared" si="3"/>
        <v/>
      </c>
      <c r="E156" s="14" t="str">
        <f t="shared" si="4"/>
        <v/>
      </c>
      <c r="F156" s="6" t="str">
        <f>IF($A156&lt;&gt;"",MAXIFS(Token!$C:$C,Token!$A:$A,$D156),)</f>
        <v/>
      </c>
    </row>
    <row r="157">
      <c r="A157" s="33" t="str">
        <f t="shared" si="1"/>
        <v/>
      </c>
      <c r="B157" s="22" t="str">
        <f t="shared" si="2"/>
        <v/>
      </c>
      <c r="C157" s="14" t="str">
        <f>IF($A157&lt;&gt;"",MINIFS(Merchant!$A:$A,Merchant!$B:$B,$G$2),)</f>
        <v/>
      </c>
      <c r="D157" s="14" t="str">
        <f t="shared" si="3"/>
        <v/>
      </c>
      <c r="E157" s="14" t="str">
        <f t="shared" si="4"/>
        <v/>
      </c>
      <c r="F157" s="6" t="str">
        <f>IF($A157&lt;&gt;"",MAXIFS(Token!$C:$C,Token!$A:$A,$D157),)</f>
        <v/>
      </c>
    </row>
    <row r="158">
      <c r="A158" s="33" t="str">
        <f t="shared" si="1"/>
        <v/>
      </c>
      <c r="B158" s="22" t="str">
        <f t="shared" si="2"/>
        <v/>
      </c>
      <c r="C158" s="14" t="str">
        <f>IF($A158&lt;&gt;"",MINIFS(Merchant!$A:$A,Merchant!$B:$B,$G$2),)</f>
        <v/>
      </c>
      <c r="D158" s="14" t="str">
        <f t="shared" si="3"/>
        <v/>
      </c>
      <c r="E158" s="14" t="str">
        <f t="shared" si="4"/>
        <v/>
      </c>
      <c r="F158" s="6" t="str">
        <f>IF($A158&lt;&gt;"",MAXIFS(Token!$C:$C,Token!$A:$A,$D158),)</f>
        <v/>
      </c>
    </row>
    <row r="159">
      <c r="A159" s="33" t="str">
        <f t="shared" si="1"/>
        <v/>
      </c>
      <c r="B159" s="22" t="str">
        <f t="shared" si="2"/>
        <v/>
      </c>
      <c r="C159" s="14" t="str">
        <f>IF($A159&lt;&gt;"",MINIFS(Merchant!$A:$A,Merchant!$B:$B,$G$2),)</f>
        <v/>
      </c>
      <c r="D159" s="14" t="str">
        <f t="shared" si="3"/>
        <v/>
      </c>
      <c r="E159" s="14" t="str">
        <f t="shared" si="4"/>
        <v/>
      </c>
      <c r="F159" s="6" t="str">
        <f>IF($A159&lt;&gt;"",MAXIFS(Token!$C:$C,Token!$A:$A,$D159),)</f>
        <v/>
      </c>
    </row>
    <row r="160">
      <c r="A160" s="33" t="str">
        <f t="shared" si="1"/>
        <v/>
      </c>
      <c r="B160" s="22" t="str">
        <f t="shared" si="2"/>
        <v/>
      </c>
      <c r="C160" s="14" t="str">
        <f>IF($A160&lt;&gt;"",MINIFS(Merchant!$A:$A,Merchant!$B:$B,$G$2),)</f>
        <v/>
      </c>
      <c r="D160" s="14" t="str">
        <f t="shared" si="3"/>
        <v/>
      </c>
      <c r="E160" s="14" t="str">
        <f t="shared" si="4"/>
        <v/>
      </c>
      <c r="F160" s="6" t="str">
        <f>IF($A160&lt;&gt;"",MAXIFS(Token!$C:$C,Token!$A:$A,$D160),)</f>
        <v/>
      </c>
    </row>
    <row r="161">
      <c r="A161" s="33" t="str">
        <f t="shared" si="1"/>
        <v/>
      </c>
      <c r="B161" s="22" t="str">
        <f t="shared" si="2"/>
        <v/>
      </c>
      <c r="C161" s="14" t="str">
        <f>IF($A161&lt;&gt;"",MINIFS(Merchant!$A:$A,Merchant!$B:$B,$G$2),)</f>
        <v/>
      </c>
      <c r="D161" s="14" t="str">
        <f t="shared" si="3"/>
        <v/>
      </c>
      <c r="E161" s="14" t="str">
        <f t="shared" si="4"/>
        <v/>
      </c>
      <c r="F161" s="6" t="str">
        <f>IF($A161&lt;&gt;"",MAXIFS(Token!$C:$C,Token!$A:$A,$D161),)</f>
        <v/>
      </c>
    </row>
    <row r="162">
      <c r="A162" s="33" t="str">
        <f t="shared" si="1"/>
        <v/>
      </c>
      <c r="B162" s="22" t="str">
        <f t="shared" si="2"/>
        <v/>
      </c>
      <c r="C162" s="14" t="str">
        <f>IF($A162&lt;&gt;"",MINIFS(Merchant!$A:$A,Merchant!$B:$B,$G$2),)</f>
        <v/>
      </c>
      <c r="D162" s="14" t="str">
        <f t="shared" si="3"/>
        <v/>
      </c>
      <c r="E162" s="14" t="str">
        <f t="shared" si="4"/>
        <v/>
      </c>
      <c r="F162" s="6" t="str">
        <f>IF($A162&lt;&gt;"",MAXIFS(Token!$C:$C,Token!$A:$A,$D162),)</f>
        <v/>
      </c>
    </row>
    <row r="163">
      <c r="A163" s="33" t="str">
        <f t="shared" si="1"/>
        <v/>
      </c>
      <c r="B163" s="22" t="str">
        <f t="shared" si="2"/>
        <v/>
      </c>
      <c r="C163" s="14" t="str">
        <f>IF($A163&lt;&gt;"",MINIFS(Merchant!$A:$A,Merchant!$B:$B,$G$2),)</f>
        <v/>
      </c>
      <c r="D163" s="14" t="str">
        <f t="shared" si="3"/>
        <v/>
      </c>
      <c r="E163" s="14" t="str">
        <f t="shared" si="4"/>
        <v/>
      </c>
      <c r="F163" s="6" t="str">
        <f>IF($A163&lt;&gt;"",MAXIFS(Token!$C:$C,Token!$A:$A,$D163),)</f>
        <v/>
      </c>
    </row>
    <row r="164">
      <c r="A164" s="33" t="str">
        <f t="shared" si="1"/>
        <v/>
      </c>
      <c r="B164" s="22" t="str">
        <f t="shared" si="2"/>
        <v/>
      </c>
      <c r="C164" s="14" t="str">
        <f>IF($A164&lt;&gt;"",MINIFS(Merchant!$A:$A,Merchant!$B:$B,$G$2),)</f>
        <v/>
      </c>
      <c r="D164" s="14" t="str">
        <f t="shared" si="3"/>
        <v/>
      </c>
      <c r="E164" s="14" t="str">
        <f t="shared" si="4"/>
        <v/>
      </c>
      <c r="F164" s="6" t="str">
        <f>IF($A164&lt;&gt;"",MAXIFS(Token!$C:$C,Token!$A:$A,$D164),)</f>
        <v/>
      </c>
    </row>
    <row r="165">
      <c r="A165" s="33" t="str">
        <f t="shared" si="1"/>
        <v/>
      </c>
      <c r="B165" s="22" t="str">
        <f t="shared" si="2"/>
        <v/>
      </c>
      <c r="C165" s="14" t="str">
        <f>IF($A165&lt;&gt;"",MINIFS(Merchant!$A:$A,Merchant!$B:$B,$G$2),)</f>
        <v/>
      </c>
      <c r="D165" s="14" t="str">
        <f t="shared" si="3"/>
        <v/>
      </c>
      <c r="E165" s="14" t="str">
        <f t="shared" si="4"/>
        <v/>
      </c>
      <c r="F165" s="6" t="str">
        <f>IF($A165&lt;&gt;"",MAXIFS(Token!$C:$C,Token!$A:$A,$D165),)</f>
        <v/>
      </c>
    </row>
    <row r="166">
      <c r="A166" s="33" t="str">
        <f t="shared" si="1"/>
        <v/>
      </c>
      <c r="B166" s="22" t="str">
        <f t="shared" si="2"/>
        <v/>
      </c>
      <c r="C166" s="14" t="str">
        <f>IF($A166&lt;&gt;"",MINIFS(Merchant!$A:$A,Merchant!$B:$B,$G$2),)</f>
        <v/>
      </c>
      <c r="D166" s="14" t="str">
        <f t="shared" si="3"/>
        <v/>
      </c>
      <c r="E166" s="14" t="str">
        <f t="shared" si="4"/>
        <v/>
      </c>
      <c r="F166" s="6" t="str">
        <f>IF($A166&lt;&gt;"",MAXIFS(Token!$C:$C,Token!$A:$A,$D166),)</f>
        <v/>
      </c>
    </row>
    <row r="167">
      <c r="A167" s="33" t="str">
        <f t="shared" si="1"/>
        <v/>
      </c>
      <c r="B167" s="22" t="str">
        <f t="shared" si="2"/>
        <v/>
      </c>
      <c r="C167" s="14" t="str">
        <f>IF($A167&lt;&gt;"",MINIFS(Merchant!$A:$A,Merchant!$B:$B,$G$2),)</f>
        <v/>
      </c>
      <c r="D167" s="14" t="str">
        <f t="shared" si="3"/>
        <v/>
      </c>
      <c r="E167" s="14" t="str">
        <f t="shared" si="4"/>
        <v/>
      </c>
      <c r="F167" s="6" t="str">
        <f>IF($A167&lt;&gt;"",MAXIFS(Token!$C:$C,Token!$A:$A,$D167),)</f>
        <v/>
      </c>
    </row>
    <row r="168">
      <c r="A168" s="33" t="str">
        <f t="shared" si="1"/>
        <v/>
      </c>
      <c r="B168" s="22" t="str">
        <f t="shared" si="2"/>
        <v/>
      </c>
      <c r="C168" s="14" t="str">
        <f>IF($A168&lt;&gt;"",MINIFS(Merchant!$A:$A,Merchant!$B:$B,$G$2),)</f>
        <v/>
      </c>
      <c r="D168" s="14" t="str">
        <f t="shared" si="3"/>
        <v/>
      </c>
      <c r="E168" s="14" t="str">
        <f t="shared" si="4"/>
        <v/>
      </c>
      <c r="F168" s="6" t="str">
        <f>IF($A168&lt;&gt;"",MAXIFS(Token!$C:$C,Token!$A:$A,$D168),)</f>
        <v/>
      </c>
    </row>
    <row r="169">
      <c r="A169" s="33" t="str">
        <f t="shared" si="1"/>
        <v/>
      </c>
      <c r="B169" s="22" t="str">
        <f t="shared" si="2"/>
        <v/>
      </c>
      <c r="C169" s="14" t="str">
        <f>IF($A169&lt;&gt;"",MINIFS(Merchant!$A:$A,Merchant!$B:$B,$G$2),)</f>
        <v/>
      </c>
      <c r="D169" s="14" t="str">
        <f t="shared" si="3"/>
        <v/>
      </c>
      <c r="E169" s="14" t="str">
        <f t="shared" si="4"/>
        <v/>
      </c>
      <c r="F169" s="6" t="str">
        <f>IF($A169&lt;&gt;"",MAXIFS(Token!$C:$C,Token!$A:$A,$D169),)</f>
        <v/>
      </c>
    </row>
    <row r="170">
      <c r="A170" s="33" t="str">
        <f t="shared" si="1"/>
        <v/>
      </c>
      <c r="B170" s="22" t="str">
        <f t="shared" si="2"/>
        <v/>
      </c>
      <c r="C170" s="14" t="str">
        <f>IF($A170&lt;&gt;"",MINIFS(Merchant!$A:$A,Merchant!$B:$B,$G$2),)</f>
        <v/>
      </c>
      <c r="D170" s="14" t="str">
        <f t="shared" si="3"/>
        <v/>
      </c>
      <c r="E170" s="14" t="str">
        <f t="shared" si="4"/>
        <v/>
      </c>
      <c r="F170" s="6" t="str">
        <f>IF($A170&lt;&gt;"",MAXIFS(Token!$C:$C,Token!$A:$A,$D170),)</f>
        <v/>
      </c>
    </row>
    <row r="171">
      <c r="A171" s="33" t="str">
        <f t="shared" si="1"/>
        <v/>
      </c>
      <c r="B171" s="22" t="str">
        <f t="shared" si="2"/>
        <v/>
      </c>
      <c r="C171" s="14" t="str">
        <f>IF($A171&lt;&gt;"",MINIFS(Merchant!$A:$A,Merchant!$B:$B,$G$2),)</f>
        <v/>
      </c>
      <c r="D171" s="14" t="str">
        <f t="shared" si="3"/>
        <v/>
      </c>
      <c r="E171" s="14" t="str">
        <f t="shared" si="4"/>
        <v/>
      </c>
      <c r="F171" s="6" t="str">
        <f>IF($A171&lt;&gt;"",MAXIFS(Token!$C:$C,Token!$A:$A,$D171),)</f>
        <v/>
      </c>
    </row>
    <row r="172">
      <c r="A172" s="33" t="str">
        <f t="shared" si="1"/>
        <v/>
      </c>
      <c r="B172" s="22" t="str">
        <f t="shared" si="2"/>
        <v/>
      </c>
      <c r="C172" s="14" t="str">
        <f>IF($A172&lt;&gt;"",MINIFS(Merchant!$A:$A,Merchant!$B:$B,$G$2),)</f>
        <v/>
      </c>
      <c r="D172" s="14" t="str">
        <f t="shared" si="3"/>
        <v/>
      </c>
      <c r="E172" s="14" t="str">
        <f t="shared" si="4"/>
        <v/>
      </c>
      <c r="F172" s="6" t="str">
        <f>IF($A172&lt;&gt;"",MAXIFS(Token!$C:$C,Token!$A:$A,$D172),)</f>
        <v/>
      </c>
    </row>
    <row r="173">
      <c r="A173" s="33" t="str">
        <f t="shared" si="1"/>
        <v/>
      </c>
      <c r="B173" s="22" t="str">
        <f t="shared" si="2"/>
        <v/>
      </c>
      <c r="C173" s="14" t="str">
        <f>IF($A173&lt;&gt;"",MINIFS(Merchant!$A:$A,Merchant!$B:$B,$G$2),)</f>
        <v/>
      </c>
      <c r="D173" s="14" t="str">
        <f t="shared" si="3"/>
        <v/>
      </c>
      <c r="E173" s="14" t="str">
        <f t="shared" si="4"/>
        <v/>
      </c>
      <c r="F173" s="6" t="str">
        <f>IF($A173&lt;&gt;"",MAXIFS(Token!$C:$C,Token!$A:$A,$D173),)</f>
        <v/>
      </c>
    </row>
    <row r="174">
      <c r="A174" s="33" t="str">
        <f t="shared" si="1"/>
        <v/>
      </c>
      <c r="B174" s="22" t="str">
        <f t="shared" si="2"/>
        <v/>
      </c>
      <c r="C174" s="14" t="str">
        <f>IF($A174&lt;&gt;"",MINIFS(Merchant!$A:$A,Merchant!$B:$B,$G$2),)</f>
        <v/>
      </c>
      <c r="D174" s="14" t="str">
        <f t="shared" si="3"/>
        <v/>
      </c>
      <c r="E174" s="14" t="str">
        <f t="shared" si="4"/>
        <v/>
      </c>
      <c r="F174" s="6" t="str">
        <f>IF($A174&lt;&gt;"",MAXIFS(Token!$C:$C,Token!$A:$A,$D174),)</f>
        <v/>
      </c>
    </row>
    <row r="175">
      <c r="A175" s="33" t="str">
        <f t="shared" si="1"/>
        <v/>
      </c>
      <c r="B175" s="22" t="str">
        <f t="shared" si="2"/>
        <v/>
      </c>
      <c r="C175" s="14" t="str">
        <f>IF($A175&lt;&gt;"",MINIFS(Merchant!$A:$A,Merchant!$B:$B,$G$2),)</f>
        <v/>
      </c>
      <c r="D175" s="14" t="str">
        <f t="shared" si="3"/>
        <v/>
      </c>
      <c r="E175" s="14" t="str">
        <f t="shared" si="4"/>
        <v/>
      </c>
      <c r="F175" s="6" t="str">
        <f>IF($A175&lt;&gt;"",MAXIFS(Token!$C:$C,Token!$A:$A,$D175),)</f>
        <v/>
      </c>
    </row>
    <row r="176">
      <c r="A176" s="33" t="str">
        <f t="shared" si="1"/>
        <v/>
      </c>
      <c r="B176" s="22" t="str">
        <f t="shared" si="2"/>
        <v/>
      </c>
      <c r="C176" s="14" t="str">
        <f>IF($A176&lt;&gt;"",MINIFS(Merchant!$A:$A,Merchant!$B:$B,$G$2),)</f>
        <v/>
      </c>
      <c r="D176" s="14" t="str">
        <f t="shared" si="3"/>
        <v/>
      </c>
      <c r="E176" s="14" t="str">
        <f t="shared" si="4"/>
        <v/>
      </c>
      <c r="F176" s="6" t="str">
        <f>IF($A176&lt;&gt;"",MAXIFS(Token!$C:$C,Token!$A:$A,$D176),)</f>
        <v/>
      </c>
    </row>
    <row r="177">
      <c r="A177" s="33" t="str">
        <f t="shared" si="1"/>
        <v/>
      </c>
      <c r="B177" s="22" t="str">
        <f t="shared" si="2"/>
        <v/>
      </c>
      <c r="C177" s="14" t="str">
        <f>IF($A177&lt;&gt;"",MINIFS(Merchant!$A:$A,Merchant!$B:$B,$G$2),)</f>
        <v/>
      </c>
      <c r="D177" s="14" t="str">
        <f t="shared" si="3"/>
        <v/>
      </c>
      <c r="E177" s="14" t="str">
        <f t="shared" si="4"/>
        <v/>
      </c>
      <c r="F177" s="6" t="str">
        <f>IF($A177&lt;&gt;"",MAXIFS(Token!$C:$C,Token!$A:$A,$D177),)</f>
        <v/>
      </c>
    </row>
    <row r="178">
      <c r="A178" s="33" t="str">
        <f t="shared" si="1"/>
        <v/>
      </c>
      <c r="B178" s="22" t="str">
        <f t="shared" si="2"/>
        <v/>
      </c>
      <c r="C178" s="14" t="str">
        <f>IF($A178&lt;&gt;"",MINIFS(Merchant!$A:$A,Merchant!$B:$B,$G$2),)</f>
        <v/>
      </c>
      <c r="D178" s="14" t="str">
        <f t="shared" si="3"/>
        <v/>
      </c>
      <c r="E178" s="14" t="str">
        <f t="shared" si="4"/>
        <v/>
      </c>
      <c r="F178" s="6" t="str">
        <f>IF($A178&lt;&gt;"",MAXIFS(Token!$C:$C,Token!$A:$A,$D178),)</f>
        <v/>
      </c>
    </row>
    <row r="179">
      <c r="A179" s="33" t="str">
        <f t="shared" si="1"/>
        <v/>
      </c>
      <c r="B179" s="22" t="str">
        <f t="shared" si="2"/>
        <v/>
      </c>
      <c r="C179" s="14" t="str">
        <f>IF($A179&lt;&gt;"",MINIFS(Merchant!$A:$A,Merchant!$B:$B,$G$2),)</f>
        <v/>
      </c>
      <c r="D179" s="14" t="str">
        <f t="shared" si="3"/>
        <v/>
      </c>
      <c r="E179" s="14" t="str">
        <f t="shared" si="4"/>
        <v/>
      </c>
      <c r="F179" s="6" t="str">
        <f>IF($A179&lt;&gt;"",MAXIFS(Token!$C:$C,Token!$A:$A,$D179),)</f>
        <v/>
      </c>
    </row>
    <row r="180">
      <c r="A180" s="33" t="str">
        <f t="shared" si="1"/>
        <v/>
      </c>
      <c r="B180" s="22" t="str">
        <f t="shared" si="2"/>
        <v/>
      </c>
      <c r="C180" s="14" t="str">
        <f>IF($A180&lt;&gt;"",MINIFS(Merchant!$A:$A,Merchant!$B:$B,$G$2),)</f>
        <v/>
      </c>
      <c r="D180" s="14" t="str">
        <f t="shared" si="3"/>
        <v/>
      </c>
      <c r="E180" s="14" t="str">
        <f t="shared" si="4"/>
        <v/>
      </c>
      <c r="F180" s="6" t="str">
        <f>IF($A180&lt;&gt;"",MAXIFS(Token!$C:$C,Token!$A:$A,$D180),)</f>
        <v/>
      </c>
    </row>
    <row r="181">
      <c r="A181" s="33" t="str">
        <f t="shared" si="1"/>
        <v/>
      </c>
      <c r="B181" s="22" t="str">
        <f t="shared" si="2"/>
        <v/>
      </c>
      <c r="C181" s="14" t="str">
        <f>IF($A181&lt;&gt;"",MINIFS(Merchant!$A:$A,Merchant!$B:$B,$G$2),)</f>
        <v/>
      </c>
      <c r="D181" s="14" t="str">
        <f t="shared" si="3"/>
        <v/>
      </c>
      <c r="E181" s="14" t="str">
        <f t="shared" si="4"/>
        <v/>
      </c>
      <c r="F181" s="6" t="str">
        <f>IF($A181&lt;&gt;"",MAXIFS(Token!$C:$C,Token!$A:$A,$D181),)</f>
        <v/>
      </c>
    </row>
    <row r="182">
      <c r="A182" s="33" t="str">
        <f t="shared" si="1"/>
        <v/>
      </c>
      <c r="B182" s="22" t="str">
        <f t="shared" si="2"/>
        <v/>
      </c>
      <c r="C182" s="14" t="str">
        <f>IF($A182&lt;&gt;"",MINIFS(Merchant!$A:$A,Merchant!$B:$B,$G$2),)</f>
        <v/>
      </c>
      <c r="D182" s="14" t="str">
        <f t="shared" si="3"/>
        <v/>
      </c>
      <c r="E182" s="14" t="str">
        <f t="shared" si="4"/>
        <v/>
      </c>
      <c r="F182" s="6" t="str">
        <f>IF($A182&lt;&gt;"",MAXIFS(Token!$C:$C,Token!$A:$A,$D182),)</f>
        <v/>
      </c>
    </row>
    <row r="183">
      <c r="A183" s="33" t="str">
        <f t="shared" si="1"/>
        <v/>
      </c>
      <c r="B183" s="22" t="str">
        <f t="shared" si="2"/>
        <v/>
      </c>
      <c r="C183" s="14" t="str">
        <f>IF($A183&lt;&gt;"",MINIFS(Merchant!$A:$A,Merchant!$B:$B,$G$2),)</f>
        <v/>
      </c>
      <c r="D183" s="14" t="str">
        <f t="shared" si="3"/>
        <v/>
      </c>
      <c r="E183" s="14" t="str">
        <f t="shared" si="4"/>
        <v/>
      </c>
      <c r="F183" s="6" t="str">
        <f>IF($A183&lt;&gt;"",MAXIFS(Token!$C:$C,Token!$A:$A,$D183),)</f>
        <v/>
      </c>
    </row>
    <row r="184">
      <c r="A184" s="33" t="str">
        <f t="shared" si="1"/>
        <v/>
      </c>
      <c r="B184" s="22" t="str">
        <f t="shared" si="2"/>
        <v/>
      </c>
      <c r="C184" s="14" t="str">
        <f>IF($A184&lt;&gt;"",MINIFS(Merchant!$A:$A,Merchant!$B:$B,$G$2),)</f>
        <v/>
      </c>
      <c r="D184" s="14" t="str">
        <f t="shared" si="3"/>
        <v/>
      </c>
      <c r="E184" s="14" t="str">
        <f t="shared" si="4"/>
        <v/>
      </c>
      <c r="F184" s="6" t="str">
        <f>IF($A184&lt;&gt;"",MAXIFS(Token!$C:$C,Token!$A:$A,$D184),)</f>
        <v/>
      </c>
    </row>
    <row r="185">
      <c r="A185" s="33" t="str">
        <f t="shared" si="1"/>
        <v/>
      </c>
      <c r="B185" s="22" t="str">
        <f t="shared" si="2"/>
        <v/>
      </c>
      <c r="C185" s="14" t="str">
        <f>IF($A185&lt;&gt;"",MINIFS(Merchant!$A:$A,Merchant!$B:$B,$G$2),)</f>
        <v/>
      </c>
      <c r="D185" s="14" t="str">
        <f t="shared" si="3"/>
        <v/>
      </c>
      <c r="E185" s="14" t="str">
        <f t="shared" si="4"/>
        <v/>
      </c>
      <c r="F185" s="6" t="str">
        <f>IF($A185&lt;&gt;"",MAXIFS(Token!$C:$C,Token!$A:$A,$D185),)</f>
        <v/>
      </c>
    </row>
    <row r="186">
      <c r="A186" s="33" t="str">
        <f t="shared" si="1"/>
        <v/>
      </c>
      <c r="B186" s="22" t="str">
        <f t="shared" si="2"/>
        <v/>
      </c>
      <c r="C186" s="14" t="str">
        <f>IF($A186&lt;&gt;"",MINIFS(Merchant!$A:$A,Merchant!$B:$B,$G$2),)</f>
        <v/>
      </c>
      <c r="D186" s="14" t="str">
        <f t="shared" si="3"/>
        <v/>
      </c>
      <c r="E186" s="14" t="str">
        <f t="shared" si="4"/>
        <v/>
      </c>
      <c r="F186" s="6" t="str">
        <f>IF($A186&lt;&gt;"",MAXIFS(Token!$C:$C,Token!$A:$A,$D186),)</f>
        <v/>
      </c>
    </row>
    <row r="187">
      <c r="A187" s="33" t="str">
        <f t="shared" si="1"/>
        <v/>
      </c>
      <c r="B187" s="22" t="str">
        <f t="shared" si="2"/>
        <v/>
      </c>
      <c r="C187" s="14" t="str">
        <f>IF($A187&lt;&gt;"",MINIFS(Merchant!$A:$A,Merchant!$B:$B,$G$2),)</f>
        <v/>
      </c>
      <c r="D187" s="14" t="str">
        <f t="shared" si="3"/>
        <v/>
      </c>
      <c r="E187" s="14" t="str">
        <f t="shared" si="4"/>
        <v/>
      </c>
      <c r="F187" s="6" t="str">
        <f>IF($A187&lt;&gt;"",MAXIFS(Token!$C:$C,Token!$A:$A,$D187),)</f>
        <v/>
      </c>
    </row>
    <row r="188">
      <c r="A188" s="33" t="str">
        <f t="shared" si="1"/>
        <v/>
      </c>
      <c r="B188" s="22" t="str">
        <f t="shared" si="2"/>
        <v/>
      </c>
      <c r="C188" s="14" t="str">
        <f>IF($A188&lt;&gt;"",MINIFS(Merchant!$A:$A,Merchant!$B:$B,$G$2),)</f>
        <v/>
      </c>
      <c r="D188" s="14" t="str">
        <f t="shared" si="3"/>
        <v/>
      </c>
      <c r="E188" s="14" t="str">
        <f t="shared" si="4"/>
        <v/>
      </c>
      <c r="F188" s="6" t="str">
        <f>IF($A188&lt;&gt;"",MAXIFS(Token!$C:$C,Token!$A:$A,$D188),)</f>
        <v/>
      </c>
    </row>
    <row r="189">
      <c r="A189" s="33" t="str">
        <f t="shared" si="1"/>
        <v/>
      </c>
      <c r="B189" s="22" t="str">
        <f t="shared" si="2"/>
        <v/>
      </c>
      <c r="C189" s="14" t="str">
        <f>IF($A189&lt;&gt;"",MINIFS(Merchant!$A:$A,Merchant!$B:$B,$G$2),)</f>
        <v/>
      </c>
      <c r="D189" s="14" t="str">
        <f t="shared" si="3"/>
        <v/>
      </c>
      <c r="E189" s="14" t="str">
        <f t="shared" si="4"/>
        <v/>
      </c>
      <c r="F189" s="6" t="str">
        <f>IF($A189&lt;&gt;"",MAXIFS(Token!$C:$C,Token!$A:$A,$D189),)</f>
        <v/>
      </c>
    </row>
    <row r="190">
      <c r="A190" s="33" t="str">
        <f t="shared" si="1"/>
        <v/>
      </c>
      <c r="B190" s="22" t="str">
        <f t="shared" si="2"/>
        <v/>
      </c>
      <c r="C190" s="14" t="str">
        <f>IF($A190&lt;&gt;"",MINIFS(Merchant!$A:$A,Merchant!$B:$B,$G$2),)</f>
        <v/>
      </c>
      <c r="D190" s="14" t="str">
        <f t="shared" si="3"/>
        <v/>
      </c>
      <c r="E190" s="14" t="str">
        <f t="shared" si="4"/>
        <v/>
      </c>
      <c r="F190" s="6" t="str">
        <f>IF($A190&lt;&gt;"",MAXIFS(Token!$C:$C,Token!$A:$A,$D190),)</f>
        <v/>
      </c>
    </row>
    <row r="191">
      <c r="A191" s="33" t="str">
        <f t="shared" si="1"/>
        <v/>
      </c>
      <c r="B191" s="22" t="str">
        <f t="shared" si="2"/>
        <v/>
      </c>
      <c r="C191" s="14" t="str">
        <f>IF($A191&lt;&gt;"",MINIFS(Merchant!$A:$A,Merchant!$B:$B,$G$2),)</f>
        <v/>
      </c>
      <c r="D191" s="14" t="str">
        <f t="shared" si="3"/>
        <v/>
      </c>
      <c r="E191" s="14" t="str">
        <f t="shared" si="4"/>
        <v/>
      </c>
      <c r="F191" s="6" t="str">
        <f>IF($A191&lt;&gt;"",MAXIFS(Token!$C:$C,Token!$A:$A,$D191),)</f>
        <v/>
      </c>
    </row>
    <row r="192">
      <c r="A192" s="33" t="str">
        <f t="shared" si="1"/>
        <v/>
      </c>
      <c r="B192" s="22" t="str">
        <f t="shared" si="2"/>
        <v/>
      </c>
      <c r="C192" s="14" t="str">
        <f>IF($A192&lt;&gt;"",MINIFS(Merchant!$A:$A,Merchant!$B:$B,$G$2),)</f>
        <v/>
      </c>
      <c r="D192" s="14" t="str">
        <f t="shared" si="3"/>
        <v/>
      </c>
      <c r="E192" s="14" t="str">
        <f t="shared" si="4"/>
        <v/>
      </c>
      <c r="F192" s="6" t="str">
        <f>IF($A192&lt;&gt;"",MAXIFS(Token!$C:$C,Token!$A:$A,$D192),)</f>
        <v/>
      </c>
    </row>
    <row r="193">
      <c r="A193" s="33" t="str">
        <f t="shared" si="1"/>
        <v/>
      </c>
      <c r="B193" s="22" t="str">
        <f t="shared" si="2"/>
        <v/>
      </c>
      <c r="C193" s="14" t="str">
        <f>IF($A193&lt;&gt;"",MINIFS(Merchant!$A:$A,Merchant!$B:$B,$G$2),)</f>
        <v/>
      </c>
      <c r="D193" s="14" t="str">
        <f t="shared" si="3"/>
        <v/>
      </c>
      <c r="E193" s="14" t="str">
        <f t="shared" si="4"/>
        <v/>
      </c>
      <c r="F193" s="6" t="str">
        <f>IF($A193&lt;&gt;"",MAXIFS(Token!$C:$C,Token!$A:$A,$D193),)</f>
        <v/>
      </c>
    </row>
    <row r="194">
      <c r="A194" s="33" t="str">
        <f t="shared" si="1"/>
        <v/>
      </c>
      <c r="B194" s="22" t="str">
        <f t="shared" si="2"/>
        <v/>
      </c>
      <c r="C194" s="14" t="str">
        <f>IF($A194&lt;&gt;"",MINIFS(Merchant!$A:$A,Merchant!$B:$B,$G$2),)</f>
        <v/>
      </c>
      <c r="D194" s="14" t="str">
        <f t="shared" si="3"/>
        <v/>
      </c>
      <c r="E194" s="14" t="str">
        <f t="shared" si="4"/>
        <v/>
      </c>
      <c r="F194" s="6" t="str">
        <f>IF($A194&lt;&gt;"",MAXIFS(Token!$C:$C,Token!$A:$A,$D194),)</f>
        <v/>
      </c>
    </row>
    <row r="195">
      <c r="A195" s="33" t="str">
        <f t="shared" si="1"/>
        <v/>
      </c>
      <c r="B195" s="22" t="str">
        <f t="shared" si="2"/>
        <v/>
      </c>
      <c r="C195" s="14" t="str">
        <f>IF($A195&lt;&gt;"",MINIFS(Merchant!$A:$A,Merchant!$B:$B,$G$2),)</f>
        <v/>
      </c>
      <c r="D195" s="14" t="str">
        <f t="shared" si="3"/>
        <v/>
      </c>
      <c r="E195" s="14" t="str">
        <f t="shared" si="4"/>
        <v/>
      </c>
      <c r="F195" s="6" t="str">
        <f>IF($A195&lt;&gt;"",MAXIFS(Token!$C:$C,Token!$A:$A,$D195),)</f>
        <v/>
      </c>
    </row>
    <row r="196">
      <c r="A196" s="33" t="str">
        <f t="shared" si="1"/>
        <v/>
      </c>
      <c r="B196" s="22" t="str">
        <f t="shared" si="2"/>
        <v/>
      </c>
      <c r="C196" s="14" t="str">
        <f>IF($A196&lt;&gt;"",MINIFS(Merchant!$A:$A,Merchant!$B:$B,$G$2),)</f>
        <v/>
      </c>
      <c r="D196" s="14" t="str">
        <f t="shared" si="3"/>
        <v/>
      </c>
      <c r="E196" s="14" t="str">
        <f t="shared" si="4"/>
        <v/>
      </c>
      <c r="F196" s="6" t="str">
        <f>IF($A196&lt;&gt;"",MAXIFS(Token!$C:$C,Token!$A:$A,$D196),)</f>
        <v/>
      </c>
    </row>
    <row r="197">
      <c r="A197" s="33" t="str">
        <f t="shared" si="1"/>
        <v/>
      </c>
      <c r="B197" s="22" t="str">
        <f t="shared" si="2"/>
        <v/>
      </c>
      <c r="C197" s="14" t="str">
        <f>IF($A197&lt;&gt;"",MINIFS(Merchant!$A:$A,Merchant!$B:$B,$G$2),)</f>
        <v/>
      </c>
      <c r="D197" s="14" t="str">
        <f t="shared" si="3"/>
        <v/>
      </c>
      <c r="E197" s="14" t="str">
        <f t="shared" si="4"/>
        <v/>
      </c>
      <c r="F197" s="6" t="str">
        <f>IF($A197&lt;&gt;"",MAXIFS(Token!$C:$C,Token!$A:$A,$D197),)</f>
        <v/>
      </c>
    </row>
    <row r="198">
      <c r="A198" s="33" t="str">
        <f t="shared" si="1"/>
        <v/>
      </c>
      <c r="B198" s="22" t="str">
        <f t="shared" si="2"/>
        <v/>
      </c>
      <c r="C198" s="14" t="str">
        <f>IF($A198&lt;&gt;"",MINIFS(Merchant!$A:$A,Merchant!$B:$B,$G$2),)</f>
        <v/>
      </c>
      <c r="D198" s="14" t="str">
        <f t="shared" si="3"/>
        <v/>
      </c>
      <c r="E198" s="14" t="str">
        <f t="shared" si="4"/>
        <v/>
      </c>
      <c r="F198" s="6" t="str">
        <f>IF($A198&lt;&gt;"",MAXIFS(Token!$C:$C,Token!$A:$A,$D198),)</f>
        <v/>
      </c>
    </row>
    <row r="199">
      <c r="A199" s="33" t="str">
        <f t="shared" si="1"/>
        <v/>
      </c>
      <c r="B199" s="22" t="str">
        <f t="shared" si="2"/>
        <v/>
      </c>
      <c r="C199" s="14" t="str">
        <f>IF($A199&lt;&gt;"",MINIFS(Merchant!$A:$A,Merchant!$B:$B,$G$2),)</f>
        <v/>
      </c>
      <c r="D199" s="14" t="str">
        <f t="shared" si="3"/>
        <v/>
      </c>
      <c r="E199" s="14" t="str">
        <f t="shared" si="4"/>
        <v/>
      </c>
      <c r="F199" s="6" t="str">
        <f>IF($A199&lt;&gt;"",MAXIFS(Token!$C:$C,Token!$A:$A,$D199),)</f>
        <v/>
      </c>
    </row>
    <row r="200">
      <c r="A200" s="33" t="str">
        <f t="shared" si="1"/>
        <v/>
      </c>
      <c r="B200" s="22" t="str">
        <f t="shared" si="2"/>
        <v/>
      </c>
      <c r="C200" s="14" t="str">
        <f>IF($A200&lt;&gt;"",MINIFS(Merchant!$A:$A,Merchant!$B:$B,$G$2),)</f>
        <v/>
      </c>
      <c r="D200" s="14" t="str">
        <f t="shared" si="3"/>
        <v/>
      </c>
      <c r="E200" s="14" t="str">
        <f t="shared" si="4"/>
        <v/>
      </c>
      <c r="F200" s="6" t="str">
        <f>IF($A200&lt;&gt;"",MAXIFS(Token!$C:$C,Token!$A:$A,$D200),)</f>
        <v/>
      </c>
    </row>
    <row r="201">
      <c r="A201" s="33" t="str">
        <f t="shared" si="1"/>
        <v/>
      </c>
      <c r="B201" s="22" t="str">
        <f t="shared" si="2"/>
        <v/>
      </c>
      <c r="C201" s="14" t="str">
        <f>IF($A201&lt;&gt;"",MINIFS(Merchant!$A:$A,Merchant!$B:$B,$G$2),)</f>
        <v/>
      </c>
      <c r="D201" s="14" t="str">
        <f t="shared" si="3"/>
        <v/>
      </c>
      <c r="E201" s="14" t="str">
        <f t="shared" si="4"/>
        <v/>
      </c>
      <c r="F201" s="6" t="str">
        <f>IF($A201&lt;&gt;"",MAXIFS(Token!$C:$C,Token!$A:$A,$D201),)</f>
        <v/>
      </c>
    </row>
    <row r="202">
      <c r="A202" s="33" t="str">
        <f t="shared" si="1"/>
        <v/>
      </c>
      <c r="B202" s="22" t="str">
        <f t="shared" si="2"/>
        <v/>
      </c>
      <c r="C202" s="14" t="str">
        <f>IF($A202&lt;&gt;"",MINIFS(Merchant!$A:$A,Merchant!$B:$B,$G$2),)</f>
        <v/>
      </c>
      <c r="D202" s="14" t="str">
        <f t="shared" si="3"/>
        <v/>
      </c>
      <c r="E202" s="14" t="str">
        <f t="shared" si="4"/>
        <v/>
      </c>
      <c r="F202" s="6" t="str">
        <f>IF($A202&lt;&gt;"",MAXIFS(Token!$C:$C,Token!$A:$A,$D202),)</f>
        <v/>
      </c>
    </row>
    <row r="203">
      <c r="A203" s="33" t="str">
        <f t="shared" si="1"/>
        <v/>
      </c>
      <c r="B203" s="22" t="str">
        <f t="shared" si="2"/>
        <v/>
      </c>
      <c r="C203" s="14" t="str">
        <f>IF($A203&lt;&gt;"",MINIFS(Merchant!$A:$A,Merchant!$B:$B,$G$2),)</f>
        <v/>
      </c>
      <c r="D203" s="14" t="str">
        <f t="shared" si="3"/>
        <v/>
      </c>
      <c r="E203" s="14" t="str">
        <f t="shared" si="4"/>
        <v/>
      </c>
      <c r="F203" s="6" t="str">
        <f>IF($A203&lt;&gt;"",MAXIFS(Token!$C:$C,Token!$A:$A,$D203),)</f>
        <v/>
      </c>
    </row>
    <row r="204">
      <c r="A204" s="33" t="str">
        <f t="shared" si="1"/>
        <v/>
      </c>
      <c r="B204" s="22" t="str">
        <f t="shared" si="2"/>
        <v/>
      </c>
      <c r="C204" s="14" t="str">
        <f>IF($A204&lt;&gt;"",MINIFS(Merchant!$A:$A,Merchant!$B:$B,$G$2),)</f>
        <v/>
      </c>
      <c r="D204" s="14" t="str">
        <f t="shared" si="3"/>
        <v/>
      </c>
      <c r="E204" s="14" t="str">
        <f t="shared" si="4"/>
        <v/>
      </c>
      <c r="F204" s="6" t="str">
        <f>IF($A204&lt;&gt;"",MAXIFS(Token!$C:$C,Token!$A:$A,$D204),)</f>
        <v/>
      </c>
    </row>
    <row r="205">
      <c r="A205" s="33" t="str">
        <f t="shared" si="1"/>
        <v/>
      </c>
      <c r="B205" s="22" t="str">
        <f t="shared" si="2"/>
        <v/>
      </c>
      <c r="C205" s="14" t="str">
        <f>IF($A205&lt;&gt;"",MINIFS(Merchant!$A:$A,Merchant!$B:$B,$G$2),)</f>
        <v/>
      </c>
      <c r="D205" s="14" t="str">
        <f t="shared" si="3"/>
        <v/>
      </c>
      <c r="E205" s="14" t="str">
        <f t="shared" si="4"/>
        <v/>
      </c>
      <c r="F205" s="6" t="str">
        <f>IF($A205&lt;&gt;"",MAXIFS(Token!$C:$C,Token!$A:$A,$D205),)</f>
        <v/>
      </c>
    </row>
    <row r="206">
      <c r="A206" s="33" t="str">
        <f t="shared" si="1"/>
        <v/>
      </c>
      <c r="B206" s="22" t="str">
        <f t="shared" si="2"/>
        <v/>
      </c>
      <c r="C206" s="14" t="str">
        <f>IF($A206&lt;&gt;"",MINIFS(Merchant!$A:$A,Merchant!$B:$B,$G$2),)</f>
        <v/>
      </c>
      <c r="D206" s="14" t="str">
        <f t="shared" si="3"/>
        <v/>
      </c>
      <c r="E206" s="14" t="str">
        <f t="shared" si="4"/>
        <v/>
      </c>
      <c r="F206" s="6" t="str">
        <f>IF($A206&lt;&gt;"",MAXIFS(Token!$C:$C,Token!$A:$A,$D206),)</f>
        <v/>
      </c>
    </row>
    <row r="207">
      <c r="A207" s="33" t="str">
        <f t="shared" si="1"/>
        <v/>
      </c>
      <c r="B207" s="22" t="str">
        <f t="shared" si="2"/>
        <v/>
      </c>
      <c r="C207" s="14" t="str">
        <f>IF($A207&lt;&gt;"",MINIFS(Merchant!$A:$A,Merchant!$B:$B,$G$2),)</f>
        <v/>
      </c>
      <c r="D207" s="14" t="str">
        <f t="shared" si="3"/>
        <v/>
      </c>
      <c r="E207" s="14" t="str">
        <f t="shared" si="4"/>
        <v/>
      </c>
      <c r="F207" s="6" t="str">
        <f>IF($A207&lt;&gt;"",MAXIFS(Token!$C:$C,Token!$A:$A,$D207),)</f>
        <v/>
      </c>
    </row>
    <row r="208">
      <c r="A208" s="33" t="str">
        <f t="shared" si="1"/>
        <v/>
      </c>
      <c r="B208" s="22" t="str">
        <f t="shared" si="2"/>
        <v/>
      </c>
      <c r="C208" s="14" t="str">
        <f>IF($A208&lt;&gt;"",MINIFS(Merchant!$A:$A,Merchant!$B:$B,$G$2),)</f>
        <v/>
      </c>
      <c r="D208" s="14" t="str">
        <f t="shared" si="3"/>
        <v/>
      </c>
      <c r="E208" s="14" t="str">
        <f t="shared" si="4"/>
        <v/>
      </c>
      <c r="F208" s="6" t="str">
        <f>IF($A208&lt;&gt;"",MAXIFS(Token!$C:$C,Token!$A:$A,$D208),)</f>
        <v/>
      </c>
    </row>
    <row r="209">
      <c r="A209" s="33" t="str">
        <f t="shared" si="1"/>
        <v/>
      </c>
      <c r="B209" s="22" t="str">
        <f t="shared" si="2"/>
        <v/>
      </c>
      <c r="C209" s="14" t="str">
        <f>IF($A209&lt;&gt;"",MINIFS(Merchant!$A:$A,Merchant!$B:$B,$G$2),)</f>
        <v/>
      </c>
      <c r="D209" s="14" t="str">
        <f t="shared" si="3"/>
        <v/>
      </c>
      <c r="E209" s="14" t="str">
        <f t="shared" si="4"/>
        <v/>
      </c>
      <c r="F209" s="6" t="str">
        <f>IF($A209&lt;&gt;"",MAXIFS(Token!$C:$C,Token!$A:$A,$D209),)</f>
        <v/>
      </c>
    </row>
    <row r="210">
      <c r="A210" s="33" t="str">
        <f t="shared" si="1"/>
        <v/>
      </c>
      <c r="B210" s="22" t="str">
        <f t="shared" si="2"/>
        <v/>
      </c>
      <c r="C210" s="14" t="str">
        <f>IF($A210&lt;&gt;"",MINIFS(Merchant!$A:$A,Merchant!$B:$B,$G$2),)</f>
        <v/>
      </c>
      <c r="D210" s="14" t="str">
        <f t="shared" si="3"/>
        <v/>
      </c>
      <c r="E210" s="14" t="str">
        <f t="shared" si="4"/>
        <v/>
      </c>
      <c r="F210" s="6" t="str">
        <f>IF($A210&lt;&gt;"",MAXIFS(Token!$C:$C,Token!$A:$A,$D210),)</f>
        <v/>
      </c>
    </row>
    <row r="211">
      <c r="A211" s="33" t="str">
        <f t="shared" si="1"/>
        <v/>
      </c>
      <c r="B211" s="22" t="str">
        <f t="shared" si="2"/>
        <v/>
      </c>
      <c r="C211" s="14" t="str">
        <f>IF($A211&lt;&gt;"",MINIFS(Merchant!$A:$A,Merchant!$B:$B,$G$2),)</f>
        <v/>
      </c>
      <c r="D211" s="14" t="str">
        <f t="shared" si="3"/>
        <v/>
      </c>
      <c r="E211" s="14" t="str">
        <f t="shared" si="4"/>
        <v/>
      </c>
      <c r="F211" s="6" t="str">
        <f>IF($A211&lt;&gt;"",MAXIFS(Token!$C:$C,Token!$A:$A,$D211),)</f>
        <v/>
      </c>
    </row>
    <row r="212">
      <c r="A212" s="33" t="str">
        <f t="shared" si="1"/>
        <v/>
      </c>
      <c r="B212" s="22" t="str">
        <f t="shared" si="2"/>
        <v/>
      </c>
      <c r="C212" s="14" t="str">
        <f>IF($A212&lt;&gt;"",MINIFS(Merchant!$A:$A,Merchant!$B:$B,$G$2),)</f>
        <v/>
      </c>
      <c r="D212" s="14" t="str">
        <f t="shared" si="3"/>
        <v/>
      </c>
      <c r="E212" s="14" t="str">
        <f t="shared" si="4"/>
        <v/>
      </c>
      <c r="F212" s="6" t="str">
        <f>IF($A212&lt;&gt;"",MAXIFS(Token!$C:$C,Token!$A:$A,$D212),)</f>
        <v/>
      </c>
    </row>
    <row r="213">
      <c r="A213" s="33" t="str">
        <f t="shared" si="1"/>
        <v/>
      </c>
      <c r="B213" s="22" t="str">
        <f t="shared" si="2"/>
        <v/>
      </c>
      <c r="C213" s="14" t="str">
        <f>IF($A213&lt;&gt;"",MINIFS(Merchant!$A:$A,Merchant!$B:$B,$G$2),)</f>
        <v/>
      </c>
      <c r="D213" s="14" t="str">
        <f t="shared" si="3"/>
        <v/>
      </c>
      <c r="E213" s="14" t="str">
        <f t="shared" si="4"/>
        <v/>
      </c>
      <c r="F213" s="6" t="str">
        <f>IF($A213&lt;&gt;"",MAXIFS(Token!$C:$C,Token!$A:$A,$D213),)</f>
        <v/>
      </c>
    </row>
    <row r="214">
      <c r="A214" s="33" t="str">
        <f t="shared" si="1"/>
        <v/>
      </c>
      <c r="B214" s="22" t="str">
        <f t="shared" si="2"/>
        <v/>
      </c>
      <c r="C214" s="14" t="str">
        <f>IF($A214&lt;&gt;"",MINIFS(Merchant!$A:$A,Merchant!$B:$B,$G$2),)</f>
        <v/>
      </c>
      <c r="D214" s="14" t="str">
        <f t="shared" si="3"/>
        <v/>
      </c>
      <c r="E214" s="14" t="str">
        <f t="shared" si="4"/>
        <v/>
      </c>
      <c r="F214" s="6" t="str">
        <f>IF($A214&lt;&gt;"",MAXIFS(Token!$C:$C,Token!$A:$A,$D214),)</f>
        <v/>
      </c>
    </row>
    <row r="215">
      <c r="A215" s="33" t="str">
        <f t="shared" si="1"/>
        <v/>
      </c>
      <c r="B215" s="22" t="str">
        <f t="shared" si="2"/>
        <v/>
      </c>
      <c r="C215" s="14" t="str">
        <f>IF($A215&lt;&gt;"",MINIFS(Merchant!$A:$A,Merchant!$B:$B,$G$2),)</f>
        <v/>
      </c>
      <c r="D215" s="14" t="str">
        <f t="shared" si="3"/>
        <v/>
      </c>
      <c r="E215" s="14" t="str">
        <f t="shared" si="4"/>
        <v/>
      </c>
      <c r="F215" s="6" t="str">
        <f>IF($A215&lt;&gt;"",MAXIFS(Token!$C:$C,Token!$A:$A,$D215),)</f>
        <v/>
      </c>
    </row>
    <row r="216">
      <c r="A216" s="33" t="str">
        <f t="shared" si="1"/>
        <v/>
      </c>
      <c r="B216" s="22" t="str">
        <f t="shared" si="2"/>
        <v/>
      </c>
      <c r="C216" s="14" t="str">
        <f>IF($A216&lt;&gt;"",MINIFS(Merchant!$A:$A,Merchant!$B:$B,$G$2),)</f>
        <v/>
      </c>
      <c r="D216" s="14" t="str">
        <f t="shared" si="3"/>
        <v/>
      </c>
      <c r="E216" s="14" t="str">
        <f t="shared" si="4"/>
        <v/>
      </c>
      <c r="F216" s="6" t="str">
        <f>IF($A216&lt;&gt;"",MAXIFS(Token!$C:$C,Token!$A:$A,$D216),)</f>
        <v/>
      </c>
    </row>
    <row r="217">
      <c r="A217" s="33" t="str">
        <f t="shared" si="1"/>
        <v/>
      </c>
      <c r="B217" s="22" t="str">
        <f t="shared" si="2"/>
        <v/>
      </c>
      <c r="C217" s="14" t="str">
        <f>IF($A217&lt;&gt;"",MINIFS(Merchant!$A:$A,Merchant!$B:$B,$G$2),)</f>
        <v/>
      </c>
      <c r="D217" s="14" t="str">
        <f t="shared" si="3"/>
        <v/>
      </c>
      <c r="E217" s="14" t="str">
        <f t="shared" si="4"/>
        <v/>
      </c>
      <c r="F217" s="6" t="str">
        <f>IF($A217&lt;&gt;"",MAXIFS(Token!$C:$C,Token!$A:$A,$D217),)</f>
        <v/>
      </c>
    </row>
    <row r="218">
      <c r="A218" s="33" t="str">
        <f t="shared" si="1"/>
        <v/>
      </c>
      <c r="B218" s="22" t="str">
        <f t="shared" si="2"/>
        <v/>
      </c>
      <c r="C218" s="14" t="str">
        <f>IF($A218&lt;&gt;"",MINIFS(Merchant!$A:$A,Merchant!$B:$B,$G$2),)</f>
        <v/>
      </c>
      <c r="D218" s="14" t="str">
        <f t="shared" si="3"/>
        <v/>
      </c>
      <c r="E218" s="14" t="str">
        <f t="shared" si="4"/>
        <v/>
      </c>
      <c r="F218" s="6" t="str">
        <f>IF($A218&lt;&gt;"",MAXIFS(Token!$C:$C,Token!$A:$A,$D218),)</f>
        <v/>
      </c>
    </row>
    <row r="219">
      <c r="A219" s="33" t="str">
        <f t="shared" si="1"/>
        <v/>
      </c>
      <c r="B219" s="22" t="str">
        <f t="shared" si="2"/>
        <v/>
      </c>
      <c r="C219" s="14" t="str">
        <f>IF($A219&lt;&gt;"",MINIFS(Merchant!$A:$A,Merchant!$B:$B,$G$2),)</f>
        <v/>
      </c>
      <c r="D219" s="14" t="str">
        <f t="shared" si="3"/>
        <v/>
      </c>
      <c r="E219" s="14" t="str">
        <f t="shared" si="4"/>
        <v/>
      </c>
      <c r="F219" s="6" t="str">
        <f>IF($A219&lt;&gt;"",MAXIFS(Token!$C:$C,Token!$A:$A,$D219),)</f>
        <v/>
      </c>
    </row>
    <row r="220">
      <c r="A220" s="33" t="str">
        <f t="shared" si="1"/>
        <v/>
      </c>
      <c r="B220" s="22" t="str">
        <f t="shared" si="2"/>
        <v/>
      </c>
      <c r="C220" s="14" t="str">
        <f>IF($A220&lt;&gt;"",MINIFS(Merchant!$A:$A,Merchant!$B:$B,$G$2),)</f>
        <v/>
      </c>
      <c r="D220" s="14" t="str">
        <f t="shared" si="3"/>
        <v/>
      </c>
      <c r="E220" s="14" t="str">
        <f t="shared" si="4"/>
        <v/>
      </c>
      <c r="F220" s="6" t="str">
        <f>IF($A220&lt;&gt;"",MAXIFS(Token!$C:$C,Token!$A:$A,$D220),)</f>
        <v/>
      </c>
    </row>
    <row r="221">
      <c r="A221" s="33" t="str">
        <f t="shared" si="1"/>
        <v/>
      </c>
      <c r="B221" s="22" t="str">
        <f t="shared" si="2"/>
        <v/>
      </c>
      <c r="C221" s="14" t="str">
        <f>IF($A221&lt;&gt;"",MINIFS(Merchant!$A:$A,Merchant!$B:$B,$G$2),)</f>
        <v/>
      </c>
      <c r="D221" s="14" t="str">
        <f t="shared" si="3"/>
        <v/>
      </c>
      <c r="E221" s="14" t="str">
        <f t="shared" si="4"/>
        <v/>
      </c>
      <c r="F221" s="6" t="str">
        <f>IF($A221&lt;&gt;"",MAXIFS(Token!$C:$C,Token!$A:$A,$D221),)</f>
        <v/>
      </c>
    </row>
    <row r="222">
      <c r="A222" s="33" t="str">
        <f t="shared" si="1"/>
        <v/>
      </c>
      <c r="B222" s="22" t="str">
        <f t="shared" si="2"/>
        <v/>
      </c>
      <c r="C222" s="14" t="str">
        <f>IF($A222&lt;&gt;"",MINIFS(Merchant!$A:$A,Merchant!$B:$B,$G$2),)</f>
        <v/>
      </c>
      <c r="D222" s="14" t="str">
        <f t="shared" si="3"/>
        <v/>
      </c>
      <c r="E222" s="14" t="str">
        <f t="shared" si="4"/>
        <v/>
      </c>
      <c r="F222" s="6" t="str">
        <f>IF($A222&lt;&gt;"",MAXIFS(Token!$C:$C,Token!$A:$A,$D222),)</f>
        <v/>
      </c>
    </row>
    <row r="223">
      <c r="A223" s="33" t="str">
        <f t="shared" si="1"/>
        <v/>
      </c>
      <c r="B223" s="22" t="str">
        <f t="shared" si="2"/>
        <v/>
      </c>
      <c r="C223" s="14" t="str">
        <f>IF($A223&lt;&gt;"",MINIFS(Merchant!$A:$A,Merchant!$B:$B,$G$2),)</f>
        <v/>
      </c>
      <c r="D223" s="14" t="str">
        <f t="shared" si="3"/>
        <v/>
      </c>
      <c r="E223" s="14" t="str">
        <f t="shared" si="4"/>
        <v/>
      </c>
      <c r="F223" s="6" t="str">
        <f>IF($A223&lt;&gt;"",MAXIFS(Token!$C:$C,Token!$A:$A,$D223),)</f>
        <v/>
      </c>
    </row>
    <row r="224">
      <c r="A224" s="33" t="str">
        <f t="shared" si="1"/>
        <v/>
      </c>
      <c r="B224" s="22" t="str">
        <f t="shared" si="2"/>
        <v/>
      </c>
      <c r="C224" s="14" t="str">
        <f>IF($A224&lt;&gt;"",MINIFS(Merchant!$A:$A,Merchant!$B:$B,$G$2),)</f>
        <v/>
      </c>
      <c r="D224" s="14" t="str">
        <f t="shared" si="3"/>
        <v/>
      </c>
      <c r="E224" s="14" t="str">
        <f t="shared" si="4"/>
        <v/>
      </c>
      <c r="F224" s="6" t="str">
        <f>IF($A224&lt;&gt;"",MAXIFS(Token!$C:$C,Token!$A:$A,$D224),)</f>
        <v/>
      </c>
    </row>
    <row r="225">
      <c r="A225" s="33" t="str">
        <f t="shared" si="1"/>
        <v/>
      </c>
      <c r="B225" s="22" t="str">
        <f t="shared" si="2"/>
        <v/>
      </c>
      <c r="C225" s="14" t="str">
        <f>IF($A225&lt;&gt;"",MINIFS(Merchant!$A:$A,Merchant!$B:$B,$G$2),)</f>
        <v/>
      </c>
      <c r="D225" s="14" t="str">
        <f t="shared" si="3"/>
        <v/>
      </c>
      <c r="E225" s="14" t="str">
        <f t="shared" si="4"/>
        <v/>
      </c>
      <c r="F225" s="6" t="str">
        <f>IF($A225&lt;&gt;"",MAXIFS(Token!$C:$C,Token!$A:$A,$D225),)</f>
        <v/>
      </c>
    </row>
    <row r="226">
      <c r="A226" s="33" t="str">
        <f t="shared" si="1"/>
        <v/>
      </c>
      <c r="B226" s="22" t="str">
        <f t="shared" si="2"/>
        <v/>
      </c>
      <c r="C226" s="14" t="str">
        <f>IF($A226&lt;&gt;"",MINIFS(Merchant!$A:$A,Merchant!$B:$B,$G$2),)</f>
        <v/>
      </c>
      <c r="D226" s="14" t="str">
        <f t="shared" si="3"/>
        <v/>
      </c>
      <c r="E226" s="14" t="str">
        <f t="shared" si="4"/>
        <v/>
      </c>
      <c r="F226" s="6" t="str">
        <f>IF($A226&lt;&gt;"",MAXIFS(Token!$C:$C,Token!$A:$A,$D226),)</f>
        <v/>
      </c>
    </row>
    <row r="227">
      <c r="A227" s="33" t="str">
        <f t="shared" si="1"/>
        <v/>
      </c>
      <c r="B227" s="22" t="str">
        <f t="shared" si="2"/>
        <v/>
      </c>
      <c r="C227" s="14" t="str">
        <f>IF($A227&lt;&gt;"",MINIFS(Merchant!$A:$A,Merchant!$B:$B,$G$2),)</f>
        <v/>
      </c>
      <c r="D227" s="14" t="str">
        <f t="shared" si="3"/>
        <v/>
      </c>
      <c r="E227" s="14" t="str">
        <f t="shared" si="4"/>
        <v/>
      </c>
      <c r="F227" s="6" t="str">
        <f>IF($A227&lt;&gt;"",MAXIFS(Token!$C:$C,Token!$A:$A,$D227),)</f>
        <v/>
      </c>
    </row>
    <row r="228">
      <c r="A228" s="33" t="str">
        <f t="shared" si="1"/>
        <v/>
      </c>
      <c r="B228" s="22" t="str">
        <f t="shared" si="2"/>
        <v/>
      </c>
      <c r="C228" s="14" t="str">
        <f>IF($A228&lt;&gt;"",MINIFS(Merchant!$A:$A,Merchant!$B:$B,$G$2),)</f>
        <v/>
      </c>
      <c r="D228" s="14" t="str">
        <f t="shared" si="3"/>
        <v/>
      </c>
      <c r="E228" s="14" t="str">
        <f t="shared" si="4"/>
        <v/>
      </c>
      <c r="F228" s="6" t="str">
        <f>IF($A228&lt;&gt;"",MAXIFS(Token!$C:$C,Token!$A:$A,$D228),)</f>
        <v/>
      </c>
    </row>
    <row r="229">
      <c r="A229" s="33" t="str">
        <f t="shared" si="1"/>
        <v/>
      </c>
      <c r="B229" s="22" t="str">
        <f t="shared" si="2"/>
        <v/>
      </c>
      <c r="C229" s="14" t="str">
        <f>IF($A229&lt;&gt;"",MINIFS(Merchant!$A:$A,Merchant!$B:$B,$G$2),)</f>
        <v/>
      </c>
      <c r="D229" s="14" t="str">
        <f t="shared" si="3"/>
        <v/>
      </c>
      <c r="E229" s="14" t="str">
        <f t="shared" si="4"/>
        <v/>
      </c>
      <c r="F229" s="6" t="str">
        <f>IF($A229&lt;&gt;"",MAXIFS(Token!$C:$C,Token!$A:$A,$D229),)</f>
        <v/>
      </c>
    </row>
    <row r="230">
      <c r="A230" s="33" t="str">
        <f t="shared" si="1"/>
        <v/>
      </c>
      <c r="B230" s="22" t="str">
        <f t="shared" si="2"/>
        <v/>
      </c>
      <c r="C230" s="14" t="str">
        <f>IF($A230&lt;&gt;"",MINIFS(Merchant!$A:$A,Merchant!$B:$B,$G$2),)</f>
        <v/>
      </c>
      <c r="D230" s="14" t="str">
        <f t="shared" si="3"/>
        <v/>
      </c>
      <c r="E230" s="14" t="str">
        <f t="shared" si="4"/>
        <v/>
      </c>
      <c r="F230" s="6" t="str">
        <f>IF($A230&lt;&gt;"",MAXIFS(Token!$C:$C,Token!$A:$A,$D230),)</f>
        <v/>
      </c>
    </row>
    <row r="231">
      <c r="A231" s="33" t="str">
        <f t="shared" si="1"/>
        <v/>
      </c>
      <c r="B231" s="22" t="str">
        <f t="shared" si="2"/>
        <v/>
      </c>
      <c r="C231" s="14" t="str">
        <f>IF($A231&lt;&gt;"",MINIFS(Merchant!$A:$A,Merchant!$B:$B,$G$2),)</f>
        <v/>
      </c>
      <c r="D231" s="14" t="str">
        <f t="shared" si="3"/>
        <v/>
      </c>
      <c r="E231" s="14" t="str">
        <f t="shared" si="4"/>
        <v/>
      </c>
      <c r="F231" s="6" t="str">
        <f>IF($A231&lt;&gt;"",MAXIFS(Token!$C:$C,Token!$A:$A,$D231),)</f>
        <v/>
      </c>
    </row>
    <row r="232">
      <c r="A232" s="33" t="str">
        <f t="shared" si="1"/>
        <v/>
      </c>
      <c r="B232" s="22" t="str">
        <f t="shared" si="2"/>
        <v/>
      </c>
      <c r="C232" s="14" t="str">
        <f>IF($A232&lt;&gt;"",MINIFS(Merchant!$A:$A,Merchant!$B:$B,$G$2),)</f>
        <v/>
      </c>
      <c r="D232" s="14" t="str">
        <f t="shared" si="3"/>
        <v/>
      </c>
      <c r="E232" s="14" t="str">
        <f t="shared" si="4"/>
        <v/>
      </c>
      <c r="F232" s="6" t="str">
        <f>IF($A232&lt;&gt;"",MAXIFS(Token!$C:$C,Token!$A:$A,$D232),)</f>
        <v/>
      </c>
    </row>
    <row r="233">
      <c r="A233" s="33" t="str">
        <f t="shared" si="1"/>
        <v/>
      </c>
      <c r="B233" s="22" t="str">
        <f t="shared" si="2"/>
        <v/>
      </c>
      <c r="C233" s="14" t="str">
        <f>IF($A233&lt;&gt;"",MINIFS(Merchant!$A:$A,Merchant!$B:$B,$G$2),)</f>
        <v/>
      </c>
      <c r="D233" s="14" t="str">
        <f t="shared" si="3"/>
        <v/>
      </c>
      <c r="E233" s="14" t="str">
        <f t="shared" si="4"/>
        <v/>
      </c>
      <c r="F233" s="6" t="str">
        <f>IF($A233&lt;&gt;"",MAXIFS(Token!$C:$C,Token!$A:$A,$D233),)</f>
        <v/>
      </c>
    </row>
    <row r="234">
      <c r="A234" s="33" t="str">
        <f t="shared" si="1"/>
        <v/>
      </c>
      <c r="B234" s="22" t="str">
        <f t="shared" si="2"/>
        <v/>
      </c>
      <c r="C234" s="14" t="str">
        <f>IF($A234&lt;&gt;"",MINIFS(Merchant!$A:$A,Merchant!$B:$B,$G$2),)</f>
        <v/>
      </c>
      <c r="D234" s="14" t="str">
        <f t="shared" si="3"/>
        <v/>
      </c>
      <c r="E234" s="14" t="str">
        <f t="shared" si="4"/>
        <v/>
      </c>
      <c r="F234" s="6" t="str">
        <f>IF($A234&lt;&gt;"",MAXIFS(Token!$C:$C,Token!$A:$A,$D234),)</f>
        <v/>
      </c>
    </row>
    <row r="235">
      <c r="A235" s="33" t="str">
        <f t="shared" si="1"/>
        <v/>
      </c>
      <c r="B235" s="22" t="str">
        <f t="shared" si="2"/>
        <v/>
      </c>
      <c r="C235" s="14" t="str">
        <f>IF($A235&lt;&gt;"",MINIFS(Merchant!$A:$A,Merchant!$B:$B,$G$2),)</f>
        <v/>
      </c>
      <c r="D235" s="14" t="str">
        <f t="shared" si="3"/>
        <v/>
      </c>
      <c r="E235" s="14" t="str">
        <f t="shared" si="4"/>
        <v/>
      </c>
      <c r="F235" s="6" t="str">
        <f>IF($A235&lt;&gt;"",MAXIFS(Token!$C:$C,Token!$A:$A,$D235),)</f>
        <v/>
      </c>
    </row>
    <row r="236">
      <c r="A236" s="33" t="str">
        <f t="shared" si="1"/>
        <v/>
      </c>
      <c r="B236" s="22" t="str">
        <f t="shared" si="2"/>
        <v/>
      </c>
      <c r="C236" s="14" t="str">
        <f>IF($A236&lt;&gt;"",MINIFS(Merchant!$A:$A,Merchant!$B:$B,$G$2),)</f>
        <v/>
      </c>
      <c r="D236" s="14" t="str">
        <f t="shared" si="3"/>
        <v/>
      </c>
      <c r="E236" s="14" t="str">
        <f t="shared" si="4"/>
        <v/>
      </c>
      <c r="F236" s="6" t="str">
        <f>IF($A236&lt;&gt;"",MAXIFS(Token!$C:$C,Token!$A:$A,$D236),)</f>
        <v/>
      </c>
    </row>
    <row r="237">
      <c r="A237" s="33" t="str">
        <f t="shared" si="1"/>
        <v/>
      </c>
      <c r="B237" s="22" t="str">
        <f t="shared" si="2"/>
        <v/>
      </c>
      <c r="C237" s="14" t="str">
        <f>IF($A237&lt;&gt;"",MINIFS(Merchant!$A:$A,Merchant!$B:$B,$G$2),)</f>
        <v/>
      </c>
      <c r="D237" s="14" t="str">
        <f t="shared" si="3"/>
        <v/>
      </c>
      <c r="E237" s="14" t="str">
        <f t="shared" si="4"/>
        <v/>
      </c>
      <c r="F237" s="6" t="str">
        <f>IF($A237&lt;&gt;"",MAXIFS(Token!$C:$C,Token!$A:$A,$D237),)</f>
        <v/>
      </c>
    </row>
    <row r="238">
      <c r="A238" s="33" t="str">
        <f t="shared" si="1"/>
        <v/>
      </c>
      <c r="B238" s="22" t="str">
        <f t="shared" si="2"/>
        <v/>
      </c>
      <c r="C238" s="14" t="str">
        <f>IF($A238&lt;&gt;"",MINIFS(Merchant!$A:$A,Merchant!$B:$B,$G$2),)</f>
        <v/>
      </c>
      <c r="D238" s="14" t="str">
        <f t="shared" si="3"/>
        <v/>
      </c>
      <c r="E238" s="14" t="str">
        <f t="shared" si="4"/>
        <v/>
      </c>
      <c r="F238" s="6" t="str">
        <f>IF($A238&lt;&gt;"",MAXIFS(Token!$C:$C,Token!$A:$A,$D238),)</f>
        <v/>
      </c>
    </row>
    <row r="239">
      <c r="A239" s="33" t="str">
        <f t="shared" si="1"/>
        <v/>
      </c>
      <c r="B239" s="22" t="str">
        <f t="shared" si="2"/>
        <v/>
      </c>
      <c r="C239" s="14" t="str">
        <f>IF($A239&lt;&gt;"",MINIFS(Merchant!$A:$A,Merchant!$B:$B,$G$2),)</f>
        <v/>
      </c>
      <c r="D239" s="14" t="str">
        <f t="shared" si="3"/>
        <v/>
      </c>
      <c r="E239" s="14" t="str">
        <f t="shared" si="4"/>
        <v/>
      </c>
      <c r="F239" s="6" t="str">
        <f>IF($A239&lt;&gt;"",MAXIFS(Token!$C:$C,Token!$A:$A,$D239),)</f>
        <v/>
      </c>
    </row>
    <row r="240">
      <c r="A240" s="33" t="str">
        <f t="shared" si="1"/>
        <v/>
      </c>
      <c r="B240" s="22" t="str">
        <f t="shared" si="2"/>
        <v/>
      </c>
      <c r="C240" s="14" t="str">
        <f>IF($A240&lt;&gt;"",MINIFS(Merchant!$A:$A,Merchant!$B:$B,$G$2),)</f>
        <v/>
      </c>
      <c r="D240" s="14" t="str">
        <f t="shared" si="3"/>
        <v/>
      </c>
      <c r="E240" s="14" t="str">
        <f t="shared" si="4"/>
        <v/>
      </c>
      <c r="F240" s="6" t="str">
        <f>IF($A240&lt;&gt;"",MAXIFS(Token!$C:$C,Token!$A:$A,$D240),)</f>
        <v/>
      </c>
    </row>
    <row r="241">
      <c r="A241" s="33" t="str">
        <f t="shared" si="1"/>
        <v/>
      </c>
      <c r="B241" s="22" t="str">
        <f t="shared" si="2"/>
        <v/>
      </c>
      <c r="C241" s="14" t="str">
        <f>IF($A241&lt;&gt;"",MINIFS(Merchant!$A:$A,Merchant!$B:$B,$G$2),)</f>
        <v/>
      </c>
      <c r="D241" s="14" t="str">
        <f t="shared" si="3"/>
        <v/>
      </c>
      <c r="E241" s="14" t="str">
        <f t="shared" si="4"/>
        <v/>
      </c>
      <c r="F241" s="6" t="str">
        <f>IF($A241&lt;&gt;"",MAXIFS(Token!$C:$C,Token!$A:$A,$D241),)</f>
        <v/>
      </c>
    </row>
    <row r="242">
      <c r="A242" s="33" t="str">
        <f t="shared" si="1"/>
        <v/>
      </c>
      <c r="B242" s="22" t="str">
        <f t="shared" si="2"/>
        <v/>
      </c>
      <c r="C242" s="14" t="str">
        <f>IF($A242&lt;&gt;"",MINIFS(Merchant!$A:$A,Merchant!$B:$B,$G$2),)</f>
        <v/>
      </c>
      <c r="D242" s="14" t="str">
        <f t="shared" si="3"/>
        <v/>
      </c>
      <c r="E242" s="14" t="str">
        <f t="shared" si="4"/>
        <v/>
      </c>
      <c r="F242" s="6" t="str">
        <f>IF($A242&lt;&gt;"",MAXIFS(Token!$C:$C,Token!$A:$A,$D242),)</f>
        <v/>
      </c>
    </row>
    <row r="243">
      <c r="A243" s="33" t="str">
        <f t="shared" si="1"/>
        <v/>
      </c>
      <c r="B243" s="22" t="str">
        <f t="shared" si="2"/>
        <v/>
      </c>
      <c r="C243" s="14" t="str">
        <f>IF($A243&lt;&gt;"",MINIFS(Merchant!$A:$A,Merchant!$B:$B,$G$2),)</f>
        <v/>
      </c>
      <c r="D243" s="14" t="str">
        <f t="shared" si="3"/>
        <v/>
      </c>
      <c r="E243" s="14" t="str">
        <f t="shared" si="4"/>
        <v/>
      </c>
      <c r="F243" s="6" t="str">
        <f>IF($A243&lt;&gt;"",MAXIFS(Token!$C:$C,Token!$A:$A,$D243),)</f>
        <v/>
      </c>
    </row>
    <row r="244">
      <c r="A244" s="33" t="str">
        <f t="shared" si="1"/>
        <v/>
      </c>
      <c r="B244" s="22" t="str">
        <f t="shared" si="2"/>
        <v/>
      </c>
      <c r="C244" s="14" t="str">
        <f>IF($A244&lt;&gt;"",MINIFS(Merchant!$A:$A,Merchant!$B:$B,$G$2),)</f>
        <v/>
      </c>
      <c r="D244" s="14" t="str">
        <f t="shared" si="3"/>
        <v/>
      </c>
      <c r="E244" s="14" t="str">
        <f t="shared" si="4"/>
        <v/>
      </c>
      <c r="F244" s="6" t="str">
        <f>IF($A244&lt;&gt;"",MAXIFS(Token!$C:$C,Token!$A:$A,$D244),)</f>
        <v/>
      </c>
    </row>
    <row r="245">
      <c r="A245" s="33" t="str">
        <f t="shared" si="1"/>
        <v/>
      </c>
      <c r="B245" s="22" t="str">
        <f t="shared" si="2"/>
        <v/>
      </c>
      <c r="C245" s="14" t="str">
        <f>IF($A245&lt;&gt;"",MINIFS(Merchant!$A:$A,Merchant!$B:$B,$G$2),)</f>
        <v/>
      </c>
      <c r="D245" s="14" t="str">
        <f t="shared" si="3"/>
        <v/>
      </c>
      <c r="E245" s="14" t="str">
        <f t="shared" si="4"/>
        <v/>
      </c>
      <c r="F245" s="6" t="str">
        <f>IF($A245&lt;&gt;"",MAXIFS(Token!$C:$C,Token!$A:$A,$D245),)</f>
        <v/>
      </c>
    </row>
    <row r="246">
      <c r="A246" s="33" t="str">
        <f t="shared" si="1"/>
        <v/>
      </c>
      <c r="B246" s="22" t="str">
        <f t="shared" si="2"/>
        <v/>
      </c>
      <c r="C246" s="14" t="str">
        <f>IF($A246&lt;&gt;"",MINIFS(Merchant!$A:$A,Merchant!$B:$B,$G$2),)</f>
        <v/>
      </c>
      <c r="D246" s="14" t="str">
        <f t="shared" si="3"/>
        <v/>
      </c>
      <c r="E246" s="14" t="str">
        <f t="shared" si="4"/>
        <v/>
      </c>
      <c r="F246" s="6" t="str">
        <f>IF($A246&lt;&gt;"",MAXIFS(Token!$C:$C,Token!$A:$A,$D246),)</f>
        <v/>
      </c>
    </row>
    <row r="247">
      <c r="A247" s="33" t="str">
        <f t="shared" si="1"/>
        <v/>
      </c>
      <c r="B247" s="22" t="str">
        <f t="shared" si="2"/>
        <v/>
      </c>
      <c r="C247" s="14" t="str">
        <f>IF($A247&lt;&gt;"",MINIFS(Merchant!$A:$A,Merchant!$B:$B,$G$2),)</f>
        <v/>
      </c>
      <c r="D247" s="14" t="str">
        <f t="shared" si="3"/>
        <v/>
      </c>
      <c r="E247" s="14" t="str">
        <f t="shared" si="4"/>
        <v/>
      </c>
      <c r="F247" s="6" t="str">
        <f>IF($A247&lt;&gt;"",MAXIFS(Token!$C:$C,Token!$A:$A,$D247),)</f>
        <v/>
      </c>
    </row>
    <row r="248">
      <c r="A248" s="33" t="str">
        <f t="shared" si="1"/>
        <v/>
      </c>
      <c r="B248" s="22" t="str">
        <f t="shared" si="2"/>
        <v/>
      </c>
      <c r="C248" s="14" t="str">
        <f>IF($A248&lt;&gt;"",MINIFS(Merchant!$A:$A,Merchant!$B:$B,$G$2),)</f>
        <v/>
      </c>
      <c r="D248" s="14" t="str">
        <f t="shared" si="3"/>
        <v/>
      </c>
      <c r="E248" s="14" t="str">
        <f t="shared" si="4"/>
        <v/>
      </c>
      <c r="F248" s="6" t="str">
        <f>IF($A248&lt;&gt;"",MAXIFS(Token!$C:$C,Token!$A:$A,$D248),)</f>
        <v/>
      </c>
    </row>
    <row r="249">
      <c r="A249" s="33" t="str">
        <f t="shared" si="1"/>
        <v/>
      </c>
      <c r="B249" s="22" t="str">
        <f t="shared" si="2"/>
        <v/>
      </c>
      <c r="C249" s="14" t="str">
        <f>IF($A249&lt;&gt;"",MINIFS(Merchant!$A:$A,Merchant!$B:$B,$G$2),)</f>
        <v/>
      </c>
      <c r="D249" s="14" t="str">
        <f t="shared" si="3"/>
        <v/>
      </c>
      <c r="E249" s="14" t="str">
        <f t="shared" si="4"/>
        <v/>
      </c>
      <c r="F249" s="6" t="str">
        <f>IF($A249&lt;&gt;"",MAXIFS(Token!$C:$C,Token!$A:$A,$D249),)</f>
        <v/>
      </c>
    </row>
    <row r="250">
      <c r="A250" s="33" t="str">
        <f t="shared" si="1"/>
        <v/>
      </c>
      <c r="B250" s="22" t="str">
        <f t="shared" si="2"/>
        <v/>
      </c>
      <c r="C250" s="14" t="str">
        <f>IF($A250&lt;&gt;"",MINIFS(Merchant!$A:$A,Merchant!$B:$B,$G$2),)</f>
        <v/>
      </c>
      <c r="D250" s="14" t="str">
        <f t="shared" si="3"/>
        <v/>
      </c>
      <c r="E250" s="14" t="str">
        <f t="shared" si="4"/>
        <v/>
      </c>
      <c r="F250" s="6" t="str">
        <f>IF($A250&lt;&gt;"",MAXIFS(Token!$C:$C,Token!$A:$A,$D250),)</f>
        <v/>
      </c>
    </row>
    <row r="251">
      <c r="A251" s="33" t="str">
        <f t="shared" si="1"/>
        <v/>
      </c>
      <c r="B251" s="22" t="str">
        <f t="shared" si="2"/>
        <v/>
      </c>
      <c r="C251" s="14" t="str">
        <f>IF($A251&lt;&gt;"",MINIFS(Merchant!$A:$A,Merchant!$B:$B,$G$2),)</f>
        <v/>
      </c>
      <c r="D251" s="14" t="str">
        <f t="shared" si="3"/>
        <v/>
      </c>
      <c r="E251" s="14" t="str">
        <f t="shared" si="4"/>
        <v/>
      </c>
      <c r="F251" s="6" t="str">
        <f>IF($A251&lt;&gt;"",MAXIFS(Token!$C:$C,Token!$A:$A,$D251),)</f>
        <v/>
      </c>
    </row>
    <row r="252">
      <c r="A252" s="33" t="str">
        <f t="shared" si="1"/>
        <v/>
      </c>
      <c r="B252" s="22" t="str">
        <f t="shared" si="2"/>
        <v/>
      </c>
      <c r="C252" s="14" t="str">
        <f>IF($A252&lt;&gt;"",MINIFS(Merchant!$A:$A,Merchant!$B:$B,$G$2),)</f>
        <v/>
      </c>
      <c r="D252" s="14" t="str">
        <f t="shared" si="3"/>
        <v/>
      </c>
      <c r="E252" s="14" t="str">
        <f t="shared" si="4"/>
        <v/>
      </c>
      <c r="F252" s="6" t="str">
        <f>IF($A252&lt;&gt;"",MAXIFS(Token!$C:$C,Token!$A:$A,$D252),)</f>
        <v/>
      </c>
    </row>
    <row r="253">
      <c r="A253" s="33" t="str">
        <f t="shared" si="1"/>
        <v/>
      </c>
      <c r="B253" s="22" t="str">
        <f t="shared" si="2"/>
        <v/>
      </c>
      <c r="C253" s="14" t="str">
        <f>IF($A253&lt;&gt;"",MINIFS(Merchant!$A:$A,Merchant!$B:$B,$G$2),)</f>
        <v/>
      </c>
      <c r="D253" s="14" t="str">
        <f t="shared" si="3"/>
        <v/>
      </c>
      <c r="E253" s="14" t="str">
        <f t="shared" si="4"/>
        <v/>
      </c>
      <c r="F253" s="6" t="str">
        <f>IF($A253&lt;&gt;"",MAXIFS(Token!$C:$C,Token!$A:$A,$D253),)</f>
        <v/>
      </c>
    </row>
    <row r="254">
      <c r="A254" s="33" t="str">
        <f t="shared" si="1"/>
        <v/>
      </c>
      <c r="B254" s="22" t="str">
        <f t="shared" si="2"/>
        <v/>
      </c>
      <c r="C254" s="14" t="str">
        <f>IF($A254&lt;&gt;"",MINIFS(Merchant!$A:$A,Merchant!$B:$B,$G$2),)</f>
        <v/>
      </c>
      <c r="D254" s="14" t="str">
        <f t="shared" si="3"/>
        <v/>
      </c>
      <c r="E254" s="14" t="str">
        <f t="shared" si="4"/>
        <v/>
      </c>
      <c r="F254" s="6" t="str">
        <f>IF($A254&lt;&gt;"",MAXIFS(Token!$C:$C,Token!$A:$A,$D254),)</f>
        <v/>
      </c>
    </row>
    <row r="255">
      <c r="A255" s="33" t="str">
        <f t="shared" si="1"/>
        <v/>
      </c>
      <c r="B255" s="22" t="str">
        <f t="shared" si="2"/>
        <v/>
      </c>
      <c r="C255" s="14" t="str">
        <f>IF($A255&lt;&gt;"",MINIFS(Merchant!$A:$A,Merchant!$B:$B,$G$2),)</f>
        <v/>
      </c>
      <c r="D255" s="14" t="str">
        <f t="shared" si="3"/>
        <v/>
      </c>
      <c r="E255" s="14" t="str">
        <f t="shared" si="4"/>
        <v/>
      </c>
      <c r="F255" s="6" t="str">
        <f>IF($A255&lt;&gt;"",MAXIFS(Token!$C:$C,Token!$A:$A,$D255),)</f>
        <v/>
      </c>
    </row>
    <row r="256">
      <c r="A256" s="33" t="str">
        <f t="shared" si="1"/>
        <v/>
      </c>
      <c r="B256" s="22" t="str">
        <f t="shared" si="2"/>
        <v/>
      </c>
      <c r="C256" s="14" t="str">
        <f>IF($A256&lt;&gt;"",MINIFS(Merchant!$A:$A,Merchant!$B:$B,$G$2),)</f>
        <v/>
      </c>
      <c r="D256" s="14" t="str">
        <f t="shared" si="3"/>
        <v/>
      </c>
      <c r="E256" s="14" t="str">
        <f t="shared" si="4"/>
        <v/>
      </c>
      <c r="F256" s="6" t="str">
        <f>IF($A256&lt;&gt;"",MAXIFS(Token!$C:$C,Token!$A:$A,$D256),)</f>
        <v/>
      </c>
    </row>
    <row r="257">
      <c r="A257" s="33" t="str">
        <f t="shared" si="1"/>
        <v/>
      </c>
      <c r="B257" s="22" t="str">
        <f t="shared" si="2"/>
        <v/>
      </c>
      <c r="C257" s="14" t="str">
        <f>IF($A257&lt;&gt;"",MINIFS(Merchant!$A:$A,Merchant!$B:$B,$G$2),)</f>
        <v/>
      </c>
      <c r="D257" s="14" t="str">
        <f t="shared" si="3"/>
        <v/>
      </c>
      <c r="E257" s="14" t="str">
        <f t="shared" si="4"/>
        <v/>
      </c>
      <c r="F257" s="6" t="str">
        <f>IF($A257&lt;&gt;"",MAXIFS(Token!$C:$C,Token!$A:$A,$D257),)</f>
        <v/>
      </c>
    </row>
    <row r="258">
      <c r="A258" s="33" t="str">
        <f t="shared" si="1"/>
        <v/>
      </c>
      <c r="B258" s="22" t="str">
        <f t="shared" si="2"/>
        <v/>
      </c>
      <c r="C258" s="14" t="str">
        <f>IF($A258&lt;&gt;"",MINIFS(Merchant!$A:$A,Merchant!$B:$B,$G$2),)</f>
        <v/>
      </c>
      <c r="D258" s="14" t="str">
        <f t="shared" si="3"/>
        <v/>
      </c>
      <c r="E258" s="14" t="str">
        <f t="shared" si="4"/>
        <v/>
      </c>
      <c r="F258" s="6" t="str">
        <f>IF($A258&lt;&gt;"",MAXIFS(Token!$C:$C,Token!$A:$A,$D258),)</f>
        <v/>
      </c>
    </row>
    <row r="259">
      <c r="A259" s="33" t="str">
        <f t="shared" si="1"/>
        <v/>
      </c>
      <c r="B259" s="22" t="str">
        <f t="shared" si="2"/>
        <v/>
      </c>
      <c r="C259" s="14" t="str">
        <f>IF($A259&lt;&gt;"",MINIFS(Merchant!$A:$A,Merchant!$B:$B,$G$2),)</f>
        <v/>
      </c>
      <c r="D259" s="14" t="str">
        <f t="shared" si="3"/>
        <v/>
      </c>
      <c r="E259" s="14" t="str">
        <f t="shared" si="4"/>
        <v/>
      </c>
      <c r="F259" s="6" t="str">
        <f>IF($A259&lt;&gt;"",MAXIFS(Token!$C:$C,Token!$A:$A,$D259),)</f>
        <v/>
      </c>
    </row>
    <row r="260">
      <c r="A260" s="33" t="str">
        <f t="shared" si="1"/>
        <v/>
      </c>
      <c r="B260" s="22" t="str">
        <f t="shared" si="2"/>
        <v/>
      </c>
      <c r="C260" s="14" t="str">
        <f>IF($A260&lt;&gt;"",MINIFS(Merchant!$A:$A,Merchant!$B:$B,$G$2),)</f>
        <v/>
      </c>
      <c r="D260" s="14" t="str">
        <f t="shared" si="3"/>
        <v/>
      </c>
      <c r="E260" s="14" t="str">
        <f t="shared" si="4"/>
        <v/>
      </c>
      <c r="F260" s="6" t="str">
        <f>IF($A260&lt;&gt;"",MAXIFS(Token!$C:$C,Token!$A:$A,$D260),)</f>
        <v/>
      </c>
    </row>
    <row r="261">
      <c r="A261" s="33" t="str">
        <f t="shared" si="1"/>
        <v/>
      </c>
      <c r="B261" s="22" t="str">
        <f t="shared" si="2"/>
        <v/>
      </c>
      <c r="C261" s="14" t="str">
        <f>IF($A261&lt;&gt;"",MINIFS(Merchant!$A:$A,Merchant!$B:$B,$G$2),)</f>
        <v/>
      </c>
      <c r="D261" s="14" t="str">
        <f t="shared" si="3"/>
        <v/>
      </c>
      <c r="E261" s="14" t="str">
        <f t="shared" si="4"/>
        <v/>
      </c>
      <c r="F261" s="6" t="str">
        <f>IF($A261&lt;&gt;"",MAXIFS(Token!$C:$C,Token!$A:$A,$D261),)</f>
        <v/>
      </c>
    </row>
    <row r="262">
      <c r="A262" s="33" t="str">
        <f t="shared" si="1"/>
        <v/>
      </c>
      <c r="B262" s="22" t="str">
        <f t="shared" si="2"/>
        <v/>
      </c>
      <c r="C262" s="14" t="str">
        <f>IF($A262&lt;&gt;"",MINIFS(Merchant!$A:$A,Merchant!$B:$B,$G$2),)</f>
        <v/>
      </c>
      <c r="D262" s="14" t="str">
        <f t="shared" si="3"/>
        <v/>
      </c>
      <c r="E262" s="14" t="str">
        <f t="shared" si="4"/>
        <v/>
      </c>
      <c r="F262" s="6" t="str">
        <f>IF($A262&lt;&gt;"",MAXIFS(Token!$C:$C,Token!$A:$A,$D262),)</f>
        <v/>
      </c>
    </row>
    <row r="263">
      <c r="A263" s="33" t="str">
        <f t="shared" si="1"/>
        <v/>
      </c>
      <c r="B263" s="22" t="str">
        <f t="shared" si="2"/>
        <v/>
      </c>
      <c r="C263" s="14" t="str">
        <f>IF($A263&lt;&gt;"",MINIFS(Merchant!$A:$A,Merchant!$B:$B,$G$2),)</f>
        <v/>
      </c>
      <c r="D263" s="14" t="str">
        <f t="shared" si="3"/>
        <v/>
      </c>
      <c r="E263" s="14" t="str">
        <f t="shared" si="4"/>
        <v/>
      </c>
      <c r="F263" s="6" t="str">
        <f>IF($A263&lt;&gt;"",MAXIFS(Token!$C:$C,Token!$A:$A,$D263),)</f>
        <v/>
      </c>
    </row>
    <row r="264">
      <c r="A264" s="33" t="str">
        <f t="shared" si="1"/>
        <v/>
      </c>
      <c r="B264" s="22" t="str">
        <f t="shared" si="2"/>
        <v/>
      </c>
      <c r="C264" s="14" t="str">
        <f>IF($A264&lt;&gt;"",MINIFS(Merchant!$A:$A,Merchant!$B:$B,$G$2),)</f>
        <v/>
      </c>
      <c r="D264" s="14" t="str">
        <f t="shared" si="3"/>
        <v/>
      </c>
      <c r="E264" s="14" t="str">
        <f t="shared" si="4"/>
        <v/>
      </c>
      <c r="F264" s="6" t="str">
        <f>IF($A264&lt;&gt;"",MAXIFS(Token!$C:$C,Token!$A:$A,$D264),)</f>
        <v/>
      </c>
    </row>
    <row r="265">
      <c r="A265" s="33" t="str">
        <f t="shared" si="1"/>
        <v/>
      </c>
      <c r="B265" s="22" t="str">
        <f t="shared" si="2"/>
        <v/>
      </c>
      <c r="C265" s="14" t="str">
        <f>IF($A265&lt;&gt;"",MINIFS(Merchant!$A:$A,Merchant!$B:$B,$G$2),)</f>
        <v/>
      </c>
      <c r="D265" s="14" t="str">
        <f t="shared" si="3"/>
        <v/>
      </c>
      <c r="E265" s="14" t="str">
        <f t="shared" si="4"/>
        <v/>
      </c>
      <c r="F265" s="6" t="str">
        <f>IF($A265&lt;&gt;"",MAXIFS(Token!$C:$C,Token!$A:$A,$D265),)</f>
        <v/>
      </c>
    </row>
    <row r="266">
      <c r="A266" s="33" t="str">
        <f t="shared" si="1"/>
        <v/>
      </c>
      <c r="B266" s="22" t="str">
        <f t="shared" si="2"/>
        <v/>
      </c>
      <c r="C266" s="14" t="str">
        <f>IF($A266&lt;&gt;"",MINIFS(Merchant!$A:$A,Merchant!$B:$B,$G$2),)</f>
        <v/>
      </c>
      <c r="D266" s="14" t="str">
        <f t="shared" si="3"/>
        <v/>
      </c>
      <c r="E266" s="14" t="str">
        <f t="shared" si="4"/>
        <v/>
      </c>
      <c r="F266" s="6" t="str">
        <f>IF($A266&lt;&gt;"",MAXIFS(Token!$C:$C,Token!$A:$A,$D266),)</f>
        <v/>
      </c>
    </row>
    <row r="267">
      <c r="A267" s="33" t="str">
        <f t="shared" si="1"/>
        <v/>
      </c>
      <c r="B267" s="22" t="str">
        <f t="shared" si="2"/>
        <v/>
      </c>
      <c r="C267" s="14" t="str">
        <f>IF($A267&lt;&gt;"",MINIFS(Merchant!$A:$A,Merchant!$B:$B,$G$2),)</f>
        <v/>
      </c>
      <c r="D267" s="14" t="str">
        <f t="shared" si="3"/>
        <v/>
      </c>
      <c r="E267" s="14" t="str">
        <f t="shared" si="4"/>
        <v/>
      </c>
      <c r="F267" s="6" t="str">
        <f>IF($A267&lt;&gt;"",MAXIFS(Token!$C:$C,Token!$A:$A,$D267),)</f>
        <v/>
      </c>
    </row>
    <row r="268">
      <c r="A268" s="33" t="str">
        <f t="shared" si="1"/>
        <v/>
      </c>
      <c r="B268" s="22" t="str">
        <f t="shared" si="2"/>
        <v/>
      </c>
      <c r="C268" s="14" t="str">
        <f>IF($A268&lt;&gt;"",MINIFS(Merchant!$A:$A,Merchant!$B:$B,$G$2),)</f>
        <v/>
      </c>
      <c r="D268" s="14" t="str">
        <f t="shared" si="3"/>
        <v/>
      </c>
      <c r="E268" s="14" t="str">
        <f t="shared" si="4"/>
        <v/>
      </c>
      <c r="F268" s="6" t="str">
        <f>IF($A268&lt;&gt;"",MAXIFS(Token!$C:$C,Token!$A:$A,$D268),)</f>
        <v/>
      </c>
    </row>
    <row r="269">
      <c r="A269" s="33" t="str">
        <f t="shared" si="1"/>
        <v/>
      </c>
      <c r="B269" s="22" t="str">
        <f t="shared" si="2"/>
        <v/>
      </c>
      <c r="C269" s="14" t="str">
        <f>IF($A269&lt;&gt;"",MINIFS(Merchant!$A:$A,Merchant!$B:$B,$G$2),)</f>
        <v/>
      </c>
      <c r="D269" s="14" t="str">
        <f t="shared" si="3"/>
        <v/>
      </c>
      <c r="E269" s="14" t="str">
        <f t="shared" si="4"/>
        <v/>
      </c>
      <c r="F269" s="6" t="str">
        <f>IF($A269&lt;&gt;"",MAXIFS(Token!$C:$C,Token!$A:$A,$D269),)</f>
        <v/>
      </c>
    </row>
    <row r="270">
      <c r="A270" s="33" t="str">
        <f t="shared" si="1"/>
        <v/>
      </c>
      <c r="B270" s="22" t="str">
        <f t="shared" si="2"/>
        <v/>
      </c>
      <c r="C270" s="14" t="str">
        <f>IF($A270&lt;&gt;"",MINIFS(Merchant!$A:$A,Merchant!$B:$B,$G$2),)</f>
        <v/>
      </c>
      <c r="D270" s="14" t="str">
        <f t="shared" si="3"/>
        <v/>
      </c>
      <c r="E270" s="14" t="str">
        <f t="shared" si="4"/>
        <v/>
      </c>
      <c r="F270" s="6" t="str">
        <f>IF($A270&lt;&gt;"",MAXIFS(Token!$C:$C,Token!$A:$A,$D270),)</f>
        <v/>
      </c>
    </row>
    <row r="271">
      <c r="A271" s="33" t="str">
        <f t="shared" si="1"/>
        <v/>
      </c>
      <c r="B271" s="22" t="str">
        <f t="shared" si="2"/>
        <v/>
      </c>
      <c r="C271" s="14" t="str">
        <f>IF($A271&lt;&gt;"",MINIFS(Merchant!$A:$A,Merchant!$B:$B,$G$2),)</f>
        <v/>
      </c>
      <c r="D271" s="14" t="str">
        <f t="shared" si="3"/>
        <v/>
      </c>
      <c r="E271" s="14" t="str">
        <f t="shared" si="4"/>
        <v/>
      </c>
      <c r="F271" s="6" t="str">
        <f>IF($A271&lt;&gt;"",MAXIFS(Token!$C:$C,Token!$A:$A,$D271),)</f>
        <v/>
      </c>
    </row>
    <row r="272">
      <c r="A272" s="33" t="str">
        <f t="shared" si="1"/>
        <v/>
      </c>
      <c r="B272" s="22" t="str">
        <f t="shared" si="2"/>
        <v/>
      </c>
      <c r="C272" s="14" t="str">
        <f>IF($A272&lt;&gt;"",MINIFS(Merchant!$A:$A,Merchant!$B:$B,$G$2),)</f>
        <v/>
      </c>
      <c r="D272" s="14" t="str">
        <f t="shared" si="3"/>
        <v/>
      </c>
      <c r="E272" s="14" t="str">
        <f t="shared" si="4"/>
        <v/>
      </c>
      <c r="F272" s="6" t="str">
        <f>IF($A272&lt;&gt;"",MAXIFS(Token!$C:$C,Token!$A:$A,$D272),)</f>
        <v/>
      </c>
    </row>
    <row r="273">
      <c r="A273" s="33" t="str">
        <f t="shared" si="1"/>
        <v/>
      </c>
      <c r="B273" s="22" t="str">
        <f t="shared" si="2"/>
        <v/>
      </c>
      <c r="C273" s="14" t="str">
        <f>IF($A273&lt;&gt;"",MINIFS(Merchant!$A:$A,Merchant!$B:$B,$G$2),)</f>
        <v/>
      </c>
      <c r="D273" s="14" t="str">
        <f t="shared" si="3"/>
        <v/>
      </c>
      <c r="E273" s="14" t="str">
        <f t="shared" si="4"/>
        <v/>
      </c>
      <c r="F273" s="6" t="str">
        <f>IF($A273&lt;&gt;"",MAXIFS(Token!$C:$C,Token!$A:$A,$D273),)</f>
        <v/>
      </c>
    </row>
    <row r="274">
      <c r="A274" s="33" t="str">
        <f t="shared" si="1"/>
        <v/>
      </c>
      <c r="B274" s="22" t="str">
        <f t="shared" si="2"/>
        <v/>
      </c>
      <c r="C274" s="14" t="str">
        <f>IF($A274&lt;&gt;"",MINIFS(Merchant!$A:$A,Merchant!$B:$B,$G$2),)</f>
        <v/>
      </c>
      <c r="D274" s="14" t="str">
        <f t="shared" si="3"/>
        <v/>
      </c>
      <c r="E274" s="14" t="str">
        <f t="shared" si="4"/>
        <v/>
      </c>
      <c r="F274" s="6" t="str">
        <f>IF($A274&lt;&gt;"",MAXIFS(Token!$C:$C,Token!$A:$A,$D274),)</f>
        <v/>
      </c>
    </row>
    <row r="275">
      <c r="A275" s="33" t="str">
        <f t="shared" si="1"/>
        <v/>
      </c>
      <c r="B275" s="22" t="str">
        <f t="shared" si="2"/>
        <v/>
      </c>
      <c r="C275" s="14" t="str">
        <f>IF($A275&lt;&gt;"",MINIFS(Merchant!$A:$A,Merchant!$B:$B,$G$2),)</f>
        <v/>
      </c>
      <c r="D275" s="14" t="str">
        <f t="shared" si="3"/>
        <v/>
      </c>
      <c r="E275" s="14" t="str">
        <f t="shared" si="4"/>
        <v/>
      </c>
      <c r="F275" s="6" t="str">
        <f>IF($A275&lt;&gt;"",MAXIFS(Token!$C:$C,Token!$A:$A,$D275),)</f>
        <v/>
      </c>
    </row>
    <row r="276">
      <c r="A276" s="33" t="str">
        <f t="shared" si="1"/>
        <v/>
      </c>
      <c r="B276" s="22" t="str">
        <f t="shared" si="2"/>
        <v/>
      </c>
      <c r="C276" s="14" t="str">
        <f>IF($A276&lt;&gt;"",MINIFS(Merchant!$A:$A,Merchant!$B:$B,$G$2),)</f>
        <v/>
      </c>
      <c r="D276" s="14" t="str">
        <f t="shared" si="3"/>
        <v/>
      </c>
      <c r="E276" s="14" t="str">
        <f t="shared" si="4"/>
        <v/>
      </c>
      <c r="F276" s="6" t="str">
        <f>IF($A276&lt;&gt;"",MAXIFS(Token!$C:$C,Token!$A:$A,$D276),)</f>
        <v/>
      </c>
    </row>
    <row r="277">
      <c r="A277" s="33" t="str">
        <f t="shared" si="1"/>
        <v/>
      </c>
      <c r="B277" s="22" t="str">
        <f t="shared" si="2"/>
        <v/>
      </c>
      <c r="C277" s="14" t="str">
        <f>IF($A277&lt;&gt;"",MINIFS(Merchant!$A:$A,Merchant!$B:$B,$G$2),)</f>
        <v/>
      </c>
      <c r="D277" s="14" t="str">
        <f t="shared" si="3"/>
        <v/>
      </c>
      <c r="E277" s="14" t="str">
        <f t="shared" si="4"/>
        <v/>
      </c>
      <c r="F277" s="6" t="str">
        <f>IF($A277&lt;&gt;"",MAXIFS(Token!$C:$C,Token!$A:$A,$D277),)</f>
        <v/>
      </c>
    </row>
    <row r="278">
      <c r="A278" s="33" t="str">
        <f t="shared" si="1"/>
        <v/>
      </c>
      <c r="B278" s="22" t="str">
        <f t="shared" si="2"/>
        <v/>
      </c>
      <c r="C278" s="14" t="str">
        <f>IF($A278&lt;&gt;"",MINIFS(Merchant!$A:$A,Merchant!$B:$B,$G$2),)</f>
        <v/>
      </c>
      <c r="D278" s="14" t="str">
        <f t="shared" si="3"/>
        <v/>
      </c>
      <c r="E278" s="14" t="str">
        <f t="shared" si="4"/>
        <v/>
      </c>
      <c r="F278" s="6" t="str">
        <f>IF($A278&lt;&gt;"",MAXIFS(Token!$C:$C,Token!$A:$A,$D278),)</f>
        <v/>
      </c>
    </row>
    <row r="279">
      <c r="A279" s="33" t="str">
        <f t="shared" si="1"/>
        <v/>
      </c>
      <c r="B279" s="22" t="str">
        <f t="shared" si="2"/>
        <v/>
      </c>
      <c r="C279" s="14" t="str">
        <f>IF($A279&lt;&gt;"",MINIFS(Merchant!$A:$A,Merchant!$B:$B,$G$2),)</f>
        <v/>
      </c>
      <c r="D279" s="14" t="str">
        <f t="shared" si="3"/>
        <v/>
      </c>
      <c r="E279" s="14" t="str">
        <f t="shared" si="4"/>
        <v/>
      </c>
      <c r="F279" s="6" t="str">
        <f>IF($A279&lt;&gt;"",MAXIFS(Token!$C:$C,Token!$A:$A,$D279),)</f>
        <v/>
      </c>
    </row>
    <row r="280">
      <c r="A280" s="33" t="str">
        <f t="shared" si="1"/>
        <v/>
      </c>
      <c r="B280" s="22" t="str">
        <f t="shared" si="2"/>
        <v/>
      </c>
      <c r="C280" s="14" t="str">
        <f>IF($A280&lt;&gt;"",MINIFS(Merchant!$A:$A,Merchant!$B:$B,$G$2),)</f>
        <v/>
      </c>
      <c r="D280" s="14" t="str">
        <f t="shared" si="3"/>
        <v/>
      </c>
      <c r="E280" s="14" t="str">
        <f t="shared" si="4"/>
        <v/>
      </c>
      <c r="F280" s="6" t="str">
        <f>IF($A280&lt;&gt;"",MAXIFS(Token!$C:$C,Token!$A:$A,$D280),)</f>
        <v/>
      </c>
    </row>
    <row r="281">
      <c r="A281" s="33" t="str">
        <f t="shared" si="1"/>
        <v/>
      </c>
      <c r="B281" s="22" t="str">
        <f t="shared" si="2"/>
        <v/>
      </c>
      <c r="C281" s="14" t="str">
        <f>IF($A281&lt;&gt;"",MINIFS(Merchant!$A:$A,Merchant!$B:$B,$G$2),)</f>
        <v/>
      </c>
      <c r="D281" s="14" t="str">
        <f t="shared" si="3"/>
        <v/>
      </c>
      <c r="E281" s="14" t="str">
        <f t="shared" si="4"/>
        <v/>
      </c>
      <c r="F281" s="6" t="str">
        <f>IF($A281&lt;&gt;"",MAXIFS(Token!$C:$C,Token!$A:$A,$D281),)</f>
        <v/>
      </c>
    </row>
    <row r="282">
      <c r="A282" s="33" t="str">
        <f t="shared" si="1"/>
        <v/>
      </c>
      <c r="B282" s="22" t="str">
        <f t="shared" si="2"/>
        <v/>
      </c>
      <c r="C282" s="14" t="str">
        <f>IF($A282&lt;&gt;"",MINIFS(Merchant!$A:$A,Merchant!$B:$B,$G$2),)</f>
        <v/>
      </c>
      <c r="D282" s="14" t="str">
        <f t="shared" si="3"/>
        <v/>
      </c>
      <c r="E282" s="14" t="str">
        <f t="shared" si="4"/>
        <v/>
      </c>
      <c r="F282" s="6" t="str">
        <f>IF($A282&lt;&gt;"",MAXIFS(Token!$C:$C,Token!$A:$A,$D282),)</f>
        <v/>
      </c>
    </row>
    <row r="283">
      <c r="A283" s="33" t="str">
        <f t="shared" si="1"/>
        <v/>
      </c>
      <c r="B283" s="22" t="str">
        <f t="shared" si="2"/>
        <v/>
      </c>
      <c r="C283" s="14" t="str">
        <f>IF($A283&lt;&gt;"",MINIFS(Merchant!$A:$A,Merchant!$B:$B,$G$2),)</f>
        <v/>
      </c>
      <c r="D283" s="14" t="str">
        <f t="shared" si="3"/>
        <v/>
      </c>
      <c r="E283" s="14" t="str">
        <f t="shared" si="4"/>
        <v/>
      </c>
      <c r="F283" s="6" t="str">
        <f>IF($A283&lt;&gt;"",MAXIFS(Token!$C:$C,Token!$A:$A,$D283),)</f>
        <v/>
      </c>
    </row>
    <row r="284">
      <c r="A284" s="33" t="str">
        <f t="shared" si="1"/>
        <v/>
      </c>
      <c r="B284" s="22" t="str">
        <f t="shared" si="2"/>
        <v/>
      </c>
      <c r="C284" s="14" t="str">
        <f>IF($A284&lt;&gt;"",MINIFS(Merchant!$A:$A,Merchant!$B:$B,$G$2),)</f>
        <v/>
      </c>
      <c r="D284" s="14" t="str">
        <f t="shared" si="3"/>
        <v/>
      </c>
      <c r="E284" s="14" t="str">
        <f t="shared" si="4"/>
        <v/>
      </c>
      <c r="F284" s="6" t="str">
        <f>IF($A284&lt;&gt;"",MAXIFS(Token!$C:$C,Token!$A:$A,$D284),)</f>
        <v/>
      </c>
    </row>
    <row r="285">
      <c r="A285" s="33" t="str">
        <f t="shared" si="1"/>
        <v/>
      </c>
      <c r="B285" s="22" t="str">
        <f t="shared" si="2"/>
        <v/>
      </c>
      <c r="C285" s="14" t="str">
        <f>IF($A285&lt;&gt;"",MINIFS(Merchant!$A:$A,Merchant!$B:$B,$G$2),)</f>
        <v/>
      </c>
      <c r="D285" s="14" t="str">
        <f t="shared" si="3"/>
        <v/>
      </c>
      <c r="E285" s="14" t="str">
        <f t="shared" si="4"/>
        <v/>
      </c>
      <c r="F285" s="6" t="str">
        <f>IF($A285&lt;&gt;"",MAXIFS(Token!$C:$C,Token!$A:$A,$D285),)</f>
        <v/>
      </c>
    </row>
    <row r="286">
      <c r="A286" s="33" t="str">
        <f t="shared" si="1"/>
        <v/>
      </c>
      <c r="B286" s="22" t="str">
        <f t="shared" si="2"/>
        <v/>
      </c>
      <c r="C286" s="14" t="str">
        <f>IF($A286&lt;&gt;"",MINIFS(Merchant!$A:$A,Merchant!$B:$B,$G$2),)</f>
        <v/>
      </c>
      <c r="D286" s="14" t="str">
        <f t="shared" si="3"/>
        <v/>
      </c>
      <c r="E286" s="14" t="str">
        <f t="shared" si="4"/>
        <v/>
      </c>
      <c r="F286" s="6" t="str">
        <f>IF($A286&lt;&gt;"",MAXIFS(Token!$C:$C,Token!$A:$A,$D286),)</f>
        <v/>
      </c>
    </row>
    <row r="287">
      <c r="A287" s="33" t="str">
        <f t="shared" si="1"/>
        <v/>
      </c>
      <c r="B287" s="22" t="str">
        <f t="shared" si="2"/>
        <v/>
      </c>
      <c r="C287" s="14" t="str">
        <f>IF($A287&lt;&gt;"",MINIFS(Merchant!$A:$A,Merchant!$B:$B,$G$2),)</f>
        <v/>
      </c>
      <c r="D287" s="14" t="str">
        <f t="shared" si="3"/>
        <v/>
      </c>
      <c r="E287" s="14" t="str">
        <f t="shared" si="4"/>
        <v/>
      </c>
      <c r="F287" s="6" t="str">
        <f>IF($A287&lt;&gt;"",MAXIFS(Token!$C:$C,Token!$A:$A,$D287),)</f>
        <v/>
      </c>
    </row>
    <row r="288">
      <c r="A288" s="33" t="str">
        <f t="shared" si="1"/>
        <v/>
      </c>
      <c r="B288" s="22" t="str">
        <f t="shared" si="2"/>
        <v/>
      </c>
      <c r="C288" s="14" t="str">
        <f>IF($A288&lt;&gt;"",MINIFS(Merchant!$A:$A,Merchant!$B:$B,$G$2),)</f>
        <v/>
      </c>
      <c r="D288" s="14" t="str">
        <f t="shared" si="3"/>
        <v/>
      </c>
      <c r="E288" s="14" t="str">
        <f t="shared" si="4"/>
        <v/>
      </c>
      <c r="F288" s="6" t="str">
        <f>IF($A288&lt;&gt;"",MAXIFS(Token!$C:$C,Token!$A:$A,$D288),)</f>
        <v/>
      </c>
    </row>
    <row r="289">
      <c r="A289" s="33" t="str">
        <f t="shared" si="1"/>
        <v/>
      </c>
      <c r="B289" s="22" t="str">
        <f t="shared" si="2"/>
        <v/>
      </c>
      <c r="C289" s="14" t="str">
        <f>IF($A289&lt;&gt;"",MINIFS(Merchant!$A:$A,Merchant!$B:$B,$G$2),)</f>
        <v/>
      </c>
      <c r="D289" s="14" t="str">
        <f t="shared" si="3"/>
        <v/>
      </c>
      <c r="E289" s="14" t="str">
        <f t="shared" si="4"/>
        <v/>
      </c>
      <c r="F289" s="6" t="str">
        <f>IF($A289&lt;&gt;"",MAXIFS(Token!$C:$C,Token!$A:$A,$D289),)</f>
        <v/>
      </c>
    </row>
    <row r="290">
      <c r="A290" s="33" t="str">
        <f t="shared" si="1"/>
        <v/>
      </c>
      <c r="B290" s="22" t="str">
        <f t="shared" si="2"/>
        <v/>
      </c>
      <c r="C290" s="14" t="str">
        <f>IF($A290&lt;&gt;"",MINIFS(Merchant!$A:$A,Merchant!$B:$B,$G$2),)</f>
        <v/>
      </c>
      <c r="D290" s="14" t="str">
        <f t="shared" si="3"/>
        <v/>
      </c>
      <c r="E290" s="14" t="str">
        <f t="shared" si="4"/>
        <v/>
      </c>
      <c r="F290" s="6" t="str">
        <f>IF($A290&lt;&gt;"",MAXIFS(Token!$C:$C,Token!$A:$A,$D290),)</f>
        <v/>
      </c>
    </row>
    <row r="291">
      <c r="A291" s="33" t="str">
        <f t="shared" si="1"/>
        <v/>
      </c>
      <c r="B291" s="22" t="str">
        <f t="shared" si="2"/>
        <v/>
      </c>
      <c r="C291" s="14" t="str">
        <f>IF($A291&lt;&gt;"",MINIFS(Merchant!$A:$A,Merchant!$B:$B,$G$2),)</f>
        <v/>
      </c>
      <c r="D291" s="14" t="str">
        <f t="shared" si="3"/>
        <v/>
      </c>
      <c r="E291" s="14" t="str">
        <f t="shared" si="4"/>
        <v/>
      </c>
      <c r="F291" s="6" t="str">
        <f>IF($A291&lt;&gt;"",MAXIFS(Token!$C:$C,Token!$A:$A,$D291),)</f>
        <v/>
      </c>
    </row>
    <row r="292">
      <c r="A292" s="33" t="str">
        <f t="shared" si="1"/>
        <v/>
      </c>
      <c r="B292" s="22" t="str">
        <f t="shared" si="2"/>
        <v/>
      </c>
      <c r="C292" s="14" t="str">
        <f>IF($A292&lt;&gt;"",MINIFS(Merchant!$A:$A,Merchant!$B:$B,$G$2),)</f>
        <v/>
      </c>
      <c r="D292" s="14" t="str">
        <f t="shared" si="3"/>
        <v/>
      </c>
      <c r="E292" s="14" t="str">
        <f t="shared" si="4"/>
        <v/>
      </c>
      <c r="F292" s="6" t="str">
        <f>IF($A292&lt;&gt;"",MAXIFS(Token!$C:$C,Token!$A:$A,$D292),)</f>
        <v/>
      </c>
    </row>
    <row r="293">
      <c r="A293" s="33" t="str">
        <f t="shared" si="1"/>
        <v/>
      </c>
      <c r="B293" s="22" t="str">
        <f t="shared" si="2"/>
        <v/>
      </c>
      <c r="C293" s="14" t="str">
        <f>IF($A293&lt;&gt;"",MINIFS(Merchant!$A:$A,Merchant!$B:$B,$G$2),)</f>
        <v/>
      </c>
      <c r="D293" s="14" t="str">
        <f t="shared" si="3"/>
        <v/>
      </c>
      <c r="E293" s="14" t="str">
        <f t="shared" si="4"/>
        <v/>
      </c>
      <c r="F293" s="6" t="str">
        <f>IF($A293&lt;&gt;"",MAXIFS(Token!$C:$C,Token!$A:$A,$D293),)</f>
        <v/>
      </c>
    </row>
    <row r="294">
      <c r="A294" s="33" t="str">
        <f t="shared" si="1"/>
        <v/>
      </c>
      <c r="B294" s="22" t="str">
        <f t="shared" si="2"/>
        <v/>
      </c>
      <c r="C294" s="14" t="str">
        <f>IF($A294&lt;&gt;"",MINIFS(Merchant!$A:$A,Merchant!$B:$B,$G$2),)</f>
        <v/>
      </c>
      <c r="D294" s="14" t="str">
        <f t="shared" si="3"/>
        <v/>
      </c>
      <c r="E294" s="14" t="str">
        <f t="shared" si="4"/>
        <v/>
      </c>
      <c r="F294" s="6" t="str">
        <f>IF($A294&lt;&gt;"",MAXIFS(Token!$C:$C,Token!$A:$A,$D294),)</f>
        <v/>
      </c>
    </row>
    <row r="295">
      <c r="A295" s="33" t="str">
        <f t="shared" si="1"/>
        <v/>
      </c>
      <c r="B295" s="22" t="str">
        <f t="shared" si="2"/>
        <v/>
      </c>
      <c r="C295" s="14" t="str">
        <f>IF($A295&lt;&gt;"",MINIFS(Merchant!$A:$A,Merchant!$B:$B,$G$2),)</f>
        <v/>
      </c>
      <c r="D295" s="14" t="str">
        <f t="shared" si="3"/>
        <v/>
      </c>
      <c r="E295" s="14" t="str">
        <f t="shared" si="4"/>
        <v/>
      </c>
      <c r="F295" s="6" t="str">
        <f>IF($A295&lt;&gt;"",MAXIFS(Token!$C:$C,Token!$A:$A,$D295),)</f>
        <v/>
      </c>
    </row>
    <row r="296">
      <c r="A296" s="33" t="str">
        <f t="shared" si="1"/>
        <v/>
      </c>
      <c r="B296" s="22" t="str">
        <f t="shared" si="2"/>
        <v/>
      </c>
      <c r="C296" s="14" t="str">
        <f>IF($A296&lt;&gt;"",MINIFS(Merchant!$A:$A,Merchant!$B:$B,$G$2),)</f>
        <v/>
      </c>
      <c r="D296" s="14" t="str">
        <f t="shared" si="3"/>
        <v/>
      </c>
      <c r="E296" s="14" t="str">
        <f t="shared" si="4"/>
        <v/>
      </c>
      <c r="F296" s="6" t="str">
        <f>IF($A296&lt;&gt;"",MAXIFS(Token!$C:$C,Token!$A:$A,$D296),)</f>
        <v/>
      </c>
    </row>
    <row r="297">
      <c r="A297" s="33" t="str">
        <f t="shared" si="1"/>
        <v/>
      </c>
      <c r="B297" s="22" t="str">
        <f t="shared" si="2"/>
        <v/>
      </c>
      <c r="C297" s="14" t="str">
        <f>IF($A297&lt;&gt;"",MINIFS(Merchant!$A:$A,Merchant!$B:$B,$G$2),)</f>
        <v/>
      </c>
      <c r="D297" s="14" t="str">
        <f t="shared" si="3"/>
        <v/>
      </c>
      <c r="E297" s="14" t="str">
        <f t="shared" si="4"/>
        <v/>
      </c>
      <c r="F297" s="6" t="str">
        <f>IF($A297&lt;&gt;"",MAXIFS(Token!$C:$C,Token!$A:$A,$D297),)</f>
        <v/>
      </c>
    </row>
    <row r="298">
      <c r="A298" s="33" t="str">
        <f t="shared" si="1"/>
        <v/>
      </c>
      <c r="B298" s="22" t="str">
        <f t="shared" si="2"/>
        <v/>
      </c>
      <c r="C298" s="14" t="str">
        <f>IF($A298&lt;&gt;"",MINIFS(Merchant!$A:$A,Merchant!$B:$B,$G$2),)</f>
        <v/>
      </c>
      <c r="D298" s="14" t="str">
        <f t="shared" si="3"/>
        <v/>
      </c>
      <c r="E298" s="14" t="str">
        <f t="shared" si="4"/>
        <v/>
      </c>
      <c r="F298" s="6" t="str">
        <f>IF($A298&lt;&gt;"",MAXIFS(Token!$C:$C,Token!$A:$A,$D298),)</f>
        <v/>
      </c>
    </row>
    <row r="299">
      <c r="A299" s="33" t="str">
        <f t="shared" si="1"/>
        <v/>
      </c>
      <c r="B299" s="22" t="str">
        <f t="shared" si="2"/>
        <v/>
      </c>
      <c r="C299" s="14" t="str">
        <f>IF($A299&lt;&gt;"",MINIFS(Merchant!$A:$A,Merchant!$B:$B,$G$2),)</f>
        <v/>
      </c>
      <c r="D299" s="14" t="str">
        <f t="shared" si="3"/>
        <v/>
      </c>
      <c r="E299" s="14" t="str">
        <f t="shared" si="4"/>
        <v/>
      </c>
      <c r="F299" s="6" t="str">
        <f>IF($A299&lt;&gt;"",MAXIFS(Token!$C:$C,Token!$A:$A,$D299),)</f>
        <v/>
      </c>
    </row>
    <row r="300">
      <c r="A300" s="33" t="str">
        <f t="shared" si="1"/>
        <v/>
      </c>
      <c r="B300" s="22" t="str">
        <f t="shared" si="2"/>
        <v/>
      </c>
      <c r="C300" s="14" t="str">
        <f>IF($A300&lt;&gt;"",MINIFS(Merchant!$A:$A,Merchant!$B:$B,$G$2),)</f>
        <v/>
      </c>
      <c r="D300" s="14" t="str">
        <f t="shared" si="3"/>
        <v/>
      </c>
      <c r="E300" s="14" t="str">
        <f t="shared" si="4"/>
        <v/>
      </c>
      <c r="F300" s="6" t="str">
        <f>IF($A300&lt;&gt;"",MAXIFS(Token!$C:$C,Token!$A:$A,$D300),)</f>
        <v/>
      </c>
    </row>
    <row r="301">
      <c r="A301" s="33" t="str">
        <f t="shared" si="1"/>
        <v/>
      </c>
      <c r="B301" s="22" t="str">
        <f t="shared" si="2"/>
        <v/>
      </c>
      <c r="C301" s="14" t="str">
        <f>IF($A301&lt;&gt;"",MINIFS(Merchant!$A:$A,Merchant!$B:$B,$G$2),)</f>
        <v/>
      </c>
      <c r="D301" s="14" t="str">
        <f t="shared" si="3"/>
        <v/>
      </c>
      <c r="E301" s="14" t="str">
        <f t="shared" si="4"/>
        <v/>
      </c>
      <c r="F301" s="6" t="str">
        <f>IF($A301&lt;&gt;"",MAXIFS(Token!$C:$C,Token!$A:$A,$D301),)</f>
        <v/>
      </c>
    </row>
    <row r="302">
      <c r="A302" s="33" t="str">
        <f t="shared" si="1"/>
        <v/>
      </c>
      <c r="B302" s="22" t="str">
        <f t="shared" si="2"/>
        <v/>
      </c>
      <c r="C302" s="14" t="str">
        <f>IF($A302&lt;&gt;"",MINIFS(Merchant!$A:$A,Merchant!$B:$B,$G$2),)</f>
        <v/>
      </c>
      <c r="D302" s="14" t="str">
        <f t="shared" si="3"/>
        <v/>
      </c>
      <c r="E302" s="14" t="str">
        <f t="shared" si="4"/>
        <v/>
      </c>
      <c r="F302" s="6" t="str">
        <f>IF($A302&lt;&gt;"",MAXIFS(Token!$C:$C,Token!$A:$A,$D302),)</f>
        <v/>
      </c>
    </row>
    <row r="303">
      <c r="A303" s="33" t="str">
        <f t="shared" si="1"/>
        <v/>
      </c>
      <c r="B303" s="22" t="str">
        <f t="shared" si="2"/>
        <v/>
      </c>
      <c r="C303" s="14" t="str">
        <f>IF($A303&lt;&gt;"",MINIFS(Merchant!$A:$A,Merchant!$B:$B,$G$2),)</f>
        <v/>
      </c>
      <c r="D303" s="14" t="str">
        <f t="shared" si="3"/>
        <v/>
      </c>
      <c r="E303" s="14" t="str">
        <f t="shared" si="4"/>
        <v/>
      </c>
      <c r="F303" s="6" t="str">
        <f>IF($A303&lt;&gt;"",MAXIFS(Token!$C:$C,Token!$A:$A,$D303),)</f>
        <v/>
      </c>
    </row>
    <row r="304">
      <c r="A304" s="33" t="str">
        <f t="shared" si="1"/>
        <v/>
      </c>
      <c r="B304" s="22" t="str">
        <f t="shared" si="2"/>
        <v/>
      </c>
      <c r="C304" s="14" t="str">
        <f>IF($A304&lt;&gt;"",MINIFS(Merchant!$A:$A,Merchant!$B:$B,$G$2),)</f>
        <v/>
      </c>
      <c r="D304" s="14" t="str">
        <f t="shared" si="3"/>
        <v/>
      </c>
      <c r="E304" s="14" t="str">
        <f t="shared" si="4"/>
        <v/>
      </c>
      <c r="F304" s="6" t="str">
        <f>IF($A304&lt;&gt;"",MAXIFS(Token!$C:$C,Token!$A:$A,$D304),)</f>
        <v/>
      </c>
    </row>
    <row r="305">
      <c r="A305" s="33" t="str">
        <f t="shared" si="1"/>
        <v/>
      </c>
      <c r="B305" s="22" t="str">
        <f t="shared" si="2"/>
        <v/>
      </c>
      <c r="C305" s="14" t="str">
        <f>IF($A305&lt;&gt;"",MINIFS(Merchant!$A:$A,Merchant!$B:$B,$G$2),)</f>
        <v/>
      </c>
      <c r="D305" s="14" t="str">
        <f t="shared" si="3"/>
        <v/>
      </c>
      <c r="E305" s="14" t="str">
        <f t="shared" si="4"/>
        <v/>
      </c>
      <c r="F305" s="6" t="str">
        <f>IF($A305&lt;&gt;"",MAXIFS(Token!$C:$C,Token!$A:$A,$D305),)</f>
        <v/>
      </c>
    </row>
    <row r="306">
      <c r="A306" s="33" t="str">
        <f t="shared" si="1"/>
        <v/>
      </c>
      <c r="B306" s="22" t="str">
        <f t="shared" si="2"/>
        <v/>
      </c>
      <c r="C306" s="14" t="str">
        <f>IF($A306&lt;&gt;"",MINIFS(Merchant!$A:$A,Merchant!$B:$B,$G$2),)</f>
        <v/>
      </c>
      <c r="D306" s="14" t="str">
        <f t="shared" si="3"/>
        <v/>
      </c>
      <c r="E306" s="14" t="str">
        <f t="shared" si="4"/>
        <v/>
      </c>
      <c r="F306" s="6" t="str">
        <f>IF($A306&lt;&gt;"",MAXIFS(Token!$C:$C,Token!$A:$A,$D306),)</f>
        <v/>
      </c>
    </row>
    <row r="307">
      <c r="A307" s="33" t="str">
        <f t="shared" si="1"/>
        <v/>
      </c>
      <c r="B307" s="22" t="str">
        <f t="shared" si="2"/>
        <v/>
      </c>
      <c r="C307" s="14" t="str">
        <f>IF($A307&lt;&gt;"",MINIFS(Merchant!$A:$A,Merchant!$B:$B,$G$2),)</f>
        <v/>
      </c>
      <c r="D307" s="14" t="str">
        <f t="shared" si="3"/>
        <v/>
      </c>
      <c r="E307" s="14" t="str">
        <f t="shared" si="4"/>
        <v/>
      </c>
      <c r="F307" s="6" t="str">
        <f>IF($A307&lt;&gt;"",MAXIFS(Token!$C:$C,Token!$A:$A,$D307),)</f>
        <v/>
      </c>
    </row>
    <row r="308">
      <c r="A308" s="33" t="str">
        <f t="shared" si="1"/>
        <v/>
      </c>
      <c r="B308" s="22" t="str">
        <f t="shared" si="2"/>
        <v/>
      </c>
      <c r="C308" s="14" t="str">
        <f>IF($A308&lt;&gt;"",MINIFS(Merchant!$A:$A,Merchant!$B:$B,$G$2),)</f>
        <v/>
      </c>
      <c r="D308" s="14" t="str">
        <f t="shared" si="3"/>
        <v/>
      </c>
      <c r="E308" s="14" t="str">
        <f t="shared" si="4"/>
        <v/>
      </c>
      <c r="F308" s="6" t="str">
        <f>IF($A308&lt;&gt;"",MAXIFS(Token!$C:$C,Token!$A:$A,$D308),)</f>
        <v/>
      </c>
    </row>
    <row r="309">
      <c r="A309" s="33" t="str">
        <f t="shared" si="1"/>
        <v/>
      </c>
      <c r="B309" s="22" t="str">
        <f t="shared" si="2"/>
        <v/>
      </c>
      <c r="C309" s="14" t="str">
        <f>IF($A309&lt;&gt;"",MINIFS(Merchant!$A:$A,Merchant!$B:$B,$G$2),)</f>
        <v/>
      </c>
      <c r="D309" s="14" t="str">
        <f t="shared" si="3"/>
        <v/>
      </c>
      <c r="E309" s="14" t="str">
        <f t="shared" si="4"/>
        <v/>
      </c>
      <c r="F309" s="6" t="str">
        <f>IF($A309&lt;&gt;"",MAXIFS(Token!$C:$C,Token!$A:$A,$D309),)</f>
        <v/>
      </c>
    </row>
    <row r="310">
      <c r="A310" s="33" t="str">
        <f t="shared" si="1"/>
        <v/>
      </c>
      <c r="B310" s="22" t="str">
        <f t="shared" si="2"/>
        <v/>
      </c>
      <c r="C310" s="14" t="str">
        <f>IF($A310&lt;&gt;"",MINIFS(Merchant!$A:$A,Merchant!$B:$B,$G$2),)</f>
        <v/>
      </c>
      <c r="D310" s="14" t="str">
        <f t="shared" si="3"/>
        <v/>
      </c>
      <c r="E310" s="14" t="str">
        <f t="shared" si="4"/>
        <v/>
      </c>
      <c r="F310" s="6" t="str">
        <f>IF($A310&lt;&gt;"",MAXIFS(Token!$C:$C,Token!$A:$A,$D310),)</f>
        <v/>
      </c>
    </row>
    <row r="311">
      <c r="A311" s="33" t="str">
        <f t="shared" si="1"/>
        <v/>
      </c>
      <c r="B311" s="22" t="str">
        <f t="shared" si="2"/>
        <v/>
      </c>
      <c r="C311" s="14" t="str">
        <f>IF($A311&lt;&gt;"",MINIFS(Merchant!$A:$A,Merchant!$B:$B,$G$2),)</f>
        <v/>
      </c>
      <c r="D311" s="14" t="str">
        <f t="shared" si="3"/>
        <v/>
      </c>
      <c r="E311" s="14" t="str">
        <f t="shared" si="4"/>
        <v/>
      </c>
      <c r="F311" s="6" t="str">
        <f>IF($A311&lt;&gt;"",MAXIFS(Token!$C:$C,Token!$A:$A,$D311),)</f>
        <v/>
      </c>
    </row>
    <row r="312">
      <c r="A312" s="33" t="str">
        <f t="shared" si="1"/>
        <v/>
      </c>
      <c r="B312" s="22" t="str">
        <f t="shared" si="2"/>
        <v/>
      </c>
      <c r="C312" s="14" t="str">
        <f>IF($A312&lt;&gt;"",MINIFS(Merchant!$A:$A,Merchant!$B:$B,$G$2),)</f>
        <v/>
      </c>
      <c r="D312" s="14" t="str">
        <f t="shared" si="3"/>
        <v/>
      </c>
      <c r="E312" s="14" t="str">
        <f t="shared" si="4"/>
        <v/>
      </c>
      <c r="F312" s="6" t="str">
        <f>IF($A312&lt;&gt;"",MAXIFS(Token!$C:$C,Token!$A:$A,$D312),)</f>
        <v/>
      </c>
    </row>
    <row r="313">
      <c r="A313" s="33" t="str">
        <f t="shared" si="1"/>
        <v/>
      </c>
      <c r="B313" s="22" t="str">
        <f t="shared" si="2"/>
        <v/>
      </c>
      <c r="C313" s="14" t="str">
        <f>IF($A313&lt;&gt;"",MINIFS(Merchant!$A:$A,Merchant!$B:$B,$G$2),)</f>
        <v/>
      </c>
      <c r="D313" s="14" t="str">
        <f t="shared" si="3"/>
        <v/>
      </c>
      <c r="E313" s="14" t="str">
        <f t="shared" si="4"/>
        <v/>
      </c>
      <c r="F313" s="6" t="str">
        <f>IF($A313&lt;&gt;"",MAXIFS(Token!$C:$C,Token!$A:$A,$D313),)</f>
        <v/>
      </c>
    </row>
    <row r="314">
      <c r="A314" s="33" t="str">
        <f t="shared" si="1"/>
        <v/>
      </c>
      <c r="B314" s="22" t="str">
        <f t="shared" si="2"/>
        <v/>
      </c>
      <c r="C314" s="14" t="str">
        <f>IF($A314&lt;&gt;"",MINIFS(Merchant!$A:$A,Merchant!$B:$B,$G$2),)</f>
        <v/>
      </c>
      <c r="D314" s="14" t="str">
        <f t="shared" si="3"/>
        <v/>
      </c>
      <c r="E314" s="14" t="str">
        <f t="shared" si="4"/>
        <v/>
      </c>
      <c r="F314" s="6" t="str">
        <f>IF($A314&lt;&gt;"",MAXIFS(Token!$C:$C,Token!$A:$A,$D314),)</f>
        <v/>
      </c>
    </row>
    <row r="315">
      <c r="A315" s="33" t="str">
        <f t="shared" si="1"/>
        <v/>
      </c>
      <c r="B315" s="22" t="str">
        <f t="shared" si="2"/>
        <v/>
      </c>
      <c r="C315" s="14" t="str">
        <f>IF($A315&lt;&gt;"",MINIFS(Merchant!$A:$A,Merchant!$B:$B,$G$2),)</f>
        <v/>
      </c>
      <c r="D315" s="14" t="str">
        <f t="shared" si="3"/>
        <v/>
      </c>
      <c r="E315" s="14" t="str">
        <f t="shared" si="4"/>
        <v/>
      </c>
      <c r="F315" s="6" t="str">
        <f>IF($A315&lt;&gt;"",MAXIFS(Token!$C:$C,Token!$A:$A,$D315),)</f>
        <v/>
      </c>
    </row>
    <row r="316">
      <c r="A316" s="33" t="str">
        <f t="shared" si="1"/>
        <v/>
      </c>
      <c r="B316" s="22" t="str">
        <f t="shared" si="2"/>
        <v/>
      </c>
      <c r="C316" s="14" t="str">
        <f>IF($A316&lt;&gt;"",MINIFS(Merchant!$A:$A,Merchant!$B:$B,$G$2),)</f>
        <v/>
      </c>
      <c r="D316" s="14" t="str">
        <f t="shared" si="3"/>
        <v/>
      </c>
      <c r="E316" s="14" t="str">
        <f t="shared" si="4"/>
        <v/>
      </c>
      <c r="F316" s="6" t="str">
        <f>IF($A316&lt;&gt;"",MAXIFS(Token!$C:$C,Token!$A:$A,$D316),)</f>
        <v/>
      </c>
    </row>
    <row r="317">
      <c r="A317" s="33" t="str">
        <f t="shared" si="1"/>
        <v/>
      </c>
      <c r="B317" s="22" t="str">
        <f t="shared" si="2"/>
        <v/>
      </c>
      <c r="C317" s="14" t="str">
        <f>IF($A317&lt;&gt;"",MINIFS(Merchant!$A:$A,Merchant!$B:$B,$G$2),)</f>
        <v/>
      </c>
      <c r="D317" s="14" t="str">
        <f t="shared" si="3"/>
        <v/>
      </c>
      <c r="E317" s="14" t="str">
        <f t="shared" si="4"/>
        <v/>
      </c>
      <c r="F317" s="6" t="str">
        <f>IF($A317&lt;&gt;"",MAXIFS(Token!$C:$C,Token!$A:$A,$D317),)</f>
        <v/>
      </c>
    </row>
    <row r="318">
      <c r="A318" s="33" t="str">
        <f t="shared" si="1"/>
        <v/>
      </c>
      <c r="B318" s="22" t="str">
        <f t="shared" si="2"/>
        <v/>
      </c>
      <c r="C318" s="14" t="str">
        <f>IF($A318&lt;&gt;"",MINIFS(Merchant!$A:$A,Merchant!$B:$B,$G$2),)</f>
        <v/>
      </c>
      <c r="D318" s="14" t="str">
        <f t="shared" si="3"/>
        <v/>
      </c>
      <c r="E318" s="14" t="str">
        <f t="shared" si="4"/>
        <v/>
      </c>
      <c r="F318" s="6" t="str">
        <f>IF($A318&lt;&gt;"",MAXIFS(Token!$C:$C,Token!$A:$A,$D318),)</f>
        <v/>
      </c>
    </row>
    <row r="319">
      <c r="A319" s="33" t="str">
        <f t="shared" si="1"/>
        <v/>
      </c>
      <c r="B319" s="22" t="str">
        <f t="shared" si="2"/>
        <v/>
      </c>
      <c r="C319" s="14" t="str">
        <f>IF($A319&lt;&gt;"",MINIFS(Merchant!$A:$A,Merchant!$B:$B,$G$2),)</f>
        <v/>
      </c>
      <c r="D319" s="14" t="str">
        <f t="shared" si="3"/>
        <v/>
      </c>
      <c r="E319" s="14" t="str">
        <f t="shared" si="4"/>
        <v/>
      </c>
      <c r="F319" s="6" t="str">
        <f>IF($A319&lt;&gt;"",MAXIFS(Token!$C:$C,Token!$A:$A,$D319),)</f>
        <v/>
      </c>
    </row>
    <row r="320">
      <c r="A320" s="33" t="str">
        <f t="shared" si="1"/>
        <v/>
      </c>
      <c r="B320" s="22" t="str">
        <f t="shared" si="2"/>
        <v/>
      </c>
      <c r="C320" s="14" t="str">
        <f>IF($A320&lt;&gt;"",MINIFS(Merchant!$A:$A,Merchant!$B:$B,$G$2),)</f>
        <v/>
      </c>
      <c r="D320" s="14" t="str">
        <f t="shared" si="3"/>
        <v/>
      </c>
      <c r="E320" s="14" t="str">
        <f t="shared" si="4"/>
        <v/>
      </c>
      <c r="F320" s="6" t="str">
        <f>IF($A320&lt;&gt;"",MAXIFS(Token!$C:$C,Token!$A:$A,$D320),)</f>
        <v/>
      </c>
    </row>
    <row r="321">
      <c r="A321" s="33" t="str">
        <f t="shared" si="1"/>
        <v/>
      </c>
      <c r="B321" s="22" t="str">
        <f t="shared" si="2"/>
        <v/>
      </c>
      <c r="C321" s="14" t="str">
        <f>IF($A321&lt;&gt;"",MINIFS(Merchant!$A:$A,Merchant!$B:$B,$G$2),)</f>
        <v/>
      </c>
      <c r="D321" s="14" t="str">
        <f t="shared" si="3"/>
        <v/>
      </c>
      <c r="E321" s="14" t="str">
        <f t="shared" si="4"/>
        <v/>
      </c>
      <c r="F321" s="6" t="str">
        <f>IF($A321&lt;&gt;"",MAXIFS(Token!$C:$C,Token!$A:$A,$D321),)</f>
        <v/>
      </c>
    </row>
    <row r="322">
      <c r="A322" s="33" t="str">
        <f t="shared" si="1"/>
        <v/>
      </c>
      <c r="B322" s="22" t="str">
        <f t="shared" si="2"/>
        <v/>
      </c>
      <c r="C322" s="14" t="str">
        <f>IF($A322&lt;&gt;"",MINIFS(Merchant!$A:$A,Merchant!$B:$B,$G$2),)</f>
        <v/>
      </c>
      <c r="D322" s="14" t="str">
        <f t="shared" si="3"/>
        <v/>
      </c>
      <c r="E322" s="14" t="str">
        <f t="shared" si="4"/>
        <v/>
      </c>
      <c r="F322" s="6" t="str">
        <f>IF($A322&lt;&gt;"",MAXIFS(Token!$C:$C,Token!$A:$A,$D322),)</f>
        <v/>
      </c>
    </row>
    <row r="323">
      <c r="A323" s="33" t="str">
        <f t="shared" si="1"/>
        <v/>
      </c>
      <c r="B323" s="22" t="str">
        <f t="shared" si="2"/>
        <v/>
      </c>
      <c r="C323" s="14" t="str">
        <f>IF($A323&lt;&gt;"",MINIFS(Merchant!$A:$A,Merchant!$B:$B,$G$2),)</f>
        <v/>
      </c>
      <c r="D323" s="14" t="str">
        <f t="shared" si="3"/>
        <v/>
      </c>
      <c r="E323" s="14" t="str">
        <f t="shared" si="4"/>
        <v/>
      </c>
      <c r="F323" s="6" t="str">
        <f>IF($A323&lt;&gt;"",MAXIFS(Token!$C:$C,Token!$A:$A,$D323),)</f>
        <v/>
      </c>
    </row>
    <row r="324">
      <c r="A324" s="33" t="str">
        <f t="shared" si="1"/>
        <v/>
      </c>
      <c r="B324" s="22" t="str">
        <f t="shared" si="2"/>
        <v/>
      </c>
      <c r="C324" s="14" t="str">
        <f>IF($A324&lt;&gt;"",MINIFS(Merchant!$A:$A,Merchant!$B:$B,$G$2),)</f>
        <v/>
      </c>
      <c r="D324" s="14" t="str">
        <f t="shared" si="3"/>
        <v/>
      </c>
      <c r="E324" s="14" t="str">
        <f t="shared" si="4"/>
        <v/>
      </c>
      <c r="F324" s="6" t="str">
        <f>IF($A324&lt;&gt;"",MAXIFS(Token!$C:$C,Token!$A:$A,$D324),)</f>
        <v/>
      </c>
    </row>
    <row r="325">
      <c r="A325" s="33" t="str">
        <f t="shared" si="1"/>
        <v/>
      </c>
      <c r="B325" s="22" t="str">
        <f t="shared" si="2"/>
        <v/>
      </c>
      <c r="C325" s="14" t="str">
        <f>IF($A325&lt;&gt;"",MINIFS(Merchant!$A:$A,Merchant!$B:$B,$G$2),)</f>
        <v/>
      </c>
      <c r="D325" s="14" t="str">
        <f t="shared" si="3"/>
        <v/>
      </c>
      <c r="E325" s="14" t="str">
        <f t="shared" si="4"/>
        <v/>
      </c>
      <c r="F325" s="6" t="str">
        <f>IF($A325&lt;&gt;"",MAXIFS(Token!$C:$C,Token!$A:$A,$D325),)</f>
        <v/>
      </c>
    </row>
    <row r="326">
      <c r="A326" s="33" t="str">
        <f t="shared" si="1"/>
        <v/>
      </c>
      <c r="B326" s="22" t="str">
        <f t="shared" si="2"/>
        <v/>
      </c>
      <c r="C326" s="14" t="str">
        <f>IF($A326&lt;&gt;"",MINIFS(Merchant!$A:$A,Merchant!$B:$B,$G$2),)</f>
        <v/>
      </c>
      <c r="D326" s="14" t="str">
        <f t="shared" si="3"/>
        <v/>
      </c>
      <c r="E326" s="14" t="str">
        <f t="shared" si="4"/>
        <v/>
      </c>
      <c r="F326" s="6" t="str">
        <f>IF($A326&lt;&gt;"",MAXIFS(Token!$C:$C,Token!$A:$A,$D326),)</f>
        <v/>
      </c>
    </row>
    <row r="327">
      <c r="A327" s="33" t="str">
        <f t="shared" si="1"/>
        <v/>
      </c>
      <c r="B327" s="22" t="str">
        <f t="shared" si="2"/>
        <v/>
      </c>
      <c r="C327" s="14" t="str">
        <f>IF($A327&lt;&gt;"",MINIFS(Merchant!$A:$A,Merchant!$B:$B,$G$2),)</f>
        <v/>
      </c>
      <c r="D327" s="14" t="str">
        <f t="shared" si="3"/>
        <v/>
      </c>
      <c r="E327" s="14" t="str">
        <f t="shared" si="4"/>
        <v/>
      </c>
      <c r="F327" s="6" t="str">
        <f>IF($A327&lt;&gt;"",MAXIFS(Token!$C:$C,Token!$A:$A,$D327),)</f>
        <v/>
      </c>
    </row>
    <row r="328">
      <c r="A328" s="33" t="str">
        <f t="shared" si="1"/>
        <v/>
      </c>
      <c r="B328" s="22" t="str">
        <f t="shared" si="2"/>
        <v/>
      </c>
      <c r="C328" s="14" t="str">
        <f>IF($A328&lt;&gt;"",MINIFS(Merchant!$A:$A,Merchant!$B:$B,$G$2),)</f>
        <v/>
      </c>
      <c r="D328" s="14" t="str">
        <f t="shared" si="3"/>
        <v/>
      </c>
      <c r="E328" s="14" t="str">
        <f t="shared" si="4"/>
        <v/>
      </c>
      <c r="F328" s="6" t="str">
        <f>IF($A328&lt;&gt;"",MAXIFS(Token!$C:$C,Token!$A:$A,$D328),)</f>
        <v/>
      </c>
    </row>
    <row r="329">
      <c r="A329" s="33" t="str">
        <f t="shared" si="1"/>
        <v/>
      </c>
      <c r="B329" s="22" t="str">
        <f t="shared" si="2"/>
        <v/>
      </c>
      <c r="C329" s="14" t="str">
        <f>IF($A329&lt;&gt;"",MINIFS(Merchant!$A:$A,Merchant!$B:$B,$G$2),)</f>
        <v/>
      </c>
      <c r="D329" s="14" t="str">
        <f t="shared" si="3"/>
        <v/>
      </c>
      <c r="E329" s="14" t="str">
        <f t="shared" si="4"/>
        <v/>
      </c>
      <c r="F329" s="6" t="str">
        <f>IF($A329&lt;&gt;"",MAXIFS(Token!$C:$C,Token!$A:$A,$D329),)</f>
        <v/>
      </c>
    </row>
    <row r="330">
      <c r="A330" s="33" t="str">
        <f t="shared" si="1"/>
        <v/>
      </c>
      <c r="B330" s="22" t="str">
        <f t="shared" si="2"/>
        <v/>
      </c>
      <c r="C330" s="14" t="str">
        <f>IF($A330&lt;&gt;"",MINIFS(Merchant!$A:$A,Merchant!$B:$B,$G$2),)</f>
        <v/>
      </c>
      <c r="D330" s="14" t="str">
        <f t="shared" si="3"/>
        <v/>
      </c>
      <c r="E330" s="14" t="str">
        <f t="shared" si="4"/>
        <v/>
      </c>
      <c r="F330" s="6" t="str">
        <f>IF($A330&lt;&gt;"",MAXIFS(Token!$C:$C,Token!$A:$A,$D330),)</f>
        <v/>
      </c>
    </row>
    <row r="331">
      <c r="A331" s="33" t="str">
        <f t="shared" si="1"/>
        <v/>
      </c>
      <c r="B331" s="22" t="str">
        <f t="shared" si="2"/>
        <v/>
      </c>
      <c r="C331" s="14" t="str">
        <f>IF($A331&lt;&gt;"",MINIFS(Merchant!$A:$A,Merchant!$B:$B,$G$2),)</f>
        <v/>
      </c>
      <c r="D331" s="14" t="str">
        <f t="shared" si="3"/>
        <v/>
      </c>
      <c r="E331" s="14" t="str">
        <f t="shared" si="4"/>
        <v/>
      </c>
      <c r="F331" s="6" t="str">
        <f>IF($A331&lt;&gt;"",MAXIFS(Token!$C:$C,Token!$A:$A,$D331),)</f>
        <v/>
      </c>
    </row>
    <row r="332">
      <c r="A332" s="33" t="str">
        <f t="shared" si="1"/>
        <v/>
      </c>
      <c r="B332" s="22" t="str">
        <f t="shared" si="2"/>
        <v/>
      </c>
      <c r="C332" s="14" t="str">
        <f>IF($A332&lt;&gt;"",MINIFS(Merchant!$A:$A,Merchant!$B:$B,$G$2),)</f>
        <v/>
      </c>
      <c r="D332" s="14" t="str">
        <f t="shared" si="3"/>
        <v/>
      </c>
      <c r="E332" s="14" t="str">
        <f t="shared" si="4"/>
        <v/>
      </c>
      <c r="F332" s="6" t="str">
        <f>IF($A332&lt;&gt;"",MAXIFS(Token!$C:$C,Token!$A:$A,$D332),)</f>
        <v/>
      </c>
    </row>
    <row r="333">
      <c r="A333" s="33" t="str">
        <f t="shared" si="1"/>
        <v/>
      </c>
      <c r="B333" s="22" t="str">
        <f t="shared" si="2"/>
        <v/>
      </c>
      <c r="C333" s="14" t="str">
        <f>IF($A333&lt;&gt;"",MINIFS(Merchant!$A:$A,Merchant!$B:$B,$G$2),)</f>
        <v/>
      </c>
      <c r="D333" s="14" t="str">
        <f t="shared" si="3"/>
        <v/>
      </c>
      <c r="E333" s="14" t="str">
        <f t="shared" si="4"/>
        <v/>
      </c>
      <c r="F333" s="6" t="str">
        <f>IF($A333&lt;&gt;"",MAXIFS(Token!$C:$C,Token!$A:$A,$D333),)</f>
        <v/>
      </c>
    </row>
    <row r="334">
      <c r="A334" s="33" t="str">
        <f t="shared" si="1"/>
        <v/>
      </c>
      <c r="B334" s="22" t="str">
        <f t="shared" si="2"/>
        <v/>
      </c>
      <c r="C334" s="14" t="str">
        <f>IF($A334&lt;&gt;"",MINIFS(Merchant!$A:$A,Merchant!$B:$B,$G$2),)</f>
        <v/>
      </c>
      <c r="D334" s="14" t="str">
        <f t="shared" si="3"/>
        <v/>
      </c>
      <c r="E334" s="14" t="str">
        <f t="shared" si="4"/>
        <v/>
      </c>
      <c r="F334" s="6" t="str">
        <f>IF($A334&lt;&gt;"",MAXIFS(Token!$C:$C,Token!$A:$A,$D334),)</f>
        <v/>
      </c>
    </row>
    <row r="335">
      <c r="A335" s="33" t="str">
        <f t="shared" si="1"/>
        <v/>
      </c>
      <c r="B335" s="22" t="str">
        <f t="shared" si="2"/>
        <v/>
      </c>
      <c r="C335" s="14" t="str">
        <f>IF($A335&lt;&gt;"",MINIFS(Merchant!$A:$A,Merchant!$B:$B,$G$2),)</f>
        <v/>
      </c>
      <c r="D335" s="14" t="str">
        <f t="shared" si="3"/>
        <v/>
      </c>
      <c r="E335" s="14" t="str">
        <f t="shared" si="4"/>
        <v/>
      </c>
      <c r="F335" s="6" t="str">
        <f>IF($A335&lt;&gt;"",MAXIFS(Token!$C:$C,Token!$A:$A,$D335),)</f>
        <v/>
      </c>
    </row>
    <row r="336">
      <c r="A336" s="33" t="str">
        <f t="shared" si="1"/>
        <v/>
      </c>
      <c r="B336" s="22" t="str">
        <f t="shared" si="2"/>
        <v/>
      </c>
      <c r="C336" s="14" t="str">
        <f>IF($A336&lt;&gt;"",MINIFS(Merchant!$A:$A,Merchant!$B:$B,$G$2),)</f>
        <v/>
      </c>
      <c r="D336" s="14" t="str">
        <f t="shared" si="3"/>
        <v/>
      </c>
      <c r="E336" s="14" t="str">
        <f t="shared" si="4"/>
        <v/>
      </c>
      <c r="F336" s="6" t="str">
        <f>IF($A336&lt;&gt;"",MAXIFS(Token!$C:$C,Token!$A:$A,$D336),)</f>
        <v/>
      </c>
    </row>
    <row r="337">
      <c r="A337" s="33" t="str">
        <f t="shared" si="1"/>
        <v/>
      </c>
      <c r="B337" s="22" t="str">
        <f t="shared" si="2"/>
        <v/>
      </c>
      <c r="C337" s="14" t="str">
        <f>IF($A337&lt;&gt;"",MINIFS(Merchant!$A:$A,Merchant!$B:$B,$G$2),)</f>
        <v/>
      </c>
      <c r="D337" s="14" t="str">
        <f t="shared" si="3"/>
        <v/>
      </c>
      <c r="E337" s="14" t="str">
        <f t="shared" si="4"/>
        <v/>
      </c>
      <c r="F337" s="6" t="str">
        <f>IF($A337&lt;&gt;"",MAXIFS(Token!$C:$C,Token!$A:$A,$D337),)</f>
        <v/>
      </c>
    </row>
    <row r="338">
      <c r="A338" s="33" t="str">
        <f t="shared" si="1"/>
        <v/>
      </c>
      <c r="B338" s="22" t="str">
        <f t="shared" si="2"/>
        <v/>
      </c>
      <c r="C338" s="14" t="str">
        <f>IF($A338&lt;&gt;"",MINIFS(Merchant!$A:$A,Merchant!$B:$B,$G$2),)</f>
        <v/>
      </c>
      <c r="D338" s="14" t="str">
        <f t="shared" si="3"/>
        <v/>
      </c>
      <c r="E338" s="14" t="str">
        <f t="shared" si="4"/>
        <v/>
      </c>
      <c r="F338" s="6" t="str">
        <f>IF($A338&lt;&gt;"",MAXIFS(Token!$C:$C,Token!$A:$A,$D338),)</f>
        <v/>
      </c>
    </row>
    <row r="339">
      <c r="A339" s="33" t="str">
        <f t="shared" si="1"/>
        <v/>
      </c>
      <c r="B339" s="22" t="str">
        <f t="shared" si="2"/>
        <v/>
      </c>
      <c r="C339" s="14" t="str">
        <f>IF($A339&lt;&gt;"",MINIFS(Merchant!$A:$A,Merchant!$B:$B,$G$2),)</f>
        <v/>
      </c>
      <c r="D339" s="14" t="str">
        <f t="shared" si="3"/>
        <v/>
      </c>
      <c r="E339" s="14" t="str">
        <f t="shared" si="4"/>
        <v/>
      </c>
      <c r="F339" s="6" t="str">
        <f>IF($A339&lt;&gt;"",MAXIFS(Token!$C:$C,Token!$A:$A,$D339),)</f>
        <v/>
      </c>
    </row>
    <row r="340">
      <c r="A340" s="33" t="str">
        <f t="shared" si="1"/>
        <v/>
      </c>
      <c r="B340" s="22" t="str">
        <f t="shared" si="2"/>
        <v/>
      </c>
      <c r="C340" s="14" t="str">
        <f>IF($A340&lt;&gt;"",MINIFS(Merchant!$A:$A,Merchant!$B:$B,$G$2),)</f>
        <v/>
      </c>
      <c r="D340" s="14" t="str">
        <f t="shared" si="3"/>
        <v/>
      </c>
      <c r="E340" s="14" t="str">
        <f t="shared" si="4"/>
        <v/>
      </c>
      <c r="F340" s="6" t="str">
        <f>IF($A340&lt;&gt;"",MAXIFS(Token!$C:$C,Token!$A:$A,$D340),)</f>
        <v/>
      </c>
    </row>
    <row r="341">
      <c r="A341" s="33" t="str">
        <f t="shared" si="1"/>
        <v/>
      </c>
      <c r="B341" s="22" t="str">
        <f t="shared" si="2"/>
        <v/>
      </c>
      <c r="C341" s="14" t="str">
        <f>IF($A341&lt;&gt;"",MINIFS(Merchant!$A:$A,Merchant!$B:$B,$G$2),)</f>
        <v/>
      </c>
      <c r="D341" s="14" t="str">
        <f t="shared" si="3"/>
        <v/>
      </c>
      <c r="E341" s="14" t="str">
        <f t="shared" si="4"/>
        <v/>
      </c>
      <c r="F341" s="6" t="str">
        <f>IF($A341&lt;&gt;"",MAXIFS(Token!$C:$C,Token!$A:$A,$D341),)</f>
        <v/>
      </c>
    </row>
    <row r="342">
      <c r="A342" s="33" t="str">
        <f t="shared" si="1"/>
        <v/>
      </c>
      <c r="B342" s="22" t="str">
        <f t="shared" si="2"/>
        <v/>
      </c>
      <c r="C342" s="14" t="str">
        <f>IF($A342&lt;&gt;"",MINIFS(Merchant!$A:$A,Merchant!$B:$B,$G$2),)</f>
        <v/>
      </c>
      <c r="D342" s="14" t="str">
        <f t="shared" si="3"/>
        <v/>
      </c>
      <c r="E342" s="14" t="str">
        <f t="shared" si="4"/>
        <v/>
      </c>
      <c r="F342" s="6" t="str">
        <f>IF($A342&lt;&gt;"",MAXIFS(Token!$C:$C,Token!$A:$A,$D342),)</f>
        <v/>
      </c>
    </row>
    <row r="343">
      <c r="A343" s="33" t="str">
        <f t="shared" si="1"/>
        <v/>
      </c>
      <c r="B343" s="22" t="str">
        <f t="shared" si="2"/>
        <v/>
      </c>
      <c r="C343" s="14" t="str">
        <f>IF($A343&lt;&gt;"",MINIFS(Merchant!$A:$A,Merchant!$B:$B,$G$2),)</f>
        <v/>
      </c>
      <c r="D343" s="14" t="str">
        <f t="shared" si="3"/>
        <v/>
      </c>
      <c r="E343" s="14" t="str">
        <f t="shared" si="4"/>
        <v/>
      </c>
      <c r="F343" s="6" t="str">
        <f>IF($A343&lt;&gt;"",MAXIFS(Token!$C:$C,Token!$A:$A,$D343),)</f>
        <v/>
      </c>
    </row>
    <row r="344">
      <c r="A344" s="33" t="str">
        <f t="shared" si="1"/>
        <v/>
      </c>
      <c r="B344" s="22" t="str">
        <f t="shared" si="2"/>
        <v/>
      </c>
      <c r="C344" s="14" t="str">
        <f>IF($A344&lt;&gt;"",MINIFS(Merchant!$A:$A,Merchant!$B:$B,$G$2),)</f>
        <v/>
      </c>
      <c r="D344" s="14" t="str">
        <f t="shared" si="3"/>
        <v/>
      </c>
      <c r="E344" s="14" t="str">
        <f t="shared" si="4"/>
        <v/>
      </c>
      <c r="F344" s="6" t="str">
        <f>IF($A344&lt;&gt;"",MAXIFS(Token!$C:$C,Token!$A:$A,$D344),)</f>
        <v/>
      </c>
    </row>
    <row r="345">
      <c r="A345" s="33" t="str">
        <f t="shared" si="1"/>
        <v/>
      </c>
      <c r="B345" s="22" t="str">
        <f t="shared" si="2"/>
        <v/>
      </c>
      <c r="C345" s="14" t="str">
        <f>IF($A345&lt;&gt;"",MINIFS(Merchant!$A:$A,Merchant!$B:$B,$G$2),)</f>
        <v/>
      </c>
      <c r="D345" s="14" t="str">
        <f t="shared" si="3"/>
        <v/>
      </c>
      <c r="E345" s="14" t="str">
        <f t="shared" si="4"/>
        <v/>
      </c>
      <c r="F345" s="6" t="str">
        <f>IF($A345&lt;&gt;"",MAXIFS(Token!$C:$C,Token!$A:$A,$D345),)</f>
        <v/>
      </c>
    </row>
    <row r="346">
      <c r="A346" s="33" t="str">
        <f t="shared" si="1"/>
        <v/>
      </c>
      <c r="B346" s="22" t="str">
        <f t="shared" si="2"/>
        <v/>
      </c>
      <c r="C346" s="14" t="str">
        <f>IF($A346&lt;&gt;"",MINIFS(Merchant!$A:$A,Merchant!$B:$B,$G$2),)</f>
        <v/>
      </c>
      <c r="D346" s="14" t="str">
        <f t="shared" si="3"/>
        <v/>
      </c>
      <c r="E346" s="14" t="str">
        <f t="shared" si="4"/>
        <v/>
      </c>
      <c r="F346" s="6" t="str">
        <f>IF($A346&lt;&gt;"",MAXIFS(Token!$C:$C,Token!$A:$A,$D346),)</f>
        <v/>
      </c>
    </row>
    <row r="347">
      <c r="A347" s="33" t="str">
        <f t="shared" si="1"/>
        <v/>
      </c>
      <c r="B347" s="22" t="str">
        <f t="shared" si="2"/>
        <v/>
      </c>
      <c r="C347" s="14" t="str">
        <f>IF($A347&lt;&gt;"",MINIFS(Merchant!$A:$A,Merchant!$B:$B,$G$2),)</f>
        <v/>
      </c>
      <c r="D347" s="14" t="str">
        <f t="shared" si="3"/>
        <v/>
      </c>
      <c r="E347" s="14" t="str">
        <f t="shared" si="4"/>
        <v/>
      </c>
      <c r="F347" s="6" t="str">
        <f>IF($A347&lt;&gt;"",MAXIFS(Token!$C:$C,Token!$A:$A,$D347),)</f>
        <v/>
      </c>
    </row>
    <row r="348">
      <c r="A348" s="33" t="str">
        <f t="shared" si="1"/>
        <v/>
      </c>
      <c r="B348" s="22" t="str">
        <f t="shared" si="2"/>
        <v/>
      </c>
      <c r="C348" s="14" t="str">
        <f>IF($A348&lt;&gt;"",MINIFS(Merchant!$A:$A,Merchant!$B:$B,$G$2),)</f>
        <v/>
      </c>
      <c r="D348" s="14" t="str">
        <f t="shared" si="3"/>
        <v/>
      </c>
      <c r="E348" s="14" t="str">
        <f t="shared" si="4"/>
        <v/>
      </c>
      <c r="F348" s="6" t="str">
        <f>IF($A348&lt;&gt;"",MAXIFS(Token!$C:$C,Token!$A:$A,$D348),)</f>
        <v/>
      </c>
    </row>
    <row r="349">
      <c r="A349" s="33" t="str">
        <f t="shared" si="1"/>
        <v/>
      </c>
      <c r="B349" s="22" t="str">
        <f t="shared" si="2"/>
        <v/>
      </c>
      <c r="C349" s="14" t="str">
        <f>IF($A349&lt;&gt;"",MINIFS(Merchant!$A:$A,Merchant!$B:$B,$G$2),)</f>
        <v/>
      </c>
      <c r="D349" s="14" t="str">
        <f t="shared" si="3"/>
        <v/>
      </c>
      <c r="E349" s="14" t="str">
        <f t="shared" si="4"/>
        <v/>
      </c>
      <c r="F349" s="6" t="str">
        <f>IF($A349&lt;&gt;"",MAXIFS(Token!$C:$C,Token!$A:$A,$D349),)</f>
        <v/>
      </c>
    </row>
    <row r="350">
      <c r="A350" s="33" t="str">
        <f t="shared" si="1"/>
        <v/>
      </c>
      <c r="B350" s="22" t="str">
        <f t="shared" si="2"/>
        <v/>
      </c>
      <c r="C350" s="14" t="str">
        <f>IF($A350&lt;&gt;"",MINIFS(Merchant!$A:$A,Merchant!$B:$B,$G$2),)</f>
        <v/>
      </c>
      <c r="D350" s="14" t="str">
        <f t="shared" si="3"/>
        <v/>
      </c>
      <c r="E350" s="14" t="str">
        <f t="shared" si="4"/>
        <v/>
      </c>
      <c r="F350" s="6" t="str">
        <f>IF($A350&lt;&gt;"",MAXIFS(Token!$C:$C,Token!$A:$A,$D350),)</f>
        <v/>
      </c>
    </row>
    <row r="351">
      <c r="A351" s="33" t="str">
        <f t="shared" si="1"/>
        <v/>
      </c>
      <c r="B351" s="22" t="str">
        <f t="shared" si="2"/>
        <v/>
      </c>
      <c r="C351" s="14" t="str">
        <f>IF($A351&lt;&gt;"",MINIFS(Merchant!$A:$A,Merchant!$B:$B,$G$2),)</f>
        <v/>
      </c>
      <c r="D351" s="14" t="str">
        <f t="shared" si="3"/>
        <v/>
      </c>
      <c r="E351" s="14" t="str">
        <f t="shared" si="4"/>
        <v/>
      </c>
      <c r="F351" s="6" t="str">
        <f>IF($A351&lt;&gt;"",MAXIFS(Token!$C:$C,Token!$A:$A,$D351),)</f>
        <v/>
      </c>
    </row>
    <row r="352">
      <c r="A352" s="33" t="str">
        <f t="shared" si="1"/>
        <v/>
      </c>
      <c r="B352" s="22" t="str">
        <f t="shared" si="2"/>
        <v/>
      </c>
      <c r="C352" s="14" t="str">
        <f>IF($A352&lt;&gt;"",MINIFS(Merchant!$A:$A,Merchant!$B:$B,$G$2),)</f>
        <v/>
      </c>
      <c r="D352" s="14" t="str">
        <f t="shared" si="3"/>
        <v/>
      </c>
      <c r="E352" s="14" t="str">
        <f t="shared" si="4"/>
        <v/>
      </c>
      <c r="F352" s="6" t="str">
        <f>IF($A352&lt;&gt;"",MAXIFS(Token!$C:$C,Token!$A:$A,$D352),)</f>
        <v/>
      </c>
    </row>
    <row r="353">
      <c r="A353" s="33" t="str">
        <f t="shared" si="1"/>
        <v/>
      </c>
      <c r="B353" s="22" t="str">
        <f t="shared" si="2"/>
        <v/>
      </c>
      <c r="C353" s="14" t="str">
        <f>IF($A353&lt;&gt;"",MINIFS(Merchant!$A:$A,Merchant!$B:$B,$G$2),)</f>
        <v/>
      </c>
      <c r="D353" s="14" t="str">
        <f t="shared" si="3"/>
        <v/>
      </c>
      <c r="E353" s="14" t="str">
        <f t="shared" si="4"/>
        <v/>
      </c>
      <c r="F353" s="6" t="str">
        <f>IF($A353&lt;&gt;"",MAXIFS(Token!$C:$C,Token!$A:$A,$D353),)</f>
        <v/>
      </c>
    </row>
    <row r="354">
      <c r="A354" s="33" t="str">
        <f t="shared" si="1"/>
        <v/>
      </c>
      <c r="B354" s="22" t="str">
        <f t="shared" si="2"/>
        <v/>
      </c>
      <c r="C354" s="14" t="str">
        <f>IF($A354&lt;&gt;"",MINIFS(Merchant!$A:$A,Merchant!$B:$B,$G$2),)</f>
        <v/>
      </c>
      <c r="D354" s="14" t="str">
        <f t="shared" si="3"/>
        <v/>
      </c>
      <c r="E354" s="14" t="str">
        <f t="shared" si="4"/>
        <v/>
      </c>
      <c r="F354" s="6" t="str">
        <f>IF($A354&lt;&gt;"",MAXIFS(Token!$C:$C,Token!$A:$A,$D354),)</f>
        <v/>
      </c>
    </row>
    <row r="355">
      <c r="A355" s="33" t="str">
        <f t="shared" si="1"/>
        <v/>
      </c>
      <c r="B355" s="22" t="str">
        <f t="shared" si="2"/>
        <v/>
      </c>
      <c r="C355" s="14" t="str">
        <f>IF($A355&lt;&gt;"",MINIFS(Merchant!$A:$A,Merchant!$B:$B,$G$2),)</f>
        <v/>
      </c>
      <c r="D355" s="14" t="str">
        <f t="shared" si="3"/>
        <v/>
      </c>
      <c r="E355" s="14" t="str">
        <f t="shared" si="4"/>
        <v/>
      </c>
      <c r="F355" s="6" t="str">
        <f>IF($A355&lt;&gt;"",MAXIFS(Token!$C:$C,Token!$A:$A,$D355),)</f>
        <v/>
      </c>
    </row>
    <row r="356">
      <c r="A356" s="33" t="str">
        <f t="shared" si="1"/>
        <v/>
      </c>
      <c r="B356" s="22" t="str">
        <f t="shared" si="2"/>
        <v/>
      </c>
      <c r="C356" s="14" t="str">
        <f>IF($A356&lt;&gt;"",MINIFS(Merchant!$A:$A,Merchant!$B:$B,$G$2),)</f>
        <v/>
      </c>
      <c r="D356" s="14" t="str">
        <f t="shared" si="3"/>
        <v/>
      </c>
      <c r="E356" s="14" t="str">
        <f t="shared" si="4"/>
        <v/>
      </c>
      <c r="F356" s="6" t="str">
        <f>IF($A356&lt;&gt;"",MAXIFS(Token!$C:$C,Token!$A:$A,$D356),)</f>
        <v/>
      </c>
    </row>
    <row r="357">
      <c r="A357" s="33" t="str">
        <f t="shared" si="1"/>
        <v/>
      </c>
      <c r="B357" s="22" t="str">
        <f t="shared" si="2"/>
        <v/>
      </c>
      <c r="C357" s="14" t="str">
        <f>IF($A357&lt;&gt;"",MINIFS(Merchant!$A:$A,Merchant!$B:$B,$G$2),)</f>
        <v/>
      </c>
      <c r="D357" s="14" t="str">
        <f t="shared" si="3"/>
        <v/>
      </c>
      <c r="E357" s="14" t="str">
        <f t="shared" si="4"/>
        <v/>
      </c>
      <c r="F357" s="6" t="str">
        <f>IF($A357&lt;&gt;"",MAXIFS(Token!$C:$C,Token!$A:$A,$D357),)</f>
        <v/>
      </c>
    </row>
    <row r="358">
      <c r="A358" s="33" t="str">
        <f t="shared" si="1"/>
        <v/>
      </c>
      <c r="B358" s="22" t="str">
        <f t="shared" si="2"/>
        <v/>
      </c>
      <c r="C358" s="14" t="str">
        <f>IF($A358&lt;&gt;"",MINIFS(Merchant!$A:$A,Merchant!$B:$B,$G$2),)</f>
        <v/>
      </c>
      <c r="D358" s="14" t="str">
        <f t="shared" si="3"/>
        <v/>
      </c>
      <c r="E358" s="14" t="str">
        <f t="shared" si="4"/>
        <v/>
      </c>
      <c r="F358" s="6" t="str">
        <f>IF($A358&lt;&gt;"",MAXIFS(Token!$C:$C,Token!$A:$A,$D358),)</f>
        <v/>
      </c>
    </row>
    <row r="359">
      <c r="A359" s="33" t="str">
        <f t="shared" si="1"/>
        <v/>
      </c>
      <c r="B359" s="22" t="str">
        <f t="shared" si="2"/>
        <v/>
      </c>
      <c r="C359" s="14" t="str">
        <f>IF($A359&lt;&gt;"",MINIFS(Merchant!$A:$A,Merchant!$B:$B,$G$2),)</f>
        <v/>
      </c>
      <c r="D359" s="14" t="str">
        <f t="shared" si="3"/>
        <v/>
      </c>
      <c r="E359" s="14" t="str">
        <f t="shared" si="4"/>
        <v/>
      </c>
      <c r="F359" s="6" t="str">
        <f>IF($A359&lt;&gt;"",MAXIFS(Token!$C:$C,Token!$A:$A,$D359),)</f>
        <v/>
      </c>
    </row>
    <row r="360">
      <c r="A360" s="33" t="str">
        <f t="shared" si="1"/>
        <v/>
      </c>
      <c r="B360" s="22" t="str">
        <f t="shared" si="2"/>
        <v/>
      </c>
      <c r="C360" s="14" t="str">
        <f>IF($A360&lt;&gt;"",MINIFS(Merchant!$A:$A,Merchant!$B:$B,$G$2),)</f>
        <v/>
      </c>
      <c r="D360" s="14" t="str">
        <f t="shared" si="3"/>
        <v/>
      </c>
      <c r="E360" s="14" t="str">
        <f t="shared" si="4"/>
        <v/>
      </c>
      <c r="F360" s="6" t="str">
        <f>IF($A360&lt;&gt;"",MAXIFS(Token!$C:$C,Token!$A:$A,$D360),)</f>
        <v/>
      </c>
    </row>
    <row r="361">
      <c r="A361" s="33" t="str">
        <f t="shared" si="1"/>
        <v/>
      </c>
      <c r="B361" s="22" t="str">
        <f t="shared" si="2"/>
        <v/>
      </c>
      <c r="C361" s="14" t="str">
        <f>IF($A361&lt;&gt;"",MINIFS(Merchant!$A:$A,Merchant!$B:$B,$G$2),)</f>
        <v/>
      </c>
      <c r="D361" s="14" t="str">
        <f t="shared" si="3"/>
        <v/>
      </c>
      <c r="E361" s="14" t="str">
        <f t="shared" si="4"/>
        <v/>
      </c>
      <c r="F361" s="6" t="str">
        <f>IF($A361&lt;&gt;"",MAXIFS(Token!$C:$C,Token!$A:$A,$D361),)</f>
        <v/>
      </c>
    </row>
    <row r="362">
      <c r="A362" s="33" t="str">
        <f t="shared" si="1"/>
        <v/>
      </c>
      <c r="B362" s="22" t="str">
        <f t="shared" si="2"/>
        <v/>
      </c>
      <c r="C362" s="14" t="str">
        <f>IF($A362&lt;&gt;"",MINIFS(Merchant!$A:$A,Merchant!$B:$B,$G$2),)</f>
        <v/>
      </c>
      <c r="D362" s="14" t="str">
        <f t="shared" si="3"/>
        <v/>
      </c>
      <c r="E362" s="14" t="str">
        <f t="shared" si="4"/>
        <v/>
      </c>
      <c r="F362" s="6" t="str">
        <f>IF($A362&lt;&gt;"",MAXIFS(Token!$C:$C,Token!$A:$A,$D362),)</f>
        <v/>
      </c>
    </row>
    <row r="363">
      <c r="A363" s="33" t="str">
        <f t="shared" si="1"/>
        <v/>
      </c>
      <c r="B363" s="22" t="str">
        <f t="shared" si="2"/>
        <v/>
      </c>
      <c r="C363" s="14" t="str">
        <f>IF($A363&lt;&gt;"",MINIFS(Merchant!$A:$A,Merchant!$B:$B,$G$2),)</f>
        <v/>
      </c>
      <c r="D363" s="14" t="str">
        <f t="shared" si="3"/>
        <v/>
      </c>
      <c r="E363" s="14" t="str">
        <f t="shared" si="4"/>
        <v/>
      </c>
      <c r="F363" s="6" t="str">
        <f>IF($A363&lt;&gt;"",MAXIFS(Token!$C:$C,Token!$A:$A,$D363),)</f>
        <v/>
      </c>
    </row>
    <row r="364">
      <c r="A364" s="33" t="str">
        <f t="shared" si="1"/>
        <v/>
      </c>
      <c r="B364" s="22" t="str">
        <f t="shared" si="2"/>
        <v/>
      </c>
      <c r="C364" s="14" t="str">
        <f>IF($A364&lt;&gt;"",MINIFS(Merchant!$A:$A,Merchant!$B:$B,$G$2),)</f>
        <v/>
      </c>
      <c r="D364" s="14" t="str">
        <f t="shared" si="3"/>
        <v/>
      </c>
      <c r="E364" s="14" t="str">
        <f t="shared" si="4"/>
        <v/>
      </c>
      <c r="F364" s="6" t="str">
        <f>IF($A364&lt;&gt;"",MAXIFS(Token!$C:$C,Token!$A:$A,$D364),)</f>
        <v/>
      </c>
    </row>
    <row r="365">
      <c r="A365" s="33" t="str">
        <f t="shared" si="1"/>
        <v/>
      </c>
      <c r="B365" s="22" t="str">
        <f t="shared" si="2"/>
        <v/>
      </c>
      <c r="C365" s="14" t="str">
        <f>IF($A365&lt;&gt;"",MINIFS(Merchant!$A:$A,Merchant!$B:$B,$G$2),)</f>
        <v/>
      </c>
      <c r="D365" s="14" t="str">
        <f t="shared" si="3"/>
        <v/>
      </c>
      <c r="E365" s="14" t="str">
        <f t="shared" si="4"/>
        <v/>
      </c>
      <c r="F365" s="6" t="str">
        <f>IF($A365&lt;&gt;"",MAXIFS(Token!$C:$C,Token!$A:$A,$D365),)</f>
        <v/>
      </c>
    </row>
    <row r="366">
      <c r="A366" s="33" t="str">
        <f t="shared" si="1"/>
        <v/>
      </c>
      <c r="B366" s="22" t="str">
        <f t="shared" si="2"/>
        <v/>
      </c>
      <c r="C366" s="14" t="str">
        <f>IF($A366&lt;&gt;"",MINIFS(Merchant!$A:$A,Merchant!$B:$B,$G$2),)</f>
        <v/>
      </c>
      <c r="D366" s="14" t="str">
        <f t="shared" si="3"/>
        <v/>
      </c>
      <c r="E366" s="14" t="str">
        <f t="shared" si="4"/>
        <v/>
      </c>
      <c r="F366" s="6" t="str">
        <f>IF($A366&lt;&gt;"",MAXIFS(Token!$C:$C,Token!$A:$A,$D366),)</f>
        <v/>
      </c>
    </row>
    <row r="367">
      <c r="A367" s="33" t="str">
        <f t="shared" si="1"/>
        <v/>
      </c>
      <c r="B367" s="22" t="str">
        <f t="shared" si="2"/>
        <v/>
      </c>
      <c r="C367" s="14" t="str">
        <f>IF($A367&lt;&gt;"",MINIFS(Merchant!$A:$A,Merchant!$B:$B,$G$2),)</f>
        <v/>
      </c>
      <c r="D367" s="14" t="str">
        <f t="shared" si="3"/>
        <v/>
      </c>
      <c r="E367" s="14" t="str">
        <f t="shared" si="4"/>
        <v/>
      </c>
      <c r="F367" s="6" t="str">
        <f>IF($A367&lt;&gt;"",MAXIFS(Token!$C:$C,Token!$A:$A,$D367),)</f>
        <v/>
      </c>
    </row>
    <row r="368">
      <c r="A368" s="33" t="str">
        <f t="shared" si="1"/>
        <v/>
      </c>
      <c r="B368" s="22" t="str">
        <f t="shared" si="2"/>
        <v/>
      </c>
      <c r="C368" s="14" t="str">
        <f>IF($A368&lt;&gt;"",MINIFS(Merchant!$A:$A,Merchant!$B:$B,$G$2),)</f>
        <v/>
      </c>
      <c r="D368" s="14" t="str">
        <f t="shared" si="3"/>
        <v/>
      </c>
      <c r="E368" s="14" t="str">
        <f t="shared" si="4"/>
        <v/>
      </c>
      <c r="F368" s="6" t="str">
        <f>IF($A368&lt;&gt;"",MAXIFS(Token!$C:$C,Token!$A:$A,$D368),)</f>
        <v/>
      </c>
    </row>
    <row r="369">
      <c r="A369" s="33" t="str">
        <f t="shared" si="1"/>
        <v/>
      </c>
      <c r="B369" s="22" t="str">
        <f t="shared" si="2"/>
        <v/>
      </c>
      <c r="C369" s="14" t="str">
        <f>IF($A369&lt;&gt;"",MINIFS(Merchant!$A:$A,Merchant!$B:$B,$G$2),)</f>
        <v/>
      </c>
      <c r="D369" s="14" t="str">
        <f t="shared" si="3"/>
        <v/>
      </c>
      <c r="E369" s="14" t="str">
        <f t="shared" si="4"/>
        <v/>
      </c>
      <c r="F369" s="6" t="str">
        <f>IF($A369&lt;&gt;"",MAXIFS(Token!$C:$C,Token!$A:$A,$D369),)</f>
        <v/>
      </c>
    </row>
    <row r="370">
      <c r="A370" s="33" t="str">
        <f t="shared" si="1"/>
        <v/>
      </c>
      <c r="B370" s="22" t="str">
        <f t="shared" si="2"/>
        <v/>
      </c>
      <c r="C370" s="14" t="str">
        <f>IF($A370&lt;&gt;"",MINIFS(Merchant!$A:$A,Merchant!$B:$B,$G$2),)</f>
        <v/>
      </c>
      <c r="D370" s="14" t="str">
        <f t="shared" si="3"/>
        <v/>
      </c>
      <c r="E370" s="14" t="str">
        <f t="shared" si="4"/>
        <v/>
      </c>
      <c r="F370" s="6" t="str">
        <f>IF($A370&lt;&gt;"",MAXIFS(Token!$C:$C,Token!$A:$A,$D370),)</f>
        <v/>
      </c>
    </row>
    <row r="371">
      <c r="A371" s="33" t="str">
        <f t="shared" si="1"/>
        <v/>
      </c>
      <c r="B371" s="22" t="str">
        <f t="shared" si="2"/>
        <v/>
      </c>
      <c r="C371" s="14" t="str">
        <f>IF($A371&lt;&gt;"",MINIFS(Merchant!$A:$A,Merchant!$B:$B,$G$2),)</f>
        <v/>
      </c>
      <c r="D371" s="14" t="str">
        <f t="shared" si="3"/>
        <v/>
      </c>
      <c r="E371" s="14" t="str">
        <f t="shared" si="4"/>
        <v/>
      </c>
      <c r="F371" s="6" t="str">
        <f>IF($A371&lt;&gt;"",MAXIFS(Token!$C:$C,Token!$A:$A,$D371),)</f>
        <v/>
      </c>
    </row>
    <row r="372">
      <c r="A372" s="33" t="str">
        <f t="shared" si="1"/>
        <v/>
      </c>
      <c r="B372" s="22" t="str">
        <f t="shared" si="2"/>
        <v/>
      </c>
      <c r="C372" s="14" t="str">
        <f>IF($A372&lt;&gt;"",MINIFS(Merchant!$A:$A,Merchant!$B:$B,$G$2),)</f>
        <v/>
      </c>
      <c r="D372" s="14" t="str">
        <f t="shared" si="3"/>
        <v/>
      </c>
      <c r="E372" s="14" t="str">
        <f t="shared" si="4"/>
        <v/>
      </c>
      <c r="F372" s="6" t="str">
        <f>IF($A372&lt;&gt;"",MAXIFS(Token!$C:$C,Token!$A:$A,$D372),)</f>
        <v/>
      </c>
    </row>
    <row r="373">
      <c r="A373" s="33" t="str">
        <f t="shared" si="1"/>
        <v/>
      </c>
      <c r="B373" s="22" t="str">
        <f t="shared" si="2"/>
        <v/>
      </c>
      <c r="C373" s="14" t="str">
        <f>IF($A373&lt;&gt;"",MINIFS(Merchant!$A:$A,Merchant!$B:$B,$G$2),)</f>
        <v/>
      </c>
      <c r="D373" s="14" t="str">
        <f t="shared" si="3"/>
        <v/>
      </c>
      <c r="E373" s="14" t="str">
        <f t="shared" si="4"/>
        <v/>
      </c>
      <c r="F373" s="6" t="str">
        <f>IF($A373&lt;&gt;"",MAXIFS(Token!$C:$C,Token!$A:$A,$D373),)</f>
        <v/>
      </c>
    </row>
    <row r="374">
      <c r="A374" s="33" t="str">
        <f t="shared" si="1"/>
        <v/>
      </c>
      <c r="B374" s="22" t="str">
        <f t="shared" si="2"/>
        <v/>
      </c>
      <c r="C374" s="14" t="str">
        <f>IF($A374&lt;&gt;"",MINIFS(Merchant!$A:$A,Merchant!$B:$B,$G$2),)</f>
        <v/>
      </c>
      <c r="D374" s="14" t="str">
        <f t="shared" si="3"/>
        <v/>
      </c>
      <c r="E374" s="14" t="str">
        <f t="shared" si="4"/>
        <v/>
      </c>
      <c r="F374" s="6" t="str">
        <f>IF($A374&lt;&gt;"",MAXIFS(Token!$C:$C,Token!$A:$A,$D374),)</f>
        <v/>
      </c>
    </row>
    <row r="375">
      <c r="A375" s="33" t="str">
        <f t="shared" si="1"/>
        <v/>
      </c>
      <c r="B375" s="22" t="str">
        <f t="shared" si="2"/>
        <v/>
      </c>
      <c r="C375" s="14" t="str">
        <f>IF($A375&lt;&gt;"",MINIFS(Merchant!$A:$A,Merchant!$B:$B,$G$2),)</f>
        <v/>
      </c>
      <c r="D375" s="14" t="str">
        <f t="shared" si="3"/>
        <v/>
      </c>
      <c r="E375" s="14" t="str">
        <f t="shared" si="4"/>
        <v/>
      </c>
      <c r="F375" s="6" t="str">
        <f>IF($A375&lt;&gt;"",MAXIFS(Token!$C:$C,Token!$A:$A,$D375),)</f>
        <v/>
      </c>
    </row>
    <row r="376">
      <c r="A376" s="33" t="str">
        <f t="shared" si="1"/>
        <v/>
      </c>
      <c r="B376" s="22" t="str">
        <f t="shared" si="2"/>
        <v/>
      </c>
      <c r="C376" s="14" t="str">
        <f>IF($A376&lt;&gt;"",MINIFS(Merchant!$A:$A,Merchant!$B:$B,$G$2),)</f>
        <v/>
      </c>
      <c r="D376" s="14" t="str">
        <f t="shared" si="3"/>
        <v/>
      </c>
      <c r="E376" s="14" t="str">
        <f t="shared" si="4"/>
        <v/>
      </c>
      <c r="F376" s="6" t="str">
        <f>IF($A376&lt;&gt;"",MAXIFS(Token!$C:$C,Token!$A:$A,$D376),)</f>
        <v/>
      </c>
    </row>
    <row r="377">
      <c r="A377" s="33" t="str">
        <f t="shared" si="1"/>
        <v/>
      </c>
      <c r="B377" s="22" t="str">
        <f t="shared" si="2"/>
        <v/>
      </c>
      <c r="C377" s="14" t="str">
        <f>IF($A377&lt;&gt;"",MINIFS(Merchant!$A:$A,Merchant!$B:$B,$G$2),)</f>
        <v/>
      </c>
      <c r="D377" s="14" t="str">
        <f t="shared" si="3"/>
        <v/>
      </c>
      <c r="E377" s="14" t="str">
        <f t="shared" si="4"/>
        <v/>
      </c>
      <c r="F377" s="6" t="str">
        <f>IF($A377&lt;&gt;"",MAXIFS(Token!$C:$C,Token!$A:$A,$D377),)</f>
        <v/>
      </c>
    </row>
    <row r="378">
      <c r="A378" s="33" t="str">
        <f t="shared" si="1"/>
        <v/>
      </c>
      <c r="B378" s="22" t="str">
        <f t="shared" si="2"/>
        <v/>
      </c>
      <c r="C378" s="14" t="str">
        <f>IF($A378&lt;&gt;"",MINIFS(Merchant!$A:$A,Merchant!$B:$B,$G$2),)</f>
        <v/>
      </c>
      <c r="D378" s="14" t="str">
        <f t="shared" si="3"/>
        <v/>
      </c>
      <c r="E378" s="14" t="str">
        <f t="shared" si="4"/>
        <v/>
      </c>
      <c r="F378" s="6" t="str">
        <f>IF($A378&lt;&gt;"",MAXIFS(Token!$C:$C,Token!$A:$A,$D378),)</f>
        <v/>
      </c>
    </row>
    <row r="379">
      <c r="A379" s="33" t="str">
        <f t="shared" si="1"/>
        <v/>
      </c>
      <c r="B379" s="22" t="str">
        <f t="shared" si="2"/>
        <v/>
      </c>
      <c r="C379" s="14" t="str">
        <f>IF($A379&lt;&gt;"",MINIFS(Merchant!$A:$A,Merchant!$B:$B,$G$2),)</f>
        <v/>
      </c>
      <c r="D379" s="14" t="str">
        <f t="shared" si="3"/>
        <v/>
      </c>
      <c r="E379" s="14" t="str">
        <f t="shared" si="4"/>
        <v/>
      </c>
      <c r="F379" s="6" t="str">
        <f>IF($A379&lt;&gt;"",MAXIFS(Token!$C:$C,Token!$A:$A,$D379),)</f>
        <v/>
      </c>
    </row>
    <row r="380">
      <c r="A380" s="33" t="str">
        <f t="shared" si="1"/>
        <v/>
      </c>
      <c r="B380" s="22" t="str">
        <f t="shared" si="2"/>
        <v/>
      </c>
      <c r="C380" s="14" t="str">
        <f>IF($A380&lt;&gt;"",MINIFS(Merchant!$A:$A,Merchant!$B:$B,$G$2),)</f>
        <v/>
      </c>
      <c r="D380" s="14" t="str">
        <f t="shared" si="3"/>
        <v/>
      </c>
      <c r="E380" s="14" t="str">
        <f t="shared" si="4"/>
        <v/>
      </c>
      <c r="F380" s="6" t="str">
        <f>IF($A380&lt;&gt;"",MAXIFS(Token!$C:$C,Token!$A:$A,$D380),)</f>
        <v/>
      </c>
    </row>
    <row r="381">
      <c r="A381" s="33" t="str">
        <f t="shared" si="1"/>
        <v/>
      </c>
      <c r="B381" s="22" t="str">
        <f t="shared" si="2"/>
        <v/>
      </c>
      <c r="C381" s="14" t="str">
        <f>IF($A381&lt;&gt;"",MINIFS(Merchant!$A:$A,Merchant!$B:$B,$G$2),)</f>
        <v/>
      </c>
      <c r="D381" s="14" t="str">
        <f t="shared" si="3"/>
        <v/>
      </c>
      <c r="E381" s="14" t="str">
        <f t="shared" si="4"/>
        <v/>
      </c>
      <c r="F381" s="6" t="str">
        <f>IF($A381&lt;&gt;"",MAXIFS(Token!$C:$C,Token!$A:$A,$D381),)</f>
        <v/>
      </c>
    </row>
    <row r="382">
      <c r="A382" s="33" t="str">
        <f t="shared" si="1"/>
        <v/>
      </c>
      <c r="B382" s="22" t="str">
        <f t="shared" si="2"/>
        <v/>
      </c>
      <c r="C382" s="14" t="str">
        <f>IF($A382&lt;&gt;"",MINIFS(Merchant!$A:$A,Merchant!$B:$B,$G$2),)</f>
        <v/>
      </c>
      <c r="D382" s="14" t="str">
        <f t="shared" si="3"/>
        <v/>
      </c>
      <c r="E382" s="14" t="str">
        <f t="shared" si="4"/>
        <v/>
      </c>
      <c r="F382" s="6" t="str">
        <f>IF($A382&lt;&gt;"",MAXIFS(Token!$C:$C,Token!$A:$A,$D382),)</f>
        <v/>
      </c>
    </row>
    <row r="383">
      <c r="A383" s="33" t="str">
        <f t="shared" si="1"/>
        <v/>
      </c>
      <c r="B383" s="22" t="str">
        <f t="shared" si="2"/>
        <v/>
      </c>
      <c r="C383" s="14" t="str">
        <f>IF($A383&lt;&gt;"",MINIFS(Merchant!$A:$A,Merchant!$B:$B,$G$2),)</f>
        <v/>
      </c>
      <c r="D383" s="14" t="str">
        <f t="shared" si="3"/>
        <v/>
      </c>
      <c r="E383" s="14" t="str">
        <f t="shared" si="4"/>
        <v/>
      </c>
      <c r="F383" s="6" t="str">
        <f>IF($A383&lt;&gt;"",MAXIFS(Token!$C:$C,Token!$A:$A,$D383),)</f>
        <v/>
      </c>
    </row>
    <row r="384">
      <c r="A384" s="33" t="str">
        <f t="shared" si="1"/>
        <v/>
      </c>
      <c r="B384" s="22" t="str">
        <f t="shared" si="2"/>
        <v/>
      </c>
      <c r="C384" s="14" t="str">
        <f>IF($A384&lt;&gt;"",MINIFS(Merchant!$A:$A,Merchant!$B:$B,$G$2),)</f>
        <v/>
      </c>
      <c r="D384" s="14" t="str">
        <f t="shared" si="3"/>
        <v/>
      </c>
      <c r="E384" s="14" t="str">
        <f t="shared" si="4"/>
        <v/>
      </c>
      <c r="F384" s="6" t="str">
        <f>IF($A384&lt;&gt;"",MAXIFS(Token!$C:$C,Token!$A:$A,$D384),)</f>
        <v/>
      </c>
    </row>
    <row r="385">
      <c r="A385" s="33" t="str">
        <f t="shared" si="1"/>
        <v/>
      </c>
      <c r="B385" s="22" t="str">
        <f t="shared" si="2"/>
        <v/>
      </c>
      <c r="C385" s="14" t="str">
        <f>IF($A385&lt;&gt;"",MINIFS(Merchant!$A:$A,Merchant!$B:$B,$G$2),)</f>
        <v/>
      </c>
      <c r="D385" s="14" t="str">
        <f t="shared" si="3"/>
        <v/>
      </c>
      <c r="E385" s="14" t="str">
        <f t="shared" si="4"/>
        <v/>
      </c>
      <c r="F385" s="6" t="str">
        <f>IF($A385&lt;&gt;"",MAXIFS(Token!$C:$C,Token!$A:$A,$D385),)</f>
        <v/>
      </c>
    </row>
    <row r="386">
      <c r="A386" s="33" t="str">
        <f t="shared" si="1"/>
        <v/>
      </c>
      <c r="B386" s="22" t="str">
        <f t="shared" si="2"/>
        <v/>
      </c>
      <c r="C386" s="14" t="str">
        <f>IF($A386&lt;&gt;"",MINIFS(Merchant!$A:$A,Merchant!$B:$B,$G$2),)</f>
        <v/>
      </c>
      <c r="D386" s="14" t="str">
        <f t="shared" si="3"/>
        <v/>
      </c>
      <c r="E386" s="14" t="str">
        <f t="shared" si="4"/>
        <v/>
      </c>
      <c r="F386" s="6" t="str">
        <f>IF($A386&lt;&gt;"",MAXIFS(Token!$C:$C,Token!$A:$A,$D386),)</f>
        <v/>
      </c>
    </row>
    <row r="387">
      <c r="A387" s="33" t="str">
        <f t="shared" si="1"/>
        <v/>
      </c>
      <c r="B387" s="22" t="str">
        <f t="shared" si="2"/>
        <v/>
      </c>
      <c r="C387" s="14" t="str">
        <f>IF($A387&lt;&gt;"",MINIFS(Merchant!$A:$A,Merchant!$B:$B,$G$2),)</f>
        <v/>
      </c>
      <c r="D387" s="14" t="str">
        <f t="shared" si="3"/>
        <v/>
      </c>
      <c r="E387" s="14" t="str">
        <f t="shared" si="4"/>
        <v/>
      </c>
      <c r="F387" s="6" t="str">
        <f>IF($A387&lt;&gt;"",MAXIFS(Token!$C:$C,Token!$A:$A,$D387),)</f>
        <v/>
      </c>
    </row>
    <row r="388">
      <c r="A388" s="33" t="str">
        <f t="shared" si="1"/>
        <v/>
      </c>
      <c r="B388" s="22" t="str">
        <f t="shared" si="2"/>
        <v/>
      </c>
      <c r="C388" s="14" t="str">
        <f>IF($A388&lt;&gt;"",MINIFS(Merchant!$A:$A,Merchant!$B:$B,$G$2),)</f>
        <v/>
      </c>
      <c r="D388" s="14" t="str">
        <f t="shared" si="3"/>
        <v/>
      </c>
      <c r="E388" s="14" t="str">
        <f t="shared" si="4"/>
        <v/>
      </c>
      <c r="F388" s="6" t="str">
        <f>IF($A388&lt;&gt;"",MAXIFS(Token!$C:$C,Token!$A:$A,$D388),)</f>
        <v/>
      </c>
    </row>
    <row r="389">
      <c r="A389" s="33" t="str">
        <f t="shared" si="1"/>
        <v/>
      </c>
      <c r="B389" s="22" t="str">
        <f t="shared" si="2"/>
        <v/>
      </c>
      <c r="C389" s="14" t="str">
        <f>IF($A389&lt;&gt;"",MINIFS(Merchant!$A:$A,Merchant!$B:$B,$G$2),)</f>
        <v/>
      </c>
      <c r="D389" s="14" t="str">
        <f t="shared" si="3"/>
        <v/>
      </c>
      <c r="E389" s="14" t="str">
        <f t="shared" si="4"/>
        <v/>
      </c>
      <c r="F389" s="6" t="str">
        <f>IF($A389&lt;&gt;"",MAXIFS(Token!$C:$C,Token!$A:$A,$D389),)</f>
        <v/>
      </c>
    </row>
    <row r="390">
      <c r="A390" s="33" t="str">
        <f t="shared" si="1"/>
        <v/>
      </c>
      <c r="B390" s="22" t="str">
        <f t="shared" si="2"/>
        <v/>
      </c>
      <c r="C390" s="14" t="str">
        <f>IF($A390&lt;&gt;"",MINIFS(Merchant!$A:$A,Merchant!$B:$B,$G$2),)</f>
        <v/>
      </c>
      <c r="D390" s="14" t="str">
        <f t="shared" si="3"/>
        <v/>
      </c>
      <c r="E390" s="14" t="str">
        <f t="shared" si="4"/>
        <v/>
      </c>
      <c r="F390" s="6" t="str">
        <f>IF($A390&lt;&gt;"",MAXIFS(Token!$C:$C,Token!$A:$A,$D390),)</f>
        <v/>
      </c>
    </row>
    <row r="391">
      <c r="A391" s="33" t="str">
        <f t="shared" si="1"/>
        <v/>
      </c>
      <c r="B391" s="22" t="str">
        <f t="shared" si="2"/>
        <v/>
      </c>
      <c r="C391" s="14" t="str">
        <f>IF($A391&lt;&gt;"",MINIFS(Merchant!$A:$A,Merchant!$B:$B,$G$2),)</f>
        <v/>
      </c>
      <c r="D391" s="14" t="str">
        <f t="shared" si="3"/>
        <v/>
      </c>
      <c r="E391" s="14" t="str">
        <f t="shared" si="4"/>
        <v/>
      </c>
      <c r="F391" s="6" t="str">
        <f>IF($A391&lt;&gt;"",MAXIFS(Token!$C:$C,Token!$A:$A,$D391),)</f>
        <v/>
      </c>
    </row>
    <row r="392">
      <c r="A392" s="33" t="str">
        <f t="shared" si="1"/>
        <v/>
      </c>
      <c r="B392" s="22" t="str">
        <f t="shared" si="2"/>
        <v/>
      </c>
      <c r="C392" s="14" t="str">
        <f>IF($A392&lt;&gt;"",MINIFS(Merchant!$A:$A,Merchant!$B:$B,$G$2),)</f>
        <v/>
      </c>
      <c r="D392" s="14" t="str">
        <f t="shared" si="3"/>
        <v/>
      </c>
      <c r="E392" s="14" t="str">
        <f t="shared" si="4"/>
        <v/>
      </c>
      <c r="F392" s="6" t="str">
        <f>IF($A392&lt;&gt;"",MAXIFS(Token!$C:$C,Token!$A:$A,$D392),)</f>
        <v/>
      </c>
    </row>
    <row r="393">
      <c r="A393" s="33" t="str">
        <f t="shared" si="1"/>
        <v/>
      </c>
      <c r="B393" s="22" t="str">
        <f t="shared" si="2"/>
        <v/>
      </c>
      <c r="C393" s="14" t="str">
        <f>IF($A393&lt;&gt;"",MINIFS(Merchant!$A:$A,Merchant!$B:$B,$G$2),)</f>
        <v/>
      </c>
      <c r="D393" s="14" t="str">
        <f t="shared" si="3"/>
        <v/>
      </c>
      <c r="E393" s="14" t="str">
        <f t="shared" si="4"/>
        <v/>
      </c>
      <c r="F393" s="6" t="str">
        <f>IF($A393&lt;&gt;"",MAXIFS(Token!$C:$C,Token!$A:$A,$D393),)</f>
        <v/>
      </c>
    </row>
    <row r="394">
      <c r="A394" s="33" t="str">
        <f t="shared" si="1"/>
        <v/>
      </c>
      <c r="B394" s="22" t="str">
        <f t="shared" si="2"/>
        <v/>
      </c>
      <c r="C394" s="14" t="str">
        <f>IF($A394&lt;&gt;"",MINIFS(Merchant!$A:$A,Merchant!$B:$B,$G$2),)</f>
        <v/>
      </c>
      <c r="D394" s="14" t="str">
        <f t="shared" si="3"/>
        <v/>
      </c>
      <c r="E394" s="14" t="str">
        <f t="shared" si="4"/>
        <v/>
      </c>
      <c r="F394" s="6" t="str">
        <f>IF($A394&lt;&gt;"",MAXIFS(Token!$C:$C,Token!$A:$A,$D394),)</f>
        <v/>
      </c>
    </row>
    <row r="395">
      <c r="A395" s="33" t="str">
        <f t="shared" si="1"/>
        <v/>
      </c>
      <c r="B395" s="22" t="str">
        <f t="shared" si="2"/>
        <v/>
      </c>
      <c r="C395" s="14" t="str">
        <f>IF($A395&lt;&gt;"",MINIFS(Merchant!$A:$A,Merchant!$B:$B,$G$2),)</f>
        <v/>
      </c>
      <c r="D395" s="14" t="str">
        <f t="shared" si="3"/>
        <v/>
      </c>
      <c r="E395" s="14" t="str">
        <f t="shared" si="4"/>
        <v/>
      </c>
      <c r="F395" s="6" t="str">
        <f>IF($A395&lt;&gt;"",MAXIFS(Token!$C:$C,Token!$A:$A,$D395),)</f>
        <v/>
      </c>
    </row>
    <row r="396">
      <c r="A396" s="33" t="str">
        <f t="shared" si="1"/>
        <v/>
      </c>
      <c r="B396" s="22" t="str">
        <f t="shared" si="2"/>
        <v/>
      </c>
      <c r="C396" s="14" t="str">
        <f>IF($A396&lt;&gt;"",MINIFS(Merchant!$A:$A,Merchant!$B:$B,$G$2),)</f>
        <v/>
      </c>
      <c r="D396" s="14" t="str">
        <f t="shared" si="3"/>
        <v/>
      </c>
      <c r="E396" s="14" t="str">
        <f t="shared" si="4"/>
        <v/>
      </c>
      <c r="F396" s="6" t="str">
        <f>IF($A396&lt;&gt;"",MAXIFS(Token!$C:$C,Token!$A:$A,$D396),)</f>
        <v/>
      </c>
    </row>
    <row r="397">
      <c r="A397" s="33" t="str">
        <f t="shared" si="1"/>
        <v/>
      </c>
      <c r="B397" s="22" t="str">
        <f t="shared" si="2"/>
        <v/>
      </c>
      <c r="C397" s="14" t="str">
        <f>IF($A397&lt;&gt;"",MINIFS(Merchant!$A:$A,Merchant!$B:$B,$G$2),)</f>
        <v/>
      </c>
      <c r="D397" s="14" t="str">
        <f t="shared" si="3"/>
        <v/>
      </c>
      <c r="E397" s="14" t="str">
        <f t="shared" si="4"/>
        <v/>
      </c>
      <c r="F397" s="6" t="str">
        <f>IF($A397&lt;&gt;"",MAXIFS(Token!$C:$C,Token!$A:$A,$D397),)</f>
        <v/>
      </c>
    </row>
    <row r="398">
      <c r="A398" s="33" t="str">
        <f t="shared" si="1"/>
        <v/>
      </c>
      <c r="B398" s="22" t="str">
        <f t="shared" si="2"/>
        <v/>
      </c>
      <c r="C398" s="14" t="str">
        <f>IF($A398&lt;&gt;"",MINIFS(Merchant!$A:$A,Merchant!$B:$B,$G$2),)</f>
        <v/>
      </c>
      <c r="D398" s="14" t="str">
        <f t="shared" si="3"/>
        <v/>
      </c>
      <c r="E398" s="14" t="str">
        <f t="shared" si="4"/>
        <v/>
      </c>
      <c r="F398" s="6" t="str">
        <f>IF($A398&lt;&gt;"",MAXIFS(Token!$C:$C,Token!$A:$A,$D398),)</f>
        <v/>
      </c>
    </row>
    <row r="399">
      <c r="A399" s="33" t="str">
        <f t="shared" si="1"/>
        <v/>
      </c>
      <c r="B399" s="22" t="str">
        <f t="shared" si="2"/>
        <v/>
      </c>
      <c r="C399" s="14" t="str">
        <f>IF($A399&lt;&gt;"",MINIFS(Merchant!$A:$A,Merchant!$B:$B,$G$2),)</f>
        <v/>
      </c>
      <c r="D399" s="14" t="str">
        <f t="shared" si="3"/>
        <v/>
      </c>
      <c r="E399" s="14" t="str">
        <f t="shared" si="4"/>
        <v/>
      </c>
      <c r="F399" s="6" t="str">
        <f>IF($A399&lt;&gt;"",MAXIFS(Token!$C:$C,Token!$A:$A,$D399),)</f>
        <v/>
      </c>
    </row>
    <row r="400">
      <c r="A400" s="33" t="str">
        <f t="shared" si="1"/>
        <v/>
      </c>
      <c r="B400" s="22" t="str">
        <f t="shared" si="2"/>
        <v/>
      </c>
      <c r="C400" s="14" t="str">
        <f>IF($A400&lt;&gt;"",MINIFS(Merchant!$A:$A,Merchant!$B:$B,$G$2),)</f>
        <v/>
      </c>
      <c r="D400" s="14" t="str">
        <f t="shared" si="3"/>
        <v/>
      </c>
      <c r="E400" s="14" t="str">
        <f t="shared" si="4"/>
        <v/>
      </c>
      <c r="F400" s="6" t="str">
        <f>IF($A400&lt;&gt;"",MAXIFS(Token!$C:$C,Token!$A:$A,$D400),)</f>
        <v/>
      </c>
    </row>
    <row r="401">
      <c r="A401" s="33" t="str">
        <f t="shared" si="1"/>
        <v/>
      </c>
      <c r="B401" s="22" t="str">
        <f t="shared" si="2"/>
        <v/>
      </c>
      <c r="C401" s="14" t="str">
        <f>IF($A401&lt;&gt;"",MINIFS(Merchant!$A:$A,Merchant!$B:$B,$G$2),)</f>
        <v/>
      </c>
      <c r="D401" s="14" t="str">
        <f t="shared" si="3"/>
        <v/>
      </c>
      <c r="E401" s="14" t="str">
        <f t="shared" si="4"/>
        <v/>
      </c>
      <c r="F401" s="6" t="str">
        <f>IF($A401&lt;&gt;"",MAXIFS(Token!$C:$C,Token!$A:$A,$D401),)</f>
        <v/>
      </c>
    </row>
    <row r="402">
      <c r="A402" s="33" t="str">
        <f t="shared" si="1"/>
        <v/>
      </c>
      <c r="B402" s="22" t="str">
        <f t="shared" si="2"/>
        <v/>
      </c>
      <c r="C402" s="14" t="str">
        <f>IF($A402&lt;&gt;"",MINIFS(Merchant!$A:$A,Merchant!$B:$B,$G$2),)</f>
        <v/>
      </c>
      <c r="D402" s="14" t="str">
        <f t="shared" si="3"/>
        <v/>
      </c>
      <c r="E402" s="14" t="str">
        <f t="shared" si="4"/>
        <v/>
      </c>
      <c r="F402" s="6" t="str">
        <f>IF($A402&lt;&gt;"",MAXIFS(Token!$C:$C,Token!$A:$A,$D402),)</f>
        <v/>
      </c>
    </row>
    <row r="403">
      <c r="A403" s="33" t="str">
        <f t="shared" si="1"/>
        <v/>
      </c>
      <c r="B403" s="22" t="str">
        <f t="shared" si="2"/>
        <v/>
      </c>
      <c r="C403" s="14" t="str">
        <f>IF($A403&lt;&gt;"",MINIFS(Merchant!$A:$A,Merchant!$B:$B,$G$2),)</f>
        <v/>
      </c>
      <c r="D403" s="14" t="str">
        <f t="shared" si="3"/>
        <v/>
      </c>
      <c r="E403" s="14" t="str">
        <f t="shared" si="4"/>
        <v/>
      </c>
      <c r="F403" s="6" t="str">
        <f>IF($A403&lt;&gt;"",MAXIFS(Token!$C:$C,Token!$A:$A,$D403),)</f>
        <v/>
      </c>
    </row>
    <row r="404">
      <c r="A404" s="33" t="str">
        <f t="shared" si="1"/>
        <v/>
      </c>
      <c r="B404" s="22" t="str">
        <f t="shared" si="2"/>
        <v/>
      </c>
      <c r="C404" s="14" t="str">
        <f>IF($A404&lt;&gt;"",MINIFS(Merchant!$A:$A,Merchant!$B:$B,$G$2),)</f>
        <v/>
      </c>
      <c r="D404" s="14" t="str">
        <f t="shared" si="3"/>
        <v/>
      </c>
      <c r="E404" s="14" t="str">
        <f t="shared" si="4"/>
        <v/>
      </c>
      <c r="F404" s="6" t="str">
        <f>IF($A404&lt;&gt;"",MAXIFS(Token!$C:$C,Token!$A:$A,$D404),)</f>
        <v/>
      </c>
    </row>
    <row r="405">
      <c r="A405" s="33" t="str">
        <f t="shared" si="1"/>
        <v/>
      </c>
      <c r="B405" s="22" t="str">
        <f t="shared" si="2"/>
        <v/>
      </c>
      <c r="C405" s="14" t="str">
        <f>IF($A405&lt;&gt;"",MINIFS(Merchant!$A:$A,Merchant!$B:$B,$G$2),)</f>
        <v/>
      </c>
      <c r="D405" s="14" t="str">
        <f t="shared" si="3"/>
        <v/>
      </c>
      <c r="E405" s="14" t="str">
        <f t="shared" si="4"/>
        <v/>
      </c>
      <c r="F405" s="6" t="str">
        <f>IF($A405&lt;&gt;"",MAXIFS(Token!$C:$C,Token!$A:$A,$D405),)</f>
        <v/>
      </c>
    </row>
    <row r="406">
      <c r="A406" s="33" t="str">
        <f t="shared" si="1"/>
        <v/>
      </c>
      <c r="B406" s="22" t="str">
        <f t="shared" si="2"/>
        <v/>
      </c>
      <c r="C406" s="14" t="str">
        <f>IF($A406&lt;&gt;"",MINIFS(Merchant!$A:$A,Merchant!$B:$B,$G$2),)</f>
        <v/>
      </c>
      <c r="D406" s="14" t="str">
        <f t="shared" si="3"/>
        <v/>
      </c>
      <c r="E406" s="14" t="str">
        <f t="shared" si="4"/>
        <v/>
      </c>
      <c r="F406" s="6" t="str">
        <f>IF($A406&lt;&gt;"",MAXIFS(Token!$C:$C,Token!$A:$A,$D406),)</f>
        <v/>
      </c>
    </row>
    <row r="407">
      <c r="A407" s="33" t="str">
        <f t="shared" si="1"/>
        <v/>
      </c>
      <c r="B407" s="22" t="str">
        <f t="shared" si="2"/>
        <v/>
      </c>
      <c r="C407" s="14" t="str">
        <f>IF($A407&lt;&gt;"",MINIFS(Merchant!$A:$A,Merchant!$B:$B,$G$2),)</f>
        <v/>
      </c>
      <c r="D407" s="14" t="str">
        <f t="shared" si="3"/>
        <v/>
      </c>
      <c r="E407" s="14" t="str">
        <f t="shared" si="4"/>
        <v/>
      </c>
      <c r="F407" s="6" t="str">
        <f>IF($A407&lt;&gt;"",MAXIFS(Token!$C:$C,Token!$A:$A,$D407),)</f>
        <v/>
      </c>
    </row>
    <row r="408">
      <c r="A408" s="33" t="str">
        <f t="shared" si="1"/>
        <v/>
      </c>
      <c r="B408" s="22" t="str">
        <f t="shared" si="2"/>
        <v/>
      </c>
      <c r="C408" s="14" t="str">
        <f>IF($A408&lt;&gt;"",MINIFS(Merchant!$A:$A,Merchant!$B:$B,$G$2),)</f>
        <v/>
      </c>
      <c r="D408" s="14" t="str">
        <f t="shared" si="3"/>
        <v/>
      </c>
      <c r="E408" s="14" t="str">
        <f t="shared" si="4"/>
        <v/>
      </c>
      <c r="F408" s="6" t="str">
        <f>IF($A408&lt;&gt;"",MAXIFS(Token!$C:$C,Token!$A:$A,$D408),)</f>
        <v/>
      </c>
    </row>
    <row r="409">
      <c r="A409" s="33" t="str">
        <f t="shared" si="1"/>
        <v/>
      </c>
      <c r="B409" s="22" t="str">
        <f t="shared" si="2"/>
        <v/>
      </c>
      <c r="C409" s="14" t="str">
        <f>IF($A409&lt;&gt;"",MINIFS(Merchant!$A:$A,Merchant!$B:$B,$G$2),)</f>
        <v/>
      </c>
      <c r="D409" s="14" t="str">
        <f t="shared" si="3"/>
        <v/>
      </c>
      <c r="E409" s="14" t="str">
        <f t="shared" si="4"/>
        <v/>
      </c>
      <c r="F409" s="6" t="str">
        <f>IF($A409&lt;&gt;"",MAXIFS(Token!$C:$C,Token!$A:$A,$D409),)</f>
        <v/>
      </c>
    </row>
    <row r="410">
      <c r="A410" s="33" t="str">
        <f t="shared" si="1"/>
        <v/>
      </c>
      <c r="B410" s="22" t="str">
        <f t="shared" si="2"/>
        <v/>
      </c>
      <c r="C410" s="14" t="str">
        <f>IF($A410&lt;&gt;"",MINIFS(Merchant!$A:$A,Merchant!$B:$B,$G$2),)</f>
        <v/>
      </c>
      <c r="D410" s="14" t="str">
        <f t="shared" si="3"/>
        <v/>
      </c>
      <c r="E410" s="14" t="str">
        <f t="shared" si="4"/>
        <v/>
      </c>
      <c r="F410" s="6" t="str">
        <f>IF($A410&lt;&gt;"",MAXIFS(Token!$C:$C,Token!$A:$A,$D410),)</f>
        <v/>
      </c>
    </row>
    <row r="411">
      <c r="A411" s="33" t="str">
        <f t="shared" si="1"/>
        <v/>
      </c>
      <c r="B411" s="22" t="str">
        <f t="shared" si="2"/>
        <v/>
      </c>
      <c r="C411" s="14" t="str">
        <f>IF($A411&lt;&gt;"",MINIFS(Merchant!$A:$A,Merchant!$B:$B,$G$2),)</f>
        <v/>
      </c>
      <c r="D411" s="14" t="str">
        <f t="shared" si="3"/>
        <v/>
      </c>
      <c r="E411" s="14" t="str">
        <f t="shared" si="4"/>
        <v/>
      </c>
      <c r="F411" s="6" t="str">
        <f>IF($A411&lt;&gt;"",MAXIFS(Token!$C:$C,Token!$A:$A,$D411),)</f>
        <v/>
      </c>
    </row>
    <row r="412">
      <c r="A412" s="33" t="str">
        <f t="shared" si="1"/>
        <v/>
      </c>
      <c r="B412" s="22" t="str">
        <f t="shared" si="2"/>
        <v/>
      </c>
      <c r="C412" s="14" t="str">
        <f>IF($A412&lt;&gt;"",MINIFS(Merchant!$A:$A,Merchant!$B:$B,$G$2),)</f>
        <v/>
      </c>
      <c r="D412" s="14" t="str">
        <f t="shared" si="3"/>
        <v/>
      </c>
      <c r="E412" s="14" t="str">
        <f t="shared" si="4"/>
        <v/>
      </c>
      <c r="F412" s="6" t="str">
        <f>IF($A412&lt;&gt;"",MAXIFS(Token!$C:$C,Token!$A:$A,$D412),)</f>
        <v/>
      </c>
    </row>
    <row r="413">
      <c r="A413" s="33" t="str">
        <f t="shared" si="1"/>
        <v/>
      </c>
      <c r="B413" s="22" t="str">
        <f t="shared" si="2"/>
        <v/>
      </c>
      <c r="C413" s="14" t="str">
        <f>IF($A413&lt;&gt;"",MINIFS(Merchant!$A:$A,Merchant!$B:$B,$G$2),)</f>
        <v/>
      </c>
      <c r="D413" s="14" t="str">
        <f t="shared" si="3"/>
        <v/>
      </c>
      <c r="E413" s="14" t="str">
        <f t="shared" si="4"/>
        <v/>
      </c>
      <c r="F413" s="6" t="str">
        <f>IF($A413&lt;&gt;"",MAXIFS(Token!$C:$C,Token!$A:$A,$D413),)</f>
        <v/>
      </c>
    </row>
    <row r="414">
      <c r="A414" s="33" t="str">
        <f t="shared" si="1"/>
        <v/>
      </c>
      <c r="B414" s="22" t="str">
        <f t="shared" si="2"/>
        <v/>
      </c>
      <c r="C414" s="14" t="str">
        <f>IF($A414&lt;&gt;"",MINIFS(Merchant!$A:$A,Merchant!$B:$B,$G$2),)</f>
        <v/>
      </c>
      <c r="D414" s="14" t="str">
        <f t="shared" si="3"/>
        <v/>
      </c>
      <c r="E414" s="14" t="str">
        <f t="shared" si="4"/>
        <v/>
      </c>
      <c r="F414" s="6" t="str">
        <f>IF($A414&lt;&gt;"",MAXIFS(Token!$C:$C,Token!$A:$A,$D414),)</f>
        <v/>
      </c>
    </row>
    <row r="415">
      <c r="A415" s="33" t="str">
        <f t="shared" si="1"/>
        <v/>
      </c>
      <c r="B415" s="22" t="str">
        <f t="shared" si="2"/>
        <v/>
      </c>
      <c r="C415" s="14" t="str">
        <f>IF($A415&lt;&gt;"",MINIFS(Merchant!$A:$A,Merchant!$B:$B,$G$2),)</f>
        <v/>
      </c>
      <c r="D415" s="14" t="str">
        <f t="shared" si="3"/>
        <v/>
      </c>
      <c r="E415" s="14" t="str">
        <f t="shared" si="4"/>
        <v/>
      </c>
      <c r="F415" s="6" t="str">
        <f>IF($A415&lt;&gt;"",MAXIFS(Token!$C:$C,Token!$A:$A,$D415),)</f>
        <v/>
      </c>
    </row>
    <row r="416">
      <c r="A416" s="33" t="str">
        <f t="shared" si="1"/>
        <v/>
      </c>
      <c r="B416" s="22" t="str">
        <f t="shared" si="2"/>
        <v/>
      </c>
      <c r="C416" s="14" t="str">
        <f>IF($A416&lt;&gt;"",MINIFS(Merchant!$A:$A,Merchant!$B:$B,$G$2),)</f>
        <v/>
      </c>
      <c r="D416" s="14" t="str">
        <f t="shared" si="3"/>
        <v/>
      </c>
      <c r="E416" s="14" t="str">
        <f t="shared" si="4"/>
        <v/>
      </c>
      <c r="F416" s="6" t="str">
        <f>IF($A416&lt;&gt;"",MAXIFS(Token!$C:$C,Token!$A:$A,$D416),)</f>
        <v/>
      </c>
    </row>
    <row r="417">
      <c r="A417" s="33" t="str">
        <f t="shared" si="1"/>
        <v/>
      </c>
      <c r="B417" s="22" t="str">
        <f t="shared" si="2"/>
        <v/>
      </c>
      <c r="C417" s="14" t="str">
        <f>IF($A417&lt;&gt;"",MINIFS(Merchant!$A:$A,Merchant!$B:$B,$G$2),)</f>
        <v/>
      </c>
      <c r="D417" s="14" t="str">
        <f t="shared" si="3"/>
        <v/>
      </c>
      <c r="E417" s="14" t="str">
        <f t="shared" si="4"/>
        <v/>
      </c>
      <c r="F417" s="6" t="str">
        <f>IF($A417&lt;&gt;"",MAXIFS(Token!$C:$C,Token!$A:$A,$D417),)</f>
        <v/>
      </c>
    </row>
    <row r="418">
      <c r="A418" s="33" t="str">
        <f t="shared" si="1"/>
        <v/>
      </c>
      <c r="B418" s="22" t="str">
        <f t="shared" si="2"/>
        <v/>
      </c>
      <c r="C418" s="14" t="str">
        <f>IF($A418&lt;&gt;"",MINIFS(Merchant!$A:$A,Merchant!$B:$B,$G$2),)</f>
        <v/>
      </c>
      <c r="D418" s="14" t="str">
        <f t="shared" si="3"/>
        <v/>
      </c>
      <c r="E418" s="14" t="str">
        <f t="shared" si="4"/>
        <v/>
      </c>
      <c r="F418" s="6" t="str">
        <f>IF($A418&lt;&gt;"",MAXIFS(Token!$C:$C,Token!$A:$A,$D418),)</f>
        <v/>
      </c>
    </row>
    <row r="419">
      <c r="A419" s="33" t="str">
        <f t="shared" si="1"/>
        <v/>
      </c>
      <c r="B419" s="22" t="str">
        <f t="shared" si="2"/>
        <v/>
      </c>
      <c r="C419" s="14" t="str">
        <f>IF($A419&lt;&gt;"",MINIFS(Merchant!$A:$A,Merchant!$B:$B,$G$2),)</f>
        <v/>
      </c>
      <c r="D419" s="14" t="str">
        <f t="shared" si="3"/>
        <v/>
      </c>
      <c r="E419" s="14" t="str">
        <f t="shared" si="4"/>
        <v/>
      </c>
      <c r="F419" s="6" t="str">
        <f>IF($A419&lt;&gt;"",MAXIFS(Token!$C:$C,Token!$A:$A,$D419),)</f>
        <v/>
      </c>
    </row>
    <row r="420">
      <c r="A420" s="33" t="str">
        <f t="shared" si="1"/>
        <v/>
      </c>
      <c r="B420" s="22" t="str">
        <f t="shared" si="2"/>
        <v/>
      </c>
      <c r="C420" s="14" t="str">
        <f>IF($A420&lt;&gt;"",MINIFS(Merchant!$A:$A,Merchant!$B:$B,$G$2),)</f>
        <v/>
      </c>
      <c r="D420" s="14" t="str">
        <f t="shared" si="3"/>
        <v/>
      </c>
      <c r="E420" s="14" t="str">
        <f t="shared" si="4"/>
        <v/>
      </c>
      <c r="F420" s="6" t="str">
        <f>IF($A420&lt;&gt;"",MAXIFS(Token!$C:$C,Token!$A:$A,$D420),)</f>
        <v/>
      </c>
    </row>
    <row r="421">
      <c r="A421" s="33" t="str">
        <f t="shared" si="1"/>
        <v/>
      </c>
      <c r="B421" s="22" t="str">
        <f t="shared" si="2"/>
        <v/>
      </c>
      <c r="C421" s="14" t="str">
        <f>IF($A421&lt;&gt;"",MINIFS(Merchant!$A:$A,Merchant!$B:$B,$G$2),)</f>
        <v/>
      </c>
      <c r="D421" s="14" t="str">
        <f t="shared" si="3"/>
        <v/>
      </c>
      <c r="E421" s="14" t="str">
        <f t="shared" si="4"/>
        <v/>
      </c>
      <c r="F421" s="6" t="str">
        <f>IF($A421&lt;&gt;"",MAXIFS(Token!$C:$C,Token!$A:$A,$D421),)</f>
        <v/>
      </c>
    </row>
    <row r="422">
      <c r="A422" s="33" t="str">
        <f t="shared" si="1"/>
        <v/>
      </c>
      <c r="B422" s="22" t="str">
        <f t="shared" si="2"/>
        <v/>
      </c>
      <c r="C422" s="14" t="str">
        <f>IF($A422&lt;&gt;"",MINIFS(Merchant!$A:$A,Merchant!$B:$B,$G$2),)</f>
        <v/>
      </c>
      <c r="D422" s="14" t="str">
        <f t="shared" si="3"/>
        <v/>
      </c>
      <c r="E422" s="14" t="str">
        <f t="shared" si="4"/>
        <v/>
      </c>
      <c r="F422" s="6" t="str">
        <f>IF($A422&lt;&gt;"",MAXIFS(Token!$C:$C,Token!$A:$A,$D422),)</f>
        <v/>
      </c>
    </row>
    <row r="423">
      <c r="A423" s="33" t="str">
        <f t="shared" si="1"/>
        <v/>
      </c>
      <c r="B423" s="22" t="str">
        <f t="shared" si="2"/>
        <v/>
      </c>
      <c r="C423" s="14" t="str">
        <f>IF($A423&lt;&gt;"",MINIFS(Merchant!$A:$A,Merchant!$B:$B,$G$2),)</f>
        <v/>
      </c>
      <c r="D423" s="14" t="str">
        <f t="shared" si="3"/>
        <v/>
      </c>
      <c r="E423" s="14" t="str">
        <f t="shared" si="4"/>
        <v/>
      </c>
      <c r="F423" s="6" t="str">
        <f>IF($A423&lt;&gt;"",MAXIFS(Token!$C:$C,Token!$A:$A,$D423),)</f>
        <v/>
      </c>
    </row>
    <row r="424">
      <c r="A424" s="33" t="str">
        <f t="shared" si="1"/>
        <v/>
      </c>
      <c r="B424" s="22" t="str">
        <f t="shared" si="2"/>
        <v/>
      </c>
      <c r="C424" s="14" t="str">
        <f>IF($A424&lt;&gt;"",MINIFS(Merchant!$A:$A,Merchant!$B:$B,$G$2),)</f>
        <v/>
      </c>
      <c r="D424" s="14" t="str">
        <f t="shared" si="3"/>
        <v/>
      </c>
      <c r="E424" s="14" t="str">
        <f t="shared" si="4"/>
        <v/>
      </c>
      <c r="F424" s="6" t="str">
        <f>IF($A424&lt;&gt;"",MAXIFS(Token!$C:$C,Token!$A:$A,$D424),)</f>
        <v/>
      </c>
    </row>
    <row r="425">
      <c r="A425" s="33" t="str">
        <f t="shared" si="1"/>
        <v/>
      </c>
      <c r="B425" s="22" t="str">
        <f t="shared" si="2"/>
        <v/>
      </c>
      <c r="C425" s="14" t="str">
        <f>IF($A425&lt;&gt;"",MINIFS(Merchant!$A:$A,Merchant!$B:$B,$G$2),)</f>
        <v/>
      </c>
      <c r="D425" s="14" t="str">
        <f t="shared" si="3"/>
        <v/>
      </c>
      <c r="E425" s="14" t="str">
        <f t="shared" si="4"/>
        <v/>
      </c>
      <c r="F425" s="6" t="str">
        <f>IF($A425&lt;&gt;"",MAXIFS(Token!$C:$C,Token!$A:$A,$D425),)</f>
        <v/>
      </c>
    </row>
    <row r="426">
      <c r="A426" s="33" t="str">
        <f t="shared" si="1"/>
        <v/>
      </c>
      <c r="B426" s="22" t="str">
        <f t="shared" si="2"/>
        <v/>
      </c>
      <c r="C426" s="14" t="str">
        <f>IF($A426&lt;&gt;"",MINIFS(Merchant!$A:$A,Merchant!$B:$B,$G$2),)</f>
        <v/>
      </c>
      <c r="D426" s="14" t="str">
        <f t="shared" si="3"/>
        <v/>
      </c>
      <c r="E426" s="14" t="str">
        <f t="shared" si="4"/>
        <v/>
      </c>
      <c r="F426" s="6" t="str">
        <f>IF($A426&lt;&gt;"",MAXIFS(Token!$C:$C,Token!$A:$A,$D426),)</f>
        <v/>
      </c>
    </row>
    <row r="427">
      <c r="A427" s="33" t="str">
        <f t="shared" si="1"/>
        <v/>
      </c>
      <c r="B427" s="22" t="str">
        <f t="shared" si="2"/>
        <v/>
      </c>
      <c r="C427" s="14" t="str">
        <f>IF($A427&lt;&gt;"",MINIFS(Merchant!$A:$A,Merchant!$B:$B,$G$2),)</f>
        <v/>
      </c>
      <c r="D427" s="14" t="str">
        <f t="shared" si="3"/>
        <v/>
      </c>
      <c r="E427" s="14" t="str">
        <f t="shared" si="4"/>
        <v/>
      </c>
      <c r="F427" s="6" t="str">
        <f>IF($A427&lt;&gt;"",MAXIFS(Token!$C:$C,Token!$A:$A,$D427),)</f>
        <v/>
      </c>
    </row>
    <row r="428">
      <c r="A428" s="33" t="str">
        <f t="shared" si="1"/>
        <v/>
      </c>
      <c r="B428" s="22" t="str">
        <f t="shared" si="2"/>
        <v/>
      </c>
      <c r="C428" s="14" t="str">
        <f>IF($A428&lt;&gt;"",MINIFS(Merchant!$A:$A,Merchant!$B:$B,$G$2),)</f>
        <v/>
      </c>
      <c r="D428" s="14" t="str">
        <f t="shared" si="3"/>
        <v/>
      </c>
      <c r="E428" s="14" t="str">
        <f t="shared" si="4"/>
        <v/>
      </c>
      <c r="F428" s="6" t="str">
        <f>IF($A428&lt;&gt;"",MAXIFS(Token!$C:$C,Token!$A:$A,$D428),)</f>
        <v/>
      </c>
    </row>
    <row r="429">
      <c r="A429" s="33" t="str">
        <f t="shared" si="1"/>
        <v/>
      </c>
      <c r="B429" s="22" t="str">
        <f t="shared" si="2"/>
        <v/>
      </c>
      <c r="C429" s="14" t="str">
        <f>IF($A429&lt;&gt;"",MINIFS(Merchant!$A:$A,Merchant!$B:$B,$G$2),)</f>
        <v/>
      </c>
      <c r="D429" s="14" t="str">
        <f t="shared" si="3"/>
        <v/>
      </c>
      <c r="E429" s="14" t="str">
        <f t="shared" si="4"/>
        <v/>
      </c>
      <c r="F429" s="6" t="str">
        <f>IF($A429&lt;&gt;"",MAXIFS(Token!$C:$C,Token!$A:$A,$D429),)</f>
        <v/>
      </c>
    </row>
    <row r="430">
      <c r="A430" s="33" t="str">
        <f t="shared" si="1"/>
        <v/>
      </c>
      <c r="B430" s="22" t="str">
        <f t="shared" si="2"/>
        <v/>
      </c>
      <c r="C430" s="14" t="str">
        <f>IF($A430&lt;&gt;"",MINIFS(Merchant!$A:$A,Merchant!$B:$B,$G$2),)</f>
        <v/>
      </c>
      <c r="D430" s="14" t="str">
        <f t="shared" si="3"/>
        <v/>
      </c>
      <c r="E430" s="14" t="str">
        <f t="shared" si="4"/>
        <v/>
      </c>
      <c r="F430" s="6" t="str">
        <f>IF($A430&lt;&gt;"",MAXIFS(Token!$C:$C,Token!$A:$A,$D430),)</f>
        <v/>
      </c>
    </row>
    <row r="431">
      <c r="A431" s="33" t="str">
        <f t="shared" si="1"/>
        <v/>
      </c>
      <c r="B431" s="22" t="str">
        <f t="shared" si="2"/>
        <v/>
      </c>
      <c r="C431" s="14" t="str">
        <f>IF($A431&lt;&gt;"",MINIFS(Merchant!$A:$A,Merchant!$B:$B,$G$2),)</f>
        <v/>
      </c>
      <c r="D431" s="14" t="str">
        <f t="shared" si="3"/>
        <v/>
      </c>
      <c r="E431" s="14" t="str">
        <f t="shared" si="4"/>
        <v/>
      </c>
      <c r="F431" s="6" t="str">
        <f>IF($A431&lt;&gt;"",MAXIFS(Token!$C:$C,Token!$A:$A,$D431),)</f>
        <v/>
      </c>
    </row>
    <row r="432">
      <c r="A432" s="33" t="str">
        <f t="shared" si="1"/>
        <v/>
      </c>
      <c r="B432" s="22" t="str">
        <f t="shared" si="2"/>
        <v/>
      </c>
      <c r="C432" s="14" t="str">
        <f>IF($A432&lt;&gt;"",MINIFS(Merchant!$A:$A,Merchant!$B:$B,$G$2),)</f>
        <v/>
      </c>
      <c r="D432" s="14" t="str">
        <f t="shared" si="3"/>
        <v/>
      </c>
      <c r="E432" s="14" t="str">
        <f t="shared" si="4"/>
        <v/>
      </c>
      <c r="F432" s="6" t="str">
        <f>IF($A432&lt;&gt;"",MAXIFS(Token!$C:$C,Token!$A:$A,$D432),)</f>
        <v/>
      </c>
    </row>
    <row r="433">
      <c r="A433" s="33" t="str">
        <f t="shared" si="1"/>
        <v/>
      </c>
      <c r="B433" s="22" t="str">
        <f t="shared" si="2"/>
        <v/>
      </c>
      <c r="C433" s="14" t="str">
        <f>IF($A433&lt;&gt;"",MINIFS(Merchant!$A:$A,Merchant!$B:$B,$G$2),)</f>
        <v/>
      </c>
      <c r="D433" s="14" t="str">
        <f t="shared" si="3"/>
        <v/>
      </c>
      <c r="E433" s="14" t="str">
        <f t="shared" si="4"/>
        <v/>
      </c>
      <c r="F433" s="6" t="str">
        <f>IF($A433&lt;&gt;"",MAXIFS(Token!$C:$C,Token!$A:$A,$D433),)</f>
        <v/>
      </c>
    </row>
    <row r="434">
      <c r="A434" s="33" t="str">
        <f t="shared" si="1"/>
        <v/>
      </c>
      <c r="B434" s="22" t="str">
        <f t="shared" si="2"/>
        <v/>
      </c>
      <c r="C434" s="14" t="str">
        <f>IF($A434&lt;&gt;"",MINIFS(Merchant!$A:$A,Merchant!$B:$B,$G$2),)</f>
        <v/>
      </c>
      <c r="D434" s="14" t="str">
        <f t="shared" si="3"/>
        <v/>
      </c>
      <c r="E434" s="14" t="str">
        <f t="shared" si="4"/>
        <v/>
      </c>
      <c r="F434" s="6" t="str">
        <f>IF($A434&lt;&gt;"",MAXIFS(Token!$C:$C,Token!$A:$A,$D434),)</f>
        <v/>
      </c>
    </row>
    <row r="435">
      <c r="A435" s="33" t="str">
        <f t="shared" si="1"/>
        <v/>
      </c>
      <c r="B435" s="22" t="str">
        <f t="shared" si="2"/>
        <v/>
      </c>
      <c r="C435" s="14" t="str">
        <f>IF($A435&lt;&gt;"",MINIFS(Merchant!$A:$A,Merchant!$B:$B,$G$2),)</f>
        <v/>
      </c>
      <c r="D435" s="14" t="str">
        <f t="shared" si="3"/>
        <v/>
      </c>
      <c r="E435" s="14" t="str">
        <f t="shared" si="4"/>
        <v/>
      </c>
      <c r="F435" s="6" t="str">
        <f>IF($A435&lt;&gt;"",MAXIFS(Token!$C:$C,Token!$A:$A,$D435),)</f>
        <v/>
      </c>
    </row>
    <row r="436">
      <c r="A436" s="33" t="str">
        <f t="shared" si="1"/>
        <v/>
      </c>
      <c r="B436" s="22" t="str">
        <f t="shared" si="2"/>
        <v/>
      </c>
      <c r="C436" s="14" t="str">
        <f>IF($A436&lt;&gt;"",MINIFS(Merchant!$A:$A,Merchant!$B:$B,$G$2),)</f>
        <v/>
      </c>
      <c r="D436" s="14" t="str">
        <f t="shared" si="3"/>
        <v/>
      </c>
      <c r="E436" s="14" t="str">
        <f t="shared" si="4"/>
        <v/>
      </c>
      <c r="F436" s="6" t="str">
        <f>IF($A436&lt;&gt;"",MAXIFS(Token!$C:$C,Token!$A:$A,$D436),)</f>
        <v/>
      </c>
    </row>
    <row r="437">
      <c r="A437" s="33" t="str">
        <f t="shared" si="1"/>
        <v/>
      </c>
      <c r="B437" s="22" t="str">
        <f t="shared" si="2"/>
        <v/>
      </c>
      <c r="C437" s="14" t="str">
        <f>IF($A437&lt;&gt;"",MINIFS(Merchant!$A:$A,Merchant!$B:$B,$G$2),)</f>
        <v/>
      </c>
      <c r="D437" s="14" t="str">
        <f t="shared" si="3"/>
        <v/>
      </c>
      <c r="E437" s="14" t="str">
        <f t="shared" si="4"/>
        <v/>
      </c>
      <c r="F437" s="6" t="str">
        <f>IF($A437&lt;&gt;"",MAXIFS(Token!$C:$C,Token!$A:$A,$D437),)</f>
        <v/>
      </c>
    </row>
    <row r="438">
      <c r="A438" s="33" t="str">
        <f t="shared" si="1"/>
        <v/>
      </c>
      <c r="B438" s="22" t="str">
        <f t="shared" si="2"/>
        <v/>
      </c>
      <c r="C438" s="14" t="str">
        <f>IF($A438&lt;&gt;"",MINIFS(Merchant!$A:$A,Merchant!$B:$B,$G$2),)</f>
        <v/>
      </c>
      <c r="D438" s="14" t="str">
        <f t="shared" si="3"/>
        <v/>
      </c>
      <c r="E438" s="14" t="str">
        <f t="shared" si="4"/>
        <v/>
      </c>
      <c r="F438" s="6" t="str">
        <f>IF($A438&lt;&gt;"",MAXIFS(Token!$C:$C,Token!$A:$A,$D438),)</f>
        <v/>
      </c>
    </row>
    <row r="439">
      <c r="A439" s="33" t="str">
        <f t="shared" si="1"/>
        <v/>
      </c>
      <c r="B439" s="22" t="str">
        <f t="shared" si="2"/>
        <v/>
      </c>
      <c r="C439" s="14" t="str">
        <f>IF($A439&lt;&gt;"",MINIFS(Merchant!$A:$A,Merchant!$B:$B,$G$2),)</f>
        <v/>
      </c>
      <c r="D439" s="14" t="str">
        <f t="shared" si="3"/>
        <v/>
      </c>
      <c r="E439" s="14" t="str">
        <f t="shared" si="4"/>
        <v/>
      </c>
      <c r="F439" s="6" t="str">
        <f>IF($A439&lt;&gt;"",MAXIFS(Token!$C:$C,Token!$A:$A,$D439),)</f>
        <v/>
      </c>
    </row>
    <row r="440">
      <c r="A440" s="33" t="str">
        <f t="shared" si="1"/>
        <v/>
      </c>
      <c r="B440" s="22" t="str">
        <f t="shared" si="2"/>
        <v/>
      </c>
      <c r="C440" s="14" t="str">
        <f>IF($A440&lt;&gt;"",MINIFS(Merchant!$A:$A,Merchant!$B:$B,$G$2),)</f>
        <v/>
      </c>
      <c r="D440" s="14" t="str">
        <f t="shared" si="3"/>
        <v/>
      </c>
      <c r="E440" s="14" t="str">
        <f t="shared" si="4"/>
        <v/>
      </c>
      <c r="F440" s="6" t="str">
        <f>IF($A440&lt;&gt;"",MAXIFS(Token!$C:$C,Token!$A:$A,$D440),)</f>
        <v/>
      </c>
    </row>
    <row r="441">
      <c r="A441" s="33" t="str">
        <f t="shared" si="1"/>
        <v/>
      </c>
      <c r="B441" s="22" t="str">
        <f t="shared" si="2"/>
        <v/>
      </c>
      <c r="C441" s="14" t="str">
        <f>IF($A441&lt;&gt;"",MINIFS(Merchant!$A:$A,Merchant!$B:$B,$G$2),)</f>
        <v/>
      </c>
      <c r="D441" s="14" t="str">
        <f t="shared" si="3"/>
        <v/>
      </c>
      <c r="E441" s="14" t="str">
        <f t="shared" si="4"/>
        <v/>
      </c>
      <c r="F441" s="6" t="str">
        <f>IF($A441&lt;&gt;"",MAXIFS(Token!$C:$C,Token!$A:$A,$D441),)</f>
        <v/>
      </c>
    </row>
    <row r="442">
      <c r="A442" s="33" t="str">
        <f t="shared" si="1"/>
        <v/>
      </c>
      <c r="B442" s="22" t="str">
        <f t="shared" si="2"/>
        <v/>
      </c>
      <c r="C442" s="14" t="str">
        <f>IF($A442&lt;&gt;"",MINIFS(Merchant!$A:$A,Merchant!$B:$B,$G$2),)</f>
        <v/>
      </c>
      <c r="D442" s="14" t="str">
        <f t="shared" si="3"/>
        <v/>
      </c>
      <c r="E442" s="14" t="str">
        <f t="shared" si="4"/>
        <v/>
      </c>
      <c r="F442" s="6" t="str">
        <f>IF($A442&lt;&gt;"",MAXIFS(Token!$C:$C,Token!$A:$A,$D442),)</f>
        <v/>
      </c>
    </row>
    <row r="443">
      <c r="A443" s="33" t="str">
        <f t="shared" si="1"/>
        <v/>
      </c>
      <c r="B443" s="22" t="str">
        <f t="shared" si="2"/>
        <v/>
      </c>
      <c r="C443" s="14" t="str">
        <f>IF($A443&lt;&gt;"",MINIFS(Merchant!$A:$A,Merchant!$B:$B,$G$2),)</f>
        <v/>
      </c>
      <c r="D443" s="14" t="str">
        <f t="shared" si="3"/>
        <v/>
      </c>
      <c r="E443" s="14" t="str">
        <f t="shared" si="4"/>
        <v/>
      </c>
      <c r="F443" s="6" t="str">
        <f>IF($A443&lt;&gt;"",MAXIFS(Token!$C:$C,Token!$A:$A,$D443),)</f>
        <v/>
      </c>
    </row>
    <row r="444">
      <c r="A444" s="33" t="str">
        <f t="shared" si="1"/>
        <v/>
      </c>
      <c r="B444" s="22" t="str">
        <f t="shared" si="2"/>
        <v/>
      </c>
      <c r="C444" s="14" t="str">
        <f>IF($A444&lt;&gt;"",MINIFS(Merchant!$A:$A,Merchant!$B:$B,$G$2),)</f>
        <v/>
      </c>
      <c r="D444" s="14" t="str">
        <f t="shared" si="3"/>
        <v/>
      </c>
      <c r="E444" s="14" t="str">
        <f t="shared" si="4"/>
        <v/>
      </c>
      <c r="F444" s="6" t="str">
        <f>IF($A444&lt;&gt;"",MAXIFS(Token!$C:$C,Token!$A:$A,$D444),)</f>
        <v/>
      </c>
    </row>
    <row r="445">
      <c r="A445" s="33" t="str">
        <f t="shared" si="1"/>
        <v/>
      </c>
      <c r="B445" s="22" t="str">
        <f t="shared" si="2"/>
        <v/>
      </c>
      <c r="C445" s="14" t="str">
        <f>IF($A445&lt;&gt;"",MINIFS(Merchant!$A:$A,Merchant!$B:$B,$G$2),)</f>
        <v/>
      </c>
      <c r="D445" s="14" t="str">
        <f t="shared" si="3"/>
        <v/>
      </c>
      <c r="E445" s="14" t="str">
        <f t="shared" si="4"/>
        <v/>
      </c>
      <c r="F445" s="6" t="str">
        <f>IF($A445&lt;&gt;"",MAXIFS(Token!$C:$C,Token!$A:$A,$D445),)</f>
        <v/>
      </c>
    </row>
    <row r="446">
      <c r="A446" s="33" t="str">
        <f t="shared" si="1"/>
        <v/>
      </c>
      <c r="B446" s="22" t="str">
        <f t="shared" si="2"/>
        <v/>
      </c>
      <c r="C446" s="14" t="str">
        <f>IF($A446&lt;&gt;"",MINIFS(Merchant!$A:$A,Merchant!$B:$B,$G$2),)</f>
        <v/>
      </c>
      <c r="D446" s="14" t="str">
        <f t="shared" si="3"/>
        <v/>
      </c>
      <c r="E446" s="14" t="str">
        <f t="shared" si="4"/>
        <v/>
      </c>
      <c r="F446" s="6" t="str">
        <f>IF($A446&lt;&gt;"",MAXIFS(Token!$C:$C,Token!$A:$A,$D446),)</f>
        <v/>
      </c>
    </row>
    <row r="447">
      <c r="A447" s="33" t="str">
        <f t="shared" si="1"/>
        <v/>
      </c>
      <c r="B447" s="22" t="str">
        <f t="shared" si="2"/>
        <v/>
      </c>
      <c r="C447" s="14" t="str">
        <f>IF($A447&lt;&gt;"",MINIFS(Merchant!$A:$A,Merchant!$B:$B,$G$2),)</f>
        <v/>
      </c>
      <c r="D447" s="14" t="str">
        <f t="shared" si="3"/>
        <v/>
      </c>
      <c r="E447" s="14" t="str">
        <f t="shared" si="4"/>
        <v/>
      </c>
      <c r="F447" s="6" t="str">
        <f>IF($A447&lt;&gt;"",MAXIFS(Token!$C:$C,Token!$A:$A,$D447),)</f>
        <v/>
      </c>
    </row>
    <row r="448">
      <c r="A448" s="33" t="str">
        <f t="shared" si="1"/>
        <v/>
      </c>
      <c r="B448" s="22" t="str">
        <f t="shared" si="2"/>
        <v/>
      </c>
      <c r="C448" s="14" t="str">
        <f>IF($A448&lt;&gt;"",MINIFS(Merchant!$A:$A,Merchant!$B:$B,$G$2),)</f>
        <v/>
      </c>
      <c r="D448" s="14" t="str">
        <f t="shared" si="3"/>
        <v/>
      </c>
      <c r="E448" s="14" t="str">
        <f t="shared" si="4"/>
        <v/>
      </c>
      <c r="F448" s="6" t="str">
        <f>IF($A448&lt;&gt;"",MAXIFS(Token!$C:$C,Token!$A:$A,$D448),)</f>
        <v/>
      </c>
    </row>
    <row r="449">
      <c r="A449" s="33" t="str">
        <f t="shared" si="1"/>
        <v/>
      </c>
      <c r="B449" s="22" t="str">
        <f t="shared" si="2"/>
        <v/>
      </c>
      <c r="C449" s="14" t="str">
        <f>IF($A449&lt;&gt;"",MINIFS(Merchant!$A:$A,Merchant!$B:$B,$G$2),)</f>
        <v/>
      </c>
      <c r="D449" s="14" t="str">
        <f t="shared" si="3"/>
        <v/>
      </c>
      <c r="E449" s="14" t="str">
        <f t="shared" si="4"/>
        <v/>
      </c>
      <c r="F449" s="6" t="str">
        <f>IF($A449&lt;&gt;"",MAXIFS(Token!$C:$C,Token!$A:$A,$D449),)</f>
        <v/>
      </c>
    </row>
    <row r="450">
      <c r="A450" s="33" t="str">
        <f t="shared" si="1"/>
        <v/>
      </c>
      <c r="B450" s="22" t="str">
        <f t="shared" si="2"/>
        <v/>
      </c>
      <c r="C450" s="14" t="str">
        <f>IF($A450&lt;&gt;"",MINIFS(Merchant!$A:$A,Merchant!$B:$B,$G$2),)</f>
        <v/>
      </c>
      <c r="D450" s="14" t="str">
        <f t="shared" si="3"/>
        <v/>
      </c>
      <c r="E450" s="14" t="str">
        <f t="shared" si="4"/>
        <v/>
      </c>
      <c r="F450" s="6" t="str">
        <f>IF($A450&lt;&gt;"",MAXIFS(Token!$C:$C,Token!$A:$A,$D450),)</f>
        <v/>
      </c>
    </row>
    <row r="451">
      <c r="A451" s="33" t="str">
        <f t="shared" si="1"/>
        <v/>
      </c>
      <c r="B451" s="22" t="str">
        <f t="shared" si="2"/>
        <v/>
      </c>
      <c r="C451" s="14" t="str">
        <f>IF($A451&lt;&gt;"",MINIFS(Merchant!$A:$A,Merchant!$B:$B,$G$2),)</f>
        <v/>
      </c>
      <c r="D451" s="14" t="str">
        <f t="shared" si="3"/>
        <v/>
      </c>
      <c r="E451" s="14" t="str">
        <f t="shared" si="4"/>
        <v/>
      </c>
      <c r="F451" s="6" t="str">
        <f>IF($A451&lt;&gt;"",MAXIFS(Token!$C:$C,Token!$A:$A,$D451),)</f>
        <v/>
      </c>
    </row>
    <row r="452">
      <c r="A452" s="33" t="str">
        <f t="shared" si="1"/>
        <v/>
      </c>
      <c r="B452" s="22" t="str">
        <f t="shared" si="2"/>
        <v/>
      </c>
      <c r="C452" s="14" t="str">
        <f>IF($A452&lt;&gt;"",MINIFS(Merchant!$A:$A,Merchant!$B:$B,$G$2),)</f>
        <v/>
      </c>
      <c r="D452" s="14" t="str">
        <f t="shared" si="3"/>
        <v/>
      </c>
      <c r="E452" s="14" t="str">
        <f t="shared" si="4"/>
        <v/>
      </c>
      <c r="F452" s="6" t="str">
        <f>IF($A452&lt;&gt;"",MAXIFS(Token!$C:$C,Token!$A:$A,$D452),)</f>
        <v/>
      </c>
    </row>
    <row r="453">
      <c r="A453" s="33" t="str">
        <f t="shared" si="1"/>
        <v/>
      </c>
      <c r="B453" s="22" t="str">
        <f t="shared" si="2"/>
        <v/>
      </c>
      <c r="C453" s="14" t="str">
        <f>IF($A453&lt;&gt;"",MINIFS(Merchant!$A:$A,Merchant!$B:$B,$G$2),)</f>
        <v/>
      </c>
      <c r="D453" s="14" t="str">
        <f t="shared" si="3"/>
        <v/>
      </c>
      <c r="E453" s="14" t="str">
        <f t="shared" si="4"/>
        <v/>
      </c>
      <c r="F453" s="6" t="str">
        <f>IF($A453&lt;&gt;"",MAXIFS(Token!$C:$C,Token!$A:$A,$D453),)</f>
        <v/>
      </c>
    </row>
    <row r="454">
      <c r="A454" s="33" t="str">
        <f t="shared" si="1"/>
        <v/>
      </c>
      <c r="B454" s="22" t="str">
        <f t="shared" si="2"/>
        <v/>
      </c>
      <c r="C454" s="14" t="str">
        <f>IF($A454&lt;&gt;"",MINIFS(Merchant!$A:$A,Merchant!$B:$B,$G$2),)</f>
        <v/>
      </c>
      <c r="D454" s="14" t="str">
        <f t="shared" si="3"/>
        <v/>
      </c>
      <c r="E454" s="14" t="str">
        <f t="shared" si="4"/>
        <v/>
      </c>
      <c r="F454" s="6" t="str">
        <f>IF($A454&lt;&gt;"",MAXIFS(Token!$C:$C,Token!$A:$A,$D454),)</f>
        <v/>
      </c>
    </row>
    <row r="455">
      <c r="A455" s="33" t="str">
        <f t="shared" si="1"/>
        <v/>
      </c>
      <c r="B455" s="22" t="str">
        <f t="shared" si="2"/>
        <v/>
      </c>
      <c r="C455" s="14" t="str">
        <f>IF($A455&lt;&gt;"",MINIFS(Merchant!$A:$A,Merchant!$B:$B,$G$2),)</f>
        <v/>
      </c>
      <c r="D455" s="14" t="str">
        <f t="shared" si="3"/>
        <v/>
      </c>
      <c r="E455" s="14" t="str">
        <f t="shared" si="4"/>
        <v/>
      </c>
      <c r="F455" s="6" t="str">
        <f>IF($A455&lt;&gt;"",MAXIFS(Token!$C:$C,Token!$A:$A,$D455),)</f>
        <v/>
      </c>
    </row>
    <row r="456">
      <c r="A456" s="33" t="str">
        <f t="shared" si="1"/>
        <v/>
      </c>
      <c r="B456" s="22" t="str">
        <f t="shared" si="2"/>
        <v/>
      </c>
      <c r="C456" s="14" t="str">
        <f>IF($A456&lt;&gt;"",MINIFS(Merchant!$A:$A,Merchant!$B:$B,$G$2),)</f>
        <v/>
      </c>
      <c r="D456" s="14" t="str">
        <f t="shared" si="3"/>
        <v/>
      </c>
      <c r="E456" s="14" t="str">
        <f t="shared" si="4"/>
        <v/>
      </c>
      <c r="F456" s="6" t="str">
        <f>IF($A456&lt;&gt;"",MAXIFS(Token!$C:$C,Token!$A:$A,$D456),)</f>
        <v/>
      </c>
    </row>
    <row r="457">
      <c r="A457" s="33" t="str">
        <f t="shared" si="1"/>
        <v/>
      </c>
      <c r="B457" s="22" t="str">
        <f t="shared" si="2"/>
        <v/>
      </c>
      <c r="C457" s="14" t="str">
        <f>IF($A457&lt;&gt;"",MINIFS(Merchant!$A:$A,Merchant!$B:$B,$G$2),)</f>
        <v/>
      </c>
      <c r="D457" s="14" t="str">
        <f t="shared" si="3"/>
        <v/>
      </c>
      <c r="E457" s="14" t="str">
        <f t="shared" si="4"/>
        <v/>
      </c>
      <c r="F457" s="6" t="str">
        <f>IF($A457&lt;&gt;"",MAXIFS(Token!$C:$C,Token!$A:$A,$D457),)</f>
        <v/>
      </c>
    </row>
    <row r="458">
      <c r="A458" s="33" t="str">
        <f t="shared" si="1"/>
        <v/>
      </c>
      <c r="B458" s="22" t="str">
        <f t="shared" si="2"/>
        <v/>
      </c>
      <c r="C458" s="14" t="str">
        <f>IF($A458&lt;&gt;"",MINIFS(Merchant!$A:$A,Merchant!$B:$B,$G$2),)</f>
        <v/>
      </c>
      <c r="D458" s="14" t="str">
        <f t="shared" si="3"/>
        <v/>
      </c>
      <c r="E458" s="14" t="str">
        <f t="shared" si="4"/>
        <v/>
      </c>
      <c r="F458" s="6" t="str">
        <f>IF($A458&lt;&gt;"",MAXIFS(Token!$C:$C,Token!$A:$A,$D458),)</f>
        <v/>
      </c>
    </row>
    <row r="459">
      <c r="A459" s="33" t="str">
        <f t="shared" si="1"/>
        <v/>
      </c>
      <c r="B459" s="22" t="str">
        <f t="shared" si="2"/>
        <v/>
      </c>
      <c r="C459" s="14" t="str">
        <f>IF($A459&lt;&gt;"",MINIFS(Merchant!$A:$A,Merchant!$B:$B,$G$2),)</f>
        <v/>
      </c>
      <c r="D459" s="14" t="str">
        <f t="shared" si="3"/>
        <v/>
      </c>
      <c r="E459" s="14" t="str">
        <f t="shared" si="4"/>
        <v/>
      </c>
      <c r="F459" s="6" t="str">
        <f>IF($A459&lt;&gt;"",MAXIFS(Token!$C:$C,Token!$A:$A,$D459),)</f>
        <v/>
      </c>
    </row>
    <row r="460">
      <c r="A460" s="33" t="str">
        <f t="shared" si="1"/>
        <v/>
      </c>
      <c r="B460" s="22" t="str">
        <f t="shared" si="2"/>
        <v/>
      </c>
      <c r="C460" s="14" t="str">
        <f>IF($A460&lt;&gt;"",MINIFS(Merchant!$A:$A,Merchant!$B:$B,$G$2),)</f>
        <v/>
      </c>
      <c r="D460" s="14" t="str">
        <f t="shared" si="3"/>
        <v/>
      </c>
      <c r="E460" s="14" t="str">
        <f t="shared" si="4"/>
        <v/>
      </c>
      <c r="F460" s="6" t="str">
        <f>IF($A460&lt;&gt;"",MAXIFS(Token!$C:$C,Token!$A:$A,$D460),)</f>
        <v/>
      </c>
    </row>
    <row r="461">
      <c r="A461" s="33" t="str">
        <f t="shared" si="1"/>
        <v/>
      </c>
      <c r="B461" s="22" t="str">
        <f t="shared" si="2"/>
        <v/>
      </c>
      <c r="C461" s="14" t="str">
        <f>IF($A461&lt;&gt;"",MINIFS(Merchant!$A:$A,Merchant!$B:$B,$G$2),)</f>
        <v/>
      </c>
      <c r="D461" s="14" t="str">
        <f t="shared" si="3"/>
        <v/>
      </c>
      <c r="E461" s="14" t="str">
        <f t="shared" si="4"/>
        <v/>
      </c>
      <c r="F461" s="6" t="str">
        <f>IF($A461&lt;&gt;"",MAXIFS(Token!$C:$C,Token!$A:$A,$D461),)</f>
        <v/>
      </c>
    </row>
    <row r="462">
      <c r="A462" s="33" t="str">
        <f t="shared" si="1"/>
        <v/>
      </c>
      <c r="B462" s="22" t="str">
        <f t="shared" si="2"/>
        <v/>
      </c>
      <c r="C462" s="14" t="str">
        <f>IF($A462&lt;&gt;"",MINIFS(Merchant!$A:$A,Merchant!$B:$B,$G$2),)</f>
        <v/>
      </c>
      <c r="D462" s="14" t="str">
        <f t="shared" si="3"/>
        <v/>
      </c>
      <c r="E462" s="14" t="str">
        <f t="shared" si="4"/>
        <v/>
      </c>
      <c r="F462" s="6" t="str">
        <f>IF($A462&lt;&gt;"",MAXIFS(Token!$C:$C,Token!$A:$A,$D462),)</f>
        <v/>
      </c>
    </row>
    <row r="463">
      <c r="A463" s="33" t="str">
        <f t="shared" si="1"/>
        <v/>
      </c>
      <c r="B463" s="22" t="str">
        <f t="shared" si="2"/>
        <v/>
      </c>
      <c r="C463" s="14" t="str">
        <f>IF($A463&lt;&gt;"",MINIFS(Merchant!$A:$A,Merchant!$B:$B,$G$2),)</f>
        <v/>
      </c>
      <c r="D463" s="14" t="str">
        <f t="shared" si="3"/>
        <v/>
      </c>
      <c r="E463" s="14" t="str">
        <f t="shared" si="4"/>
        <v/>
      </c>
      <c r="F463" s="6" t="str">
        <f>IF($A463&lt;&gt;"",MAXIFS(Token!$C:$C,Token!$A:$A,$D463),)</f>
        <v/>
      </c>
    </row>
    <row r="464">
      <c r="A464" s="33" t="str">
        <f t="shared" si="1"/>
        <v/>
      </c>
      <c r="B464" s="22" t="str">
        <f t="shared" si="2"/>
        <v/>
      </c>
      <c r="C464" s="14" t="str">
        <f>IF($A464&lt;&gt;"",MINIFS(Merchant!$A:$A,Merchant!$B:$B,$G$2),)</f>
        <v/>
      </c>
      <c r="D464" s="14" t="str">
        <f t="shared" si="3"/>
        <v/>
      </c>
      <c r="E464" s="14" t="str">
        <f t="shared" si="4"/>
        <v/>
      </c>
      <c r="F464" s="6" t="str">
        <f>IF($A464&lt;&gt;"",MAXIFS(Token!$C:$C,Token!$A:$A,$D464),)</f>
        <v/>
      </c>
    </row>
    <row r="465">
      <c r="A465" s="33" t="str">
        <f t="shared" si="1"/>
        <v/>
      </c>
      <c r="B465" s="22" t="str">
        <f t="shared" si="2"/>
        <v/>
      </c>
      <c r="C465" s="14" t="str">
        <f>IF($A465&lt;&gt;"",MINIFS(Merchant!$A:$A,Merchant!$B:$B,$G$2),)</f>
        <v/>
      </c>
      <c r="D465" s="14" t="str">
        <f t="shared" si="3"/>
        <v/>
      </c>
      <c r="E465" s="14" t="str">
        <f t="shared" si="4"/>
        <v/>
      </c>
      <c r="F465" s="6" t="str">
        <f>IF($A465&lt;&gt;"",MAXIFS(Token!$C:$C,Token!$A:$A,$D465),)</f>
        <v/>
      </c>
    </row>
    <row r="466">
      <c r="A466" s="33" t="str">
        <f t="shared" si="1"/>
        <v/>
      </c>
      <c r="B466" s="22" t="str">
        <f t="shared" si="2"/>
        <v/>
      </c>
      <c r="C466" s="14" t="str">
        <f>IF($A466&lt;&gt;"",MINIFS(Merchant!$A:$A,Merchant!$B:$B,$G$2),)</f>
        <v/>
      </c>
      <c r="D466" s="14" t="str">
        <f t="shared" si="3"/>
        <v/>
      </c>
      <c r="E466" s="14" t="str">
        <f t="shared" si="4"/>
        <v/>
      </c>
      <c r="F466" s="6" t="str">
        <f>IF($A466&lt;&gt;"",MAXIFS(Token!$C:$C,Token!$A:$A,$D466),)</f>
        <v/>
      </c>
    </row>
    <row r="467">
      <c r="A467" s="33" t="str">
        <f t="shared" si="1"/>
        <v/>
      </c>
      <c r="B467" s="22" t="str">
        <f t="shared" si="2"/>
        <v/>
      </c>
      <c r="C467" s="14" t="str">
        <f>IF($A467&lt;&gt;"",MINIFS(Merchant!$A:$A,Merchant!$B:$B,$G$2),)</f>
        <v/>
      </c>
      <c r="D467" s="14" t="str">
        <f t="shared" si="3"/>
        <v/>
      </c>
      <c r="E467" s="14" t="str">
        <f t="shared" si="4"/>
        <v/>
      </c>
      <c r="F467" s="6" t="str">
        <f>IF($A467&lt;&gt;"",MAXIFS(Token!$C:$C,Token!$A:$A,$D467),)</f>
        <v/>
      </c>
    </row>
    <row r="468">
      <c r="A468" s="33" t="str">
        <f t="shared" si="1"/>
        <v/>
      </c>
      <c r="B468" s="22" t="str">
        <f t="shared" si="2"/>
        <v/>
      </c>
      <c r="C468" s="14" t="str">
        <f>IF($A468&lt;&gt;"",MINIFS(Merchant!$A:$A,Merchant!$B:$B,$G$2),)</f>
        <v/>
      </c>
      <c r="D468" s="14" t="str">
        <f t="shared" si="3"/>
        <v/>
      </c>
      <c r="E468" s="14" t="str">
        <f t="shared" si="4"/>
        <v/>
      </c>
      <c r="F468" s="6" t="str">
        <f>IF($A468&lt;&gt;"",MAXIFS(Token!$C:$C,Token!$A:$A,$D468),)</f>
        <v/>
      </c>
    </row>
    <row r="469">
      <c r="A469" s="33" t="str">
        <f t="shared" si="1"/>
        <v/>
      </c>
      <c r="B469" s="22" t="str">
        <f t="shared" si="2"/>
        <v/>
      </c>
      <c r="C469" s="14" t="str">
        <f>IF($A469&lt;&gt;"",MINIFS(Merchant!$A:$A,Merchant!$B:$B,$G$2),)</f>
        <v/>
      </c>
      <c r="D469" s="14" t="str">
        <f t="shared" si="3"/>
        <v/>
      </c>
      <c r="E469" s="14" t="str">
        <f t="shared" si="4"/>
        <v/>
      </c>
      <c r="F469" s="6" t="str">
        <f>IF($A469&lt;&gt;"",MAXIFS(Token!$C:$C,Token!$A:$A,$D469),)</f>
        <v/>
      </c>
    </row>
    <row r="470">
      <c r="A470" s="33" t="str">
        <f t="shared" si="1"/>
        <v/>
      </c>
      <c r="B470" s="22" t="str">
        <f t="shared" si="2"/>
        <v/>
      </c>
      <c r="C470" s="14" t="str">
        <f>IF($A470&lt;&gt;"",MINIFS(Merchant!$A:$A,Merchant!$B:$B,$G$2),)</f>
        <v/>
      </c>
      <c r="D470" s="14" t="str">
        <f t="shared" si="3"/>
        <v/>
      </c>
      <c r="E470" s="14" t="str">
        <f t="shared" si="4"/>
        <v/>
      </c>
      <c r="F470" s="6" t="str">
        <f>IF($A470&lt;&gt;"",MAXIFS(Token!$C:$C,Token!$A:$A,$D470),)</f>
        <v/>
      </c>
    </row>
    <row r="471">
      <c r="A471" s="33" t="str">
        <f t="shared" si="1"/>
        <v/>
      </c>
      <c r="B471" s="22" t="str">
        <f t="shared" si="2"/>
        <v/>
      </c>
      <c r="C471" s="14" t="str">
        <f>IF($A471&lt;&gt;"",MINIFS(Merchant!$A:$A,Merchant!$B:$B,$G$2),)</f>
        <v/>
      </c>
      <c r="D471" s="14" t="str">
        <f t="shared" si="3"/>
        <v/>
      </c>
      <c r="E471" s="14" t="str">
        <f t="shared" si="4"/>
        <v/>
      </c>
      <c r="F471" s="6" t="str">
        <f>IF($A471&lt;&gt;"",MAXIFS(Token!$C:$C,Token!$A:$A,$D471),)</f>
        <v/>
      </c>
    </row>
    <row r="472">
      <c r="A472" s="33" t="str">
        <f t="shared" si="1"/>
        <v/>
      </c>
      <c r="B472" s="22" t="str">
        <f t="shared" si="2"/>
        <v/>
      </c>
      <c r="C472" s="14" t="str">
        <f>IF($A472&lt;&gt;"",MINIFS(Merchant!$A:$A,Merchant!$B:$B,$G$2),)</f>
        <v/>
      </c>
      <c r="D472" s="14" t="str">
        <f t="shared" si="3"/>
        <v/>
      </c>
      <c r="E472" s="14" t="str">
        <f t="shared" si="4"/>
        <v/>
      </c>
      <c r="F472" s="6" t="str">
        <f>IF($A472&lt;&gt;"",MAXIFS(Token!$C:$C,Token!$A:$A,$D472),)</f>
        <v/>
      </c>
    </row>
    <row r="473">
      <c r="A473" s="33" t="str">
        <f t="shared" si="1"/>
        <v/>
      </c>
      <c r="B473" s="22" t="str">
        <f t="shared" si="2"/>
        <v/>
      </c>
      <c r="C473" s="14" t="str">
        <f>IF($A473&lt;&gt;"",MINIFS(Merchant!$A:$A,Merchant!$B:$B,$G$2),)</f>
        <v/>
      </c>
      <c r="D473" s="14" t="str">
        <f t="shared" si="3"/>
        <v/>
      </c>
      <c r="E473" s="14" t="str">
        <f t="shared" si="4"/>
        <v/>
      </c>
      <c r="F473" s="6" t="str">
        <f>IF($A473&lt;&gt;"",MAXIFS(Token!$C:$C,Token!$A:$A,$D473),)</f>
        <v/>
      </c>
    </row>
    <row r="474">
      <c r="A474" s="33" t="str">
        <f t="shared" si="1"/>
        <v/>
      </c>
      <c r="B474" s="22" t="str">
        <f t="shared" si="2"/>
        <v/>
      </c>
      <c r="C474" s="14" t="str">
        <f>IF($A474&lt;&gt;"",MINIFS(Merchant!$A:$A,Merchant!$B:$B,$G$2),)</f>
        <v/>
      </c>
      <c r="D474" s="14" t="str">
        <f t="shared" si="3"/>
        <v/>
      </c>
      <c r="E474" s="14" t="str">
        <f t="shared" si="4"/>
        <v/>
      </c>
      <c r="F474" s="6" t="str">
        <f>IF($A474&lt;&gt;"",MAXIFS(Token!$C:$C,Token!$A:$A,$D474),)</f>
        <v/>
      </c>
    </row>
    <row r="475">
      <c r="A475" s="33" t="str">
        <f t="shared" si="1"/>
        <v/>
      </c>
      <c r="B475" s="22" t="str">
        <f t="shared" si="2"/>
        <v/>
      </c>
      <c r="C475" s="14" t="str">
        <f>IF($A475&lt;&gt;"",MINIFS(Merchant!$A:$A,Merchant!$B:$B,$G$2),)</f>
        <v/>
      </c>
      <c r="D475" s="14" t="str">
        <f t="shared" si="3"/>
        <v/>
      </c>
      <c r="E475" s="14" t="str">
        <f t="shared" si="4"/>
        <v/>
      </c>
      <c r="F475" s="6" t="str">
        <f>IF($A475&lt;&gt;"",MAXIFS(Token!$C:$C,Token!$A:$A,$D475),)</f>
        <v/>
      </c>
    </row>
    <row r="476">
      <c r="A476" s="33" t="str">
        <f t="shared" si="1"/>
        <v/>
      </c>
      <c r="B476" s="22" t="str">
        <f t="shared" si="2"/>
        <v/>
      </c>
      <c r="C476" s="14" t="str">
        <f>IF($A476&lt;&gt;"",MINIFS(Merchant!$A:$A,Merchant!$B:$B,$G$2),)</f>
        <v/>
      </c>
      <c r="D476" s="14" t="str">
        <f t="shared" si="3"/>
        <v/>
      </c>
      <c r="E476" s="14" t="str">
        <f t="shared" si="4"/>
        <v/>
      </c>
      <c r="F476" s="6" t="str">
        <f>IF($A476&lt;&gt;"",MAXIFS(Token!$C:$C,Token!$A:$A,$D476),)</f>
        <v/>
      </c>
    </row>
    <row r="477">
      <c r="A477" s="33" t="str">
        <f t="shared" si="1"/>
        <v/>
      </c>
      <c r="B477" s="22" t="str">
        <f t="shared" si="2"/>
        <v/>
      </c>
      <c r="C477" s="14" t="str">
        <f>IF($A477&lt;&gt;"",MINIFS(Merchant!$A:$A,Merchant!$B:$B,$G$2),)</f>
        <v/>
      </c>
      <c r="D477" s="14" t="str">
        <f t="shared" si="3"/>
        <v/>
      </c>
      <c r="E477" s="14" t="str">
        <f t="shared" si="4"/>
        <v/>
      </c>
      <c r="F477" s="6" t="str">
        <f>IF($A477&lt;&gt;"",MAXIFS(Token!$C:$C,Token!$A:$A,$D477),)</f>
        <v/>
      </c>
    </row>
    <row r="478">
      <c r="A478" s="33" t="str">
        <f t="shared" si="1"/>
        <v/>
      </c>
      <c r="B478" s="22" t="str">
        <f t="shared" si="2"/>
        <v/>
      </c>
      <c r="C478" s="14" t="str">
        <f>IF($A478&lt;&gt;"",MINIFS(Merchant!$A:$A,Merchant!$B:$B,$G$2),)</f>
        <v/>
      </c>
      <c r="D478" s="14" t="str">
        <f t="shared" si="3"/>
        <v/>
      </c>
      <c r="E478" s="14" t="str">
        <f t="shared" si="4"/>
        <v/>
      </c>
      <c r="F478" s="6" t="str">
        <f>IF($A478&lt;&gt;"",MAXIFS(Token!$C:$C,Token!$A:$A,$D478),)</f>
        <v/>
      </c>
    </row>
    <row r="479">
      <c r="A479" s="33" t="str">
        <f t="shared" si="1"/>
        <v/>
      </c>
      <c r="B479" s="22" t="str">
        <f t="shared" si="2"/>
        <v/>
      </c>
      <c r="C479" s="14" t="str">
        <f>IF($A479&lt;&gt;"",MINIFS(Merchant!$A:$A,Merchant!$B:$B,$G$2),)</f>
        <v/>
      </c>
      <c r="D479" s="14" t="str">
        <f t="shared" si="3"/>
        <v/>
      </c>
      <c r="E479" s="14" t="str">
        <f t="shared" si="4"/>
        <v/>
      </c>
      <c r="F479" s="6" t="str">
        <f>IF($A479&lt;&gt;"",MAXIFS(Token!$C:$C,Token!$A:$A,$D479),)</f>
        <v/>
      </c>
    </row>
    <row r="480">
      <c r="A480" s="33" t="str">
        <f t="shared" si="1"/>
        <v/>
      </c>
      <c r="B480" s="22" t="str">
        <f t="shared" si="2"/>
        <v/>
      </c>
      <c r="C480" s="14" t="str">
        <f>IF($A480&lt;&gt;"",MINIFS(Merchant!$A:$A,Merchant!$B:$B,$G$2),)</f>
        <v/>
      </c>
      <c r="D480" s="14" t="str">
        <f t="shared" si="3"/>
        <v/>
      </c>
      <c r="E480" s="14" t="str">
        <f t="shared" si="4"/>
        <v/>
      </c>
      <c r="F480" s="6" t="str">
        <f>IF($A480&lt;&gt;"",MAXIFS(Token!$C:$C,Token!$A:$A,$D480),)</f>
        <v/>
      </c>
    </row>
    <row r="481">
      <c r="A481" s="33" t="str">
        <f t="shared" si="1"/>
        <v/>
      </c>
      <c r="B481" s="22" t="str">
        <f t="shared" si="2"/>
        <v/>
      </c>
      <c r="C481" s="14" t="str">
        <f>IF($A481&lt;&gt;"",MINIFS(Merchant!$A:$A,Merchant!$B:$B,$G$2),)</f>
        <v/>
      </c>
      <c r="D481" s="14" t="str">
        <f t="shared" si="3"/>
        <v/>
      </c>
      <c r="E481" s="14" t="str">
        <f t="shared" si="4"/>
        <v/>
      </c>
      <c r="F481" s="6" t="str">
        <f>IF($A481&lt;&gt;"",MAXIFS(Token!$C:$C,Token!$A:$A,$D481),)</f>
        <v/>
      </c>
    </row>
    <row r="482">
      <c r="A482" s="33" t="str">
        <f t="shared" si="1"/>
        <v/>
      </c>
      <c r="B482" s="22" t="str">
        <f t="shared" si="2"/>
        <v/>
      </c>
      <c r="C482" s="14" t="str">
        <f>IF($A482&lt;&gt;"",MINIFS(Merchant!$A:$A,Merchant!$B:$B,$G$2),)</f>
        <v/>
      </c>
      <c r="D482" s="14" t="str">
        <f t="shared" si="3"/>
        <v/>
      </c>
      <c r="E482" s="14" t="str">
        <f t="shared" si="4"/>
        <v/>
      </c>
      <c r="F482" s="6" t="str">
        <f>IF($A482&lt;&gt;"",MAXIFS(Token!$C:$C,Token!$A:$A,$D482),)</f>
        <v/>
      </c>
    </row>
    <row r="483">
      <c r="A483" s="33" t="str">
        <f t="shared" si="1"/>
        <v/>
      </c>
      <c r="B483" s="22" t="str">
        <f t="shared" si="2"/>
        <v/>
      </c>
      <c r="C483" s="14" t="str">
        <f>IF($A483&lt;&gt;"",MINIFS(Merchant!$A:$A,Merchant!$B:$B,$G$2),)</f>
        <v/>
      </c>
      <c r="D483" s="14" t="str">
        <f t="shared" si="3"/>
        <v/>
      </c>
      <c r="E483" s="14" t="str">
        <f t="shared" si="4"/>
        <v/>
      </c>
      <c r="F483" s="6" t="str">
        <f>IF($A483&lt;&gt;"",MAXIFS(Token!$C:$C,Token!$A:$A,$D483),)</f>
        <v/>
      </c>
    </row>
    <row r="484">
      <c r="A484" s="33" t="str">
        <f t="shared" si="1"/>
        <v/>
      </c>
      <c r="B484" s="22" t="str">
        <f t="shared" si="2"/>
        <v/>
      </c>
      <c r="C484" s="14" t="str">
        <f>IF($A484&lt;&gt;"",MINIFS(Merchant!$A:$A,Merchant!$B:$B,$G$2),)</f>
        <v/>
      </c>
      <c r="D484" s="14" t="str">
        <f t="shared" si="3"/>
        <v/>
      </c>
      <c r="E484" s="14" t="str">
        <f t="shared" si="4"/>
        <v/>
      </c>
      <c r="F484" s="6" t="str">
        <f>IF($A484&lt;&gt;"",MAXIFS(Token!$C:$C,Token!$A:$A,$D484),)</f>
        <v/>
      </c>
    </row>
    <row r="485">
      <c r="A485" s="33" t="str">
        <f t="shared" si="1"/>
        <v/>
      </c>
      <c r="B485" s="22" t="str">
        <f t="shared" si="2"/>
        <v/>
      </c>
      <c r="C485" s="14" t="str">
        <f>IF($A485&lt;&gt;"",MINIFS(Merchant!$A:$A,Merchant!$B:$B,$G$2),)</f>
        <v/>
      </c>
      <c r="D485" s="14" t="str">
        <f t="shared" si="3"/>
        <v/>
      </c>
      <c r="E485" s="14" t="str">
        <f t="shared" si="4"/>
        <v/>
      </c>
      <c r="F485" s="6" t="str">
        <f>IF($A485&lt;&gt;"",MAXIFS(Token!$C:$C,Token!$A:$A,$D485),)</f>
        <v/>
      </c>
    </row>
    <row r="486">
      <c r="A486" s="33" t="str">
        <f t="shared" si="1"/>
        <v/>
      </c>
      <c r="B486" s="22" t="str">
        <f t="shared" si="2"/>
        <v/>
      </c>
      <c r="C486" s="14" t="str">
        <f>IF($A486&lt;&gt;"",MINIFS(Merchant!$A:$A,Merchant!$B:$B,$G$2),)</f>
        <v/>
      </c>
      <c r="D486" s="14" t="str">
        <f t="shared" si="3"/>
        <v/>
      </c>
      <c r="E486" s="14" t="str">
        <f t="shared" si="4"/>
        <v/>
      </c>
      <c r="F486" s="6" t="str">
        <f>IF($A486&lt;&gt;"",MAXIFS(Token!$C:$C,Token!$A:$A,$D486),)</f>
        <v/>
      </c>
    </row>
    <row r="487">
      <c r="A487" s="33" t="str">
        <f t="shared" si="1"/>
        <v/>
      </c>
      <c r="B487" s="22" t="str">
        <f t="shared" si="2"/>
        <v/>
      </c>
      <c r="C487" s="14" t="str">
        <f>IF($A487&lt;&gt;"",MINIFS(Merchant!$A:$A,Merchant!$B:$B,$G$2),)</f>
        <v/>
      </c>
      <c r="D487" s="14" t="str">
        <f t="shared" si="3"/>
        <v/>
      </c>
      <c r="E487" s="14" t="str">
        <f t="shared" si="4"/>
        <v/>
      </c>
      <c r="F487" s="6" t="str">
        <f>IF($A487&lt;&gt;"",MAXIFS(Token!$C:$C,Token!$A:$A,$D487),)</f>
        <v/>
      </c>
    </row>
    <row r="488">
      <c r="A488" s="33" t="str">
        <f t="shared" si="1"/>
        <v/>
      </c>
      <c r="B488" s="22" t="str">
        <f t="shared" si="2"/>
        <v/>
      </c>
      <c r="C488" s="14" t="str">
        <f>IF($A488&lt;&gt;"",MINIFS(Merchant!$A:$A,Merchant!$B:$B,$G$2),)</f>
        <v/>
      </c>
      <c r="D488" s="14" t="str">
        <f t="shared" si="3"/>
        <v/>
      </c>
      <c r="E488" s="14" t="str">
        <f t="shared" si="4"/>
        <v/>
      </c>
      <c r="F488" s="6" t="str">
        <f>IF($A488&lt;&gt;"",MAXIFS(Token!$C:$C,Token!$A:$A,$D488),)</f>
        <v/>
      </c>
    </row>
    <row r="489">
      <c r="A489" s="33" t="str">
        <f t="shared" si="1"/>
        <v/>
      </c>
      <c r="B489" s="22" t="str">
        <f t="shared" si="2"/>
        <v/>
      </c>
      <c r="C489" s="14" t="str">
        <f>IF($A489&lt;&gt;"",MINIFS(Merchant!$A:$A,Merchant!$B:$B,$G$2),)</f>
        <v/>
      </c>
      <c r="D489" s="14" t="str">
        <f t="shared" si="3"/>
        <v/>
      </c>
      <c r="E489" s="14" t="str">
        <f t="shared" si="4"/>
        <v/>
      </c>
      <c r="F489" s="6" t="str">
        <f>IF($A489&lt;&gt;"",MAXIFS(Token!$C:$C,Token!$A:$A,$D489),)</f>
        <v/>
      </c>
    </row>
    <row r="490">
      <c r="A490" s="33" t="str">
        <f t="shared" si="1"/>
        <v/>
      </c>
      <c r="B490" s="22" t="str">
        <f t="shared" si="2"/>
        <v/>
      </c>
      <c r="C490" s="14" t="str">
        <f>IF($A490&lt;&gt;"",MINIFS(Merchant!$A:$A,Merchant!$B:$B,$G$2),)</f>
        <v/>
      </c>
      <c r="D490" s="14" t="str">
        <f t="shared" si="3"/>
        <v/>
      </c>
      <c r="E490" s="14" t="str">
        <f t="shared" si="4"/>
        <v/>
      </c>
      <c r="F490" s="6" t="str">
        <f>IF($A490&lt;&gt;"",MAXIFS(Token!$C:$C,Token!$A:$A,$D490),)</f>
        <v/>
      </c>
    </row>
    <row r="491">
      <c r="A491" s="33" t="str">
        <f t="shared" si="1"/>
        <v/>
      </c>
      <c r="B491" s="22" t="str">
        <f t="shared" si="2"/>
        <v/>
      </c>
      <c r="C491" s="14" t="str">
        <f>IF($A491&lt;&gt;"",MINIFS(Merchant!$A:$A,Merchant!$B:$B,$G$2),)</f>
        <v/>
      </c>
      <c r="D491" s="14" t="str">
        <f t="shared" si="3"/>
        <v/>
      </c>
      <c r="E491" s="14" t="str">
        <f t="shared" si="4"/>
        <v/>
      </c>
      <c r="F491" s="6" t="str">
        <f>IF($A491&lt;&gt;"",MAXIFS(Token!$C:$C,Token!$A:$A,$D491),)</f>
        <v/>
      </c>
    </row>
    <row r="492">
      <c r="A492" s="33" t="str">
        <f t="shared" si="1"/>
        <v/>
      </c>
      <c r="B492" s="22" t="str">
        <f t="shared" si="2"/>
        <v/>
      </c>
      <c r="C492" s="14" t="str">
        <f>IF($A492&lt;&gt;"",MINIFS(Merchant!$A:$A,Merchant!$B:$B,$G$2),)</f>
        <v/>
      </c>
      <c r="D492" s="14" t="str">
        <f t="shared" si="3"/>
        <v/>
      </c>
      <c r="E492" s="14" t="str">
        <f t="shared" si="4"/>
        <v/>
      </c>
      <c r="F492" s="6" t="str">
        <f>IF($A492&lt;&gt;"",MAXIFS(Token!$C:$C,Token!$A:$A,$D492),)</f>
        <v/>
      </c>
    </row>
    <row r="493">
      <c r="A493" s="33" t="str">
        <f t="shared" si="1"/>
        <v/>
      </c>
      <c r="B493" s="22" t="str">
        <f t="shared" si="2"/>
        <v/>
      </c>
      <c r="C493" s="14" t="str">
        <f>IF($A493&lt;&gt;"",MINIFS(Merchant!$A:$A,Merchant!$B:$B,$G$2),)</f>
        <v/>
      </c>
      <c r="D493" s="14" t="str">
        <f t="shared" si="3"/>
        <v/>
      </c>
      <c r="E493" s="14" t="str">
        <f t="shared" si="4"/>
        <v/>
      </c>
      <c r="F493" s="6" t="str">
        <f>IF($A493&lt;&gt;"",MAXIFS(Token!$C:$C,Token!$A:$A,$D493),)</f>
        <v/>
      </c>
    </row>
    <row r="494">
      <c r="A494" s="33" t="str">
        <f t="shared" si="1"/>
        <v/>
      </c>
      <c r="B494" s="22" t="str">
        <f t="shared" si="2"/>
        <v/>
      </c>
      <c r="C494" s="14" t="str">
        <f>IF($A494&lt;&gt;"",MINIFS(Merchant!$A:$A,Merchant!$B:$B,$G$2),)</f>
        <v/>
      </c>
      <c r="D494" s="14" t="str">
        <f t="shared" si="3"/>
        <v/>
      </c>
      <c r="E494" s="14" t="str">
        <f t="shared" si="4"/>
        <v/>
      </c>
      <c r="F494" s="6" t="str">
        <f>IF($A494&lt;&gt;"",MAXIFS(Token!$C:$C,Token!$A:$A,$D494),)</f>
        <v/>
      </c>
    </row>
    <row r="495">
      <c r="A495" s="33" t="str">
        <f t="shared" si="1"/>
        <v/>
      </c>
      <c r="B495" s="22" t="str">
        <f t="shared" si="2"/>
        <v/>
      </c>
      <c r="C495" s="14" t="str">
        <f>IF($A495&lt;&gt;"",MINIFS(Merchant!$A:$A,Merchant!$B:$B,$G$2),)</f>
        <v/>
      </c>
      <c r="D495" s="14" t="str">
        <f t="shared" si="3"/>
        <v/>
      </c>
      <c r="E495" s="14" t="str">
        <f t="shared" si="4"/>
        <v/>
      </c>
      <c r="F495" s="6" t="str">
        <f>IF($A495&lt;&gt;"",MAXIFS(Token!$C:$C,Token!$A:$A,$D495),)</f>
        <v/>
      </c>
    </row>
    <row r="496">
      <c r="A496" s="33" t="str">
        <f t="shared" si="1"/>
        <v/>
      </c>
      <c r="B496" s="22" t="str">
        <f t="shared" si="2"/>
        <v/>
      </c>
      <c r="C496" s="14" t="str">
        <f>IF($A496&lt;&gt;"",MINIFS(Merchant!$A:$A,Merchant!$B:$B,$G$2),)</f>
        <v/>
      </c>
      <c r="D496" s="14" t="str">
        <f t="shared" si="3"/>
        <v/>
      </c>
      <c r="E496" s="14" t="str">
        <f t="shared" si="4"/>
        <v/>
      </c>
      <c r="F496" s="6" t="str">
        <f>IF($A496&lt;&gt;"",MAXIFS(Token!$C:$C,Token!$A:$A,$D496),)</f>
        <v/>
      </c>
    </row>
    <row r="497">
      <c r="A497" s="33" t="str">
        <f t="shared" si="1"/>
        <v/>
      </c>
      <c r="B497" s="22" t="str">
        <f t="shared" si="2"/>
        <v/>
      </c>
      <c r="C497" s="14" t="str">
        <f>IF($A497&lt;&gt;"",MINIFS(Merchant!$A:$A,Merchant!$B:$B,$G$2),)</f>
        <v/>
      </c>
      <c r="D497" s="14" t="str">
        <f t="shared" si="3"/>
        <v/>
      </c>
      <c r="E497" s="14" t="str">
        <f t="shared" si="4"/>
        <v/>
      </c>
      <c r="F497" s="6" t="str">
        <f>IF($A497&lt;&gt;"",MAXIFS(Token!$C:$C,Token!$A:$A,$D497),)</f>
        <v/>
      </c>
    </row>
    <row r="498">
      <c r="A498" s="33" t="str">
        <f t="shared" si="1"/>
        <v/>
      </c>
      <c r="B498" s="22" t="str">
        <f t="shared" si="2"/>
        <v/>
      </c>
      <c r="C498" s="14" t="str">
        <f>IF($A498&lt;&gt;"",MINIFS(Merchant!$A:$A,Merchant!$B:$B,$G$2),)</f>
        <v/>
      </c>
      <c r="D498" s="14" t="str">
        <f t="shared" si="3"/>
        <v/>
      </c>
      <c r="E498" s="14" t="str">
        <f t="shared" si="4"/>
        <v/>
      </c>
      <c r="F498" s="6" t="str">
        <f>IF($A498&lt;&gt;"",MAXIFS(Token!$C:$C,Token!$A:$A,$D498),)</f>
        <v/>
      </c>
    </row>
    <row r="499">
      <c r="A499" s="33" t="str">
        <f t="shared" si="1"/>
        <v/>
      </c>
      <c r="B499" s="22" t="str">
        <f t="shared" si="2"/>
        <v/>
      </c>
      <c r="C499" s="14" t="str">
        <f>IF($A499&lt;&gt;"",MINIFS(Merchant!$A:$A,Merchant!$B:$B,$G$2),)</f>
        <v/>
      </c>
      <c r="D499" s="14" t="str">
        <f t="shared" si="3"/>
        <v/>
      </c>
      <c r="E499" s="14" t="str">
        <f t="shared" si="4"/>
        <v/>
      </c>
      <c r="F499" s="6" t="str">
        <f>IF($A499&lt;&gt;"",MAXIFS(Token!$C:$C,Token!$A:$A,$D499),)</f>
        <v/>
      </c>
    </row>
    <row r="500">
      <c r="A500" s="33" t="str">
        <f t="shared" si="1"/>
        <v/>
      </c>
      <c r="B500" s="22" t="str">
        <f t="shared" si="2"/>
        <v/>
      </c>
      <c r="C500" s="14" t="str">
        <f>IF($A500&lt;&gt;"",MINIFS(Merchant!$A:$A,Merchant!$B:$B,$G$2),)</f>
        <v/>
      </c>
      <c r="D500" s="14" t="str">
        <f t="shared" si="3"/>
        <v/>
      </c>
      <c r="E500" s="14" t="str">
        <f t="shared" si="4"/>
        <v/>
      </c>
      <c r="F500" s="6" t="str">
        <f>IF($A500&lt;&gt;"",MAXIFS(Token!$C:$C,Token!$A:$A,$D500),)</f>
        <v/>
      </c>
    </row>
    <row r="501">
      <c r="A501" s="33" t="str">
        <f t="shared" si="1"/>
        <v/>
      </c>
      <c r="B501" s="22" t="str">
        <f t="shared" si="2"/>
        <v/>
      </c>
      <c r="C501" s="14" t="str">
        <f>IF($A501&lt;&gt;"",MINIFS(Merchant!$A:$A,Merchant!$B:$B,$G$2),)</f>
        <v/>
      </c>
      <c r="D501" s="14" t="str">
        <f t="shared" si="3"/>
        <v/>
      </c>
      <c r="E501" s="14" t="str">
        <f t="shared" si="4"/>
        <v/>
      </c>
      <c r="F501" s="6" t="str">
        <f>IF($A501&lt;&gt;"",MAXIFS(Token!$C:$C,Token!$A:$A,$D501),)</f>
        <v/>
      </c>
    </row>
    <row r="502">
      <c r="A502" s="33" t="str">
        <f t="shared" si="1"/>
        <v/>
      </c>
      <c r="B502" s="22" t="str">
        <f t="shared" si="2"/>
        <v/>
      </c>
      <c r="C502" s="14" t="str">
        <f>IF($A502&lt;&gt;"",MINIFS(Merchant!$A:$A,Merchant!$B:$B,$G$2),)</f>
        <v/>
      </c>
      <c r="D502" s="14" t="str">
        <f t="shared" si="3"/>
        <v/>
      </c>
      <c r="E502" s="14" t="str">
        <f t="shared" si="4"/>
        <v/>
      </c>
      <c r="F502" s="6" t="str">
        <f>IF($A502&lt;&gt;"",MAXIFS(Token!$C:$C,Token!$A:$A,$D502),)</f>
        <v/>
      </c>
    </row>
    <row r="503">
      <c r="A503" s="33" t="str">
        <f t="shared" si="1"/>
        <v/>
      </c>
      <c r="B503" s="22" t="str">
        <f t="shared" si="2"/>
        <v/>
      </c>
      <c r="C503" s="14" t="str">
        <f>IF($A503&lt;&gt;"",MINIFS(Merchant!$A:$A,Merchant!$B:$B,$G$2),)</f>
        <v/>
      </c>
      <c r="D503" s="14" t="str">
        <f t="shared" si="3"/>
        <v/>
      </c>
      <c r="E503" s="14" t="str">
        <f t="shared" si="4"/>
        <v/>
      </c>
      <c r="F503" s="6" t="str">
        <f>IF($A503&lt;&gt;"",MAXIFS(Token!$C:$C,Token!$A:$A,$D503),)</f>
        <v/>
      </c>
    </row>
    <row r="504">
      <c r="A504" s="33" t="str">
        <f t="shared" si="1"/>
        <v/>
      </c>
      <c r="B504" s="22" t="str">
        <f t="shared" si="2"/>
        <v/>
      </c>
      <c r="C504" s="14" t="str">
        <f>IF($A504&lt;&gt;"",MINIFS(Merchant!$A:$A,Merchant!$B:$B,$G$2),)</f>
        <v/>
      </c>
      <c r="D504" s="14" t="str">
        <f t="shared" si="3"/>
        <v/>
      </c>
      <c r="E504" s="14" t="str">
        <f t="shared" si="4"/>
        <v/>
      </c>
      <c r="F504" s="6" t="str">
        <f>IF($A504&lt;&gt;"",MAXIFS(Token!$C:$C,Token!$A:$A,$D504),)</f>
        <v/>
      </c>
    </row>
    <row r="505">
      <c r="A505" s="33" t="str">
        <f t="shared" si="1"/>
        <v/>
      </c>
      <c r="B505" s="22" t="str">
        <f t="shared" si="2"/>
        <v/>
      </c>
      <c r="C505" s="14" t="str">
        <f>IF($A505&lt;&gt;"",MINIFS(Merchant!$A:$A,Merchant!$B:$B,$G$2),)</f>
        <v/>
      </c>
      <c r="D505" s="14" t="str">
        <f t="shared" si="3"/>
        <v/>
      </c>
      <c r="E505" s="14" t="str">
        <f t="shared" si="4"/>
        <v/>
      </c>
      <c r="F505" s="6" t="str">
        <f>IF($A505&lt;&gt;"",MAXIFS(Token!$C:$C,Token!$A:$A,$D505),)</f>
        <v/>
      </c>
    </row>
    <row r="506">
      <c r="A506" s="33" t="str">
        <f t="shared" si="1"/>
        <v/>
      </c>
      <c r="B506" s="22" t="str">
        <f t="shared" si="2"/>
        <v/>
      </c>
      <c r="C506" s="14" t="str">
        <f>IF($A506&lt;&gt;"",MINIFS(Merchant!$A:$A,Merchant!$B:$B,$G$2),)</f>
        <v/>
      </c>
      <c r="D506" s="14" t="str">
        <f t="shared" si="3"/>
        <v/>
      </c>
      <c r="E506" s="14" t="str">
        <f t="shared" si="4"/>
        <v/>
      </c>
      <c r="F506" s="6" t="str">
        <f>IF($A506&lt;&gt;"",MAXIFS(Token!$C:$C,Token!$A:$A,$D506),)</f>
        <v/>
      </c>
    </row>
    <row r="507">
      <c r="A507" s="33" t="str">
        <f t="shared" si="1"/>
        <v/>
      </c>
      <c r="B507" s="22" t="str">
        <f t="shared" si="2"/>
        <v/>
      </c>
      <c r="C507" s="14" t="str">
        <f>IF($A507&lt;&gt;"",MINIFS(Merchant!$A:$A,Merchant!$B:$B,$G$2),)</f>
        <v/>
      </c>
      <c r="D507" s="14" t="str">
        <f t="shared" si="3"/>
        <v/>
      </c>
      <c r="E507" s="14" t="str">
        <f t="shared" si="4"/>
        <v/>
      </c>
      <c r="F507" s="6" t="str">
        <f>IF($A507&lt;&gt;"",MAXIFS(Token!$C:$C,Token!$A:$A,$D507),)</f>
        <v/>
      </c>
    </row>
    <row r="508">
      <c r="A508" s="33" t="str">
        <f t="shared" si="1"/>
        <v/>
      </c>
      <c r="B508" s="22" t="str">
        <f t="shared" si="2"/>
        <v/>
      </c>
      <c r="C508" s="14" t="str">
        <f>IF($A508&lt;&gt;"",MINIFS(Merchant!$A:$A,Merchant!$B:$B,$G$2),)</f>
        <v/>
      </c>
      <c r="D508" s="14" t="str">
        <f t="shared" si="3"/>
        <v/>
      </c>
      <c r="E508" s="14" t="str">
        <f t="shared" si="4"/>
        <v/>
      </c>
      <c r="F508" s="6" t="str">
        <f>IF($A508&lt;&gt;"",MAXIFS(Token!$C:$C,Token!$A:$A,$D508),)</f>
        <v/>
      </c>
    </row>
    <row r="509">
      <c r="A509" s="33" t="str">
        <f t="shared" si="1"/>
        <v/>
      </c>
      <c r="B509" s="22" t="str">
        <f t="shared" si="2"/>
        <v/>
      </c>
      <c r="C509" s="14" t="str">
        <f>IF($A509&lt;&gt;"",MINIFS(Merchant!$A:$A,Merchant!$B:$B,$G$2),)</f>
        <v/>
      </c>
      <c r="D509" s="14" t="str">
        <f t="shared" si="3"/>
        <v/>
      </c>
      <c r="E509" s="14" t="str">
        <f t="shared" si="4"/>
        <v/>
      </c>
      <c r="F509" s="6" t="str">
        <f>IF($A509&lt;&gt;"",MAXIFS(Token!$C:$C,Token!$A:$A,$D509),)</f>
        <v/>
      </c>
    </row>
    <row r="510">
      <c r="A510" s="33" t="str">
        <f t="shared" si="1"/>
        <v/>
      </c>
      <c r="B510" s="22" t="str">
        <f t="shared" si="2"/>
        <v/>
      </c>
      <c r="C510" s="14" t="str">
        <f>IF($A510&lt;&gt;"",MINIFS(Merchant!$A:$A,Merchant!$B:$B,$G$2),)</f>
        <v/>
      </c>
      <c r="D510" s="14" t="str">
        <f t="shared" si="3"/>
        <v/>
      </c>
      <c r="E510" s="14" t="str">
        <f t="shared" si="4"/>
        <v/>
      </c>
      <c r="F510" s="6" t="str">
        <f>IF($A510&lt;&gt;"",MAXIFS(Token!$C:$C,Token!$A:$A,$D510),)</f>
        <v/>
      </c>
    </row>
    <row r="511">
      <c r="A511" s="33" t="str">
        <f t="shared" si="1"/>
        <v/>
      </c>
      <c r="B511" s="22" t="str">
        <f t="shared" si="2"/>
        <v/>
      </c>
      <c r="C511" s="14" t="str">
        <f>IF($A511&lt;&gt;"",MINIFS(Merchant!$A:$A,Merchant!$B:$B,$G$2),)</f>
        <v/>
      </c>
      <c r="D511" s="14" t="str">
        <f t="shared" si="3"/>
        <v/>
      </c>
      <c r="E511" s="14" t="str">
        <f t="shared" si="4"/>
        <v/>
      </c>
      <c r="F511" s="6" t="str">
        <f>IF($A511&lt;&gt;"",MAXIFS(Token!$C:$C,Token!$A:$A,$D511),)</f>
        <v/>
      </c>
    </row>
    <row r="512">
      <c r="A512" s="33" t="str">
        <f t="shared" si="1"/>
        <v/>
      </c>
      <c r="B512" s="22" t="str">
        <f t="shared" si="2"/>
        <v/>
      </c>
      <c r="C512" s="14" t="str">
        <f>IF($A512&lt;&gt;"",MINIFS(Merchant!$A:$A,Merchant!$B:$B,$G$2),)</f>
        <v/>
      </c>
      <c r="D512" s="14" t="str">
        <f t="shared" si="3"/>
        <v/>
      </c>
      <c r="E512" s="14" t="str">
        <f t="shared" si="4"/>
        <v/>
      </c>
      <c r="F512" s="6" t="str">
        <f>IF($A512&lt;&gt;"",MAXIFS(Token!$C:$C,Token!$A:$A,$D512),)</f>
        <v/>
      </c>
    </row>
    <row r="513">
      <c r="A513" s="33" t="str">
        <f t="shared" si="1"/>
        <v/>
      </c>
      <c r="B513" s="22" t="str">
        <f t="shared" si="2"/>
        <v/>
      </c>
      <c r="C513" s="14" t="str">
        <f>IF($A513&lt;&gt;"",MINIFS(Merchant!$A:$A,Merchant!$B:$B,$G$2),)</f>
        <v/>
      </c>
      <c r="D513" s="14" t="str">
        <f t="shared" si="3"/>
        <v/>
      </c>
      <c r="E513" s="14" t="str">
        <f t="shared" si="4"/>
        <v/>
      </c>
      <c r="F513" s="6" t="str">
        <f>IF($A513&lt;&gt;"",MAXIFS(Token!$C:$C,Token!$A:$A,$D513),)</f>
        <v/>
      </c>
    </row>
    <row r="514">
      <c r="A514" s="33" t="str">
        <f t="shared" si="1"/>
        <v/>
      </c>
      <c r="B514" s="22" t="str">
        <f t="shared" si="2"/>
        <v/>
      </c>
      <c r="C514" s="14" t="str">
        <f>IF($A514&lt;&gt;"",MINIFS(Merchant!$A:$A,Merchant!$B:$B,$G$2),)</f>
        <v/>
      </c>
      <c r="D514" s="14" t="str">
        <f t="shared" si="3"/>
        <v/>
      </c>
      <c r="E514" s="14" t="str">
        <f t="shared" si="4"/>
        <v/>
      </c>
      <c r="F514" s="6" t="str">
        <f>IF($A514&lt;&gt;"",MAXIFS(Token!$C:$C,Token!$A:$A,$D514),)</f>
        <v/>
      </c>
    </row>
    <row r="515">
      <c r="A515" s="33" t="str">
        <f t="shared" si="1"/>
        <v/>
      </c>
      <c r="B515" s="22" t="str">
        <f t="shared" si="2"/>
        <v/>
      </c>
      <c r="C515" s="14" t="str">
        <f>IF($A515&lt;&gt;"",MINIFS(Merchant!$A:$A,Merchant!$B:$B,$G$2),)</f>
        <v/>
      </c>
      <c r="D515" s="14" t="str">
        <f t="shared" si="3"/>
        <v/>
      </c>
      <c r="E515" s="14" t="str">
        <f t="shared" si="4"/>
        <v/>
      </c>
      <c r="F515" s="6" t="str">
        <f>IF($A515&lt;&gt;"",MAXIFS(Token!$C:$C,Token!$A:$A,$D515),)</f>
        <v/>
      </c>
    </row>
    <row r="516">
      <c r="A516" s="33" t="str">
        <f t="shared" si="1"/>
        <v/>
      </c>
      <c r="B516" s="22" t="str">
        <f t="shared" si="2"/>
        <v/>
      </c>
      <c r="C516" s="14" t="str">
        <f>IF($A516&lt;&gt;"",MINIFS(Merchant!$A:$A,Merchant!$B:$B,$G$2),)</f>
        <v/>
      </c>
      <c r="D516" s="14" t="str">
        <f t="shared" si="3"/>
        <v/>
      </c>
      <c r="E516" s="14" t="str">
        <f t="shared" si="4"/>
        <v/>
      </c>
      <c r="F516" s="6" t="str">
        <f>IF($A516&lt;&gt;"",MAXIFS(Token!$C:$C,Token!$A:$A,$D516),)</f>
        <v/>
      </c>
    </row>
    <row r="517">
      <c r="A517" s="33" t="str">
        <f t="shared" si="1"/>
        <v/>
      </c>
      <c r="B517" s="22" t="str">
        <f t="shared" si="2"/>
        <v/>
      </c>
      <c r="C517" s="14" t="str">
        <f>IF($A517&lt;&gt;"",MINIFS(Merchant!$A:$A,Merchant!$B:$B,$G$2),)</f>
        <v/>
      </c>
      <c r="D517" s="14" t="str">
        <f t="shared" si="3"/>
        <v/>
      </c>
      <c r="E517" s="14" t="str">
        <f t="shared" si="4"/>
        <v/>
      </c>
      <c r="F517" s="6" t="str">
        <f>IF($A517&lt;&gt;"",MAXIFS(Token!$C:$C,Token!$A:$A,$D517),)</f>
        <v/>
      </c>
    </row>
    <row r="518">
      <c r="A518" s="33" t="str">
        <f t="shared" si="1"/>
        <v/>
      </c>
      <c r="B518" s="22" t="str">
        <f t="shared" si="2"/>
        <v/>
      </c>
      <c r="C518" s="14" t="str">
        <f>IF($A518&lt;&gt;"",MINIFS(Merchant!$A:$A,Merchant!$B:$B,$G$2),)</f>
        <v/>
      </c>
      <c r="D518" s="14" t="str">
        <f t="shared" si="3"/>
        <v/>
      </c>
      <c r="E518" s="14" t="str">
        <f t="shared" si="4"/>
        <v/>
      </c>
      <c r="F518" s="6" t="str">
        <f>IF($A518&lt;&gt;"",MAXIFS(Token!$C:$C,Token!$A:$A,$D518),)</f>
        <v/>
      </c>
    </row>
    <row r="519">
      <c r="A519" s="33" t="str">
        <f t="shared" si="1"/>
        <v/>
      </c>
      <c r="B519" s="22" t="str">
        <f t="shared" si="2"/>
        <v/>
      </c>
      <c r="C519" s="14" t="str">
        <f>IF($A519&lt;&gt;"",MINIFS(Merchant!$A:$A,Merchant!$B:$B,$G$2),)</f>
        <v/>
      </c>
      <c r="D519" s="14" t="str">
        <f t="shared" si="3"/>
        <v/>
      </c>
      <c r="E519" s="14" t="str">
        <f t="shared" si="4"/>
        <v/>
      </c>
      <c r="F519" s="6" t="str">
        <f>IF($A519&lt;&gt;"",MAXIFS(Token!$C:$C,Token!$A:$A,$D519),)</f>
        <v/>
      </c>
    </row>
    <row r="520">
      <c r="A520" s="33" t="str">
        <f t="shared" si="1"/>
        <v/>
      </c>
      <c r="B520" s="22" t="str">
        <f t="shared" si="2"/>
        <v/>
      </c>
      <c r="C520" s="14" t="str">
        <f>IF($A520&lt;&gt;"",MINIFS(Merchant!$A:$A,Merchant!$B:$B,$G$2),)</f>
        <v/>
      </c>
      <c r="D520" s="14" t="str">
        <f t="shared" si="3"/>
        <v/>
      </c>
      <c r="E520" s="14" t="str">
        <f t="shared" si="4"/>
        <v/>
      </c>
      <c r="F520" s="6" t="str">
        <f>IF($A520&lt;&gt;"",MAXIFS(Token!$C:$C,Token!$A:$A,$D520),)</f>
        <v/>
      </c>
    </row>
    <row r="521">
      <c r="A521" s="33" t="str">
        <f t="shared" si="1"/>
        <v/>
      </c>
      <c r="B521" s="22" t="str">
        <f t="shared" si="2"/>
        <v/>
      </c>
      <c r="C521" s="14" t="str">
        <f>IF($A521&lt;&gt;"",MINIFS(Merchant!$A:$A,Merchant!$B:$B,$G$2),)</f>
        <v/>
      </c>
      <c r="D521" s="14" t="str">
        <f t="shared" si="3"/>
        <v/>
      </c>
      <c r="E521" s="14" t="str">
        <f t="shared" si="4"/>
        <v/>
      </c>
      <c r="F521" s="6" t="str">
        <f>IF($A521&lt;&gt;"",MAXIFS(Token!$C:$C,Token!$A:$A,$D521),)</f>
        <v/>
      </c>
    </row>
    <row r="522">
      <c r="A522" s="33" t="str">
        <f t="shared" si="1"/>
        <v/>
      </c>
      <c r="B522" s="22" t="str">
        <f t="shared" si="2"/>
        <v/>
      </c>
      <c r="C522" s="14" t="str">
        <f>IF($A522&lt;&gt;"",MINIFS(Merchant!$A:$A,Merchant!$B:$B,$G$2),)</f>
        <v/>
      </c>
      <c r="D522" s="14" t="str">
        <f t="shared" si="3"/>
        <v/>
      </c>
      <c r="E522" s="14" t="str">
        <f t="shared" si="4"/>
        <v/>
      </c>
      <c r="F522" s="6" t="str">
        <f>IF($A522&lt;&gt;"",MAXIFS(Token!$C:$C,Token!$A:$A,$D522),)</f>
        <v/>
      </c>
    </row>
    <row r="523">
      <c r="A523" s="33" t="str">
        <f t="shared" si="1"/>
        <v/>
      </c>
      <c r="B523" s="22" t="str">
        <f t="shared" si="2"/>
        <v/>
      </c>
      <c r="C523" s="14" t="str">
        <f>IF($A523&lt;&gt;"",MINIFS(Merchant!$A:$A,Merchant!$B:$B,$G$2),)</f>
        <v/>
      </c>
      <c r="D523" s="14" t="str">
        <f t="shared" si="3"/>
        <v/>
      </c>
      <c r="E523" s="14" t="str">
        <f t="shared" si="4"/>
        <v/>
      </c>
      <c r="F523" s="6" t="str">
        <f>IF($A523&lt;&gt;"",MAXIFS(Token!$C:$C,Token!$A:$A,$D523),)</f>
        <v/>
      </c>
    </row>
    <row r="524">
      <c r="A524" s="33" t="str">
        <f t="shared" si="1"/>
        <v/>
      </c>
      <c r="B524" s="22" t="str">
        <f t="shared" si="2"/>
        <v/>
      </c>
      <c r="C524" s="14" t="str">
        <f>IF($A524&lt;&gt;"",MINIFS(Merchant!$A:$A,Merchant!$B:$B,$G$2),)</f>
        <v/>
      </c>
      <c r="D524" s="14" t="str">
        <f t="shared" si="3"/>
        <v/>
      </c>
      <c r="E524" s="14" t="str">
        <f t="shared" si="4"/>
        <v/>
      </c>
      <c r="F524" s="6" t="str">
        <f>IF($A524&lt;&gt;"",MAXIFS(Token!$C:$C,Token!$A:$A,$D524),)</f>
        <v/>
      </c>
    </row>
    <row r="525">
      <c r="A525" s="33" t="str">
        <f t="shared" si="1"/>
        <v/>
      </c>
      <c r="B525" s="22" t="str">
        <f t="shared" si="2"/>
        <v/>
      </c>
      <c r="C525" s="14" t="str">
        <f>IF($A525&lt;&gt;"",MINIFS(Merchant!$A:$A,Merchant!$B:$B,$G$2),)</f>
        <v/>
      </c>
      <c r="D525" s="14" t="str">
        <f t="shared" si="3"/>
        <v/>
      </c>
      <c r="E525" s="14" t="str">
        <f t="shared" si="4"/>
        <v/>
      </c>
      <c r="F525" s="6" t="str">
        <f>IF($A525&lt;&gt;"",MAXIFS(Token!$C:$C,Token!$A:$A,$D525),)</f>
        <v/>
      </c>
    </row>
    <row r="526">
      <c r="A526" s="33" t="str">
        <f t="shared" si="1"/>
        <v/>
      </c>
      <c r="B526" s="22" t="str">
        <f t="shared" si="2"/>
        <v/>
      </c>
      <c r="C526" s="14" t="str">
        <f>IF($A526&lt;&gt;"",MINIFS(Merchant!$A:$A,Merchant!$B:$B,$G$2),)</f>
        <v/>
      </c>
      <c r="D526" s="14" t="str">
        <f t="shared" si="3"/>
        <v/>
      </c>
      <c r="E526" s="14" t="str">
        <f t="shared" si="4"/>
        <v/>
      </c>
      <c r="F526" s="6" t="str">
        <f>IF($A526&lt;&gt;"",MAXIFS(Token!$C:$C,Token!$A:$A,$D526),)</f>
        <v/>
      </c>
    </row>
    <row r="527">
      <c r="A527" s="33" t="str">
        <f t="shared" si="1"/>
        <v/>
      </c>
      <c r="B527" s="22" t="str">
        <f t="shared" si="2"/>
        <v/>
      </c>
      <c r="C527" s="14" t="str">
        <f>IF($A527&lt;&gt;"",MINIFS(Merchant!$A:$A,Merchant!$B:$B,$G$2),)</f>
        <v/>
      </c>
      <c r="D527" s="14" t="str">
        <f t="shared" si="3"/>
        <v/>
      </c>
      <c r="E527" s="14" t="str">
        <f t="shared" si="4"/>
        <v/>
      </c>
      <c r="F527" s="6" t="str">
        <f>IF($A527&lt;&gt;"",MAXIFS(Token!$C:$C,Token!$A:$A,$D527),)</f>
        <v/>
      </c>
    </row>
    <row r="528">
      <c r="A528" s="33" t="str">
        <f t="shared" si="1"/>
        <v/>
      </c>
      <c r="B528" s="22" t="str">
        <f t="shared" si="2"/>
        <v/>
      </c>
      <c r="C528" s="14" t="str">
        <f>IF($A528&lt;&gt;"",MINIFS(Merchant!$A:$A,Merchant!$B:$B,$G$2),)</f>
        <v/>
      </c>
      <c r="D528" s="14" t="str">
        <f t="shared" si="3"/>
        <v/>
      </c>
      <c r="E528" s="14" t="str">
        <f t="shared" si="4"/>
        <v/>
      </c>
      <c r="F528" s="6" t="str">
        <f>IF($A528&lt;&gt;"",MAXIFS(Token!$C:$C,Token!$A:$A,$D528),)</f>
        <v/>
      </c>
    </row>
    <row r="529">
      <c r="A529" s="33" t="str">
        <f t="shared" si="1"/>
        <v/>
      </c>
      <c r="B529" s="22" t="str">
        <f t="shared" si="2"/>
        <v/>
      </c>
      <c r="C529" s="14" t="str">
        <f>IF($A529&lt;&gt;"",MINIFS(Merchant!$A:$A,Merchant!$B:$B,$G$2),)</f>
        <v/>
      </c>
      <c r="D529" s="14" t="str">
        <f t="shared" si="3"/>
        <v/>
      </c>
      <c r="E529" s="14" t="str">
        <f t="shared" si="4"/>
        <v/>
      </c>
      <c r="F529" s="6" t="str">
        <f>IF($A529&lt;&gt;"",MAXIFS(Token!$C:$C,Token!$A:$A,$D529),)</f>
        <v/>
      </c>
    </row>
    <row r="530">
      <c r="A530" s="33" t="str">
        <f t="shared" si="1"/>
        <v/>
      </c>
      <c r="B530" s="22" t="str">
        <f t="shared" si="2"/>
        <v/>
      </c>
      <c r="C530" s="14" t="str">
        <f>IF($A530&lt;&gt;"",MINIFS(Merchant!$A:$A,Merchant!$B:$B,$G$2),)</f>
        <v/>
      </c>
      <c r="D530" s="14" t="str">
        <f t="shared" si="3"/>
        <v/>
      </c>
      <c r="E530" s="14" t="str">
        <f t="shared" si="4"/>
        <v/>
      </c>
      <c r="F530" s="6" t="str">
        <f>IF($A530&lt;&gt;"",MAXIFS(Token!$C:$C,Token!$A:$A,$D530),)</f>
        <v/>
      </c>
    </row>
    <row r="531">
      <c r="A531" s="33" t="str">
        <f t="shared" si="1"/>
        <v/>
      </c>
      <c r="B531" s="22" t="str">
        <f t="shared" si="2"/>
        <v/>
      </c>
      <c r="C531" s="14" t="str">
        <f>IF($A531&lt;&gt;"",MINIFS(Merchant!$A:$A,Merchant!$B:$B,$G$2),)</f>
        <v/>
      </c>
      <c r="D531" s="14" t="str">
        <f t="shared" si="3"/>
        <v/>
      </c>
      <c r="E531" s="14" t="str">
        <f t="shared" si="4"/>
        <v/>
      </c>
      <c r="F531" s="6" t="str">
        <f>IF($A531&lt;&gt;"",MAXIFS(Token!$C:$C,Token!$A:$A,$D531),)</f>
        <v/>
      </c>
    </row>
    <row r="532">
      <c r="A532" s="33" t="str">
        <f t="shared" si="1"/>
        <v/>
      </c>
      <c r="B532" s="22" t="str">
        <f t="shared" si="2"/>
        <v/>
      </c>
      <c r="C532" s="14" t="str">
        <f>IF($A532&lt;&gt;"",MINIFS(Merchant!$A:$A,Merchant!$B:$B,$G$2),)</f>
        <v/>
      </c>
      <c r="D532" s="14" t="str">
        <f t="shared" si="3"/>
        <v/>
      </c>
      <c r="E532" s="14" t="str">
        <f t="shared" si="4"/>
        <v/>
      </c>
      <c r="F532" s="6" t="str">
        <f>IF($A532&lt;&gt;"",MAXIFS(Token!$C:$C,Token!$A:$A,$D532),)</f>
        <v/>
      </c>
    </row>
    <row r="533">
      <c r="A533" s="33" t="str">
        <f t="shared" si="1"/>
        <v/>
      </c>
      <c r="B533" s="22" t="str">
        <f t="shared" si="2"/>
        <v/>
      </c>
      <c r="C533" s="14" t="str">
        <f>IF($A533&lt;&gt;"",MINIFS(Merchant!$A:$A,Merchant!$B:$B,$G$2),)</f>
        <v/>
      </c>
      <c r="D533" s="14" t="str">
        <f t="shared" si="3"/>
        <v/>
      </c>
      <c r="E533" s="14" t="str">
        <f t="shared" si="4"/>
        <v/>
      </c>
      <c r="F533" s="6" t="str">
        <f>IF($A533&lt;&gt;"",MAXIFS(Token!$C:$C,Token!$A:$A,$D533),)</f>
        <v/>
      </c>
    </row>
    <row r="534">
      <c r="A534" s="33" t="str">
        <f t="shared" si="1"/>
        <v/>
      </c>
      <c r="B534" s="22" t="str">
        <f t="shared" si="2"/>
        <v/>
      </c>
      <c r="C534" s="14" t="str">
        <f>IF($A534&lt;&gt;"",MINIFS(Merchant!$A:$A,Merchant!$B:$B,$G$2),)</f>
        <v/>
      </c>
      <c r="D534" s="14" t="str">
        <f t="shared" si="3"/>
        <v/>
      </c>
      <c r="E534" s="14" t="str">
        <f t="shared" si="4"/>
        <v/>
      </c>
      <c r="F534" s="6" t="str">
        <f>IF($A534&lt;&gt;"",MAXIFS(Token!$C:$C,Token!$A:$A,$D534),)</f>
        <v/>
      </c>
    </row>
    <row r="535">
      <c r="A535" s="33" t="str">
        <f t="shared" si="1"/>
        <v/>
      </c>
      <c r="B535" s="22" t="str">
        <f t="shared" si="2"/>
        <v/>
      </c>
      <c r="C535" s="14" t="str">
        <f>IF($A535&lt;&gt;"",MINIFS(Merchant!$A:$A,Merchant!$B:$B,$G$2),)</f>
        <v/>
      </c>
      <c r="D535" s="14" t="str">
        <f t="shared" si="3"/>
        <v/>
      </c>
      <c r="E535" s="14" t="str">
        <f t="shared" si="4"/>
        <v/>
      </c>
      <c r="F535" s="6" t="str">
        <f>IF($A535&lt;&gt;"",MAXIFS(Token!$C:$C,Token!$A:$A,$D535),)</f>
        <v/>
      </c>
    </row>
    <row r="536">
      <c r="A536" s="33" t="str">
        <f t="shared" si="1"/>
        <v/>
      </c>
      <c r="B536" s="22" t="str">
        <f t="shared" si="2"/>
        <v/>
      </c>
      <c r="C536" s="14" t="str">
        <f>IF($A536&lt;&gt;"",MINIFS(Merchant!$A:$A,Merchant!$B:$B,$G$2),)</f>
        <v/>
      </c>
      <c r="D536" s="14" t="str">
        <f t="shared" si="3"/>
        <v/>
      </c>
      <c r="E536" s="14" t="str">
        <f t="shared" si="4"/>
        <v/>
      </c>
      <c r="F536" s="6" t="str">
        <f>IF($A536&lt;&gt;"",MAXIFS(Token!$C:$C,Token!$A:$A,$D536),)</f>
        <v/>
      </c>
    </row>
    <row r="537">
      <c r="A537" s="33" t="str">
        <f t="shared" si="1"/>
        <v/>
      </c>
      <c r="B537" s="22" t="str">
        <f t="shared" si="2"/>
        <v/>
      </c>
      <c r="C537" s="14" t="str">
        <f>IF($A537&lt;&gt;"",MINIFS(Merchant!$A:$A,Merchant!$B:$B,$G$2),)</f>
        <v/>
      </c>
      <c r="D537" s="14" t="str">
        <f t="shared" si="3"/>
        <v/>
      </c>
      <c r="E537" s="14" t="str">
        <f t="shared" si="4"/>
        <v/>
      </c>
      <c r="F537" s="6" t="str">
        <f>IF($A537&lt;&gt;"",MAXIFS(Token!$C:$C,Token!$A:$A,$D537),)</f>
        <v/>
      </c>
    </row>
    <row r="538">
      <c r="A538" s="33" t="str">
        <f t="shared" si="1"/>
        <v/>
      </c>
      <c r="B538" s="22" t="str">
        <f t="shared" si="2"/>
        <v/>
      </c>
      <c r="C538" s="14" t="str">
        <f>IF($A538&lt;&gt;"",MINIFS(Merchant!$A:$A,Merchant!$B:$B,$G$2),)</f>
        <v/>
      </c>
      <c r="D538" s="14" t="str">
        <f t="shared" si="3"/>
        <v/>
      </c>
      <c r="E538" s="14" t="str">
        <f t="shared" si="4"/>
        <v/>
      </c>
      <c r="F538" s="6" t="str">
        <f>IF($A538&lt;&gt;"",MAXIFS(Token!$C:$C,Token!$A:$A,$D538),)</f>
        <v/>
      </c>
    </row>
    <row r="539">
      <c r="A539" s="33" t="str">
        <f t="shared" si="1"/>
        <v/>
      </c>
      <c r="B539" s="22" t="str">
        <f t="shared" si="2"/>
        <v/>
      </c>
      <c r="C539" s="14" t="str">
        <f>IF($A539&lt;&gt;"",MINIFS(Merchant!$A:$A,Merchant!$B:$B,$G$2),)</f>
        <v/>
      </c>
      <c r="D539" s="14" t="str">
        <f t="shared" si="3"/>
        <v/>
      </c>
      <c r="E539" s="14" t="str">
        <f t="shared" si="4"/>
        <v/>
      </c>
      <c r="F539" s="6" t="str">
        <f>IF($A539&lt;&gt;"",MAXIFS(Token!$C:$C,Token!$A:$A,$D539),)</f>
        <v/>
      </c>
    </row>
    <row r="540">
      <c r="A540" s="33" t="str">
        <f t="shared" si="1"/>
        <v/>
      </c>
      <c r="B540" s="22" t="str">
        <f t="shared" si="2"/>
        <v/>
      </c>
      <c r="C540" s="14" t="str">
        <f>IF($A540&lt;&gt;"",MINIFS(Merchant!$A:$A,Merchant!$B:$B,$G$2),)</f>
        <v/>
      </c>
      <c r="D540" s="14" t="str">
        <f t="shared" si="3"/>
        <v/>
      </c>
      <c r="E540" s="14" t="str">
        <f t="shared" si="4"/>
        <v/>
      </c>
      <c r="F540" s="6" t="str">
        <f>IF($A540&lt;&gt;"",MAXIFS(Token!$C:$C,Token!$A:$A,$D540),)</f>
        <v/>
      </c>
    </row>
    <row r="541">
      <c r="A541" s="33" t="str">
        <f t="shared" si="1"/>
        <v/>
      </c>
      <c r="B541" s="22" t="str">
        <f t="shared" si="2"/>
        <v/>
      </c>
      <c r="C541" s="14" t="str">
        <f>IF($A541&lt;&gt;"",MINIFS(Merchant!$A:$A,Merchant!$B:$B,$G$2),)</f>
        <v/>
      </c>
      <c r="D541" s="14" t="str">
        <f t="shared" si="3"/>
        <v/>
      </c>
      <c r="E541" s="14" t="str">
        <f t="shared" si="4"/>
        <v/>
      </c>
      <c r="F541" s="6" t="str">
        <f>IF($A541&lt;&gt;"",MAXIFS(Token!$C:$C,Token!$A:$A,$D541),)</f>
        <v/>
      </c>
    </row>
    <row r="542">
      <c r="A542" s="33" t="str">
        <f t="shared" si="1"/>
        <v/>
      </c>
      <c r="B542" s="22" t="str">
        <f t="shared" si="2"/>
        <v/>
      </c>
      <c r="C542" s="14" t="str">
        <f>IF($A542&lt;&gt;"",MINIFS(Merchant!$A:$A,Merchant!$B:$B,$G$2),)</f>
        <v/>
      </c>
      <c r="D542" s="14" t="str">
        <f t="shared" si="3"/>
        <v/>
      </c>
      <c r="E542" s="14" t="str">
        <f t="shared" si="4"/>
        <v/>
      </c>
      <c r="F542" s="6" t="str">
        <f>IF($A542&lt;&gt;"",MAXIFS(Token!$C:$C,Token!$A:$A,$D542),)</f>
        <v/>
      </c>
    </row>
    <row r="543">
      <c r="A543" s="33" t="str">
        <f t="shared" si="1"/>
        <v/>
      </c>
      <c r="B543" s="22" t="str">
        <f t="shared" si="2"/>
        <v/>
      </c>
      <c r="C543" s="14" t="str">
        <f>IF($A543&lt;&gt;"",MINIFS(Merchant!$A:$A,Merchant!$B:$B,$G$2),)</f>
        <v/>
      </c>
      <c r="D543" s="14" t="str">
        <f t="shared" si="3"/>
        <v/>
      </c>
      <c r="E543" s="14" t="str">
        <f t="shared" si="4"/>
        <v/>
      </c>
      <c r="F543" s="6" t="str">
        <f>IF($A543&lt;&gt;"",MAXIFS(Token!$C:$C,Token!$A:$A,$D543),)</f>
        <v/>
      </c>
    </row>
    <row r="544">
      <c r="A544" s="33" t="str">
        <f t="shared" si="1"/>
        <v/>
      </c>
      <c r="B544" s="22" t="str">
        <f t="shared" si="2"/>
        <v/>
      </c>
      <c r="C544" s="14" t="str">
        <f>IF($A544&lt;&gt;"",MINIFS(Merchant!$A:$A,Merchant!$B:$B,$G$2),)</f>
        <v/>
      </c>
      <c r="D544" s="14" t="str">
        <f t="shared" si="3"/>
        <v/>
      </c>
      <c r="E544" s="14" t="str">
        <f t="shared" si="4"/>
        <v/>
      </c>
      <c r="F544" s="6" t="str">
        <f>IF($A544&lt;&gt;"",MAXIFS(Token!$C:$C,Token!$A:$A,$D544),)</f>
        <v/>
      </c>
    </row>
    <row r="545">
      <c r="A545" s="33" t="str">
        <f t="shared" si="1"/>
        <v/>
      </c>
      <c r="B545" s="22" t="str">
        <f t="shared" si="2"/>
        <v/>
      </c>
      <c r="C545" s="14" t="str">
        <f>IF($A545&lt;&gt;"",MINIFS(Merchant!$A:$A,Merchant!$B:$B,$G$2),)</f>
        <v/>
      </c>
      <c r="D545" s="14" t="str">
        <f t="shared" si="3"/>
        <v/>
      </c>
      <c r="E545" s="14" t="str">
        <f t="shared" si="4"/>
        <v/>
      </c>
      <c r="F545" s="6" t="str">
        <f>IF($A545&lt;&gt;"",MAXIFS(Token!$C:$C,Token!$A:$A,$D545),)</f>
        <v/>
      </c>
    </row>
    <row r="546">
      <c r="A546" s="33" t="str">
        <f t="shared" si="1"/>
        <v/>
      </c>
      <c r="B546" s="22" t="str">
        <f t="shared" si="2"/>
        <v/>
      </c>
      <c r="C546" s="14" t="str">
        <f>IF($A546&lt;&gt;"",MINIFS(Merchant!$A:$A,Merchant!$B:$B,$G$2),)</f>
        <v/>
      </c>
      <c r="D546" s="14" t="str">
        <f t="shared" si="3"/>
        <v/>
      </c>
      <c r="E546" s="14" t="str">
        <f t="shared" si="4"/>
        <v/>
      </c>
      <c r="F546" s="6" t="str">
        <f>IF($A546&lt;&gt;"",MAXIFS(Token!$C:$C,Token!$A:$A,$D546),)</f>
        <v/>
      </c>
    </row>
    <row r="547">
      <c r="A547" s="33" t="str">
        <f t="shared" si="1"/>
        <v/>
      </c>
      <c r="B547" s="22" t="str">
        <f t="shared" si="2"/>
        <v/>
      </c>
      <c r="C547" s="14" t="str">
        <f>IF($A547&lt;&gt;"",MINIFS(Merchant!$A:$A,Merchant!$B:$B,$G$2),)</f>
        <v/>
      </c>
      <c r="D547" s="14" t="str">
        <f t="shared" si="3"/>
        <v/>
      </c>
      <c r="E547" s="14" t="str">
        <f t="shared" si="4"/>
        <v/>
      </c>
      <c r="F547" s="6" t="str">
        <f>IF($A547&lt;&gt;"",MAXIFS(Token!$C:$C,Token!$A:$A,$D547),)</f>
        <v/>
      </c>
    </row>
    <row r="548">
      <c r="A548" s="33" t="str">
        <f t="shared" si="1"/>
        <v/>
      </c>
      <c r="B548" s="22" t="str">
        <f t="shared" si="2"/>
        <v/>
      </c>
      <c r="C548" s="14" t="str">
        <f>IF($A548&lt;&gt;"",MINIFS(Merchant!$A:$A,Merchant!$B:$B,$G$2),)</f>
        <v/>
      </c>
      <c r="D548" s="14" t="str">
        <f t="shared" si="3"/>
        <v/>
      </c>
      <c r="E548" s="14" t="str">
        <f t="shared" si="4"/>
        <v/>
      </c>
      <c r="F548" s="6" t="str">
        <f>IF($A548&lt;&gt;"",MAXIFS(Token!$C:$C,Token!$A:$A,$D548),)</f>
        <v/>
      </c>
    </row>
    <row r="549">
      <c r="A549" s="33" t="str">
        <f t="shared" si="1"/>
        <v/>
      </c>
      <c r="B549" s="22" t="str">
        <f t="shared" si="2"/>
        <v/>
      </c>
      <c r="C549" s="14" t="str">
        <f>IF($A549&lt;&gt;"",MINIFS(Merchant!$A:$A,Merchant!$B:$B,$G$2),)</f>
        <v/>
      </c>
      <c r="D549" s="14" t="str">
        <f t="shared" si="3"/>
        <v/>
      </c>
      <c r="E549" s="14" t="str">
        <f t="shared" si="4"/>
        <v/>
      </c>
      <c r="F549" s="6" t="str">
        <f>IF($A549&lt;&gt;"",MAXIFS(Token!$C:$C,Token!$A:$A,$D549),)</f>
        <v/>
      </c>
    </row>
    <row r="550">
      <c r="A550" s="33" t="str">
        <f t="shared" si="1"/>
        <v/>
      </c>
      <c r="B550" s="22" t="str">
        <f t="shared" si="2"/>
        <v/>
      </c>
      <c r="C550" s="14" t="str">
        <f>IF($A550&lt;&gt;"",MINIFS(Merchant!$A:$A,Merchant!$B:$B,$G$2),)</f>
        <v/>
      </c>
      <c r="D550" s="14" t="str">
        <f t="shared" si="3"/>
        <v/>
      </c>
      <c r="E550" s="14" t="str">
        <f t="shared" si="4"/>
        <v/>
      </c>
      <c r="F550" s="6" t="str">
        <f>IF($A550&lt;&gt;"",MAXIFS(Token!$C:$C,Token!$A:$A,$D550),)</f>
        <v/>
      </c>
    </row>
    <row r="551">
      <c r="A551" s="33" t="str">
        <f t="shared" si="1"/>
        <v/>
      </c>
      <c r="B551" s="22" t="str">
        <f t="shared" si="2"/>
        <v/>
      </c>
      <c r="C551" s="14" t="str">
        <f>IF($A551&lt;&gt;"",MINIFS(Merchant!$A:$A,Merchant!$B:$B,$G$2),)</f>
        <v/>
      </c>
      <c r="D551" s="14" t="str">
        <f t="shared" si="3"/>
        <v/>
      </c>
      <c r="E551" s="14" t="str">
        <f t="shared" si="4"/>
        <v/>
      </c>
      <c r="F551" s="6" t="str">
        <f>IF($A551&lt;&gt;"",MAXIFS(Token!$C:$C,Token!$A:$A,$D551),)</f>
        <v/>
      </c>
    </row>
    <row r="552">
      <c r="A552" s="33" t="str">
        <f t="shared" si="1"/>
        <v/>
      </c>
      <c r="B552" s="22" t="str">
        <f t="shared" si="2"/>
        <v/>
      </c>
      <c r="C552" s="14" t="str">
        <f>IF($A552&lt;&gt;"",MINIFS(Merchant!$A:$A,Merchant!$B:$B,$G$2),)</f>
        <v/>
      </c>
      <c r="D552" s="14" t="str">
        <f t="shared" si="3"/>
        <v/>
      </c>
      <c r="E552" s="14" t="str">
        <f t="shared" si="4"/>
        <v/>
      </c>
      <c r="F552" s="6" t="str">
        <f>IF($A552&lt;&gt;"",MAXIFS(Token!$C:$C,Token!$A:$A,$D552),)</f>
        <v/>
      </c>
    </row>
    <row r="553">
      <c r="A553" s="33" t="str">
        <f t="shared" si="1"/>
        <v/>
      </c>
      <c r="B553" s="22" t="str">
        <f t="shared" si="2"/>
        <v/>
      </c>
      <c r="C553" s="14" t="str">
        <f>IF($A553&lt;&gt;"",MINIFS(Merchant!$A:$A,Merchant!$B:$B,$G$2),)</f>
        <v/>
      </c>
      <c r="D553" s="14" t="str">
        <f t="shared" si="3"/>
        <v/>
      </c>
      <c r="E553" s="14" t="str">
        <f t="shared" si="4"/>
        <v/>
      </c>
      <c r="F553" s="6" t="str">
        <f>IF($A553&lt;&gt;"",MAXIFS(Token!$C:$C,Token!$A:$A,$D553),)</f>
        <v/>
      </c>
    </row>
    <row r="554">
      <c r="A554" s="33" t="str">
        <f t="shared" si="1"/>
        <v/>
      </c>
      <c r="B554" s="22" t="str">
        <f t="shared" si="2"/>
        <v/>
      </c>
      <c r="C554" s="14" t="str">
        <f>IF($A554&lt;&gt;"",MINIFS(Merchant!$A:$A,Merchant!$B:$B,$G$2),)</f>
        <v/>
      </c>
      <c r="D554" s="14" t="str">
        <f t="shared" si="3"/>
        <v/>
      </c>
      <c r="E554" s="14" t="str">
        <f t="shared" si="4"/>
        <v/>
      </c>
      <c r="F554" s="6" t="str">
        <f>IF($A554&lt;&gt;"",MAXIFS(Token!$C:$C,Token!$A:$A,$D554),)</f>
        <v/>
      </c>
    </row>
    <row r="555">
      <c r="A555" s="33" t="str">
        <f t="shared" si="1"/>
        <v/>
      </c>
      <c r="B555" s="22" t="str">
        <f t="shared" si="2"/>
        <v/>
      </c>
      <c r="C555" s="14" t="str">
        <f>IF($A555&lt;&gt;"",MINIFS(Merchant!$A:$A,Merchant!$B:$B,$G$2),)</f>
        <v/>
      </c>
      <c r="D555" s="14" t="str">
        <f t="shared" si="3"/>
        <v/>
      </c>
      <c r="E555" s="14" t="str">
        <f t="shared" si="4"/>
        <v/>
      </c>
      <c r="F555" s="6" t="str">
        <f>IF($A555&lt;&gt;"",MAXIFS(Token!$C:$C,Token!$A:$A,$D555),)</f>
        <v/>
      </c>
    </row>
    <row r="556">
      <c r="A556" s="33" t="str">
        <f t="shared" si="1"/>
        <v/>
      </c>
      <c r="B556" s="22" t="str">
        <f t="shared" si="2"/>
        <v/>
      </c>
      <c r="C556" s="14" t="str">
        <f>IF($A556&lt;&gt;"",MINIFS(Merchant!$A:$A,Merchant!$B:$B,$G$2),)</f>
        <v/>
      </c>
      <c r="D556" s="14" t="str">
        <f t="shared" si="3"/>
        <v/>
      </c>
      <c r="E556" s="14" t="str">
        <f t="shared" si="4"/>
        <v/>
      </c>
      <c r="F556" s="6" t="str">
        <f>IF($A556&lt;&gt;"",MAXIFS(Token!$C:$C,Token!$A:$A,$D556),)</f>
        <v/>
      </c>
    </row>
    <row r="557">
      <c r="A557" s="33" t="str">
        <f t="shared" si="1"/>
        <v/>
      </c>
      <c r="B557" s="22" t="str">
        <f t="shared" si="2"/>
        <v/>
      </c>
      <c r="C557" s="14" t="str">
        <f>IF($A557&lt;&gt;"",MINIFS(Merchant!$A:$A,Merchant!$B:$B,$G$2),)</f>
        <v/>
      </c>
      <c r="D557" s="14" t="str">
        <f t="shared" si="3"/>
        <v/>
      </c>
      <c r="E557" s="14" t="str">
        <f t="shared" si="4"/>
        <v/>
      </c>
      <c r="F557" s="6" t="str">
        <f>IF($A557&lt;&gt;"",MAXIFS(Token!$C:$C,Token!$A:$A,$D557),)</f>
        <v/>
      </c>
    </row>
    <row r="558">
      <c r="A558" s="33" t="str">
        <f t="shared" si="1"/>
        <v/>
      </c>
      <c r="B558" s="22" t="str">
        <f t="shared" si="2"/>
        <v/>
      </c>
      <c r="C558" s="14" t="str">
        <f>IF($A558&lt;&gt;"",MINIFS(Merchant!$A:$A,Merchant!$B:$B,$G$2),)</f>
        <v/>
      </c>
      <c r="D558" s="14" t="str">
        <f t="shared" si="3"/>
        <v/>
      </c>
      <c r="E558" s="14" t="str">
        <f t="shared" si="4"/>
        <v/>
      </c>
      <c r="F558" s="6" t="str">
        <f>IF($A558&lt;&gt;"",MAXIFS(Token!$C:$C,Token!$A:$A,$D558),)</f>
        <v/>
      </c>
    </row>
    <row r="559">
      <c r="A559" s="33" t="str">
        <f t="shared" si="1"/>
        <v/>
      </c>
      <c r="B559" s="22" t="str">
        <f t="shared" si="2"/>
        <v/>
      </c>
      <c r="C559" s="14" t="str">
        <f>IF($A559&lt;&gt;"",MINIFS(Merchant!$A:$A,Merchant!$B:$B,$G$2),)</f>
        <v/>
      </c>
      <c r="D559" s="14" t="str">
        <f t="shared" si="3"/>
        <v/>
      </c>
      <c r="E559" s="14" t="str">
        <f t="shared" si="4"/>
        <v/>
      </c>
      <c r="F559" s="6" t="str">
        <f>IF($A559&lt;&gt;"",MAXIFS(Token!$C:$C,Token!$A:$A,$D559),)</f>
        <v/>
      </c>
    </row>
    <row r="560">
      <c r="A560" s="33" t="str">
        <f t="shared" si="1"/>
        <v/>
      </c>
      <c r="B560" s="22" t="str">
        <f t="shared" si="2"/>
        <v/>
      </c>
      <c r="C560" s="14" t="str">
        <f>IF($A560&lt;&gt;"",MINIFS(Merchant!$A:$A,Merchant!$B:$B,$G$2),)</f>
        <v/>
      </c>
      <c r="D560" s="14" t="str">
        <f t="shared" si="3"/>
        <v/>
      </c>
      <c r="E560" s="14" t="str">
        <f t="shared" si="4"/>
        <v/>
      </c>
      <c r="F560" s="6" t="str">
        <f>IF($A560&lt;&gt;"",MAXIFS(Token!$C:$C,Token!$A:$A,$D560),)</f>
        <v/>
      </c>
    </row>
    <row r="561">
      <c r="A561" s="33" t="str">
        <f t="shared" si="1"/>
        <v/>
      </c>
      <c r="B561" s="22" t="str">
        <f t="shared" si="2"/>
        <v/>
      </c>
      <c r="C561" s="14" t="str">
        <f>IF($A561&lt;&gt;"",MINIFS(Merchant!$A:$A,Merchant!$B:$B,$G$2),)</f>
        <v/>
      </c>
      <c r="D561" s="14" t="str">
        <f t="shared" si="3"/>
        <v/>
      </c>
      <c r="E561" s="14" t="str">
        <f t="shared" si="4"/>
        <v/>
      </c>
      <c r="F561" s="6" t="str">
        <f>IF($A561&lt;&gt;"",MAXIFS(Token!$C:$C,Token!$A:$A,$D561),)</f>
        <v/>
      </c>
    </row>
    <row r="562">
      <c r="A562" s="33" t="str">
        <f t="shared" si="1"/>
        <v/>
      </c>
      <c r="B562" s="22" t="str">
        <f t="shared" si="2"/>
        <v/>
      </c>
      <c r="C562" s="14" t="str">
        <f>IF($A562&lt;&gt;"",MINIFS(Merchant!$A:$A,Merchant!$B:$B,$G$2),)</f>
        <v/>
      </c>
      <c r="D562" s="14" t="str">
        <f t="shared" si="3"/>
        <v/>
      </c>
      <c r="E562" s="14" t="str">
        <f t="shared" si="4"/>
        <v/>
      </c>
      <c r="F562" s="6" t="str">
        <f>IF($A562&lt;&gt;"",MAXIFS(Token!$C:$C,Token!$A:$A,$D562),)</f>
        <v/>
      </c>
    </row>
    <row r="563">
      <c r="A563" s="33" t="str">
        <f t="shared" si="1"/>
        <v/>
      </c>
      <c r="B563" s="22" t="str">
        <f t="shared" si="2"/>
        <v/>
      </c>
      <c r="C563" s="14" t="str">
        <f>IF($A563&lt;&gt;"",MINIFS(Merchant!$A:$A,Merchant!$B:$B,$G$2),)</f>
        <v/>
      </c>
      <c r="D563" s="14" t="str">
        <f t="shared" si="3"/>
        <v/>
      </c>
      <c r="E563" s="14" t="str">
        <f t="shared" si="4"/>
        <v/>
      </c>
      <c r="F563" s="6" t="str">
        <f>IF($A563&lt;&gt;"",MAXIFS(Token!$C:$C,Token!$A:$A,$D563),)</f>
        <v/>
      </c>
    </row>
    <row r="564">
      <c r="A564" s="33" t="str">
        <f t="shared" si="1"/>
        <v/>
      </c>
      <c r="B564" s="22" t="str">
        <f t="shared" si="2"/>
        <v/>
      </c>
      <c r="C564" s="14" t="str">
        <f>IF($A564&lt;&gt;"",MINIFS(Merchant!$A:$A,Merchant!$B:$B,$G$2),)</f>
        <v/>
      </c>
      <c r="D564" s="14" t="str">
        <f t="shared" si="3"/>
        <v/>
      </c>
      <c r="E564" s="14" t="str">
        <f t="shared" si="4"/>
        <v/>
      </c>
      <c r="F564" s="6" t="str">
        <f>IF($A564&lt;&gt;"",MAXIFS(Token!$C:$C,Token!$A:$A,$D564),)</f>
        <v/>
      </c>
    </row>
    <row r="565">
      <c r="A565" s="33" t="str">
        <f t="shared" si="1"/>
        <v/>
      </c>
      <c r="B565" s="22" t="str">
        <f t="shared" si="2"/>
        <v/>
      </c>
      <c r="C565" s="14" t="str">
        <f>IF($A565&lt;&gt;"",MINIFS(Merchant!$A:$A,Merchant!$B:$B,$G$2),)</f>
        <v/>
      </c>
      <c r="D565" s="14" t="str">
        <f t="shared" si="3"/>
        <v/>
      </c>
      <c r="E565" s="14" t="str">
        <f t="shared" si="4"/>
        <v/>
      </c>
      <c r="F565" s="6" t="str">
        <f>IF($A565&lt;&gt;"",MAXIFS(Token!$C:$C,Token!$A:$A,$D565),)</f>
        <v/>
      </c>
    </row>
    <row r="566">
      <c r="A566" s="33" t="str">
        <f t="shared" si="1"/>
        <v/>
      </c>
      <c r="B566" s="22" t="str">
        <f t="shared" si="2"/>
        <v/>
      </c>
      <c r="C566" s="14" t="str">
        <f>IF($A566&lt;&gt;"",MINIFS(Merchant!$A:$A,Merchant!$B:$B,$G$2),)</f>
        <v/>
      </c>
      <c r="D566" s="14" t="str">
        <f t="shared" si="3"/>
        <v/>
      </c>
      <c r="E566" s="14" t="str">
        <f t="shared" si="4"/>
        <v/>
      </c>
      <c r="F566" s="6" t="str">
        <f>IF($A566&lt;&gt;"",MAXIFS(Token!$C:$C,Token!$A:$A,$D566),)</f>
        <v/>
      </c>
    </row>
    <row r="567">
      <c r="A567" s="33" t="str">
        <f t="shared" si="1"/>
        <v/>
      </c>
      <c r="B567" s="22" t="str">
        <f t="shared" si="2"/>
        <v/>
      </c>
      <c r="C567" s="14" t="str">
        <f>IF($A567&lt;&gt;"",MINIFS(Merchant!$A:$A,Merchant!$B:$B,$G$2),)</f>
        <v/>
      </c>
      <c r="D567" s="14" t="str">
        <f t="shared" si="3"/>
        <v/>
      </c>
      <c r="E567" s="14" t="str">
        <f t="shared" si="4"/>
        <v/>
      </c>
      <c r="F567" s="6" t="str">
        <f>IF($A567&lt;&gt;"",MAXIFS(Token!$C:$C,Token!$A:$A,$D567),)</f>
        <v/>
      </c>
    </row>
    <row r="568">
      <c r="A568" s="33" t="str">
        <f t="shared" si="1"/>
        <v/>
      </c>
      <c r="B568" s="22" t="str">
        <f t="shared" si="2"/>
        <v/>
      </c>
      <c r="C568" s="14" t="str">
        <f>IF($A568&lt;&gt;"",MINIFS(Merchant!$A:$A,Merchant!$B:$B,$G$2),)</f>
        <v/>
      </c>
      <c r="D568" s="14" t="str">
        <f t="shared" si="3"/>
        <v/>
      </c>
      <c r="E568" s="14" t="str">
        <f t="shared" si="4"/>
        <v/>
      </c>
      <c r="F568" s="6" t="str">
        <f>IF($A568&lt;&gt;"",MAXIFS(Token!$C:$C,Token!$A:$A,$D568),)</f>
        <v/>
      </c>
    </row>
    <row r="569">
      <c r="A569" s="33" t="str">
        <f t="shared" si="1"/>
        <v/>
      </c>
      <c r="B569" s="22" t="str">
        <f t="shared" si="2"/>
        <v/>
      </c>
      <c r="C569" s="14" t="str">
        <f>IF($A569&lt;&gt;"",MINIFS(Merchant!$A:$A,Merchant!$B:$B,$G$2),)</f>
        <v/>
      </c>
      <c r="D569" s="14" t="str">
        <f t="shared" si="3"/>
        <v/>
      </c>
      <c r="E569" s="14" t="str">
        <f t="shared" si="4"/>
        <v/>
      </c>
      <c r="F569" s="6" t="str">
        <f>IF($A569&lt;&gt;"",MAXIFS(Token!$C:$C,Token!$A:$A,$D569),)</f>
        <v/>
      </c>
    </row>
    <row r="570">
      <c r="A570" s="33" t="str">
        <f t="shared" si="1"/>
        <v/>
      </c>
      <c r="B570" s="22" t="str">
        <f t="shared" si="2"/>
        <v/>
      </c>
      <c r="C570" s="14" t="str">
        <f>IF($A570&lt;&gt;"",MINIFS(Merchant!$A:$A,Merchant!$B:$B,$G$2),)</f>
        <v/>
      </c>
      <c r="D570" s="14" t="str">
        <f t="shared" si="3"/>
        <v/>
      </c>
      <c r="E570" s="14" t="str">
        <f t="shared" si="4"/>
        <v/>
      </c>
      <c r="F570" s="6" t="str">
        <f>IF($A570&lt;&gt;"",MAXIFS(Token!$C:$C,Token!$A:$A,$D570),)</f>
        <v/>
      </c>
    </row>
    <row r="571">
      <c r="A571" s="33" t="str">
        <f t="shared" si="1"/>
        <v/>
      </c>
      <c r="B571" s="22" t="str">
        <f t="shared" si="2"/>
        <v/>
      </c>
      <c r="C571" s="14" t="str">
        <f>IF($A571&lt;&gt;"",MINIFS(Merchant!$A:$A,Merchant!$B:$B,$G$2),)</f>
        <v/>
      </c>
      <c r="D571" s="14" t="str">
        <f t="shared" si="3"/>
        <v/>
      </c>
      <c r="E571" s="14" t="str">
        <f t="shared" si="4"/>
        <v/>
      </c>
      <c r="F571" s="6" t="str">
        <f>IF($A571&lt;&gt;"",MAXIFS(Token!$C:$C,Token!$A:$A,$D571),)</f>
        <v/>
      </c>
    </row>
    <row r="572">
      <c r="A572" s="33" t="str">
        <f t="shared" si="1"/>
        <v/>
      </c>
      <c r="B572" s="22" t="str">
        <f t="shared" si="2"/>
        <v/>
      </c>
      <c r="C572" s="14" t="str">
        <f>IF($A572&lt;&gt;"",MINIFS(Merchant!$A:$A,Merchant!$B:$B,$G$2),)</f>
        <v/>
      </c>
      <c r="D572" s="14" t="str">
        <f t="shared" si="3"/>
        <v/>
      </c>
      <c r="E572" s="14" t="str">
        <f t="shared" si="4"/>
        <v/>
      </c>
      <c r="F572" s="6" t="str">
        <f>IF($A572&lt;&gt;"",MAXIFS(Token!$C:$C,Token!$A:$A,$D572),)</f>
        <v/>
      </c>
    </row>
    <row r="573">
      <c r="A573" s="33" t="str">
        <f t="shared" si="1"/>
        <v/>
      </c>
      <c r="B573" s="22" t="str">
        <f t="shared" si="2"/>
        <v/>
      </c>
      <c r="C573" s="14" t="str">
        <f>IF($A573&lt;&gt;"",MINIFS(Merchant!$A:$A,Merchant!$B:$B,$G$2),)</f>
        <v/>
      </c>
      <c r="D573" s="14" t="str">
        <f t="shared" si="3"/>
        <v/>
      </c>
      <c r="E573" s="14" t="str">
        <f t="shared" si="4"/>
        <v/>
      </c>
      <c r="F573" s="6" t="str">
        <f>IF($A573&lt;&gt;"",MAXIFS(Token!$C:$C,Token!$A:$A,$D573),)</f>
        <v/>
      </c>
    </row>
    <row r="574">
      <c r="A574" s="33" t="str">
        <f t="shared" si="1"/>
        <v/>
      </c>
      <c r="B574" s="22" t="str">
        <f t="shared" si="2"/>
        <v/>
      </c>
      <c r="C574" s="14" t="str">
        <f>IF($A574&lt;&gt;"",MINIFS(Merchant!$A:$A,Merchant!$B:$B,$G$2),)</f>
        <v/>
      </c>
      <c r="D574" s="14" t="str">
        <f t="shared" si="3"/>
        <v/>
      </c>
      <c r="E574" s="14" t="str">
        <f t="shared" si="4"/>
        <v/>
      </c>
      <c r="F574" s="6" t="str">
        <f>IF($A574&lt;&gt;"",MAXIFS(Token!$C:$C,Token!$A:$A,$D574),)</f>
        <v/>
      </c>
    </row>
    <row r="575">
      <c r="A575" s="33" t="str">
        <f t="shared" si="1"/>
        <v/>
      </c>
      <c r="B575" s="22" t="str">
        <f t="shared" si="2"/>
        <v/>
      </c>
      <c r="C575" s="14" t="str">
        <f>IF($A575&lt;&gt;"",MINIFS(Merchant!$A:$A,Merchant!$B:$B,$G$2),)</f>
        <v/>
      </c>
      <c r="D575" s="14" t="str">
        <f t="shared" si="3"/>
        <v/>
      </c>
      <c r="E575" s="14" t="str">
        <f t="shared" si="4"/>
        <v/>
      </c>
      <c r="F575" s="6" t="str">
        <f>IF($A575&lt;&gt;"",MAXIFS(Token!$C:$C,Token!$A:$A,$D575),)</f>
        <v/>
      </c>
    </row>
    <row r="576">
      <c r="A576" s="33" t="str">
        <f t="shared" si="1"/>
        <v/>
      </c>
      <c r="B576" s="22" t="str">
        <f t="shared" si="2"/>
        <v/>
      </c>
      <c r="C576" s="14" t="str">
        <f>IF($A576&lt;&gt;"",MINIFS(Merchant!$A:$A,Merchant!$B:$B,$G$2),)</f>
        <v/>
      </c>
      <c r="D576" s="14" t="str">
        <f t="shared" si="3"/>
        <v/>
      </c>
      <c r="E576" s="14" t="str">
        <f t="shared" si="4"/>
        <v/>
      </c>
      <c r="F576" s="6" t="str">
        <f>IF($A576&lt;&gt;"",MAXIFS(Token!$C:$C,Token!$A:$A,$D576),)</f>
        <v/>
      </c>
    </row>
    <row r="577">
      <c r="A577" s="33" t="str">
        <f t="shared" si="1"/>
        <v/>
      </c>
      <c r="B577" s="22" t="str">
        <f t="shared" si="2"/>
        <v/>
      </c>
      <c r="C577" s="14" t="str">
        <f>IF($A577&lt;&gt;"",MINIFS(Merchant!$A:$A,Merchant!$B:$B,$G$2),)</f>
        <v/>
      </c>
      <c r="D577" s="14" t="str">
        <f t="shared" si="3"/>
        <v/>
      </c>
      <c r="E577" s="14" t="str">
        <f t="shared" si="4"/>
        <v/>
      </c>
      <c r="F577" s="6" t="str">
        <f>IF($A577&lt;&gt;"",MAXIFS(Token!$C:$C,Token!$A:$A,$D577),)</f>
        <v/>
      </c>
    </row>
    <row r="578">
      <c r="A578" s="33" t="str">
        <f t="shared" si="1"/>
        <v/>
      </c>
      <c r="B578" s="22" t="str">
        <f t="shared" si="2"/>
        <v/>
      </c>
      <c r="C578" s="14" t="str">
        <f>IF($A578&lt;&gt;"",MINIFS(Merchant!$A:$A,Merchant!$B:$B,$G$2),)</f>
        <v/>
      </c>
      <c r="D578" s="14" t="str">
        <f t="shared" si="3"/>
        <v/>
      </c>
      <c r="E578" s="14" t="str">
        <f t="shared" si="4"/>
        <v/>
      </c>
      <c r="F578" s="6" t="str">
        <f>IF($A578&lt;&gt;"",MAXIFS(Token!$C:$C,Token!$A:$A,$D578),)</f>
        <v/>
      </c>
    </row>
    <row r="579">
      <c r="A579" s="33" t="str">
        <f t="shared" si="1"/>
        <v/>
      </c>
      <c r="B579" s="22" t="str">
        <f t="shared" si="2"/>
        <v/>
      </c>
      <c r="C579" s="14" t="str">
        <f>IF($A579&lt;&gt;"",MINIFS(Merchant!$A:$A,Merchant!$B:$B,$G$2),)</f>
        <v/>
      </c>
      <c r="D579" s="14" t="str">
        <f t="shared" si="3"/>
        <v/>
      </c>
      <c r="E579" s="14" t="str">
        <f t="shared" si="4"/>
        <v/>
      </c>
      <c r="F579" s="6" t="str">
        <f>IF($A579&lt;&gt;"",MAXIFS(Token!$C:$C,Token!$A:$A,$D579),)</f>
        <v/>
      </c>
    </row>
    <row r="580">
      <c r="A580" s="33" t="str">
        <f t="shared" si="1"/>
        <v/>
      </c>
      <c r="B580" s="22" t="str">
        <f t="shared" si="2"/>
        <v/>
      </c>
      <c r="C580" s="14" t="str">
        <f>IF($A580&lt;&gt;"",MINIFS(Merchant!$A:$A,Merchant!$B:$B,$G$2),)</f>
        <v/>
      </c>
      <c r="D580" s="14" t="str">
        <f t="shared" si="3"/>
        <v/>
      </c>
      <c r="E580" s="14" t="str">
        <f t="shared" si="4"/>
        <v/>
      </c>
      <c r="F580" s="6" t="str">
        <f>IF($A580&lt;&gt;"",MAXIFS(Token!$C:$C,Token!$A:$A,$D580),)</f>
        <v/>
      </c>
    </row>
    <row r="581">
      <c r="A581" s="33" t="str">
        <f t="shared" si="1"/>
        <v/>
      </c>
      <c r="B581" s="22" t="str">
        <f t="shared" si="2"/>
        <v/>
      </c>
      <c r="C581" s="14" t="str">
        <f>IF($A581&lt;&gt;"",MINIFS(Merchant!$A:$A,Merchant!$B:$B,$G$2),)</f>
        <v/>
      </c>
      <c r="D581" s="14" t="str">
        <f t="shared" si="3"/>
        <v/>
      </c>
      <c r="E581" s="14" t="str">
        <f t="shared" si="4"/>
        <v/>
      </c>
      <c r="F581" s="6" t="str">
        <f>IF($A581&lt;&gt;"",MAXIFS(Token!$C:$C,Token!$A:$A,$D581),)</f>
        <v/>
      </c>
    </row>
    <row r="582">
      <c r="A582" s="33" t="str">
        <f t="shared" si="1"/>
        <v/>
      </c>
      <c r="B582" s="22" t="str">
        <f t="shared" si="2"/>
        <v/>
      </c>
      <c r="C582" s="14" t="str">
        <f>IF($A582&lt;&gt;"",MINIFS(Merchant!$A:$A,Merchant!$B:$B,$G$2),)</f>
        <v/>
      </c>
      <c r="D582" s="14" t="str">
        <f t="shared" si="3"/>
        <v/>
      </c>
      <c r="E582" s="14" t="str">
        <f t="shared" si="4"/>
        <v/>
      </c>
      <c r="F582" s="6" t="str">
        <f>IF($A582&lt;&gt;"",MAXIFS(Token!$C:$C,Token!$A:$A,$D582),)</f>
        <v/>
      </c>
    </row>
    <row r="583">
      <c r="A583" s="33" t="str">
        <f t="shared" si="1"/>
        <v/>
      </c>
      <c r="B583" s="22" t="str">
        <f t="shared" si="2"/>
        <v/>
      </c>
      <c r="C583" s="14" t="str">
        <f>IF($A583&lt;&gt;"",MINIFS(Merchant!$A:$A,Merchant!$B:$B,$G$2),)</f>
        <v/>
      </c>
      <c r="D583" s="14" t="str">
        <f t="shared" si="3"/>
        <v/>
      </c>
      <c r="E583" s="14" t="str">
        <f t="shared" si="4"/>
        <v/>
      </c>
      <c r="F583" s="6" t="str">
        <f>IF($A583&lt;&gt;"",MAXIFS(Token!$C:$C,Token!$A:$A,$D583),)</f>
        <v/>
      </c>
    </row>
    <row r="584">
      <c r="A584" s="33" t="str">
        <f t="shared" si="1"/>
        <v/>
      </c>
      <c r="B584" s="22" t="str">
        <f t="shared" si="2"/>
        <v/>
      </c>
      <c r="C584" s="14" t="str">
        <f>IF($A584&lt;&gt;"",MINIFS(Merchant!$A:$A,Merchant!$B:$B,$G$2),)</f>
        <v/>
      </c>
      <c r="D584" s="14" t="str">
        <f t="shared" si="3"/>
        <v/>
      </c>
      <c r="E584" s="14" t="str">
        <f t="shared" si="4"/>
        <v/>
      </c>
      <c r="F584" s="6" t="str">
        <f>IF($A584&lt;&gt;"",MAXIFS(Token!$C:$C,Token!$A:$A,$D584),)</f>
        <v/>
      </c>
    </row>
    <row r="585">
      <c r="A585" s="33" t="str">
        <f t="shared" si="1"/>
        <v/>
      </c>
      <c r="B585" s="22" t="str">
        <f t="shared" si="2"/>
        <v/>
      </c>
      <c r="C585" s="14" t="str">
        <f>IF($A585&lt;&gt;"",MINIFS(Merchant!$A:$A,Merchant!$B:$B,$G$2),)</f>
        <v/>
      </c>
      <c r="D585" s="14" t="str">
        <f t="shared" si="3"/>
        <v/>
      </c>
      <c r="E585" s="14" t="str">
        <f t="shared" si="4"/>
        <v/>
      </c>
      <c r="F585" s="6" t="str">
        <f>IF($A585&lt;&gt;"",MAXIFS(Token!$C:$C,Token!$A:$A,$D585),)</f>
        <v/>
      </c>
    </row>
    <row r="586">
      <c r="A586" s="33" t="str">
        <f t="shared" si="1"/>
        <v/>
      </c>
      <c r="B586" s="22" t="str">
        <f t="shared" si="2"/>
        <v/>
      </c>
      <c r="C586" s="14" t="str">
        <f>IF($A586&lt;&gt;"",MINIFS(Merchant!$A:$A,Merchant!$B:$B,$G$2),)</f>
        <v/>
      </c>
      <c r="D586" s="14" t="str">
        <f t="shared" si="3"/>
        <v/>
      </c>
      <c r="E586" s="14" t="str">
        <f t="shared" si="4"/>
        <v/>
      </c>
      <c r="F586" s="6" t="str">
        <f>IF($A586&lt;&gt;"",MAXIFS(Token!$C:$C,Token!$A:$A,$D586),)</f>
        <v/>
      </c>
    </row>
    <row r="587">
      <c r="A587" s="33" t="str">
        <f t="shared" si="1"/>
        <v/>
      </c>
      <c r="B587" s="22" t="str">
        <f t="shared" si="2"/>
        <v/>
      </c>
      <c r="C587" s="14" t="str">
        <f>IF($A587&lt;&gt;"",MINIFS(Merchant!$A:$A,Merchant!$B:$B,$G$2),)</f>
        <v/>
      </c>
      <c r="D587" s="14" t="str">
        <f t="shared" si="3"/>
        <v/>
      </c>
      <c r="E587" s="14" t="str">
        <f t="shared" si="4"/>
        <v/>
      </c>
      <c r="F587" s="6" t="str">
        <f>IF($A587&lt;&gt;"",MAXIFS(Token!$C:$C,Token!$A:$A,$D587),)</f>
        <v/>
      </c>
    </row>
    <row r="588">
      <c r="A588" s="33" t="str">
        <f t="shared" si="1"/>
        <v/>
      </c>
      <c r="B588" s="22" t="str">
        <f t="shared" si="2"/>
        <v/>
      </c>
      <c r="C588" s="14" t="str">
        <f>IF($A588&lt;&gt;"",MINIFS(Merchant!$A:$A,Merchant!$B:$B,$G$2),)</f>
        <v/>
      </c>
      <c r="D588" s="14" t="str">
        <f t="shared" si="3"/>
        <v/>
      </c>
      <c r="E588" s="14" t="str">
        <f t="shared" si="4"/>
        <v/>
      </c>
      <c r="F588" s="6" t="str">
        <f>IF($A588&lt;&gt;"",MAXIFS(Token!$C:$C,Token!$A:$A,$D588),)</f>
        <v/>
      </c>
    </row>
    <row r="589">
      <c r="A589" s="33" t="str">
        <f t="shared" si="1"/>
        <v/>
      </c>
      <c r="B589" s="22" t="str">
        <f t="shared" si="2"/>
        <v/>
      </c>
      <c r="C589" s="14" t="str">
        <f>IF($A589&lt;&gt;"",MINIFS(Merchant!$A:$A,Merchant!$B:$B,$G$2),)</f>
        <v/>
      </c>
      <c r="D589" s="14" t="str">
        <f t="shared" si="3"/>
        <v/>
      </c>
      <c r="E589" s="14" t="str">
        <f t="shared" si="4"/>
        <v/>
      </c>
      <c r="F589" s="6" t="str">
        <f>IF($A589&lt;&gt;"",MAXIFS(Token!$C:$C,Token!$A:$A,$D589),)</f>
        <v/>
      </c>
    </row>
    <row r="590">
      <c r="A590" s="33" t="str">
        <f t="shared" si="1"/>
        <v/>
      </c>
      <c r="B590" s="22" t="str">
        <f t="shared" si="2"/>
        <v/>
      </c>
      <c r="C590" s="14" t="str">
        <f>IF($A590&lt;&gt;"",MINIFS(Merchant!$A:$A,Merchant!$B:$B,$G$2),)</f>
        <v/>
      </c>
      <c r="D590" s="14" t="str">
        <f t="shared" si="3"/>
        <v/>
      </c>
      <c r="E590" s="14" t="str">
        <f t="shared" si="4"/>
        <v/>
      </c>
      <c r="F590" s="6" t="str">
        <f>IF($A590&lt;&gt;"",MAXIFS(Token!$C:$C,Token!$A:$A,$D590),)</f>
        <v/>
      </c>
    </row>
    <row r="591">
      <c r="A591" s="33" t="str">
        <f t="shared" si="1"/>
        <v/>
      </c>
      <c r="B591" s="22" t="str">
        <f t="shared" si="2"/>
        <v/>
      </c>
      <c r="C591" s="14" t="str">
        <f>IF($A591&lt;&gt;"",MINIFS(Merchant!$A:$A,Merchant!$B:$B,$G$2),)</f>
        <v/>
      </c>
      <c r="D591" s="14" t="str">
        <f t="shared" si="3"/>
        <v/>
      </c>
      <c r="E591" s="14" t="str">
        <f t="shared" si="4"/>
        <v/>
      </c>
      <c r="F591" s="6" t="str">
        <f>IF($A591&lt;&gt;"",MAXIFS(Token!$C:$C,Token!$A:$A,$D591),)</f>
        <v/>
      </c>
    </row>
    <row r="592">
      <c r="A592" s="33" t="str">
        <f t="shared" si="1"/>
        <v/>
      </c>
      <c r="B592" s="22" t="str">
        <f t="shared" si="2"/>
        <v/>
      </c>
      <c r="C592" s="14" t="str">
        <f>IF($A592&lt;&gt;"",MINIFS(Merchant!$A:$A,Merchant!$B:$B,$G$2),)</f>
        <v/>
      </c>
      <c r="D592" s="14" t="str">
        <f t="shared" si="3"/>
        <v/>
      </c>
      <c r="E592" s="14" t="str">
        <f t="shared" si="4"/>
        <v/>
      </c>
      <c r="F592" s="6" t="str">
        <f>IF($A592&lt;&gt;"",MAXIFS(Token!$C:$C,Token!$A:$A,$D592),)</f>
        <v/>
      </c>
    </row>
    <row r="593">
      <c r="A593" s="33" t="str">
        <f t="shared" si="1"/>
        <v/>
      </c>
      <c r="B593" s="22" t="str">
        <f t="shared" si="2"/>
        <v/>
      </c>
      <c r="C593" s="14" t="str">
        <f>IF($A593&lt;&gt;"",MINIFS(Merchant!$A:$A,Merchant!$B:$B,$G$2),)</f>
        <v/>
      </c>
      <c r="D593" s="14" t="str">
        <f t="shared" si="3"/>
        <v/>
      </c>
      <c r="E593" s="14" t="str">
        <f t="shared" si="4"/>
        <v/>
      </c>
      <c r="F593" s="6" t="str">
        <f>IF($A593&lt;&gt;"",MAXIFS(Token!$C:$C,Token!$A:$A,$D593),)</f>
        <v/>
      </c>
    </row>
    <row r="594">
      <c r="A594" s="33" t="str">
        <f t="shared" si="1"/>
        <v/>
      </c>
      <c r="B594" s="22" t="str">
        <f t="shared" si="2"/>
        <v/>
      </c>
      <c r="C594" s="14" t="str">
        <f>IF($A594&lt;&gt;"",MINIFS(Merchant!$A:$A,Merchant!$B:$B,$G$2),)</f>
        <v/>
      </c>
      <c r="D594" s="14" t="str">
        <f t="shared" si="3"/>
        <v/>
      </c>
      <c r="E594" s="14" t="str">
        <f t="shared" si="4"/>
        <v/>
      </c>
      <c r="F594" s="6" t="str">
        <f>IF($A594&lt;&gt;"",MAXIFS(Token!$C:$C,Token!$A:$A,$D594),)</f>
        <v/>
      </c>
    </row>
    <row r="595">
      <c r="A595" s="33" t="str">
        <f t="shared" si="1"/>
        <v/>
      </c>
      <c r="B595" s="22" t="str">
        <f t="shared" si="2"/>
        <v/>
      </c>
      <c r="C595" s="14" t="str">
        <f>IF($A595&lt;&gt;"",MINIFS(Merchant!$A:$A,Merchant!$B:$B,$G$2),)</f>
        <v/>
      </c>
      <c r="D595" s="14" t="str">
        <f t="shared" si="3"/>
        <v/>
      </c>
      <c r="E595" s="14" t="str">
        <f t="shared" si="4"/>
        <v/>
      </c>
      <c r="F595" s="6" t="str">
        <f>IF($A595&lt;&gt;"",MAXIFS(Token!$C:$C,Token!$A:$A,$D595),)</f>
        <v/>
      </c>
    </row>
    <row r="596">
      <c r="A596" s="33" t="str">
        <f t="shared" si="1"/>
        <v/>
      </c>
      <c r="B596" s="22" t="str">
        <f t="shared" si="2"/>
        <v/>
      </c>
      <c r="C596" s="14" t="str">
        <f>IF($A596&lt;&gt;"",MINIFS(Merchant!$A:$A,Merchant!$B:$B,$G$2),)</f>
        <v/>
      </c>
      <c r="D596" s="14" t="str">
        <f t="shared" si="3"/>
        <v/>
      </c>
      <c r="E596" s="14" t="str">
        <f t="shared" si="4"/>
        <v/>
      </c>
      <c r="F596" s="6" t="str">
        <f>IF($A596&lt;&gt;"",MAXIFS(Token!$C:$C,Token!$A:$A,$D596),)</f>
        <v/>
      </c>
    </row>
    <row r="597">
      <c r="A597" s="33" t="str">
        <f t="shared" si="1"/>
        <v/>
      </c>
      <c r="B597" s="22" t="str">
        <f t="shared" si="2"/>
        <v/>
      </c>
      <c r="C597" s="14" t="str">
        <f>IF($A597&lt;&gt;"",MINIFS(Merchant!$A:$A,Merchant!$B:$B,$G$2),)</f>
        <v/>
      </c>
      <c r="D597" s="14" t="str">
        <f t="shared" si="3"/>
        <v/>
      </c>
      <c r="E597" s="14" t="str">
        <f t="shared" si="4"/>
        <v/>
      </c>
      <c r="F597" s="6" t="str">
        <f>IF($A597&lt;&gt;"",MAXIFS(Token!$C:$C,Token!$A:$A,$D597),)</f>
        <v/>
      </c>
    </row>
    <row r="598">
      <c r="A598" s="33" t="str">
        <f t="shared" si="1"/>
        <v/>
      </c>
      <c r="B598" s="22" t="str">
        <f t="shared" si="2"/>
        <v/>
      </c>
      <c r="C598" s="14" t="str">
        <f>IF($A598&lt;&gt;"",MINIFS(Merchant!$A:$A,Merchant!$B:$B,$G$2),)</f>
        <v/>
      </c>
      <c r="D598" s="14" t="str">
        <f t="shared" si="3"/>
        <v/>
      </c>
      <c r="E598" s="14" t="str">
        <f t="shared" si="4"/>
        <v/>
      </c>
      <c r="F598" s="6" t="str">
        <f>IF($A598&lt;&gt;"",MAXIFS(Token!$C:$C,Token!$A:$A,$D598),)</f>
        <v/>
      </c>
    </row>
    <row r="599">
      <c r="A599" s="33" t="str">
        <f t="shared" si="1"/>
        <v/>
      </c>
      <c r="B599" s="22" t="str">
        <f t="shared" si="2"/>
        <v/>
      </c>
      <c r="C599" s="14" t="str">
        <f>IF($A599&lt;&gt;"",MINIFS(Merchant!$A:$A,Merchant!$B:$B,$G$2),)</f>
        <v/>
      </c>
      <c r="D599" s="14" t="str">
        <f t="shared" si="3"/>
        <v/>
      </c>
      <c r="E599" s="14" t="str">
        <f t="shared" si="4"/>
        <v/>
      </c>
      <c r="F599" s="6" t="str">
        <f>IF($A599&lt;&gt;"",MAXIFS(Token!$C:$C,Token!$A:$A,$D599),)</f>
        <v/>
      </c>
    </row>
    <row r="600">
      <c r="A600" s="33" t="str">
        <f t="shared" si="1"/>
        <v/>
      </c>
      <c r="B600" s="22" t="str">
        <f t="shared" si="2"/>
        <v/>
      </c>
      <c r="C600" s="14" t="str">
        <f>IF($A600&lt;&gt;"",MINIFS(Merchant!$A:$A,Merchant!$B:$B,$G$2),)</f>
        <v/>
      </c>
      <c r="D600" s="14" t="str">
        <f t="shared" si="3"/>
        <v/>
      </c>
      <c r="E600" s="14" t="str">
        <f t="shared" si="4"/>
        <v/>
      </c>
      <c r="F600" s="6" t="str">
        <f>IF($A600&lt;&gt;"",MAXIFS(Token!$C:$C,Token!$A:$A,$D600),)</f>
        <v/>
      </c>
    </row>
    <row r="601">
      <c r="A601" s="33" t="str">
        <f t="shared" si="1"/>
        <v/>
      </c>
      <c r="B601" s="22" t="str">
        <f t="shared" si="2"/>
        <v/>
      </c>
      <c r="C601" s="14" t="str">
        <f>IF($A601&lt;&gt;"",MINIFS(Merchant!$A:$A,Merchant!$B:$B,$G$2),)</f>
        <v/>
      </c>
      <c r="D601" s="14" t="str">
        <f t="shared" si="3"/>
        <v/>
      </c>
      <c r="E601" s="14" t="str">
        <f t="shared" si="4"/>
        <v/>
      </c>
      <c r="F601" s="6" t="str">
        <f>IF($A601&lt;&gt;"",MAXIFS(Token!$C:$C,Token!$A:$A,$D601),)</f>
        <v/>
      </c>
    </row>
    <row r="602">
      <c r="A602" s="33" t="str">
        <f t="shared" si="1"/>
        <v/>
      </c>
      <c r="B602" s="22" t="str">
        <f t="shared" si="2"/>
        <v/>
      </c>
      <c r="C602" s="14" t="str">
        <f>IF($A602&lt;&gt;"",MINIFS(Merchant!$A:$A,Merchant!$B:$B,$G$2),)</f>
        <v/>
      </c>
      <c r="D602" s="14" t="str">
        <f t="shared" si="3"/>
        <v/>
      </c>
      <c r="E602" s="14" t="str">
        <f t="shared" si="4"/>
        <v/>
      </c>
      <c r="F602" s="6" t="str">
        <f>IF($A602&lt;&gt;"",MAXIFS(Token!$C:$C,Token!$A:$A,$D602),)</f>
        <v/>
      </c>
    </row>
    <row r="603">
      <c r="A603" s="33" t="str">
        <f t="shared" si="1"/>
        <v/>
      </c>
      <c r="B603" s="22" t="str">
        <f t="shared" si="2"/>
        <v/>
      </c>
      <c r="C603" s="14" t="str">
        <f>IF($A603&lt;&gt;"",MINIFS(Merchant!$A:$A,Merchant!$B:$B,$G$2),)</f>
        <v/>
      </c>
      <c r="D603" s="14" t="str">
        <f t="shared" si="3"/>
        <v/>
      </c>
      <c r="E603" s="14" t="str">
        <f t="shared" si="4"/>
        <v/>
      </c>
      <c r="F603" s="6" t="str">
        <f>IF($A603&lt;&gt;"",MAXIFS(Token!$C:$C,Token!$A:$A,$D603),)</f>
        <v/>
      </c>
    </row>
    <row r="604">
      <c r="A604" s="33" t="str">
        <f t="shared" si="1"/>
        <v/>
      </c>
      <c r="B604" s="22" t="str">
        <f t="shared" si="2"/>
        <v/>
      </c>
      <c r="C604" s="14" t="str">
        <f>IF($A604&lt;&gt;"",MINIFS(Merchant!$A:$A,Merchant!$B:$B,$G$2),)</f>
        <v/>
      </c>
      <c r="D604" s="14" t="str">
        <f t="shared" si="3"/>
        <v/>
      </c>
      <c r="E604" s="14" t="str">
        <f t="shared" si="4"/>
        <v/>
      </c>
      <c r="F604" s="6" t="str">
        <f>IF($A604&lt;&gt;"",MAXIFS(Token!$C:$C,Token!$A:$A,$D604),)</f>
        <v/>
      </c>
    </row>
    <row r="605">
      <c r="A605" s="33" t="str">
        <f t="shared" si="1"/>
        <v/>
      </c>
      <c r="B605" s="22" t="str">
        <f t="shared" si="2"/>
        <v/>
      </c>
      <c r="C605" s="14" t="str">
        <f>IF($A605&lt;&gt;"",MINIFS(Merchant!$A:$A,Merchant!$B:$B,$G$2),)</f>
        <v/>
      </c>
      <c r="D605" s="14" t="str">
        <f t="shared" si="3"/>
        <v/>
      </c>
      <c r="E605" s="14" t="str">
        <f t="shared" si="4"/>
        <v/>
      </c>
      <c r="F605" s="6" t="str">
        <f>IF($A605&lt;&gt;"",MAXIFS(Token!$C:$C,Token!$A:$A,$D605),)</f>
        <v/>
      </c>
    </row>
    <row r="606">
      <c r="A606" s="33" t="str">
        <f t="shared" si="1"/>
        <v/>
      </c>
      <c r="B606" s="22" t="str">
        <f t="shared" si="2"/>
        <v/>
      </c>
      <c r="C606" s="14" t="str">
        <f>IF($A606&lt;&gt;"",MINIFS(Merchant!$A:$A,Merchant!$B:$B,$G$2),)</f>
        <v/>
      </c>
      <c r="D606" s="14" t="str">
        <f t="shared" si="3"/>
        <v/>
      </c>
      <c r="E606" s="14" t="str">
        <f t="shared" si="4"/>
        <v/>
      </c>
      <c r="F606" s="6" t="str">
        <f>IF($A606&lt;&gt;"",MAXIFS(Token!$C:$C,Token!$A:$A,$D606),)</f>
        <v/>
      </c>
    </row>
    <row r="607">
      <c r="A607" s="33" t="str">
        <f t="shared" si="1"/>
        <v/>
      </c>
      <c r="B607" s="22" t="str">
        <f t="shared" si="2"/>
        <v/>
      </c>
      <c r="C607" s="14" t="str">
        <f>IF($A607&lt;&gt;"",MINIFS(Merchant!$A:$A,Merchant!$B:$B,$G$2),)</f>
        <v/>
      </c>
      <c r="D607" s="14" t="str">
        <f t="shared" si="3"/>
        <v/>
      </c>
      <c r="E607" s="14" t="str">
        <f t="shared" si="4"/>
        <v/>
      </c>
      <c r="F607" s="6" t="str">
        <f>IF($A607&lt;&gt;"",MAXIFS(Token!$C:$C,Token!$A:$A,$D607),)</f>
        <v/>
      </c>
    </row>
    <row r="608">
      <c r="A608" s="33" t="str">
        <f t="shared" si="1"/>
        <v/>
      </c>
      <c r="B608" s="22" t="str">
        <f t="shared" si="2"/>
        <v/>
      </c>
      <c r="C608" s="14" t="str">
        <f>IF($A608&lt;&gt;"",MINIFS(Merchant!$A:$A,Merchant!$B:$B,$G$2),)</f>
        <v/>
      </c>
      <c r="D608" s="14" t="str">
        <f t="shared" si="3"/>
        <v/>
      </c>
      <c r="E608" s="14" t="str">
        <f t="shared" si="4"/>
        <v/>
      </c>
      <c r="F608" s="6" t="str">
        <f>IF($A608&lt;&gt;"",MAXIFS(Token!$C:$C,Token!$A:$A,$D608),)</f>
        <v/>
      </c>
    </row>
    <row r="609">
      <c r="A609" s="33" t="str">
        <f t="shared" si="1"/>
        <v/>
      </c>
      <c r="B609" s="22" t="str">
        <f t="shared" si="2"/>
        <v/>
      </c>
      <c r="C609" s="14" t="str">
        <f>IF($A609&lt;&gt;"",MINIFS(Merchant!$A:$A,Merchant!$B:$B,$G$2),)</f>
        <v/>
      </c>
      <c r="D609" s="14" t="str">
        <f t="shared" si="3"/>
        <v/>
      </c>
      <c r="E609" s="14" t="str">
        <f t="shared" si="4"/>
        <v/>
      </c>
      <c r="F609" s="6" t="str">
        <f>IF($A609&lt;&gt;"",MAXIFS(Token!$C:$C,Token!$A:$A,$D609),)</f>
        <v/>
      </c>
    </row>
    <row r="610">
      <c r="A610" s="33" t="str">
        <f t="shared" si="1"/>
        <v/>
      </c>
      <c r="B610" s="22" t="str">
        <f t="shared" si="2"/>
        <v/>
      </c>
      <c r="C610" s="14" t="str">
        <f>IF($A610&lt;&gt;"",MINIFS(Merchant!$A:$A,Merchant!$B:$B,$G$2),)</f>
        <v/>
      </c>
      <c r="D610" s="14" t="str">
        <f t="shared" si="3"/>
        <v/>
      </c>
      <c r="E610" s="14" t="str">
        <f t="shared" si="4"/>
        <v/>
      </c>
      <c r="F610" s="6" t="str">
        <f>IF($A610&lt;&gt;"",MAXIFS(Token!$C:$C,Token!$A:$A,$D610),)</f>
        <v/>
      </c>
    </row>
    <row r="611">
      <c r="A611" s="33" t="str">
        <f t="shared" si="1"/>
        <v/>
      </c>
      <c r="B611" s="22" t="str">
        <f t="shared" si="2"/>
        <v/>
      </c>
      <c r="C611" s="14" t="str">
        <f>IF($A611&lt;&gt;"",MINIFS(Merchant!$A:$A,Merchant!$B:$B,$G$2),)</f>
        <v/>
      </c>
      <c r="D611" s="14" t="str">
        <f t="shared" si="3"/>
        <v/>
      </c>
      <c r="E611" s="14" t="str">
        <f t="shared" si="4"/>
        <v/>
      </c>
      <c r="F611" s="6" t="str">
        <f>IF($A611&lt;&gt;"",MAXIFS(Token!$C:$C,Token!$A:$A,$D611),)</f>
        <v/>
      </c>
    </row>
    <row r="612">
      <c r="A612" s="33" t="str">
        <f t="shared" si="1"/>
        <v/>
      </c>
      <c r="B612" s="22" t="str">
        <f t="shared" si="2"/>
        <v/>
      </c>
      <c r="C612" s="14" t="str">
        <f>IF($A612&lt;&gt;"",MINIFS(Merchant!$A:$A,Merchant!$B:$B,$G$2),)</f>
        <v/>
      </c>
      <c r="D612" s="14" t="str">
        <f t="shared" si="3"/>
        <v/>
      </c>
      <c r="E612" s="14" t="str">
        <f t="shared" si="4"/>
        <v/>
      </c>
      <c r="F612" s="6" t="str">
        <f>IF($A612&lt;&gt;"",MAXIFS(Token!$C:$C,Token!$A:$A,$D612),)</f>
        <v/>
      </c>
    </row>
    <row r="613">
      <c r="A613" s="33" t="str">
        <f t="shared" si="1"/>
        <v/>
      </c>
      <c r="B613" s="22" t="str">
        <f t="shared" si="2"/>
        <v/>
      </c>
      <c r="C613" s="14" t="str">
        <f>IF($A613&lt;&gt;"",MINIFS(Merchant!$A:$A,Merchant!$B:$B,$G$2),)</f>
        <v/>
      </c>
      <c r="D613" s="14" t="str">
        <f t="shared" si="3"/>
        <v/>
      </c>
      <c r="E613" s="14" t="str">
        <f t="shared" si="4"/>
        <v/>
      </c>
      <c r="F613" s="6" t="str">
        <f>IF($A613&lt;&gt;"",MAXIFS(Token!$C:$C,Token!$A:$A,$D613),)</f>
        <v/>
      </c>
    </row>
    <row r="614">
      <c r="A614" s="33" t="str">
        <f t="shared" si="1"/>
        <v/>
      </c>
      <c r="B614" s="22" t="str">
        <f t="shared" si="2"/>
        <v/>
      </c>
      <c r="C614" s="14" t="str">
        <f>IF($A614&lt;&gt;"",MINIFS(Merchant!$A:$A,Merchant!$B:$B,$G$2),)</f>
        <v/>
      </c>
      <c r="D614" s="14" t="str">
        <f t="shared" si="3"/>
        <v/>
      </c>
      <c r="E614" s="14" t="str">
        <f t="shared" si="4"/>
        <v/>
      </c>
      <c r="F614" s="6" t="str">
        <f>IF($A614&lt;&gt;"",MAXIFS(Token!$C:$C,Token!$A:$A,$D614),)</f>
        <v/>
      </c>
    </row>
    <row r="615">
      <c r="A615" s="33" t="str">
        <f t="shared" si="1"/>
        <v/>
      </c>
      <c r="B615" s="22" t="str">
        <f t="shared" si="2"/>
        <v/>
      </c>
      <c r="C615" s="14" t="str">
        <f>IF($A615&lt;&gt;"",MINIFS(Merchant!$A:$A,Merchant!$B:$B,$G$2),)</f>
        <v/>
      </c>
      <c r="D615" s="14" t="str">
        <f t="shared" si="3"/>
        <v/>
      </c>
      <c r="E615" s="14" t="str">
        <f t="shared" si="4"/>
        <v/>
      </c>
      <c r="F615" s="6" t="str">
        <f>IF($A615&lt;&gt;"",MAXIFS(Token!$C:$C,Token!$A:$A,$D615),)</f>
        <v/>
      </c>
    </row>
    <row r="616">
      <c r="A616" s="33" t="str">
        <f t="shared" si="1"/>
        <v/>
      </c>
      <c r="B616" s="22" t="str">
        <f t="shared" si="2"/>
        <v/>
      </c>
      <c r="C616" s="14" t="str">
        <f>IF($A616&lt;&gt;"",MINIFS(Merchant!$A:$A,Merchant!$B:$B,$G$2),)</f>
        <v/>
      </c>
      <c r="D616" s="14" t="str">
        <f t="shared" si="3"/>
        <v/>
      </c>
      <c r="E616" s="14" t="str">
        <f t="shared" si="4"/>
        <v/>
      </c>
      <c r="F616" s="6" t="str">
        <f>IF($A616&lt;&gt;"",MAXIFS(Token!$C:$C,Token!$A:$A,$D616),)</f>
        <v/>
      </c>
    </row>
    <row r="617">
      <c r="A617" s="33" t="str">
        <f t="shared" si="1"/>
        <v/>
      </c>
      <c r="B617" s="22" t="str">
        <f t="shared" si="2"/>
        <v/>
      </c>
      <c r="C617" s="14" t="str">
        <f>IF($A617&lt;&gt;"",MINIFS(Merchant!$A:$A,Merchant!$B:$B,$G$2),)</f>
        <v/>
      </c>
      <c r="D617" s="14" t="str">
        <f t="shared" si="3"/>
        <v/>
      </c>
      <c r="E617" s="14" t="str">
        <f t="shared" si="4"/>
        <v/>
      </c>
      <c r="F617" s="6" t="str">
        <f>IF($A617&lt;&gt;"",MAXIFS(Token!$C:$C,Token!$A:$A,$D617),)</f>
        <v/>
      </c>
    </row>
    <row r="618">
      <c r="A618" s="33" t="str">
        <f t="shared" si="1"/>
        <v/>
      </c>
      <c r="B618" s="22" t="str">
        <f t="shared" si="2"/>
        <v/>
      </c>
      <c r="C618" s="14" t="str">
        <f>IF($A618&lt;&gt;"",MINIFS(Merchant!$A:$A,Merchant!$B:$B,$G$2),)</f>
        <v/>
      </c>
      <c r="D618" s="14" t="str">
        <f t="shared" si="3"/>
        <v/>
      </c>
      <c r="E618" s="14" t="str">
        <f t="shared" si="4"/>
        <v/>
      </c>
      <c r="F618" s="6" t="str">
        <f>IF($A618&lt;&gt;"",MAXIFS(Token!$C:$C,Token!$A:$A,$D618),)</f>
        <v/>
      </c>
    </row>
    <row r="619">
      <c r="A619" s="33" t="str">
        <f t="shared" si="1"/>
        <v/>
      </c>
      <c r="B619" s="22" t="str">
        <f t="shared" si="2"/>
        <v/>
      </c>
      <c r="C619" s="14" t="str">
        <f>IF($A619&lt;&gt;"",MINIFS(Merchant!$A:$A,Merchant!$B:$B,$G$2),)</f>
        <v/>
      </c>
      <c r="D619" s="14" t="str">
        <f t="shared" si="3"/>
        <v/>
      </c>
      <c r="E619" s="14" t="str">
        <f t="shared" si="4"/>
        <v/>
      </c>
      <c r="F619" s="6" t="str">
        <f>IF($A619&lt;&gt;"",MAXIFS(Token!$C:$C,Token!$A:$A,$D619),)</f>
        <v/>
      </c>
    </row>
    <row r="620">
      <c r="A620" s="33" t="str">
        <f t="shared" si="1"/>
        <v/>
      </c>
      <c r="B620" s="22" t="str">
        <f t="shared" si="2"/>
        <v/>
      </c>
      <c r="C620" s="14" t="str">
        <f>IF($A620&lt;&gt;"",MINIFS(Merchant!$A:$A,Merchant!$B:$B,$G$2),)</f>
        <v/>
      </c>
      <c r="D620" s="14" t="str">
        <f t="shared" si="3"/>
        <v/>
      </c>
      <c r="E620" s="14" t="str">
        <f t="shared" si="4"/>
        <v/>
      </c>
      <c r="F620" s="6" t="str">
        <f>IF($A620&lt;&gt;"",MAXIFS(Token!$C:$C,Token!$A:$A,$D620),)</f>
        <v/>
      </c>
    </row>
    <row r="621">
      <c r="A621" s="33" t="str">
        <f t="shared" si="1"/>
        <v/>
      </c>
      <c r="B621" s="22" t="str">
        <f t="shared" si="2"/>
        <v/>
      </c>
      <c r="C621" s="14" t="str">
        <f>IF($A621&lt;&gt;"",MINIFS(Merchant!$A:$A,Merchant!$B:$B,$G$2),)</f>
        <v/>
      </c>
      <c r="D621" s="14" t="str">
        <f t="shared" si="3"/>
        <v/>
      </c>
      <c r="E621" s="14" t="str">
        <f t="shared" si="4"/>
        <v/>
      </c>
      <c r="F621" s="6" t="str">
        <f>IF($A621&lt;&gt;"",MAXIFS(Token!$C:$C,Token!$A:$A,$D621),)</f>
        <v/>
      </c>
    </row>
    <row r="622">
      <c r="A622" s="33" t="str">
        <f t="shared" si="1"/>
        <v/>
      </c>
      <c r="B622" s="22" t="str">
        <f t="shared" si="2"/>
        <v/>
      </c>
      <c r="C622" s="14" t="str">
        <f>IF($A622&lt;&gt;"",MINIFS(Merchant!$A:$A,Merchant!$B:$B,$G$2),)</f>
        <v/>
      </c>
      <c r="D622" s="14" t="str">
        <f t="shared" si="3"/>
        <v/>
      </c>
      <c r="E622" s="14" t="str">
        <f t="shared" si="4"/>
        <v/>
      </c>
      <c r="F622" s="6" t="str">
        <f>IF($A622&lt;&gt;"",MAXIFS(Token!$C:$C,Token!$A:$A,$D622),)</f>
        <v/>
      </c>
    </row>
    <row r="623">
      <c r="A623" s="33" t="str">
        <f t="shared" si="1"/>
        <v/>
      </c>
      <c r="B623" s="22" t="str">
        <f t="shared" si="2"/>
        <v/>
      </c>
      <c r="C623" s="14" t="str">
        <f>IF($A623&lt;&gt;"",MINIFS(Merchant!$A:$A,Merchant!$B:$B,$G$2),)</f>
        <v/>
      </c>
      <c r="D623" s="14" t="str">
        <f t="shared" si="3"/>
        <v/>
      </c>
      <c r="E623" s="14" t="str">
        <f t="shared" si="4"/>
        <v/>
      </c>
      <c r="F623" s="6" t="str">
        <f>IF($A623&lt;&gt;"",MAXIFS(Token!$C:$C,Token!$A:$A,$D623),)</f>
        <v/>
      </c>
    </row>
    <row r="624">
      <c r="A624" s="33" t="str">
        <f t="shared" si="1"/>
        <v/>
      </c>
      <c r="B624" s="22" t="str">
        <f t="shared" si="2"/>
        <v/>
      </c>
      <c r="C624" s="14" t="str">
        <f>IF($A624&lt;&gt;"",MINIFS(Merchant!$A:$A,Merchant!$B:$B,$G$2),)</f>
        <v/>
      </c>
      <c r="D624" s="14" t="str">
        <f t="shared" si="3"/>
        <v/>
      </c>
      <c r="E624" s="14" t="str">
        <f t="shared" si="4"/>
        <v/>
      </c>
      <c r="F624" s="6" t="str">
        <f>IF($A624&lt;&gt;"",MAXIFS(Token!$C:$C,Token!$A:$A,$D624),)</f>
        <v/>
      </c>
    </row>
    <row r="625">
      <c r="A625" s="33" t="str">
        <f t="shared" si="1"/>
        <v/>
      </c>
      <c r="B625" s="22" t="str">
        <f t="shared" si="2"/>
        <v/>
      </c>
      <c r="C625" s="14" t="str">
        <f>IF($A625&lt;&gt;"",MINIFS(Merchant!$A:$A,Merchant!$B:$B,$G$2),)</f>
        <v/>
      </c>
      <c r="D625" s="14" t="str">
        <f t="shared" si="3"/>
        <v/>
      </c>
      <c r="E625" s="14" t="str">
        <f t="shared" si="4"/>
        <v/>
      </c>
      <c r="F625" s="6" t="str">
        <f>IF($A625&lt;&gt;"",MAXIFS(Token!$C:$C,Token!$A:$A,$D625),)</f>
        <v/>
      </c>
    </row>
    <row r="626">
      <c r="A626" s="33" t="str">
        <f t="shared" si="1"/>
        <v/>
      </c>
      <c r="B626" s="22" t="str">
        <f t="shared" si="2"/>
        <v/>
      </c>
      <c r="C626" s="14" t="str">
        <f>IF($A626&lt;&gt;"",MINIFS(Merchant!$A:$A,Merchant!$B:$B,$G$2),)</f>
        <v/>
      </c>
      <c r="D626" s="14" t="str">
        <f t="shared" si="3"/>
        <v/>
      </c>
      <c r="E626" s="14" t="str">
        <f t="shared" si="4"/>
        <v/>
      </c>
      <c r="F626" s="6" t="str">
        <f>IF($A626&lt;&gt;"",MAXIFS(Token!$C:$C,Token!$A:$A,$D626),)</f>
        <v/>
      </c>
    </row>
    <row r="627">
      <c r="A627" s="33" t="str">
        <f t="shared" si="1"/>
        <v/>
      </c>
      <c r="B627" s="22" t="str">
        <f t="shared" si="2"/>
        <v/>
      </c>
      <c r="C627" s="14" t="str">
        <f>IF($A627&lt;&gt;"",MINIFS(Merchant!$A:$A,Merchant!$B:$B,$G$2),)</f>
        <v/>
      </c>
      <c r="D627" s="14" t="str">
        <f t="shared" si="3"/>
        <v/>
      </c>
      <c r="E627" s="14" t="str">
        <f t="shared" si="4"/>
        <v/>
      </c>
      <c r="F627" s="6" t="str">
        <f>IF($A627&lt;&gt;"",MAXIFS(Token!$C:$C,Token!$A:$A,$D627),)</f>
        <v/>
      </c>
    </row>
    <row r="628">
      <c r="A628" s="33" t="str">
        <f t="shared" si="1"/>
        <v/>
      </c>
      <c r="B628" s="22" t="str">
        <f t="shared" si="2"/>
        <v/>
      </c>
      <c r="C628" s="14" t="str">
        <f>IF($A628&lt;&gt;"",MINIFS(Merchant!$A:$A,Merchant!$B:$B,$G$2),)</f>
        <v/>
      </c>
      <c r="D628" s="14" t="str">
        <f t="shared" si="3"/>
        <v/>
      </c>
      <c r="E628" s="14" t="str">
        <f t="shared" si="4"/>
        <v/>
      </c>
      <c r="F628" s="6" t="str">
        <f>IF($A628&lt;&gt;"",MAXIFS(Token!$C:$C,Token!$A:$A,$D628),)</f>
        <v/>
      </c>
    </row>
    <row r="629">
      <c r="A629" s="33" t="str">
        <f t="shared" si="1"/>
        <v/>
      </c>
      <c r="B629" s="22" t="str">
        <f t="shared" si="2"/>
        <v/>
      </c>
      <c r="C629" s="14" t="str">
        <f>IF($A629&lt;&gt;"",MINIFS(Merchant!$A:$A,Merchant!$B:$B,$G$2),)</f>
        <v/>
      </c>
      <c r="D629" s="14" t="str">
        <f t="shared" si="3"/>
        <v/>
      </c>
      <c r="E629" s="14" t="str">
        <f t="shared" si="4"/>
        <v/>
      </c>
      <c r="F629" s="6" t="str">
        <f>IF($A629&lt;&gt;"",MAXIFS(Token!$C:$C,Token!$A:$A,$D629),)</f>
        <v/>
      </c>
    </row>
    <row r="630">
      <c r="A630" s="33" t="str">
        <f t="shared" si="1"/>
        <v/>
      </c>
      <c r="B630" s="22" t="str">
        <f t="shared" si="2"/>
        <v/>
      </c>
      <c r="C630" s="14" t="str">
        <f>IF($A630&lt;&gt;"",MINIFS(Merchant!$A:$A,Merchant!$B:$B,$G$2),)</f>
        <v/>
      </c>
      <c r="D630" s="14" t="str">
        <f t="shared" si="3"/>
        <v/>
      </c>
      <c r="E630" s="14" t="str">
        <f t="shared" si="4"/>
        <v/>
      </c>
      <c r="F630" s="6" t="str">
        <f>IF($A630&lt;&gt;"",MAXIFS(Token!$C:$C,Token!$A:$A,$D630),)</f>
        <v/>
      </c>
    </row>
    <row r="631">
      <c r="A631" s="33" t="str">
        <f t="shared" si="1"/>
        <v/>
      </c>
      <c r="B631" s="22" t="str">
        <f t="shared" si="2"/>
        <v/>
      </c>
      <c r="C631" s="14" t="str">
        <f>IF($A631&lt;&gt;"",MINIFS(Merchant!$A:$A,Merchant!$B:$B,$G$2),)</f>
        <v/>
      </c>
      <c r="D631" s="14" t="str">
        <f t="shared" si="3"/>
        <v/>
      </c>
      <c r="E631" s="14" t="str">
        <f t="shared" si="4"/>
        <v/>
      </c>
      <c r="F631" s="6" t="str">
        <f>IF($A631&lt;&gt;"",MAXIFS(Token!$C:$C,Token!$A:$A,$D631),)</f>
        <v/>
      </c>
    </row>
    <row r="632">
      <c r="A632" s="33" t="str">
        <f t="shared" si="1"/>
        <v/>
      </c>
      <c r="B632" s="22" t="str">
        <f t="shared" si="2"/>
        <v/>
      </c>
      <c r="C632" s="14" t="str">
        <f>IF($A632&lt;&gt;"",MINIFS(Merchant!$A:$A,Merchant!$B:$B,$G$2),)</f>
        <v/>
      </c>
      <c r="D632" s="14" t="str">
        <f t="shared" si="3"/>
        <v/>
      </c>
      <c r="E632" s="14" t="str">
        <f t="shared" si="4"/>
        <v/>
      </c>
      <c r="F632" s="6" t="str">
        <f>IF($A632&lt;&gt;"",MAXIFS(Token!$C:$C,Token!$A:$A,$D632),)</f>
        <v/>
      </c>
    </row>
    <row r="633">
      <c r="A633" s="33" t="str">
        <f t="shared" si="1"/>
        <v/>
      </c>
      <c r="B633" s="22" t="str">
        <f t="shared" si="2"/>
        <v/>
      </c>
      <c r="C633" s="14" t="str">
        <f>IF($A633&lt;&gt;"",MINIFS(Merchant!$A:$A,Merchant!$B:$B,$G$2),)</f>
        <v/>
      </c>
      <c r="D633" s="14" t="str">
        <f t="shared" si="3"/>
        <v/>
      </c>
      <c r="E633" s="14" t="str">
        <f t="shared" si="4"/>
        <v/>
      </c>
      <c r="F633" s="6" t="str">
        <f>IF($A633&lt;&gt;"",MAXIFS(Token!$C:$C,Token!$A:$A,$D633),)</f>
        <v/>
      </c>
    </row>
    <row r="634">
      <c r="A634" s="33" t="str">
        <f t="shared" si="1"/>
        <v/>
      </c>
      <c r="B634" s="22" t="str">
        <f t="shared" si="2"/>
        <v/>
      </c>
      <c r="C634" s="14" t="str">
        <f>IF($A634&lt;&gt;"",MINIFS(Merchant!$A:$A,Merchant!$B:$B,$G$2),)</f>
        <v/>
      </c>
      <c r="D634" s="14" t="str">
        <f t="shared" si="3"/>
        <v/>
      </c>
      <c r="E634" s="14" t="str">
        <f t="shared" si="4"/>
        <v/>
      </c>
      <c r="F634" s="6" t="str">
        <f>IF($A634&lt;&gt;"",MAXIFS(Token!$C:$C,Token!$A:$A,$D634),)</f>
        <v/>
      </c>
    </row>
    <row r="635">
      <c r="A635" s="33" t="str">
        <f t="shared" si="1"/>
        <v/>
      </c>
      <c r="B635" s="22" t="str">
        <f t="shared" si="2"/>
        <v/>
      </c>
      <c r="C635" s="14" t="str">
        <f>IF($A635&lt;&gt;"",MINIFS(Merchant!$A:$A,Merchant!$B:$B,$G$2),)</f>
        <v/>
      </c>
      <c r="D635" s="14" t="str">
        <f t="shared" si="3"/>
        <v/>
      </c>
      <c r="E635" s="14" t="str">
        <f t="shared" si="4"/>
        <v/>
      </c>
      <c r="F635" s="6" t="str">
        <f>IF($A635&lt;&gt;"",MAXIFS(Token!$C:$C,Token!$A:$A,$D635),)</f>
        <v/>
      </c>
    </row>
    <row r="636">
      <c r="A636" s="33" t="str">
        <f t="shared" si="1"/>
        <v/>
      </c>
      <c r="B636" s="22" t="str">
        <f t="shared" si="2"/>
        <v/>
      </c>
      <c r="C636" s="14" t="str">
        <f>IF($A636&lt;&gt;"",MINIFS(Merchant!$A:$A,Merchant!$B:$B,$G$2),)</f>
        <v/>
      </c>
      <c r="D636" s="14" t="str">
        <f t="shared" si="3"/>
        <v/>
      </c>
      <c r="E636" s="14" t="str">
        <f t="shared" si="4"/>
        <v/>
      </c>
      <c r="F636" s="6" t="str">
        <f>IF($A636&lt;&gt;"",MAXIFS(Token!$C:$C,Token!$A:$A,$D636),)</f>
        <v/>
      </c>
    </row>
    <row r="637">
      <c r="A637" s="33" t="str">
        <f t="shared" si="1"/>
        <v/>
      </c>
      <c r="B637" s="22" t="str">
        <f t="shared" si="2"/>
        <v/>
      </c>
      <c r="C637" s="14" t="str">
        <f>IF($A637&lt;&gt;"",MINIFS(Merchant!$A:$A,Merchant!$B:$B,$G$2),)</f>
        <v/>
      </c>
      <c r="D637" s="14" t="str">
        <f t="shared" si="3"/>
        <v/>
      </c>
      <c r="E637" s="14" t="str">
        <f t="shared" si="4"/>
        <v/>
      </c>
      <c r="F637" s="6" t="str">
        <f>IF($A637&lt;&gt;"",MAXIFS(Token!$C:$C,Token!$A:$A,$D637),)</f>
        <v/>
      </c>
    </row>
    <row r="638">
      <c r="A638" s="33" t="str">
        <f t="shared" si="1"/>
        <v/>
      </c>
      <c r="B638" s="22" t="str">
        <f t="shared" si="2"/>
        <v/>
      </c>
      <c r="C638" s="14" t="str">
        <f>IF($A638&lt;&gt;"",MINIFS(Merchant!$A:$A,Merchant!$B:$B,$G$2),)</f>
        <v/>
      </c>
      <c r="D638" s="14" t="str">
        <f t="shared" si="3"/>
        <v/>
      </c>
      <c r="E638" s="14" t="str">
        <f t="shared" si="4"/>
        <v/>
      </c>
      <c r="F638" s="6" t="str">
        <f>IF($A638&lt;&gt;"",MAXIFS(Token!$C:$C,Token!$A:$A,$D638),)</f>
        <v/>
      </c>
    </row>
    <row r="639">
      <c r="A639" s="33" t="str">
        <f t="shared" si="1"/>
        <v/>
      </c>
      <c r="B639" s="22" t="str">
        <f t="shared" si="2"/>
        <v/>
      </c>
      <c r="C639" s="14" t="str">
        <f>IF($A639&lt;&gt;"",MINIFS(Merchant!$A:$A,Merchant!$B:$B,$G$2),)</f>
        <v/>
      </c>
      <c r="D639" s="14" t="str">
        <f t="shared" si="3"/>
        <v/>
      </c>
      <c r="E639" s="14" t="str">
        <f t="shared" si="4"/>
        <v/>
      </c>
      <c r="F639" s="6" t="str">
        <f>IF($A639&lt;&gt;"",MAXIFS(Token!$C:$C,Token!$A:$A,$D639),)</f>
        <v/>
      </c>
    </row>
    <row r="640">
      <c r="A640" s="33" t="str">
        <f t="shared" si="1"/>
        <v/>
      </c>
      <c r="B640" s="22" t="str">
        <f t="shared" si="2"/>
        <v/>
      </c>
      <c r="C640" s="14" t="str">
        <f>IF($A640&lt;&gt;"",MINIFS(Merchant!$A:$A,Merchant!$B:$B,$G$2),)</f>
        <v/>
      </c>
      <c r="D640" s="14" t="str">
        <f t="shared" si="3"/>
        <v/>
      </c>
      <c r="E640" s="14" t="str">
        <f t="shared" si="4"/>
        <v/>
      </c>
      <c r="F640" s="6" t="str">
        <f>IF($A640&lt;&gt;"",MAXIFS(Token!$C:$C,Token!$A:$A,$D640),)</f>
        <v/>
      </c>
    </row>
    <row r="641">
      <c r="A641" s="33" t="str">
        <f t="shared" si="1"/>
        <v/>
      </c>
      <c r="B641" s="22" t="str">
        <f t="shared" si="2"/>
        <v/>
      </c>
      <c r="C641" s="14" t="str">
        <f>IF($A641&lt;&gt;"",MINIFS(Merchant!$A:$A,Merchant!$B:$B,$G$2),)</f>
        <v/>
      </c>
      <c r="D641" s="14" t="str">
        <f t="shared" si="3"/>
        <v/>
      </c>
      <c r="E641" s="14" t="str">
        <f t="shared" si="4"/>
        <v/>
      </c>
      <c r="F641" s="6" t="str">
        <f>IF($A641&lt;&gt;"",MAXIFS(Token!$C:$C,Token!$A:$A,$D641),)</f>
        <v/>
      </c>
    </row>
    <row r="642">
      <c r="A642" s="33" t="str">
        <f t="shared" si="1"/>
        <v/>
      </c>
      <c r="B642" s="22" t="str">
        <f t="shared" si="2"/>
        <v/>
      </c>
      <c r="C642" s="14" t="str">
        <f>IF($A642&lt;&gt;"",MINIFS(Merchant!$A:$A,Merchant!$B:$B,$G$2),)</f>
        <v/>
      </c>
      <c r="D642" s="14" t="str">
        <f t="shared" si="3"/>
        <v/>
      </c>
      <c r="E642" s="14" t="str">
        <f t="shared" si="4"/>
        <v/>
      </c>
      <c r="F642" s="6" t="str">
        <f>IF($A642&lt;&gt;"",MAXIFS(Token!$C:$C,Token!$A:$A,$D642),)</f>
        <v/>
      </c>
    </row>
    <row r="643">
      <c r="A643" s="33" t="str">
        <f t="shared" si="1"/>
        <v/>
      </c>
      <c r="B643" s="22" t="str">
        <f t="shared" si="2"/>
        <v/>
      </c>
      <c r="C643" s="14" t="str">
        <f>IF($A643&lt;&gt;"",MINIFS(Merchant!$A:$A,Merchant!$B:$B,$G$2),)</f>
        <v/>
      </c>
      <c r="D643" s="14" t="str">
        <f t="shared" si="3"/>
        <v/>
      </c>
      <c r="E643" s="14" t="str">
        <f t="shared" si="4"/>
        <v/>
      </c>
      <c r="F643" s="6" t="str">
        <f>IF($A643&lt;&gt;"",MAXIFS(Token!$C:$C,Token!$A:$A,$D643),)</f>
        <v/>
      </c>
    </row>
    <row r="644">
      <c r="A644" s="33" t="str">
        <f t="shared" si="1"/>
        <v/>
      </c>
      <c r="B644" s="22" t="str">
        <f t="shared" si="2"/>
        <v/>
      </c>
      <c r="C644" s="14" t="str">
        <f>IF($A644&lt;&gt;"",MINIFS(Merchant!$A:$A,Merchant!$B:$B,$G$2),)</f>
        <v/>
      </c>
      <c r="D644" s="14" t="str">
        <f t="shared" si="3"/>
        <v/>
      </c>
      <c r="E644" s="14" t="str">
        <f t="shared" si="4"/>
        <v/>
      </c>
      <c r="F644" s="6" t="str">
        <f>IF($A644&lt;&gt;"",MAXIFS(Token!$C:$C,Token!$A:$A,$D644),)</f>
        <v/>
      </c>
    </row>
    <row r="645">
      <c r="A645" s="33" t="str">
        <f t="shared" si="1"/>
        <v/>
      </c>
      <c r="B645" s="22" t="str">
        <f t="shared" si="2"/>
        <v/>
      </c>
      <c r="C645" s="14" t="str">
        <f>IF($A645&lt;&gt;"",MINIFS(Merchant!$A:$A,Merchant!$B:$B,$G$2),)</f>
        <v/>
      </c>
      <c r="D645" s="14" t="str">
        <f t="shared" si="3"/>
        <v/>
      </c>
      <c r="E645" s="14" t="str">
        <f t="shared" si="4"/>
        <v/>
      </c>
      <c r="F645" s="6" t="str">
        <f>IF($A645&lt;&gt;"",MAXIFS(Token!$C:$C,Token!$A:$A,$D645),)</f>
        <v/>
      </c>
    </row>
    <row r="646">
      <c r="A646" s="33" t="str">
        <f t="shared" si="1"/>
        <v/>
      </c>
      <c r="B646" s="22" t="str">
        <f t="shared" si="2"/>
        <v/>
      </c>
      <c r="C646" s="14" t="str">
        <f>IF($A646&lt;&gt;"",MINIFS(Merchant!$A:$A,Merchant!$B:$B,$G$2),)</f>
        <v/>
      </c>
      <c r="D646" s="14" t="str">
        <f t="shared" si="3"/>
        <v/>
      </c>
      <c r="E646" s="14" t="str">
        <f t="shared" si="4"/>
        <v/>
      </c>
      <c r="F646" s="6" t="str">
        <f>IF($A646&lt;&gt;"",MAXIFS(Token!$C:$C,Token!$A:$A,$D646),)</f>
        <v/>
      </c>
    </row>
    <row r="647">
      <c r="A647" s="33" t="str">
        <f t="shared" si="1"/>
        <v/>
      </c>
      <c r="B647" s="22" t="str">
        <f t="shared" si="2"/>
        <v/>
      </c>
      <c r="C647" s="14" t="str">
        <f>IF($A647&lt;&gt;"",MINIFS(Merchant!$A:$A,Merchant!$B:$B,$G$2),)</f>
        <v/>
      </c>
      <c r="D647" s="14" t="str">
        <f t="shared" si="3"/>
        <v/>
      </c>
      <c r="E647" s="14" t="str">
        <f t="shared" si="4"/>
        <v/>
      </c>
      <c r="F647" s="6" t="str">
        <f>IF($A647&lt;&gt;"",MAXIFS(Token!$C:$C,Token!$A:$A,$D647),)</f>
        <v/>
      </c>
    </row>
    <row r="648">
      <c r="A648" s="33" t="str">
        <f t="shared" si="1"/>
        <v/>
      </c>
      <c r="B648" s="22" t="str">
        <f t="shared" si="2"/>
        <v/>
      </c>
      <c r="C648" s="14" t="str">
        <f>IF($A648&lt;&gt;"",MINIFS(Merchant!$A:$A,Merchant!$B:$B,$G$2),)</f>
        <v/>
      </c>
      <c r="D648" s="14" t="str">
        <f t="shared" si="3"/>
        <v/>
      </c>
      <c r="E648" s="14" t="str">
        <f t="shared" si="4"/>
        <v/>
      </c>
      <c r="F648" s="6" t="str">
        <f>IF($A648&lt;&gt;"",MAXIFS(Token!$C:$C,Token!$A:$A,$D648),)</f>
        <v/>
      </c>
    </row>
    <row r="649">
      <c r="A649" s="33" t="str">
        <f t="shared" si="1"/>
        <v/>
      </c>
      <c r="B649" s="22" t="str">
        <f t="shared" si="2"/>
        <v/>
      </c>
      <c r="C649" s="14" t="str">
        <f>IF($A649&lt;&gt;"",MINIFS(Merchant!$A:$A,Merchant!$B:$B,$G$2),)</f>
        <v/>
      </c>
      <c r="D649" s="14" t="str">
        <f t="shared" si="3"/>
        <v/>
      </c>
      <c r="E649" s="14" t="str">
        <f t="shared" si="4"/>
        <v/>
      </c>
      <c r="F649" s="6" t="str">
        <f>IF($A649&lt;&gt;"",MAXIFS(Token!$C:$C,Token!$A:$A,$D649),)</f>
        <v/>
      </c>
    </row>
    <row r="650">
      <c r="A650" s="33" t="str">
        <f t="shared" si="1"/>
        <v/>
      </c>
      <c r="B650" s="22" t="str">
        <f t="shared" si="2"/>
        <v/>
      </c>
      <c r="C650" s="14" t="str">
        <f>IF($A650&lt;&gt;"",MINIFS(Merchant!$A:$A,Merchant!$B:$B,$G$2),)</f>
        <v/>
      </c>
      <c r="D650" s="14" t="str">
        <f t="shared" si="3"/>
        <v/>
      </c>
      <c r="E650" s="14" t="str">
        <f t="shared" si="4"/>
        <v/>
      </c>
      <c r="F650" s="6" t="str">
        <f>IF($A650&lt;&gt;"",MAXIFS(Token!$C:$C,Token!$A:$A,$D650),)</f>
        <v/>
      </c>
    </row>
    <row r="651">
      <c r="A651" s="33" t="str">
        <f t="shared" si="1"/>
        <v/>
      </c>
      <c r="B651" s="22" t="str">
        <f t="shared" si="2"/>
        <v/>
      </c>
      <c r="C651" s="14" t="str">
        <f>IF($A651&lt;&gt;"",MINIFS(Merchant!$A:$A,Merchant!$B:$B,$G$2),)</f>
        <v/>
      </c>
      <c r="D651" s="14" t="str">
        <f t="shared" si="3"/>
        <v/>
      </c>
      <c r="E651" s="14" t="str">
        <f t="shared" si="4"/>
        <v/>
      </c>
      <c r="F651" s="6" t="str">
        <f>IF($A651&lt;&gt;"",MAXIFS(Token!$C:$C,Token!$A:$A,$D651),)</f>
        <v/>
      </c>
    </row>
    <row r="652">
      <c r="A652" s="33" t="str">
        <f t="shared" si="1"/>
        <v/>
      </c>
      <c r="B652" s="22" t="str">
        <f t="shared" si="2"/>
        <v/>
      </c>
      <c r="C652" s="14" t="str">
        <f>IF($A652&lt;&gt;"",MINIFS(Merchant!$A:$A,Merchant!$B:$B,$G$2),)</f>
        <v/>
      </c>
      <c r="D652" s="14" t="str">
        <f t="shared" si="3"/>
        <v/>
      </c>
      <c r="E652" s="14" t="str">
        <f t="shared" si="4"/>
        <v/>
      </c>
      <c r="F652" s="6" t="str">
        <f>IF($A652&lt;&gt;"",MAXIFS(Token!$C:$C,Token!$A:$A,$D652),)</f>
        <v/>
      </c>
    </row>
    <row r="653">
      <c r="A653" s="33" t="str">
        <f t="shared" si="1"/>
        <v/>
      </c>
      <c r="B653" s="22" t="str">
        <f t="shared" si="2"/>
        <v/>
      </c>
      <c r="C653" s="14" t="str">
        <f>IF($A653&lt;&gt;"",MINIFS(Merchant!$A:$A,Merchant!$B:$B,$G$2),)</f>
        <v/>
      </c>
      <c r="D653" s="14" t="str">
        <f t="shared" si="3"/>
        <v/>
      </c>
      <c r="E653" s="14" t="str">
        <f t="shared" si="4"/>
        <v/>
      </c>
      <c r="F653" s="6" t="str">
        <f>IF($A653&lt;&gt;"",MAXIFS(Token!$C:$C,Token!$A:$A,$D653),)</f>
        <v/>
      </c>
    </row>
    <row r="654">
      <c r="A654" s="33" t="str">
        <f t="shared" si="1"/>
        <v/>
      </c>
      <c r="B654" s="22" t="str">
        <f t="shared" si="2"/>
        <v/>
      </c>
      <c r="C654" s="14" t="str">
        <f>IF($A654&lt;&gt;"",MINIFS(Merchant!$A:$A,Merchant!$B:$B,$G$2),)</f>
        <v/>
      </c>
      <c r="D654" s="14" t="str">
        <f t="shared" si="3"/>
        <v/>
      </c>
      <c r="E654" s="14" t="str">
        <f t="shared" si="4"/>
        <v/>
      </c>
      <c r="F654" s="6" t="str">
        <f>IF($A654&lt;&gt;"",MAXIFS(Token!$C:$C,Token!$A:$A,$D654),)</f>
        <v/>
      </c>
    </row>
    <row r="655">
      <c r="A655" s="33" t="str">
        <f t="shared" si="1"/>
        <v/>
      </c>
      <c r="B655" s="22" t="str">
        <f t="shared" si="2"/>
        <v/>
      </c>
      <c r="C655" s="14" t="str">
        <f>IF($A655&lt;&gt;"",MINIFS(Merchant!$A:$A,Merchant!$B:$B,$G$2),)</f>
        <v/>
      </c>
      <c r="D655" s="14" t="str">
        <f t="shared" si="3"/>
        <v/>
      </c>
      <c r="E655" s="14" t="str">
        <f t="shared" si="4"/>
        <v/>
      </c>
      <c r="F655" s="6" t="str">
        <f>IF($A655&lt;&gt;"",MAXIFS(Token!$C:$C,Token!$A:$A,$D655),)</f>
        <v/>
      </c>
    </row>
    <row r="656">
      <c r="A656" s="33" t="str">
        <f t="shared" si="1"/>
        <v/>
      </c>
      <c r="B656" s="22" t="str">
        <f t="shared" si="2"/>
        <v/>
      </c>
      <c r="C656" s="14" t="str">
        <f>IF($A656&lt;&gt;"",MINIFS(Merchant!$A:$A,Merchant!$B:$B,$G$2),)</f>
        <v/>
      </c>
      <c r="D656" s="14" t="str">
        <f t="shared" si="3"/>
        <v/>
      </c>
      <c r="E656" s="14" t="str">
        <f t="shared" si="4"/>
        <v/>
      </c>
      <c r="F656" s="6" t="str">
        <f>IF($A656&lt;&gt;"",MAXIFS(Token!$C:$C,Token!$A:$A,$D656),)</f>
        <v/>
      </c>
    </row>
    <row r="657">
      <c r="A657" s="33" t="str">
        <f t="shared" si="1"/>
        <v/>
      </c>
      <c r="B657" s="22" t="str">
        <f t="shared" si="2"/>
        <v/>
      </c>
      <c r="C657" s="14" t="str">
        <f>IF($A657&lt;&gt;"",MINIFS(Merchant!$A:$A,Merchant!$B:$B,$G$2),)</f>
        <v/>
      </c>
      <c r="D657" s="14" t="str">
        <f t="shared" si="3"/>
        <v/>
      </c>
      <c r="E657" s="14" t="str">
        <f t="shared" si="4"/>
        <v/>
      </c>
      <c r="F657" s="6" t="str">
        <f>IF($A657&lt;&gt;"",MAXIFS(Token!$C:$C,Token!$A:$A,$D657),)</f>
        <v/>
      </c>
    </row>
    <row r="658">
      <c r="A658" s="33" t="str">
        <f t="shared" si="1"/>
        <v/>
      </c>
      <c r="B658" s="22" t="str">
        <f t="shared" si="2"/>
        <v/>
      </c>
      <c r="C658" s="14" t="str">
        <f>IF($A658&lt;&gt;"",MINIFS(Merchant!$A:$A,Merchant!$B:$B,$G$2),)</f>
        <v/>
      </c>
      <c r="D658" s="14" t="str">
        <f t="shared" si="3"/>
        <v/>
      </c>
      <c r="E658" s="14" t="str">
        <f t="shared" si="4"/>
        <v/>
      </c>
      <c r="F658" s="6" t="str">
        <f>IF($A658&lt;&gt;"",MAXIFS(Token!$C:$C,Token!$A:$A,$D658),)</f>
        <v/>
      </c>
    </row>
    <row r="659">
      <c r="A659" s="33" t="str">
        <f t="shared" si="1"/>
        <v/>
      </c>
      <c r="B659" s="22" t="str">
        <f t="shared" si="2"/>
        <v/>
      </c>
      <c r="C659" s="14" t="str">
        <f>IF($A659&lt;&gt;"",MINIFS(Merchant!$A:$A,Merchant!$B:$B,$G$2),)</f>
        <v/>
      </c>
      <c r="D659" s="14" t="str">
        <f t="shared" si="3"/>
        <v/>
      </c>
      <c r="E659" s="14" t="str">
        <f t="shared" si="4"/>
        <v/>
      </c>
      <c r="F659" s="6" t="str">
        <f>IF($A659&lt;&gt;"",MAXIFS(Token!$C:$C,Token!$A:$A,$D659),)</f>
        <v/>
      </c>
    </row>
    <row r="660">
      <c r="A660" s="33" t="str">
        <f t="shared" si="1"/>
        <v/>
      </c>
      <c r="B660" s="22" t="str">
        <f t="shared" si="2"/>
        <v/>
      </c>
      <c r="C660" s="14" t="str">
        <f>IF($A660&lt;&gt;"",MINIFS(Merchant!$A:$A,Merchant!$B:$B,$G$2),)</f>
        <v/>
      </c>
      <c r="D660" s="14" t="str">
        <f t="shared" si="3"/>
        <v/>
      </c>
      <c r="E660" s="14" t="str">
        <f t="shared" si="4"/>
        <v/>
      </c>
      <c r="F660" s="6" t="str">
        <f>IF($A660&lt;&gt;"",MAXIFS(Token!$C:$C,Token!$A:$A,$D660),)</f>
        <v/>
      </c>
    </row>
    <row r="661">
      <c r="A661" s="33" t="str">
        <f t="shared" si="1"/>
        <v/>
      </c>
      <c r="B661" s="22" t="str">
        <f t="shared" si="2"/>
        <v/>
      </c>
      <c r="C661" s="14" t="str">
        <f>IF($A661&lt;&gt;"",MINIFS(Merchant!$A:$A,Merchant!$B:$B,$G$2),)</f>
        <v/>
      </c>
      <c r="D661" s="14" t="str">
        <f t="shared" si="3"/>
        <v/>
      </c>
      <c r="E661" s="14" t="str">
        <f t="shared" si="4"/>
        <v/>
      </c>
      <c r="F661" s="6" t="str">
        <f>IF($A661&lt;&gt;"",MAXIFS(Token!$C:$C,Token!$A:$A,$D661),)</f>
        <v/>
      </c>
    </row>
    <row r="662">
      <c r="A662" s="33" t="str">
        <f t="shared" si="1"/>
        <v/>
      </c>
      <c r="B662" s="22" t="str">
        <f t="shared" si="2"/>
        <v/>
      </c>
      <c r="C662" s="14" t="str">
        <f>IF($A662&lt;&gt;"",MINIFS(Merchant!$A:$A,Merchant!$B:$B,$G$2),)</f>
        <v/>
      </c>
      <c r="D662" s="14" t="str">
        <f t="shared" si="3"/>
        <v/>
      </c>
      <c r="E662" s="14" t="str">
        <f t="shared" si="4"/>
        <v/>
      </c>
      <c r="F662" s="6" t="str">
        <f>IF($A662&lt;&gt;"",MAXIFS(Token!$C:$C,Token!$A:$A,$D662),)</f>
        <v/>
      </c>
    </row>
    <row r="663">
      <c r="A663" s="33" t="str">
        <f t="shared" si="1"/>
        <v/>
      </c>
      <c r="B663" s="22" t="str">
        <f t="shared" si="2"/>
        <v/>
      </c>
      <c r="C663" s="14" t="str">
        <f>IF($A663&lt;&gt;"",MINIFS(Merchant!$A:$A,Merchant!$B:$B,$G$2),)</f>
        <v/>
      </c>
      <c r="D663" s="14" t="str">
        <f t="shared" si="3"/>
        <v/>
      </c>
      <c r="E663" s="14" t="str">
        <f t="shared" si="4"/>
        <v/>
      </c>
      <c r="F663" s="6" t="str">
        <f>IF($A663&lt;&gt;"",MAXIFS(Token!$C:$C,Token!$A:$A,$D663),)</f>
        <v/>
      </c>
    </row>
    <row r="664">
      <c r="A664" s="33" t="str">
        <f t="shared" si="1"/>
        <v/>
      </c>
      <c r="B664" s="22" t="str">
        <f t="shared" si="2"/>
        <v/>
      </c>
      <c r="C664" s="14" t="str">
        <f>IF($A664&lt;&gt;"",MINIFS(Merchant!$A:$A,Merchant!$B:$B,$G$2),)</f>
        <v/>
      </c>
      <c r="D664" s="14" t="str">
        <f t="shared" si="3"/>
        <v/>
      </c>
      <c r="E664" s="14" t="str">
        <f t="shared" si="4"/>
        <v/>
      </c>
      <c r="F664" s="6" t="str">
        <f>IF($A664&lt;&gt;"",MAXIFS(Token!$C:$C,Token!$A:$A,$D664),)</f>
        <v/>
      </c>
    </row>
    <row r="665">
      <c r="A665" s="33" t="str">
        <f t="shared" si="1"/>
        <v/>
      </c>
      <c r="B665" s="22" t="str">
        <f t="shared" si="2"/>
        <v/>
      </c>
      <c r="C665" s="14" t="str">
        <f>IF($A665&lt;&gt;"",MINIFS(Merchant!$A:$A,Merchant!$B:$B,$G$2),)</f>
        <v/>
      </c>
      <c r="D665" s="14" t="str">
        <f t="shared" si="3"/>
        <v/>
      </c>
      <c r="E665" s="14" t="str">
        <f t="shared" si="4"/>
        <v/>
      </c>
      <c r="F665" s="6" t="str">
        <f>IF($A665&lt;&gt;"",MAXIFS(Token!$C:$C,Token!$A:$A,$D665),)</f>
        <v/>
      </c>
    </row>
    <row r="666">
      <c r="A666" s="33" t="str">
        <f t="shared" si="1"/>
        <v/>
      </c>
      <c r="B666" s="22" t="str">
        <f t="shared" si="2"/>
        <v/>
      </c>
      <c r="C666" s="14" t="str">
        <f>IF($A666&lt;&gt;"",MINIFS(Merchant!$A:$A,Merchant!$B:$B,$G$2),)</f>
        <v/>
      </c>
      <c r="D666" s="14" t="str">
        <f t="shared" si="3"/>
        <v/>
      </c>
      <c r="E666" s="14" t="str">
        <f t="shared" si="4"/>
        <v/>
      </c>
      <c r="F666" s="6" t="str">
        <f>IF($A666&lt;&gt;"",MAXIFS(Token!$C:$C,Token!$A:$A,$D666),)</f>
        <v/>
      </c>
    </row>
    <row r="667">
      <c r="A667" s="33" t="str">
        <f t="shared" si="1"/>
        <v/>
      </c>
      <c r="B667" s="22" t="str">
        <f t="shared" si="2"/>
        <v/>
      </c>
      <c r="C667" s="14" t="str">
        <f>IF($A667&lt;&gt;"",MINIFS(Merchant!$A:$A,Merchant!$B:$B,$G$2),)</f>
        <v/>
      </c>
      <c r="D667" s="14" t="str">
        <f t="shared" si="3"/>
        <v/>
      </c>
      <c r="E667" s="14" t="str">
        <f t="shared" si="4"/>
        <v/>
      </c>
      <c r="F667" s="6" t="str">
        <f>IF($A667&lt;&gt;"",MAXIFS(Token!$C:$C,Token!$A:$A,$D667),)</f>
        <v/>
      </c>
    </row>
    <row r="668">
      <c r="A668" s="33" t="str">
        <f t="shared" si="1"/>
        <v/>
      </c>
      <c r="B668" s="22" t="str">
        <f t="shared" si="2"/>
        <v/>
      </c>
      <c r="C668" s="14" t="str">
        <f>IF($A668&lt;&gt;"",MINIFS(Merchant!$A:$A,Merchant!$B:$B,$G$2),)</f>
        <v/>
      </c>
      <c r="D668" s="14" t="str">
        <f t="shared" si="3"/>
        <v/>
      </c>
      <c r="E668" s="14" t="str">
        <f t="shared" si="4"/>
        <v/>
      </c>
      <c r="F668" s="6" t="str">
        <f>IF($A668&lt;&gt;"",MAXIFS(Token!$C:$C,Token!$A:$A,$D668),)</f>
        <v/>
      </c>
    </row>
    <row r="669">
      <c r="A669" s="33" t="str">
        <f t="shared" si="1"/>
        <v/>
      </c>
      <c r="B669" s="22" t="str">
        <f t="shared" si="2"/>
        <v/>
      </c>
      <c r="C669" s="14" t="str">
        <f>IF($A669&lt;&gt;"",MINIFS(Merchant!$A:$A,Merchant!$B:$B,$G$2),)</f>
        <v/>
      </c>
      <c r="D669" s="14" t="str">
        <f t="shared" si="3"/>
        <v/>
      </c>
      <c r="E669" s="14" t="str">
        <f t="shared" si="4"/>
        <v/>
      </c>
      <c r="F669" s="6" t="str">
        <f>IF($A669&lt;&gt;"",MAXIFS(Token!$C:$C,Token!$A:$A,$D669),)</f>
        <v/>
      </c>
    </row>
    <row r="670">
      <c r="A670" s="33" t="str">
        <f t="shared" si="1"/>
        <v/>
      </c>
      <c r="B670" s="22" t="str">
        <f t="shared" si="2"/>
        <v/>
      </c>
      <c r="C670" s="14" t="str">
        <f>IF($A670&lt;&gt;"",MINIFS(Merchant!$A:$A,Merchant!$B:$B,$G$2),)</f>
        <v/>
      </c>
      <c r="D670" s="14" t="str">
        <f t="shared" si="3"/>
        <v/>
      </c>
      <c r="E670" s="14" t="str">
        <f t="shared" si="4"/>
        <v/>
      </c>
      <c r="F670" s="6" t="str">
        <f>IF($A670&lt;&gt;"",MAXIFS(Token!$C:$C,Token!$A:$A,$D670),)</f>
        <v/>
      </c>
    </row>
    <row r="671">
      <c r="A671" s="33" t="str">
        <f t="shared" si="1"/>
        <v/>
      </c>
      <c r="B671" s="22" t="str">
        <f t="shared" si="2"/>
        <v/>
      </c>
      <c r="C671" s="14" t="str">
        <f>IF($A671&lt;&gt;"",MINIFS(Merchant!$A:$A,Merchant!$B:$B,$G$2),)</f>
        <v/>
      </c>
      <c r="D671" s="14" t="str">
        <f t="shared" si="3"/>
        <v/>
      </c>
      <c r="E671" s="14" t="str">
        <f t="shared" si="4"/>
        <v/>
      </c>
      <c r="F671" s="6" t="str">
        <f>IF($A671&lt;&gt;"",MAXIFS(Token!$C:$C,Token!$A:$A,$D671),)</f>
        <v/>
      </c>
    </row>
    <row r="672">
      <c r="A672" s="33" t="str">
        <f t="shared" si="1"/>
        <v/>
      </c>
      <c r="B672" s="22" t="str">
        <f t="shared" si="2"/>
        <v/>
      </c>
      <c r="C672" s="14" t="str">
        <f>IF($A672&lt;&gt;"",MINIFS(Merchant!$A:$A,Merchant!$B:$B,$G$2),)</f>
        <v/>
      </c>
      <c r="D672" s="14" t="str">
        <f t="shared" si="3"/>
        <v/>
      </c>
      <c r="E672" s="14" t="str">
        <f t="shared" si="4"/>
        <v/>
      </c>
      <c r="F672" s="6" t="str">
        <f>IF($A672&lt;&gt;"",MAXIFS(Token!$C:$C,Token!$A:$A,$D672),)</f>
        <v/>
      </c>
    </row>
    <row r="673">
      <c r="A673" s="33" t="str">
        <f t="shared" si="1"/>
        <v/>
      </c>
      <c r="B673" s="22" t="str">
        <f t="shared" si="2"/>
        <v/>
      </c>
      <c r="C673" s="14" t="str">
        <f>IF($A673&lt;&gt;"",MINIFS(Merchant!$A:$A,Merchant!$B:$B,$G$2),)</f>
        <v/>
      </c>
      <c r="D673" s="14" t="str">
        <f t="shared" si="3"/>
        <v/>
      </c>
      <c r="E673" s="14" t="str">
        <f t="shared" si="4"/>
        <v/>
      </c>
      <c r="F673" s="6" t="str">
        <f>IF($A673&lt;&gt;"",MAXIFS(Token!$C:$C,Token!$A:$A,$D673),)</f>
        <v/>
      </c>
    </row>
    <row r="674">
      <c r="A674" s="33" t="str">
        <f t="shared" si="1"/>
        <v/>
      </c>
      <c r="B674" s="22" t="str">
        <f t="shared" si="2"/>
        <v/>
      </c>
      <c r="C674" s="14" t="str">
        <f>IF($A674&lt;&gt;"",MINIFS(Merchant!$A:$A,Merchant!$B:$B,$G$2),)</f>
        <v/>
      </c>
      <c r="D674" s="14" t="str">
        <f t="shared" si="3"/>
        <v/>
      </c>
      <c r="E674" s="14" t="str">
        <f t="shared" si="4"/>
        <v/>
      </c>
      <c r="F674" s="6" t="str">
        <f>IF($A674&lt;&gt;"",MAXIFS(Token!$C:$C,Token!$A:$A,$D674),)</f>
        <v/>
      </c>
    </row>
    <row r="675">
      <c r="A675" s="33" t="str">
        <f t="shared" si="1"/>
        <v/>
      </c>
      <c r="B675" s="22" t="str">
        <f t="shared" si="2"/>
        <v/>
      </c>
      <c r="C675" s="14" t="str">
        <f>IF($A675&lt;&gt;"",MINIFS(Merchant!$A:$A,Merchant!$B:$B,$G$2),)</f>
        <v/>
      </c>
      <c r="D675" s="14" t="str">
        <f t="shared" si="3"/>
        <v/>
      </c>
      <c r="E675" s="14" t="str">
        <f t="shared" si="4"/>
        <v/>
      </c>
      <c r="F675" s="6" t="str">
        <f>IF($A675&lt;&gt;"",MAXIFS(Token!$C:$C,Token!$A:$A,$D675),)</f>
        <v/>
      </c>
    </row>
    <row r="676">
      <c r="A676" s="33" t="str">
        <f t="shared" si="1"/>
        <v/>
      </c>
      <c r="B676" s="22" t="str">
        <f t="shared" si="2"/>
        <v/>
      </c>
      <c r="C676" s="14" t="str">
        <f>IF($A676&lt;&gt;"",MINIFS(Merchant!$A:$A,Merchant!$B:$B,$G$2),)</f>
        <v/>
      </c>
      <c r="D676" s="14" t="str">
        <f t="shared" si="3"/>
        <v/>
      </c>
      <c r="E676" s="14" t="str">
        <f t="shared" si="4"/>
        <v/>
      </c>
      <c r="F676" s="6" t="str">
        <f>IF($A676&lt;&gt;"",MAXIFS(Token!$C:$C,Token!$A:$A,$D676),)</f>
        <v/>
      </c>
    </row>
    <row r="677">
      <c r="A677" s="33" t="str">
        <f t="shared" si="1"/>
        <v/>
      </c>
      <c r="B677" s="22" t="str">
        <f t="shared" si="2"/>
        <v/>
      </c>
      <c r="C677" s="14" t="str">
        <f>IF($A677&lt;&gt;"",MINIFS(Merchant!$A:$A,Merchant!$B:$B,$G$2),)</f>
        <v/>
      </c>
      <c r="D677" s="14" t="str">
        <f t="shared" si="3"/>
        <v/>
      </c>
      <c r="E677" s="14" t="str">
        <f t="shared" si="4"/>
        <v/>
      </c>
      <c r="F677" s="6" t="str">
        <f>IF($A677&lt;&gt;"",MAXIFS(Token!$C:$C,Token!$A:$A,$D677),)</f>
        <v/>
      </c>
    </row>
    <row r="678">
      <c r="A678" s="33" t="str">
        <f t="shared" si="1"/>
        <v/>
      </c>
      <c r="B678" s="22" t="str">
        <f t="shared" si="2"/>
        <v/>
      </c>
      <c r="C678" s="14" t="str">
        <f>IF($A678&lt;&gt;"",MINIFS(Merchant!$A:$A,Merchant!$B:$B,$G$2),)</f>
        <v/>
      </c>
      <c r="D678" s="14" t="str">
        <f t="shared" si="3"/>
        <v/>
      </c>
      <c r="E678" s="14" t="str">
        <f t="shared" si="4"/>
        <v/>
      </c>
      <c r="F678" s="6" t="str">
        <f>IF($A678&lt;&gt;"",MAXIFS(Token!$C:$C,Token!$A:$A,$D678),)</f>
        <v/>
      </c>
    </row>
    <row r="679">
      <c r="A679" s="33" t="str">
        <f t="shared" si="1"/>
        <v/>
      </c>
      <c r="B679" s="22" t="str">
        <f t="shared" si="2"/>
        <v/>
      </c>
      <c r="C679" s="14" t="str">
        <f>IF($A679&lt;&gt;"",MINIFS(Merchant!$A:$A,Merchant!$B:$B,$G$2),)</f>
        <v/>
      </c>
      <c r="D679" s="14" t="str">
        <f t="shared" si="3"/>
        <v/>
      </c>
      <c r="E679" s="14" t="str">
        <f t="shared" si="4"/>
        <v/>
      </c>
      <c r="F679" s="6" t="str">
        <f>IF($A679&lt;&gt;"",MAXIFS(Token!$C:$C,Token!$A:$A,$D679),)</f>
        <v/>
      </c>
    </row>
    <row r="680">
      <c r="A680" s="33" t="str">
        <f t="shared" si="1"/>
        <v/>
      </c>
      <c r="B680" s="22" t="str">
        <f t="shared" si="2"/>
        <v/>
      </c>
      <c r="C680" s="14" t="str">
        <f>IF($A680&lt;&gt;"",MINIFS(Merchant!$A:$A,Merchant!$B:$B,$G$2),)</f>
        <v/>
      </c>
      <c r="D680" s="14" t="str">
        <f t="shared" si="3"/>
        <v/>
      </c>
      <c r="E680" s="14" t="str">
        <f t="shared" si="4"/>
        <v/>
      </c>
      <c r="F680" s="6" t="str">
        <f>IF($A680&lt;&gt;"",MAXIFS(Token!$C:$C,Token!$A:$A,$D680),)</f>
        <v/>
      </c>
    </row>
    <row r="681">
      <c r="A681" s="33" t="str">
        <f t="shared" si="1"/>
        <v/>
      </c>
      <c r="B681" s="22" t="str">
        <f t="shared" si="2"/>
        <v/>
      </c>
      <c r="C681" s="14" t="str">
        <f>IF($A681&lt;&gt;"",MINIFS(Merchant!$A:$A,Merchant!$B:$B,$G$2),)</f>
        <v/>
      </c>
      <c r="D681" s="14" t="str">
        <f t="shared" si="3"/>
        <v/>
      </c>
      <c r="E681" s="14" t="str">
        <f t="shared" si="4"/>
        <v/>
      </c>
      <c r="F681" s="6" t="str">
        <f>IF($A681&lt;&gt;"",MAXIFS(Token!$C:$C,Token!$A:$A,$D681),)</f>
        <v/>
      </c>
    </row>
    <row r="682">
      <c r="A682" s="33" t="str">
        <f t="shared" si="1"/>
        <v/>
      </c>
      <c r="B682" s="22" t="str">
        <f t="shared" si="2"/>
        <v/>
      </c>
      <c r="C682" s="14" t="str">
        <f>IF($A682&lt;&gt;"",MINIFS(Merchant!$A:$A,Merchant!$B:$B,$G$2),)</f>
        <v/>
      </c>
      <c r="D682" s="14" t="str">
        <f t="shared" si="3"/>
        <v/>
      </c>
      <c r="E682" s="14" t="str">
        <f t="shared" si="4"/>
        <v/>
      </c>
      <c r="F682" s="6" t="str">
        <f>IF($A682&lt;&gt;"",MAXIFS(Token!$C:$C,Token!$A:$A,$D682),)</f>
        <v/>
      </c>
    </row>
    <row r="683">
      <c r="A683" s="33" t="str">
        <f t="shared" si="1"/>
        <v/>
      </c>
      <c r="B683" s="22" t="str">
        <f t="shared" si="2"/>
        <v/>
      </c>
      <c r="C683" s="14" t="str">
        <f>IF($A683&lt;&gt;"",MINIFS(Merchant!$A:$A,Merchant!$B:$B,$G$2),)</f>
        <v/>
      </c>
      <c r="D683" s="14" t="str">
        <f t="shared" si="3"/>
        <v/>
      </c>
      <c r="E683" s="14" t="str">
        <f t="shared" si="4"/>
        <v/>
      </c>
      <c r="F683" s="6" t="str">
        <f>IF($A683&lt;&gt;"",MAXIFS(Token!$C:$C,Token!$A:$A,$D683),)</f>
        <v/>
      </c>
    </row>
    <row r="684">
      <c r="A684" s="33" t="str">
        <f t="shared" si="1"/>
        <v/>
      </c>
      <c r="B684" s="22" t="str">
        <f t="shared" si="2"/>
        <v/>
      </c>
      <c r="C684" s="14" t="str">
        <f>IF($A684&lt;&gt;"",MINIFS(Merchant!$A:$A,Merchant!$B:$B,$G$2),)</f>
        <v/>
      </c>
      <c r="D684" s="14" t="str">
        <f t="shared" si="3"/>
        <v/>
      </c>
      <c r="E684" s="14" t="str">
        <f t="shared" si="4"/>
        <v/>
      </c>
      <c r="F684" s="6" t="str">
        <f>IF($A684&lt;&gt;"",MAXIFS(Token!$C:$C,Token!$A:$A,$D684),)</f>
        <v/>
      </c>
    </row>
    <row r="685">
      <c r="A685" s="33" t="str">
        <f t="shared" si="1"/>
        <v/>
      </c>
      <c r="B685" s="22" t="str">
        <f t="shared" si="2"/>
        <v/>
      </c>
      <c r="C685" s="14" t="str">
        <f>IF($A685&lt;&gt;"",MINIFS(Merchant!$A:$A,Merchant!$B:$B,$G$2),)</f>
        <v/>
      </c>
      <c r="D685" s="14" t="str">
        <f t="shared" si="3"/>
        <v/>
      </c>
      <c r="E685" s="14" t="str">
        <f t="shared" si="4"/>
        <v/>
      </c>
      <c r="F685" s="6" t="str">
        <f>IF($A685&lt;&gt;"",MAXIFS(Token!$C:$C,Token!$A:$A,$D685),)</f>
        <v/>
      </c>
    </row>
    <row r="686">
      <c r="A686" s="33" t="str">
        <f t="shared" si="1"/>
        <v/>
      </c>
      <c r="B686" s="22" t="str">
        <f t="shared" si="2"/>
        <v/>
      </c>
      <c r="C686" s="14" t="str">
        <f>IF($A686&lt;&gt;"",MINIFS(Merchant!$A:$A,Merchant!$B:$B,$G$2),)</f>
        <v/>
      </c>
      <c r="D686" s="14" t="str">
        <f t="shared" si="3"/>
        <v/>
      </c>
      <c r="E686" s="14" t="str">
        <f t="shared" si="4"/>
        <v/>
      </c>
      <c r="F686" s="6" t="str">
        <f>IF($A686&lt;&gt;"",MAXIFS(Token!$C:$C,Token!$A:$A,$D686),)</f>
        <v/>
      </c>
    </row>
    <row r="687">
      <c r="A687" s="33" t="str">
        <f t="shared" si="1"/>
        <v/>
      </c>
      <c r="B687" s="22" t="str">
        <f t="shared" si="2"/>
        <v/>
      </c>
      <c r="C687" s="14" t="str">
        <f>IF($A687&lt;&gt;"",MINIFS(Merchant!$A:$A,Merchant!$B:$B,$G$2),)</f>
        <v/>
      </c>
      <c r="D687" s="14" t="str">
        <f t="shared" si="3"/>
        <v/>
      </c>
      <c r="E687" s="14" t="str">
        <f t="shared" si="4"/>
        <v/>
      </c>
      <c r="F687" s="6" t="str">
        <f>IF($A687&lt;&gt;"",MAXIFS(Token!$C:$C,Token!$A:$A,$D687),)</f>
        <v/>
      </c>
    </row>
    <row r="688">
      <c r="A688" s="33" t="str">
        <f t="shared" si="1"/>
        <v/>
      </c>
      <c r="B688" s="22" t="str">
        <f t="shared" si="2"/>
        <v/>
      </c>
      <c r="C688" s="14" t="str">
        <f>IF($A688&lt;&gt;"",MINIFS(Merchant!$A:$A,Merchant!$B:$B,$G$2),)</f>
        <v/>
      </c>
      <c r="D688" s="14" t="str">
        <f t="shared" si="3"/>
        <v/>
      </c>
      <c r="E688" s="14" t="str">
        <f t="shared" si="4"/>
        <v/>
      </c>
      <c r="F688" s="6" t="str">
        <f>IF($A688&lt;&gt;"",MAXIFS(Token!$C:$C,Token!$A:$A,$D688),)</f>
        <v/>
      </c>
    </row>
    <row r="689">
      <c r="A689" s="33" t="str">
        <f t="shared" si="1"/>
        <v/>
      </c>
      <c r="B689" s="22" t="str">
        <f t="shared" si="2"/>
        <v/>
      </c>
      <c r="C689" s="14" t="str">
        <f>IF($A689&lt;&gt;"",MINIFS(Merchant!$A:$A,Merchant!$B:$B,$G$2),)</f>
        <v/>
      </c>
      <c r="D689" s="14" t="str">
        <f t="shared" si="3"/>
        <v/>
      </c>
      <c r="E689" s="14" t="str">
        <f t="shared" si="4"/>
        <v/>
      </c>
      <c r="F689" s="6" t="str">
        <f>IF($A689&lt;&gt;"",MAXIFS(Token!$C:$C,Token!$A:$A,$D689),)</f>
        <v/>
      </c>
    </row>
    <row r="690">
      <c r="A690" s="33" t="str">
        <f t="shared" si="1"/>
        <v/>
      </c>
      <c r="B690" s="22" t="str">
        <f t="shared" si="2"/>
        <v/>
      </c>
      <c r="C690" s="14" t="str">
        <f>IF($A690&lt;&gt;"",MINIFS(Merchant!$A:$A,Merchant!$B:$B,$G$2),)</f>
        <v/>
      </c>
      <c r="D690" s="14" t="str">
        <f t="shared" si="3"/>
        <v/>
      </c>
      <c r="E690" s="14" t="str">
        <f t="shared" si="4"/>
        <v/>
      </c>
      <c r="F690" s="6" t="str">
        <f>IF($A690&lt;&gt;"",MAXIFS(Token!$C:$C,Token!$A:$A,$D690),)</f>
        <v/>
      </c>
    </row>
    <row r="691">
      <c r="A691" s="33" t="str">
        <f t="shared" si="1"/>
        <v/>
      </c>
      <c r="B691" s="22" t="str">
        <f t="shared" si="2"/>
        <v/>
      </c>
      <c r="C691" s="14" t="str">
        <f>IF($A691&lt;&gt;"",MINIFS(Merchant!$A:$A,Merchant!$B:$B,$G$2),)</f>
        <v/>
      </c>
      <c r="D691" s="14" t="str">
        <f t="shared" si="3"/>
        <v/>
      </c>
      <c r="E691" s="14" t="str">
        <f t="shared" si="4"/>
        <v/>
      </c>
      <c r="F691" s="6" t="str">
        <f>IF($A691&lt;&gt;"",MAXIFS(Token!$C:$C,Token!$A:$A,$D691),)</f>
        <v/>
      </c>
    </row>
    <row r="692">
      <c r="A692" s="33" t="str">
        <f t="shared" si="1"/>
        <v/>
      </c>
      <c r="B692" s="22" t="str">
        <f t="shared" si="2"/>
        <v/>
      </c>
      <c r="C692" s="14" t="str">
        <f>IF($A692&lt;&gt;"",MINIFS(Merchant!$A:$A,Merchant!$B:$B,$G$2),)</f>
        <v/>
      </c>
      <c r="D692" s="14" t="str">
        <f t="shared" si="3"/>
        <v/>
      </c>
      <c r="E692" s="14" t="str">
        <f t="shared" si="4"/>
        <v/>
      </c>
      <c r="F692" s="6" t="str">
        <f>IF($A692&lt;&gt;"",MAXIFS(Token!$C:$C,Token!$A:$A,$D692),)</f>
        <v/>
      </c>
    </row>
    <row r="693">
      <c r="A693" s="33" t="str">
        <f t="shared" si="1"/>
        <v/>
      </c>
      <c r="B693" s="22" t="str">
        <f t="shared" si="2"/>
        <v/>
      </c>
      <c r="C693" s="14" t="str">
        <f>IF($A693&lt;&gt;"",MINIFS(Merchant!$A:$A,Merchant!$B:$B,$G$2),)</f>
        <v/>
      </c>
      <c r="D693" s="14" t="str">
        <f t="shared" si="3"/>
        <v/>
      </c>
      <c r="E693" s="14" t="str">
        <f t="shared" si="4"/>
        <v/>
      </c>
      <c r="F693" s="6" t="str">
        <f>IF($A693&lt;&gt;"",MAXIFS(Token!$C:$C,Token!$A:$A,$D693),)</f>
        <v/>
      </c>
    </row>
    <row r="694">
      <c r="A694" s="33" t="str">
        <f t="shared" si="1"/>
        <v/>
      </c>
      <c r="B694" s="22" t="str">
        <f t="shared" si="2"/>
        <v/>
      </c>
      <c r="C694" s="14" t="str">
        <f>IF($A694&lt;&gt;"",MINIFS(Merchant!$A:$A,Merchant!$B:$B,$G$2),)</f>
        <v/>
      </c>
      <c r="D694" s="14" t="str">
        <f t="shared" si="3"/>
        <v/>
      </c>
      <c r="E694" s="14" t="str">
        <f t="shared" si="4"/>
        <v/>
      </c>
      <c r="F694" s="6" t="str">
        <f>IF($A694&lt;&gt;"",MAXIFS(Token!$C:$C,Token!$A:$A,$D694),)</f>
        <v/>
      </c>
    </row>
    <row r="695">
      <c r="A695" s="33" t="str">
        <f t="shared" si="1"/>
        <v/>
      </c>
      <c r="B695" s="22" t="str">
        <f t="shared" si="2"/>
        <v/>
      </c>
      <c r="C695" s="14" t="str">
        <f>IF($A695&lt;&gt;"",MINIFS(Merchant!$A:$A,Merchant!$B:$B,$G$2),)</f>
        <v/>
      </c>
      <c r="D695" s="14" t="str">
        <f t="shared" si="3"/>
        <v/>
      </c>
      <c r="E695" s="14" t="str">
        <f t="shared" si="4"/>
        <v/>
      </c>
      <c r="F695" s="6" t="str">
        <f>IF($A695&lt;&gt;"",MAXIFS(Token!$C:$C,Token!$A:$A,$D695),)</f>
        <v/>
      </c>
    </row>
    <row r="696">
      <c r="A696" s="33" t="str">
        <f t="shared" si="1"/>
        <v/>
      </c>
      <c r="B696" s="22" t="str">
        <f t="shared" si="2"/>
        <v/>
      </c>
      <c r="C696" s="14" t="str">
        <f>IF($A696&lt;&gt;"",MINIFS(Merchant!$A:$A,Merchant!$B:$B,$G$2),)</f>
        <v/>
      </c>
      <c r="D696" s="14" t="str">
        <f t="shared" si="3"/>
        <v/>
      </c>
      <c r="E696" s="14" t="str">
        <f t="shared" si="4"/>
        <v/>
      </c>
      <c r="F696" s="6" t="str">
        <f>IF($A696&lt;&gt;"",MAXIFS(Token!$C:$C,Token!$A:$A,$D696),)</f>
        <v/>
      </c>
    </row>
    <row r="697">
      <c r="A697" s="33" t="str">
        <f t="shared" si="1"/>
        <v/>
      </c>
      <c r="B697" s="22" t="str">
        <f t="shared" si="2"/>
        <v/>
      </c>
      <c r="C697" s="14" t="str">
        <f>IF($A697&lt;&gt;"",MINIFS(Merchant!$A:$A,Merchant!$B:$B,$G$2),)</f>
        <v/>
      </c>
      <c r="D697" s="14" t="str">
        <f t="shared" si="3"/>
        <v/>
      </c>
      <c r="E697" s="14" t="str">
        <f t="shared" si="4"/>
        <v/>
      </c>
      <c r="F697" s="6" t="str">
        <f>IF($A697&lt;&gt;"",MAXIFS(Token!$C:$C,Token!$A:$A,$D697),)</f>
        <v/>
      </c>
    </row>
    <row r="698">
      <c r="A698" s="33" t="str">
        <f t="shared" si="1"/>
        <v/>
      </c>
      <c r="B698" s="22" t="str">
        <f t="shared" si="2"/>
        <v/>
      </c>
      <c r="C698" s="14" t="str">
        <f>IF($A698&lt;&gt;"",MINIFS(Merchant!$A:$A,Merchant!$B:$B,$G$2),)</f>
        <v/>
      </c>
      <c r="D698" s="14" t="str">
        <f t="shared" si="3"/>
        <v/>
      </c>
      <c r="E698" s="14" t="str">
        <f t="shared" si="4"/>
        <v/>
      </c>
      <c r="F698" s="6" t="str">
        <f>IF($A698&lt;&gt;"",MAXIFS(Token!$C:$C,Token!$A:$A,$D698),)</f>
        <v/>
      </c>
    </row>
    <row r="699">
      <c r="A699" s="33" t="str">
        <f t="shared" si="1"/>
        <v/>
      </c>
      <c r="B699" s="22" t="str">
        <f t="shared" si="2"/>
        <v/>
      </c>
      <c r="C699" s="14" t="str">
        <f>IF($A699&lt;&gt;"",MINIFS(Merchant!$A:$A,Merchant!$B:$B,$G$2),)</f>
        <v/>
      </c>
      <c r="D699" s="14" t="str">
        <f t="shared" si="3"/>
        <v/>
      </c>
      <c r="E699" s="14" t="str">
        <f t="shared" si="4"/>
        <v/>
      </c>
      <c r="F699" s="6" t="str">
        <f>IF($A699&lt;&gt;"",MAXIFS(Token!$C:$C,Token!$A:$A,$D699),)</f>
        <v/>
      </c>
    </row>
    <row r="700">
      <c r="A700" s="33" t="str">
        <f t="shared" si="1"/>
        <v/>
      </c>
      <c r="B700" s="22" t="str">
        <f t="shared" si="2"/>
        <v/>
      </c>
      <c r="C700" s="14" t="str">
        <f>IF($A700&lt;&gt;"",MINIFS(Merchant!$A:$A,Merchant!$B:$B,$G$2),)</f>
        <v/>
      </c>
      <c r="D700" s="14" t="str">
        <f t="shared" si="3"/>
        <v/>
      </c>
      <c r="E700" s="14" t="str">
        <f t="shared" si="4"/>
        <v/>
      </c>
      <c r="F700" s="6" t="str">
        <f>IF($A700&lt;&gt;"",MAXIFS(Token!$C:$C,Token!$A:$A,$D700),)</f>
        <v/>
      </c>
    </row>
    <row r="701">
      <c r="A701" s="33" t="str">
        <f t="shared" si="1"/>
        <v/>
      </c>
      <c r="B701" s="22" t="str">
        <f t="shared" si="2"/>
        <v/>
      </c>
      <c r="C701" s="14" t="str">
        <f>IF($A701&lt;&gt;"",MINIFS(Merchant!$A:$A,Merchant!$B:$B,$G$2),)</f>
        <v/>
      </c>
      <c r="D701" s="14" t="str">
        <f t="shared" si="3"/>
        <v/>
      </c>
      <c r="E701" s="14" t="str">
        <f t="shared" si="4"/>
        <v/>
      </c>
      <c r="F701" s="6" t="str">
        <f>IF($A701&lt;&gt;"",MAXIFS(Token!$C:$C,Token!$A:$A,$D701),)</f>
        <v/>
      </c>
    </row>
    <row r="702">
      <c r="A702" s="33" t="str">
        <f t="shared" si="1"/>
        <v/>
      </c>
      <c r="B702" s="22" t="str">
        <f t="shared" si="2"/>
        <v/>
      </c>
      <c r="C702" s="14" t="str">
        <f>IF($A702&lt;&gt;"",MINIFS(Merchant!$A:$A,Merchant!$B:$B,$G$2),)</f>
        <v/>
      </c>
      <c r="D702" s="14" t="str">
        <f t="shared" si="3"/>
        <v/>
      </c>
      <c r="E702" s="14" t="str">
        <f t="shared" si="4"/>
        <v/>
      </c>
      <c r="F702" s="6" t="str">
        <f>IF($A702&lt;&gt;"",MAXIFS(Token!$C:$C,Token!$A:$A,$D702),)</f>
        <v/>
      </c>
    </row>
    <row r="703">
      <c r="A703" s="33" t="str">
        <f t="shared" si="1"/>
        <v/>
      </c>
      <c r="B703" s="22" t="str">
        <f t="shared" si="2"/>
        <v/>
      </c>
      <c r="C703" s="14" t="str">
        <f>IF($A703&lt;&gt;"",MINIFS(Merchant!$A:$A,Merchant!$B:$B,$G$2),)</f>
        <v/>
      </c>
      <c r="D703" s="14" t="str">
        <f t="shared" si="3"/>
        <v/>
      </c>
      <c r="E703" s="14" t="str">
        <f t="shared" si="4"/>
        <v/>
      </c>
      <c r="F703" s="6" t="str">
        <f>IF($A703&lt;&gt;"",MAXIFS(Token!$C:$C,Token!$A:$A,$D703),)</f>
        <v/>
      </c>
    </row>
    <row r="704">
      <c r="A704" s="33" t="str">
        <f t="shared" si="1"/>
        <v/>
      </c>
      <c r="B704" s="22" t="str">
        <f t="shared" si="2"/>
        <v/>
      </c>
      <c r="C704" s="14" t="str">
        <f>IF($A704&lt;&gt;"",MINIFS(Merchant!$A:$A,Merchant!$B:$B,$G$2),)</f>
        <v/>
      </c>
      <c r="D704" s="14" t="str">
        <f t="shared" si="3"/>
        <v/>
      </c>
      <c r="E704" s="14" t="str">
        <f t="shared" si="4"/>
        <v/>
      </c>
      <c r="F704" s="6" t="str">
        <f>IF($A704&lt;&gt;"",MAXIFS(Token!$C:$C,Token!$A:$A,$D704),)</f>
        <v/>
      </c>
    </row>
    <row r="705">
      <c r="A705" s="33" t="str">
        <f t="shared" si="1"/>
        <v/>
      </c>
      <c r="B705" s="22" t="str">
        <f t="shared" si="2"/>
        <v/>
      </c>
      <c r="C705" s="14" t="str">
        <f>IF($A705&lt;&gt;"",MINIFS(Merchant!$A:$A,Merchant!$B:$B,$G$2),)</f>
        <v/>
      </c>
      <c r="D705" s="14" t="str">
        <f t="shared" si="3"/>
        <v/>
      </c>
      <c r="E705" s="14" t="str">
        <f t="shared" si="4"/>
        <v/>
      </c>
      <c r="F705" s="6" t="str">
        <f>IF($A705&lt;&gt;"",MAXIFS(Token!$C:$C,Token!$A:$A,$D705),)</f>
        <v/>
      </c>
    </row>
    <row r="706">
      <c r="A706" s="33" t="str">
        <f t="shared" si="1"/>
        <v/>
      </c>
      <c r="B706" s="22" t="str">
        <f t="shared" si="2"/>
        <v/>
      </c>
      <c r="C706" s="14" t="str">
        <f>IF($A706&lt;&gt;"",MINIFS(Merchant!$A:$A,Merchant!$B:$B,$G$2),)</f>
        <v/>
      </c>
      <c r="D706" s="14" t="str">
        <f t="shared" si="3"/>
        <v/>
      </c>
      <c r="E706" s="14" t="str">
        <f t="shared" si="4"/>
        <v/>
      </c>
      <c r="F706" s="6" t="str">
        <f>IF($A706&lt;&gt;"",MAXIFS(Token!$C:$C,Token!$A:$A,$D706),)</f>
        <v/>
      </c>
    </row>
    <row r="707">
      <c r="A707" s="33" t="str">
        <f t="shared" si="1"/>
        <v/>
      </c>
      <c r="B707" s="22" t="str">
        <f t="shared" si="2"/>
        <v/>
      </c>
      <c r="C707" s="14" t="str">
        <f>IF($A707&lt;&gt;"",MINIFS(Merchant!$A:$A,Merchant!$B:$B,$G$2),)</f>
        <v/>
      </c>
      <c r="D707" s="14" t="str">
        <f t="shared" si="3"/>
        <v/>
      </c>
      <c r="E707" s="14" t="str">
        <f t="shared" si="4"/>
        <v/>
      </c>
      <c r="F707" s="6" t="str">
        <f>IF($A707&lt;&gt;"",MAXIFS(Token!$C:$C,Token!$A:$A,$D707),)</f>
        <v/>
      </c>
    </row>
    <row r="708">
      <c r="A708" s="33" t="str">
        <f t="shared" si="1"/>
        <v/>
      </c>
      <c r="B708" s="22" t="str">
        <f t="shared" si="2"/>
        <v/>
      </c>
      <c r="C708" s="14" t="str">
        <f>IF($A708&lt;&gt;"",MINIFS(Merchant!$A:$A,Merchant!$B:$B,$G$2),)</f>
        <v/>
      </c>
      <c r="D708" s="14" t="str">
        <f t="shared" si="3"/>
        <v/>
      </c>
      <c r="E708" s="14" t="str">
        <f t="shared" si="4"/>
        <v/>
      </c>
      <c r="F708" s="6" t="str">
        <f>IF($A708&lt;&gt;"",MAXIFS(Token!$C:$C,Token!$A:$A,$D708),)</f>
        <v/>
      </c>
    </row>
    <row r="709">
      <c r="A709" s="33" t="str">
        <f t="shared" si="1"/>
        <v/>
      </c>
      <c r="B709" s="22" t="str">
        <f t="shared" si="2"/>
        <v/>
      </c>
      <c r="C709" s="14" t="str">
        <f>IF($A709&lt;&gt;"",MINIFS(Merchant!$A:$A,Merchant!$B:$B,$G$2),)</f>
        <v/>
      </c>
      <c r="D709" s="14" t="str">
        <f t="shared" si="3"/>
        <v/>
      </c>
      <c r="E709" s="14" t="str">
        <f t="shared" si="4"/>
        <v/>
      </c>
      <c r="F709" s="6" t="str">
        <f>IF($A709&lt;&gt;"",MAXIFS(Token!$C:$C,Token!$A:$A,$D709),)</f>
        <v/>
      </c>
    </row>
    <row r="710">
      <c r="A710" s="33" t="str">
        <f t="shared" si="1"/>
        <v/>
      </c>
      <c r="B710" s="22" t="str">
        <f t="shared" si="2"/>
        <v/>
      </c>
      <c r="C710" s="14" t="str">
        <f>IF($A710&lt;&gt;"",MINIFS(Merchant!$A:$A,Merchant!$B:$B,$G$2),)</f>
        <v/>
      </c>
      <c r="D710" s="14" t="str">
        <f t="shared" si="3"/>
        <v/>
      </c>
      <c r="E710" s="14" t="str">
        <f t="shared" si="4"/>
        <v/>
      </c>
      <c r="F710" s="6" t="str">
        <f>IF($A710&lt;&gt;"",MAXIFS(Token!$C:$C,Token!$A:$A,$D710),)</f>
        <v/>
      </c>
    </row>
    <row r="711">
      <c r="A711" s="33" t="str">
        <f t="shared" si="1"/>
        <v/>
      </c>
      <c r="B711" s="22" t="str">
        <f t="shared" si="2"/>
        <v/>
      </c>
      <c r="C711" s="14" t="str">
        <f>IF($A711&lt;&gt;"",MINIFS(Merchant!$A:$A,Merchant!$B:$B,$G$2),)</f>
        <v/>
      </c>
      <c r="D711" s="14" t="str">
        <f t="shared" si="3"/>
        <v/>
      </c>
      <c r="E711" s="14" t="str">
        <f t="shared" si="4"/>
        <v/>
      </c>
      <c r="F711" s="6" t="str">
        <f>IF($A711&lt;&gt;"",MAXIFS(Token!$C:$C,Token!$A:$A,$D711),)</f>
        <v/>
      </c>
    </row>
    <row r="712">
      <c r="A712" s="33" t="str">
        <f t="shared" si="1"/>
        <v/>
      </c>
      <c r="B712" s="22" t="str">
        <f t="shared" si="2"/>
        <v/>
      </c>
      <c r="C712" s="14" t="str">
        <f>IF($A712&lt;&gt;"",MINIFS(Merchant!$A:$A,Merchant!$B:$B,$G$2),)</f>
        <v/>
      </c>
      <c r="D712" s="14" t="str">
        <f t="shared" si="3"/>
        <v/>
      </c>
      <c r="E712" s="14" t="str">
        <f t="shared" si="4"/>
        <v/>
      </c>
      <c r="F712" s="6" t="str">
        <f>IF($A712&lt;&gt;"",MAXIFS(Token!$C:$C,Token!$A:$A,$D712),)</f>
        <v/>
      </c>
    </row>
    <row r="713">
      <c r="A713" s="33" t="str">
        <f t="shared" si="1"/>
        <v/>
      </c>
      <c r="B713" s="22" t="str">
        <f t="shared" si="2"/>
        <v/>
      </c>
      <c r="C713" s="14" t="str">
        <f>IF($A713&lt;&gt;"",MINIFS(Merchant!$A:$A,Merchant!$B:$B,$G$2),)</f>
        <v/>
      </c>
      <c r="D713" s="14" t="str">
        <f t="shared" si="3"/>
        <v/>
      </c>
      <c r="E713" s="14" t="str">
        <f t="shared" si="4"/>
        <v/>
      </c>
      <c r="F713" s="6" t="str">
        <f>IF($A713&lt;&gt;"",MAXIFS(Token!$C:$C,Token!$A:$A,$D713),)</f>
        <v/>
      </c>
    </row>
    <row r="714">
      <c r="A714" s="33" t="str">
        <f t="shared" si="1"/>
        <v/>
      </c>
      <c r="B714" s="22" t="str">
        <f t="shared" si="2"/>
        <v/>
      </c>
      <c r="C714" s="14" t="str">
        <f>IF($A714&lt;&gt;"",MINIFS(Merchant!$A:$A,Merchant!$B:$B,$G$2),)</f>
        <v/>
      </c>
      <c r="D714" s="14" t="str">
        <f t="shared" si="3"/>
        <v/>
      </c>
      <c r="E714" s="14" t="str">
        <f t="shared" si="4"/>
        <v/>
      </c>
      <c r="F714" s="6" t="str">
        <f>IF($A714&lt;&gt;"",MAXIFS(Token!$C:$C,Token!$A:$A,$D714),)</f>
        <v/>
      </c>
    </row>
    <row r="715">
      <c r="A715" s="33" t="str">
        <f t="shared" si="1"/>
        <v/>
      </c>
      <c r="B715" s="22" t="str">
        <f t="shared" si="2"/>
        <v/>
      </c>
      <c r="C715" s="14" t="str">
        <f>IF($A715&lt;&gt;"",MINIFS(Merchant!$A:$A,Merchant!$B:$B,$G$2),)</f>
        <v/>
      </c>
      <c r="D715" s="14" t="str">
        <f t="shared" si="3"/>
        <v/>
      </c>
      <c r="E715" s="14" t="str">
        <f t="shared" si="4"/>
        <v/>
      </c>
      <c r="F715" s="6" t="str">
        <f>IF($A715&lt;&gt;"",MAXIFS(Token!$C:$C,Token!$A:$A,$D715),)</f>
        <v/>
      </c>
    </row>
    <row r="716">
      <c r="A716" s="33" t="str">
        <f t="shared" si="1"/>
        <v/>
      </c>
      <c r="B716" s="22" t="str">
        <f t="shared" si="2"/>
        <v/>
      </c>
      <c r="C716" s="14" t="str">
        <f>IF($A716&lt;&gt;"",MINIFS(Merchant!$A:$A,Merchant!$B:$B,$G$2),)</f>
        <v/>
      </c>
      <c r="D716" s="14" t="str">
        <f t="shared" si="3"/>
        <v/>
      </c>
      <c r="E716" s="14" t="str">
        <f t="shared" si="4"/>
        <v/>
      </c>
      <c r="F716" s="6" t="str">
        <f>IF($A716&lt;&gt;"",MAXIFS(Token!$C:$C,Token!$A:$A,$D716),)</f>
        <v/>
      </c>
    </row>
    <row r="717">
      <c r="A717" s="33" t="str">
        <f t="shared" si="1"/>
        <v/>
      </c>
      <c r="B717" s="22" t="str">
        <f t="shared" si="2"/>
        <v/>
      </c>
      <c r="C717" s="14" t="str">
        <f>IF($A717&lt;&gt;"",MINIFS(Merchant!$A:$A,Merchant!$B:$B,$G$2),)</f>
        <v/>
      </c>
      <c r="D717" s="14" t="str">
        <f t="shared" si="3"/>
        <v/>
      </c>
      <c r="E717" s="14" t="str">
        <f t="shared" si="4"/>
        <v/>
      </c>
      <c r="F717" s="6" t="str">
        <f>IF($A717&lt;&gt;"",MAXIFS(Token!$C:$C,Token!$A:$A,$D717),)</f>
        <v/>
      </c>
    </row>
    <row r="718">
      <c r="A718" s="33" t="str">
        <f t="shared" si="1"/>
        <v/>
      </c>
      <c r="B718" s="22" t="str">
        <f t="shared" si="2"/>
        <v/>
      </c>
      <c r="C718" s="14" t="str">
        <f>IF($A718&lt;&gt;"",MINIFS(Merchant!$A:$A,Merchant!$B:$B,$G$2),)</f>
        <v/>
      </c>
      <c r="D718" s="14" t="str">
        <f t="shared" si="3"/>
        <v/>
      </c>
      <c r="E718" s="14" t="str">
        <f t="shared" si="4"/>
        <v/>
      </c>
      <c r="F718" s="6" t="str">
        <f>IF($A718&lt;&gt;"",MAXIFS(Token!$C:$C,Token!$A:$A,$D718),)</f>
        <v/>
      </c>
    </row>
    <row r="719">
      <c r="A719" s="33" t="str">
        <f t="shared" si="1"/>
        <v/>
      </c>
      <c r="B719" s="22" t="str">
        <f t="shared" si="2"/>
        <v/>
      </c>
      <c r="C719" s="14" t="str">
        <f>IF($A719&lt;&gt;"",MINIFS(Merchant!$A:$A,Merchant!$B:$B,$G$2),)</f>
        <v/>
      </c>
      <c r="D719" s="14" t="str">
        <f t="shared" si="3"/>
        <v/>
      </c>
      <c r="E719" s="14" t="str">
        <f t="shared" si="4"/>
        <v/>
      </c>
      <c r="F719" s="6" t="str">
        <f>IF($A719&lt;&gt;"",MAXIFS(Token!$C:$C,Token!$A:$A,$D719),)</f>
        <v/>
      </c>
    </row>
    <row r="720">
      <c r="A720" s="33" t="str">
        <f t="shared" si="1"/>
        <v/>
      </c>
      <c r="B720" s="22" t="str">
        <f t="shared" si="2"/>
        <v/>
      </c>
      <c r="C720" s="14" t="str">
        <f>IF($A720&lt;&gt;"",MINIFS(Merchant!$A:$A,Merchant!$B:$B,$G$2),)</f>
        <v/>
      </c>
      <c r="D720" s="14" t="str">
        <f t="shared" si="3"/>
        <v/>
      </c>
      <c r="E720" s="14" t="str">
        <f t="shared" si="4"/>
        <v/>
      </c>
      <c r="F720" s="6" t="str">
        <f>IF($A720&lt;&gt;"",MAXIFS(Token!$C:$C,Token!$A:$A,$D720),)</f>
        <v/>
      </c>
    </row>
    <row r="721">
      <c r="A721" s="33" t="str">
        <f t="shared" si="1"/>
        <v/>
      </c>
      <c r="B721" s="22" t="str">
        <f t="shared" si="2"/>
        <v/>
      </c>
      <c r="C721" s="14" t="str">
        <f>IF($A721&lt;&gt;"",MINIFS(Merchant!$A:$A,Merchant!$B:$B,$G$2),)</f>
        <v/>
      </c>
      <c r="D721" s="14" t="str">
        <f t="shared" si="3"/>
        <v/>
      </c>
      <c r="E721" s="14" t="str">
        <f t="shared" si="4"/>
        <v/>
      </c>
      <c r="F721" s="6" t="str">
        <f>IF($A721&lt;&gt;"",MAXIFS(Token!$C:$C,Token!$A:$A,$D721),)</f>
        <v/>
      </c>
    </row>
    <row r="722">
      <c r="A722" s="33" t="str">
        <f t="shared" si="1"/>
        <v/>
      </c>
      <c r="B722" s="22" t="str">
        <f t="shared" si="2"/>
        <v/>
      </c>
      <c r="C722" s="14" t="str">
        <f>IF($A722&lt;&gt;"",MINIFS(Merchant!$A:$A,Merchant!$B:$B,$G$2),)</f>
        <v/>
      </c>
      <c r="D722" s="14" t="str">
        <f t="shared" si="3"/>
        <v/>
      </c>
      <c r="E722" s="14" t="str">
        <f t="shared" si="4"/>
        <v/>
      </c>
      <c r="F722" s="6" t="str">
        <f>IF($A722&lt;&gt;"",MAXIFS(Token!$C:$C,Token!$A:$A,$D722),)</f>
        <v/>
      </c>
    </row>
    <row r="723">
      <c r="A723" s="33" t="str">
        <f t="shared" si="1"/>
        <v/>
      </c>
      <c r="B723" s="22" t="str">
        <f t="shared" si="2"/>
        <v/>
      </c>
      <c r="C723" s="14" t="str">
        <f>IF($A723&lt;&gt;"",MINIFS(Merchant!$A:$A,Merchant!$B:$B,$G$2),)</f>
        <v/>
      </c>
      <c r="D723" s="14" t="str">
        <f t="shared" si="3"/>
        <v/>
      </c>
      <c r="E723" s="14" t="str">
        <f t="shared" si="4"/>
        <v/>
      </c>
      <c r="F723" s="6" t="str">
        <f>IF($A723&lt;&gt;"",MAXIFS(Token!$C:$C,Token!$A:$A,$D723),)</f>
        <v/>
      </c>
    </row>
    <row r="724">
      <c r="A724" s="33" t="str">
        <f t="shared" si="1"/>
        <v/>
      </c>
      <c r="B724" s="22" t="str">
        <f t="shared" si="2"/>
        <v/>
      </c>
      <c r="C724" s="14" t="str">
        <f>IF($A724&lt;&gt;"",MINIFS(Merchant!$A:$A,Merchant!$B:$B,$G$2),)</f>
        <v/>
      </c>
      <c r="D724" s="14" t="str">
        <f t="shared" si="3"/>
        <v/>
      </c>
      <c r="E724" s="14" t="str">
        <f t="shared" si="4"/>
        <v/>
      </c>
      <c r="F724" s="6" t="str">
        <f>IF($A724&lt;&gt;"",MAXIFS(Token!$C:$C,Token!$A:$A,$D724),)</f>
        <v/>
      </c>
    </row>
    <row r="725">
      <c r="A725" s="33" t="str">
        <f t="shared" si="1"/>
        <v/>
      </c>
      <c r="B725" s="22" t="str">
        <f t="shared" si="2"/>
        <v/>
      </c>
      <c r="C725" s="14" t="str">
        <f>IF($A725&lt;&gt;"",MINIFS(Merchant!$A:$A,Merchant!$B:$B,$G$2),)</f>
        <v/>
      </c>
      <c r="D725" s="14" t="str">
        <f t="shared" si="3"/>
        <v/>
      </c>
      <c r="E725" s="14" t="str">
        <f t="shared" si="4"/>
        <v/>
      </c>
      <c r="F725" s="6" t="str">
        <f>IF($A725&lt;&gt;"",MAXIFS(Token!$C:$C,Token!$A:$A,$D725),)</f>
        <v/>
      </c>
    </row>
    <row r="726">
      <c r="A726" s="33" t="str">
        <f t="shared" si="1"/>
        <v/>
      </c>
      <c r="B726" s="22" t="str">
        <f t="shared" si="2"/>
        <v/>
      </c>
      <c r="C726" s="14" t="str">
        <f>IF($A726&lt;&gt;"",MINIFS(Merchant!$A:$A,Merchant!$B:$B,$G$2),)</f>
        <v/>
      </c>
      <c r="D726" s="14" t="str">
        <f t="shared" si="3"/>
        <v/>
      </c>
      <c r="E726" s="14" t="str">
        <f t="shared" si="4"/>
        <v/>
      </c>
      <c r="F726" s="6" t="str">
        <f>IF($A726&lt;&gt;"",MAXIFS(Token!$C:$C,Token!$A:$A,$D726),)</f>
        <v/>
      </c>
    </row>
    <row r="727">
      <c r="A727" s="33" t="str">
        <f t="shared" si="1"/>
        <v/>
      </c>
      <c r="B727" s="22" t="str">
        <f t="shared" si="2"/>
        <v/>
      </c>
      <c r="C727" s="14" t="str">
        <f>IF($A727&lt;&gt;"",MINIFS(Merchant!$A:$A,Merchant!$B:$B,$G$2),)</f>
        <v/>
      </c>
      <c r="D727" s="14" t="str">
        <f t="shared" si="3"/>
        <v/>
      </c>
      <c r="E727" s="14" t="str">
        <f t="shared" si="4"/>
        <v/>
      </c>
      <c r="F727" s="6" t="str">
        <f>IF($A727&lt;&gt;"",MAXIFS(Token!$C:$C,Token!$A:$A,$D727),)</f>
        <v/>
      </c>
    </row>
    <row r="728">
      <c r="A728" s="33" t="str">
        <f t="shared" si="1"/>
        <v/>
      </c>
      <c r="B728" s="22" t="str">
        <f t="shared" si="2"/>
        <v/>
      </c>
      <c r="C728" s="14" t="str">
        <f>IF($A728&lt;&gt;"",MINIFS(Merchant!$A:$A,Merchant!$B:$B,$G$2),)</f>
        <v/>
      </c>
      <c r="D728" s="14" t="str">
        <f t="shared" si="3"/>
        <v/>
      </c>
      <c r="E728" s="14" t="str">
        <f t="shared" si="4"/>
        <v/>
      </c>
      <c r="F728" s="6" t="str">
        <f>IF($A728&lt;&gt;"",MAXIFS(Token!$C:$C,Token!$A:$A,$D728),)</f>
        <v/>
      </c>
    </row>
    <row r="729">
      <c r="A729" s="33" t="str">
        <f t="shared" si="1"/>
        <v/>
      </c>
      <c r="B729" s="22" t="str">
        <f t="shared" si="2"/>
        <v/>
      </c>
      <c r="C729" s="14" t="str">
        <f>IF($A729&lt;&gt;"",MINIFS(Merchant!$A:$A,Merchant!$B:$B,$G$2),)</f>
        <v/>
      </c>
      <c r="D729" s="14" t="str">
        <f t="shared" si="3"/>
        <v/>
      </c>
      <c r="E729" s="14" t="str">
        <f t="shared" si="4"/>
        <v/>
      </c>
      <c r="F729" s="6" t="str">
        <f>IF($A729&lt;&gt;"",MAXIFS(Token!$C:$C,Token!$A:$A,$D729),)</f>
        <v/>
      </c>
    </row>
    <row r="730">
      <c r="A730" s="33" t="str">
        <f t="shared" si="1"/>
        <v/>
      </c>
      <c r="B730" s="22" t="str">
        <f t="shared" si="2"/>
        <v/>
      </c>
      <c r="C730" s="14" t="str">
        <f>IF($A730&lt;&gt;"",MINIFS(Merchant!$A:$A,Merchant!$B:$B,$G$2),)</f>
        <v/>
      </c>
      <c r="D730" s="14" t="str">
        <f t="shared" si="3"/>
        <v/>
      </c>
      <c r="E730" s="14" t="str">
        <f t="shared" si="4"/>
        <v/>
      </c>
      <c r="F730" s="6" t="str">
        <f>IF($A730&lt;&gt;"",MAXIFS(Token!$C:$C,Token!$A:$A,$D730),)</f>
        <v/>
      </c>
    </row>
    <row r="731">
      <c r="A731" s="33" t="str">
        <f t="shared" si="1"/>
        <v/>
      </c>
      <c r="B731" s="22" t="str">
        <f t="shared" si="2"/>
        <v/>
      </c>
      <c r="C731" s="14" t="str">
        <f>IF($A731&lt;&gt;"",MINIFS(Merchant!$A:$A,Merchant!$B:$B,$G$2),)</f>
        <v/>
      </c>
      <c r="D731" s="14" t="str">
        <f t="shared" si="3"/>
        <v/>
      </c>
      <c r="E731" s="14" t="str">
        <f t="shared" si="4"/>
        <v/>
      </c>
      <c r="F731" s="6" t="str">
        <f>IF($A731&lt;&gt;"",MAXIFS(Token!$C:$C,Token!$A:$A,$D731),)</f>
        <v/>
      </c>
    </row>
    <row r="732">
      <c r="A732" s="33" t="str">
        <f t="shared" si="1"/>
        <v/>
      </c>
      <c r="B732" s="22" t="str">
        <f t="shared" si="2"/>
        <v/>
      </c>
      <c r="C732" s="14" t="str">
        <f>IF($A732&lt;&gt;"",MINIFS(Merchant!$A:$A,Merchant!$B:$B,$G$2),)</f>
        <v/>
      </c>
      <c r="D732" s="14" t="str">
        <f t="shared" si="3"/>
        <v/>
      </c>
      <c r="E732" s="14" t="str">
        <f t="shared" si="4"/>
        <v/>
      </c>
      <c r="F732" s="6" t="str">
        <f>IF($A732&lt;&gt;"",MAXIFS(Token!$C:$C,Token!$A:$A,$D732),)</f>
        <v/>
      </c>
    </row>
    <row r="733">
      <c r="A733" s="33" t="str">
        <f t="shared" si="1"/>
        <v/>
      </c>
      <c r="B733" s="22" t="str">
        <f t="shared" si="2"/>
        <v/>
      </c>
      <c r="C733" s="14" t="str">
        <f>IF($A733&lt;&gt;"",MINIFS(Merchant!$A:$A,Merchant!$B:$B,$G$2),)</f>
        <v/>
      </c>
      <c r="D733" s="14" t="str">
        <f t="shared" si="3"/>
        <v/>
      </c>
      <c r="E733" s="14" t="str">
        <f t="shared" si="4"/>
        <v/>
      </c>
      <c r="F733" s="6" t="str">
        <f>IF($A733&lt;&gt;"",MAXIFS(Token!$C:$C,Token!$A:$A,$D733),)</f>
        <v/>
      </c>
    </row>
    <row r="734">
      <c r="A734" s="33" t="str">
        <f t="shared" si="1"/>
        <v/>
      </c>
      <c r="B734" s="22" t="str">
        <f t="shared" si="2"/>
        <v/>
      </c>
      <c r="C734" s="14" t="str">
        <f>IF($A734&lt;&gt;"",MINIFS(Merchant!$A:$A,Merchant!$B:$B,$G$2),)</f>
        <v/>
      </c>
      <c r="D734" s="14" t="str">
        <f t="shared" si="3"/>
        <v/>
      </c>
      <c r="E734" s="14" t="str">
        <f t="shared" si="4"/>
        <v/>
      </c>
      <c r="F734" s="6" t="str">
        <f>IF($A734&lt;&gt;"",MAXIFS(Token!$C:$C,Token!$A:$A,$D734),)</f>
        <v/>
      </c>
    </row>
    <row r="735">
      <c r="A735" s="33" t="str">
        <f t="shared" si="1"/>
        <v/>
      </c>
      <c r="B735" s="22" t="str">
        <f t="shared" si="2"/>
        <v/>
      </c>
      <c r="C735" s="14" t="str">
        <f>IF($A735&lt;&gt;"",MINIFS(Merchant!$A:$A,Merchant!$B:$B,$G$2),)</f>
        <v/>
      </c>
      <c r="D735" s="14" t="str">
        <f t="shared" si="3"/>
        <v/>
      </c>
      <c r="E735" s="14" t="str">
        <f t="shared" si="4"/>
        <v/>
      </c>
      <c r="F735" s="6" t="str">
        <f>IF($A735&lt;&gt;"",MAXIFS(Token!$C:$C,Token!$A:$A,$D735),)</f>
        <v/>
      </c>
    </row>
    <row r="736">
      <c r="A736" s="33" t="str">
        <f t="shared" si="1"/>
        <v/>
      </c>
      <c r="B736" s="22" t="str">
        <f t="shared" si="2"/>
        <v/>
      </c>
      <c r="C736" s="14" t="str">
        <f>IF($A736&lt;&gt;"",MINIFS(Merchant!$A:$A,Merchant!$B:$B,$G$2),)</f>
        <v/>
      </c>
      <c r="D736" s="14" t="str">
        <f t="shared" si="3"/>
        <v/>
      </c>
      <c r="E736" s="14" t="str">
        <f t="shared" si="4"/>
        <v/>
      </c>
      <c r="F736" s="6" t="str">
        <f>IF($A736&lt;&gt;"",MAXIFS(Token!$C:$C,Token!$A:$A,$D736),)</f>
        <v/>
      </c>
    </row>
    <row r="737">
      <c r="A737" s="33" t="str">
        <f t="shared" si="1"/>
        <v/>
      </c>
      <c r="B737" s="22" t="str">
        <f t="shared" si="2"/>
        <v/>
      </c>
      <c r="C737" s="14" t="str">
        <f>IF($A737&lt;&gt;"",MINIFS(Merchant!$A:$A,Merchant!$B:$B,$G$2),)</f>
        <v/>
      </c>
      <c r="D737" s="14" t="str">
        <f t="shared" si="3"/>
        <v/>
      </c>
      <c r="E737" s="14" t="str">
        <f t="shared" si="4"/>
        <v/>
      </c>
      <c r="F737" s="6" t="str">
        <f>IF($A737&lt;&gt;"",MAXIFS(Token!$C:$C,Token!$A:$A,$D737),)</f>
        <v/>
      </c>
    </row>
    <row r="738">
      <c r="A738" s="33" t="str">
        <f t="shared" si="1"/>
        <v/>
      </c>
      <c r="B738" s="22" t="str">
        <f t="shared" si="2"/>
        <v/>
      </c>
      <c r="C738" s="14" t="str">
        <f>IF($A738&lt;&gt;"",MINIFS(Merchant!$A:$A,Merchant!$B:$B,$G$2),)</f>
        <v/>
      </c>
      <c r="D738" s="14" t="str">
        <f t="shared" si="3"/>
        <v/>
      </c>
      <c r="E738" s="14" t="str">
        <f t="shared" si="4"/>
        <v/>
      </c>
      <c r="F738" s="6" t="str">
        <f>IF($A738&lt;&gt;"",MAXIFS(Token!$C:$C,Token!$A:$A,$D738),)</f>
        <v/>
      </c>
    </row>
    <row r="739">
      <c r="A739" s="33" t="str">
        <f t="shared" si="1"/>
        <v/>
      </c>
      <c r="B739" s="22" t="str">
        <f t="shared" si="2"/>
        <v/>
      </c>
      <c r="C739" s="14" t="str">
        <f>IF($A739&lt;&gt;"",MINIFS(Merchant!$A:$A,Merchant!$B:$B,$G$2),)</f>
        <v/>
      </c>
      <c r="D739" s="14" t="str">
        <f t="shared" si="3"/>
        <v/>
      </c>
      <c r="E739" s="14" t="str">
        <f t="shared" si="4"/>
        <v/>
      </c>
      <c r="F739" s="6" t="str">
        <f>IF($A739&lt;&gt;"",MAXIFS(Token!$C:$C,Token!$A:$A,$D739),)</f>
        <v/>
      </c>
    </row>
    <row r="740">
      <c r="A740" s="33" t="str">
        <f t="shared" si="1"/>
        <v/>
      </c>
      <c r="B740" s="22" t="str">
        <f t="shared" si="2"/>
        <v/>
      </c>
      <c r="C740" s="14" t="str">
        <f>IF($A740&lt;&gt;"",MINIFS(Merchant!$A:$A,Merchant!$B:$B,$G$2),)</f>
        <v/>
      </c>
      <c r="D740" s="14" t="str">
        <f t="shared" si="3"/>
        <v/>
      </c>
      <c r="E740" s="14" t="str">
        <f t="shared" si="4"/>
        <v/>
      </c>
      <c r="F740" s="6" t="str">
        <f>IF($A740&lt;&gt;"",MAXIFS(Token!$C:$C,Token!$A:$A,$D740),)</f>
        <v/>
      </c>
    </row>
    <row r="741">
      <c r="A741" s="33" t="str">
        <f t="shared" si="1"/>
        <v/>
      </c>
      <c r="B741" s="22" t="str">
        <f t="shared" si="2"/>
        <v/>
      </c>
      <c r="C741" s="14" t="str">
        <f>IF($A741&lt;&gt;"",MINIFS(Merchant!$A:$A,Merchant!$B:$B,$G$2),)</f>
        <v/>
      </c>
      <c r="D741" s="14" t="str">
        <f t="shared" si="3"/>
        <v/>
      </c>
      <c r="E741" s="14" t="str">
        <f t="shared" si="4"/>
        <v/>
      </c>
      <c r="F741" s="6" t="str">
        <f>IF($A741&lt;&gt;"",MAXIFS(Token!$C:$C,Token!$A:$A,$D741),)</f>
        <v/>
      </c>
    </row>
    <row r="742">
      <c r="A742" s="33" t="str">
        <f t="shared" si="1"/>
        <v/>
      </c>
      <c r="B742" s="22" t="str">
        <f t="shared" si="2"/>
        <v/>
      </c>
      <c r="C742" s="14" t="str">
        <f>IF($A742&lt;&gt;"",MINIFS(Merchant!$A:$A,Merchant!$B:$B,$G$2),)</f>
        <v/>
      </c>
      <c r="D742" s="14" t="str">
        <f t="shared" si="3"/>
        <v/>
      </c>
      <c r="E742" s="14" t="str">
        <f t="shared" si="4"/>
        <v/>
      </c>
      <c r="F742" s="6" t="str">
        <f>IF($A742&lt;&gt;"",MAXIFS(Token!$C:$C,Token!$A:$A,$D742),)</f>
        <v/>
      </c>
    </row>
    <row r="743">
      <c r="A743" s="33" t="str">
        <f t="shared" si="1"/>
        <v/>
      </c>
      <c r="B743" s="22" t="str">
        <f t="shared" si="2"/>
        <v/>
      </c>
      <c r="C743" s="14" t="str">
        <f>IF($A743&lt;&gt;"",MINIFS(Merchant!$A:$A,Merchant!$B:$B,$G$2),)</f>
        <v/>
      </c>
      <c r="D743" s="14" t="str">
        <f t="shared" si="3"/>
        <v/>
      </c>
      <c r="E743" s="14" t="str">
        <f t="shared" si="4"/>
        <v/>
      </c>
      <c r="F743" s="6" t="str">
        <f>IF($A743&lt;&gt;"",MAXIFS(Token!$C:$C,Token!$A:$A,$D743),)</f>
        <v/>
      </c>
    </row>
    <row r="744">
      <c r="A744" s="33" t="str">
        <f t="shared" si="1"/>
        <v/>
      </c>
      <c r="B744" s="22" t="str">
        <f t="shared" si="2"/>
        <v/>
      </c>
      <c r="C744" s="14" t="str">
        <f>IF($A744&lt;&gt;"",MINIFS(Merchant!$A:$A,Merchant!$B:$B,$G$2),)</f>
        <v/>
      </c>
      <c r="D744" s="14" t="str">
        <f t="shared" si="3"/>
        <v/>
      </c>
      <c r="E744" s="14" t="str">
        <f t="shared" si="4"/>
        <v/>
      </c>
      <c r="F744" s="6" t="str">
        <f>IF($A744&lt;&gt;"",MAXIFS(Token!$C:$C,Token!$A:$A,$D744),)</f>
        <v/>
      </c>
    </row>
    <row r="745">
      <c r="A745" s="33" t="str">
        <f t="shared" si="1"/>
        <v/>
      </c>
      <c r="B745" s="22" t="str">
        <f t="shared" si="2"/>
        <v/>
      </c>
      <c r="C745" s="14" t="str">
        <f>IF($A745&lt;&gt;"",MINIFS(Merchant!$A:$A,Merchant!$B:$B,$G$2),)</f>
        <v/>
      </c>
      <c r="D745" s="14" t="str">
        <f t="shared" si="3"/>
        <v/>
      </c>
      <c r="E745" s="14" t="str">
        <f t="shared" si="4"/>
        <v/>
      </c>
      <c r="F745" s="6" t="str">
        <f>IF($A745&lt;&gt;"",MAXIFS(Token!$C:$C,Token!$A:$A,$D745),)</f>
        <v/>
      </c>
    </row>
    <row r="746">
      <c r="A746" s="33" t="str">
        <f t="shared" si="1"/>
        <v/>
      </c>
      <c r="B746" s="22" t="str">
        <f t="shared" si="2"/>
        <v/>
      </c>
      <c r="C746" s="14" t="str">
        <f>IF($A746&lt;&gt;"",MINIFS(Merchant!$A:$A,Merchant!$B:$B,$G$2),)</f>
        <v/>
      </c>
      <c r="D746" s="14" t="str">
        <f t="shared" si="3"/>
        <v/>
      </c>
      <c r="E746" s="14" t="str">
        <f t="shared" si="4"/>
        <v/>
      </c>
      <c r="F746" s="6" t="str">
        <f>IF($A746&lt;&gt;"",MAXIFS(Token!$C:$C,Token!$A:$A,$D746),)</f>
        <v/>
      </c>
    </row>
    <row r="747">
      <c r="A747" s="33" t="str">
        <f t="shared" si="1"/>
        <v/>
      </c>
      <c r="B747" s="22" t="str">
        <f t="shared" si="2"/>
        <v/>
      </c>
      <c r="C747" s="14" t="str">
        <f>IF($A747&lt;&gt;"",MINIFS(Merchant!$A:$A,Merchant!$B:$B,$G$2),)</f>
        <v/>
      </c>
      <c r="D747" s="14" t="str">
        <f t="shared" si="3"/>
        <v/>
      </c>
      <c r="E747" s="14" t="str">
        <f t="shared" si="4"/>
        <v/>
      </c>
      <c r="F747" s="6" t="str">
        <f>IF($A747&lt;&gt;"",MAXIFS(Token!$C:$C,Token!$A:$A,$D747),)</f>
        <v/>
      </c>
    </row>
    <row r="748">
      <c r="A748" s="33" t="str">
        <f t="shared" si="1"/>
        <v/>
      </c>
      <c r="B748" s="22" t="str">
        <f t="shared" si="2"/>
        <v/>
      </c>
      <c r="C748" s="14" t="str">
        <f>IF($A748&lt;&gt;"",MINIFS(Merchant!$A:$A,Merchant!$B:$B,$G$2),)</f>
        <v/>
      </c>
      <c r="D748" s="14" t="str">
        <f t="shared" si="3"/>
        <v/>
      </c>
      <c r="E748" s="14" t="str">
        <f t="shared" si="4"/>
        <v/>
      </c>
      <c r="F748" s="6" t="str">
        <f>IF($A748&lt;&gt;"",MAXIFS(Token!$C:$C,Token!$A:$A,$D748),)</f>
        <v/>
      </c>
    </row>
    <row r="749">
      <c r="A749" s="33" t="str">
        <f t="shared" si="1"/>
        <v/>
      </c>
      <c r="B749" s="22" t="str">
        <f t="shared" si="2"/>
        <v/>
      </c>
      <c r="C749" s="14" t="str">
        <f>IF($A749&lt;&gt;"",MINIFS(Merchant!$A:$A,Merchant!$B:$B,$G$2),)</f>
        <v/>
      </c>
      <c r="D749" s="14" t="str">
        <f t="shared" si="3"/>
        <v/>
      </c>
      <c r="E749" s="14" t="str">
        <f t="shared" si="4"/>
        <v/>
      </c>
      <c r="F749" s="6" t="str">
        <f>IF($A749&lt;&gt;"",MAXIFS(Token!$C:$C,Token!$A:$A,$D749),)</f>
        <v/>
      </c>
    </row>
    <row r="750">
      <c r="A750" s="33" t="str">
        <f t="shared" si="1"/>
        <v/>
      </c>
      <c r="B750" s="22" t="str">
        <f t="shared" si="2"/>
        <v/>
      </c>
      <c r="C750" s="14" t="str">
        <f>IF($A750&lt;&gt;"",MINIFS(Merchant!$A:$A,Merchant!$B:$B,$G$2),)</f>
        <v/>
      </c>
      <c r="D750" s="14" t="str">
        <f t="shared" si="3"/>
        <v/>
      </c>
      <c r="E750" s="14" t="str">
        <f t="shared" si="4"/>
        <v/>
      </c>
      <c r="F750" s="6" t="str">
        <f>IF($A750&lt;&gt;"",MAXIFS(Token!$C:$C,Token!$A:$A,$D750),)</f>
        <v/>
      </c>
    </row>
    <row r="751">
      <c r="A751" s="33" t="str">
        <f t="shared" si="1"/>
        <v/>
      </c>
      <c r="B751" s="22" t="str">
        <f t="shared" si="2"/>
        <v/>
      </c>
      <c r="C751" s="14" t="str">
        <f>IF($A751&lt;&gt;"",MINIFS(Merchant!$A:$A,Merchant!$B:$B,$G$2),)</f>
        <v/>
      </c>
      <c r="D751" s="14" t="str">
        <f t="shared" si="3"/>
        <v/>
      </c>
      <c r="E751" s="14" t="str">
        <f t="shared" si="4"/>
        <v/>
      </c>
      <c r="F751" s="6" t="str">
        <f>IF($A751&lt;&gt;"",MAXIFS(Token!$C:$C,Token!$A:$A,$D751),)</f>
        <v/>
      </c>
    </row>
    <row r="752">
      <c r="A752" s="33" t="str">
        <f t="shared" si="1"/>
        <v/>
      </c>
      <c r="B752" s="22" t="str">
        <f t="shared" si="2"/>
        <v/>
      </c>
      <c r="C752" s="14" t="str">
        <f>IF($A752&lt;&gt;"",MINIFS(Merchant!$A:$A,Merchant!$B:$B,$G$2),)</f>
        <v/>
      </c>
      <c r="D752" s="14" t="str">
        <f t="shared" si="3"/>
        <v/>
      </c>
      <c r="E752" s="14" t="str">
        <f t="shared" si="4"/>
        <v/>
      </c>
      <c r="F752" s="6" t="str">
        <f>IF($A752&lt;&gt;"",MAXIFS(Token!$C:$C,Token!$A:$A,$D752),)</f>
        <v/>
      </c>
    </row>
    <row r="753">
      <c r="A753" s="33" t="str">
        <f t="shared" si="1"/>
        <v/>
      </c>
      <c r="B753" s="22" t="str">
        <f t="shared" si="2"/>
        <v/>
      </c>
      <c r="C753" s="14" t="str">
        <f>IF($A753&lt;&gt;"",MINIFS(Merchant!$A:$A,Merchant!$B:$B,$G$2),)</f>
        <v/>
      </c>
      <c r="D753" s="14" t="str">
        <f t="shared" si="3"/>
        <v/>
      </c>
      <c r="E753" s="14" t="str">
        <f t="shared" si="4"/>
        <v/>
      </c>
      <c r="F753" s="6" t="str">
        <f>IF($A753&lt;&gt;"",MAXIFS(Token!$C:$C,Token!$A:$A,$D753),)</f>
        <v/>
      </c>
    </row>
    <row r="754">
      <c r="A754" s="33" t="str">
        <f t="shared" si="1"/>
        <v/>
      </c>
      <c r="B754" s="22" t="str">
        <f t="shared" si="2"/>
        <v/>
      </c>
      <c r="C754" s="14" t="str">
        <f>IF($A754&lt;&gt;"",MINIFS(Merchant!$A:$A,Merchant!$B:$B,$G$2),)</f>
        <v/>
      </c>
      <c r="D754" s="14" t="str">
        <f t="shared" si="3"/>
        <v/>
      </c>
      <c r="E754" s="14" t="str">
        <f t="shared" si="4"/>
        <v/>
      </c>
      <c r="F754" s="6" t="str">
        <f>IF($A754&lt;&gt;"",MAXIFS(Token!$C:$C,Token!$A:$A,$D754),)</f>
        <v/>
      </c>
    </row>
    <row r="755">
      <c r="A755" s="33" t="str">
        <f t="shared" si="1"/>
        <v/>
      </c>
      <c r="B755" s="22" t="str">
        <f t="shared" si="2"/>
        <v/>
      </c>
      <c r="C755" s="14" t="str">
        <f>IF($A755&lt;&gt;"",MINIFS(Merchant!$A:$A,Merchant!$B:$B,$G$2),)</f>
        <v/>
      </c>
      <c r="D755" s="14" t="str">
        <f t="shared" si="3"/>
        <v/>
      </c>
      <c r="E755" s="14" t="str">
        <f t="shared" si="4"/>
        <v/>
      </c>
      <c r="F755" s="6" t="str">
        <f>IF($A755&lt;&gt;"",MAXIFS(Token!$C:$C,Token!$A:$A,$D755),)</f>
        <v/>
      </c>
    </row>
    <row r="756">
      <c r="A756" s="33" t="str">
        <f t="shared" si="1"/>
        <v/>
      </c>
      <c r="B756" s="22" t="str">
        <f t="shared" si="2"/>
        <v/>
      </c>
      <c r="C756" s="14" t="str">
        <f>IF($A756&lt;&gt;"",MINIFS(Merchant!$A:$A,Merchant!$B:$B,$G$2),)</f>
        <v/>
      </c>
      <c r="D756" s="14" t="str">
        <f t="shared" si="3"/>
        <v/>
      </c>
      <c r="E756" s="14" t="str">
        <f t="shared" si="4"/>
        <v/>
      </c>
      <c r="F756" s="6" t="str">
        <f>IF($A756&lt;&gt;"",MAXIFS(Token!$C:$C,Token!$A:$A,$D756),)</f>
        <v/>
      </c>
    </row>
    <row r="757">
      <c r="A757" s="33" t="str">
        <f t="shared" si="1"/>
        <v/>
      </c>
      <c r="B757" s="22" t="str">
        <f t="shared" si="2"/>
        <v/>
      </c>
      <c r="C757" s="14" t="str">
        <f>IF($A757&lt;&gt;"",MINIFS(Merchant!$A:$A,Merchant!$B:$B,$G$2),)</f>
        <v/>
      </c>
      <c r="D757" s="14" t="str">
        <f t="shared" si="3"/>
        <v/>
      </c>
      <c r="E757" s="14" t="str">
        <f t="shared" si="4"/>
        <v/>
      </c>
      <c r="F757" s="6" t="str">
        <f>IF($A757&lt;&gt;"",MAXIFS(Token!$C:$C,Token!$A:$A,$D757),)</f>
        <v/>
      </c>
    </row>
    <row r="758">
      <c r="A758" s="33" t="str">
        <f t="shared" si="1"/>
        <v/>
      </c>
      <c r="B758" s="22" t="str">
        <f t="shared" si="2"/>
        <v/>
      </c>
      <c r="C758" s="14" t="str">
        <f>IF($A758&lt;&gt;"",MINIFS(Merchant!$A:$A,Merchant!$B:$B,$G$2),)</f>
        <v/>
      </c>
      <c r="D758" s="14" t="str">
        <f t="shared" si="3"/>
        <v/>
      </c>
      <c r="E758" s="14" t="str">
        <f t="shared" si="4"/>
        <v/>
      </c>
      <c r="F758" s="6" t="str">
        <f>IF($A758&lt;&gt;"",MAXIFS(Token!$C:$C,Token!$A:$A,$D758),)</f>
        <v/>
      </c>
    </row>
    <row r="759">
      <c r="A759" s="33" t="str">
        <f t="shared" si="1"/>
        <v/>
      </c>
      <c r="B759" s="22" t="str">
        <f t="shared" si="2"/>
        <v/>
      </c>
      <c r="C759" s="14" t="str">
        <f>IF($A759&lt;&gt;"",MINIFS(Merchant!$A:$A,Merchant!$B:$B,$G$2),)</f>
        <v/>
      </c>
      <c r="D759" s="14" t="str">
        <f t="shared" si="3"/>
        <v/>
      </c>
      <c r="E759" s="14" t="str">
        <f t="shared" si="4"/>
        <v/>
      </c>
      <c r="F759" s="6" t="str">
        <f>IF($A759&lt;&gt;"",MAXIFS(Token!$C:$C,Token!$A:$A,$D759),)</f>
        <v/>
      </c>
    </row>
    <row r="760">
      <c r="A760" s="33" t="str">
        <f t="shared" si="1"/>
        <v/>
      </c>
      <c r="B760" s="22" t="str">
        <f t="shared" si="2"/>
        <v/>
      </c>
      <c r="C760" s="14" t="str">
        <f>IF($A760&lt;&gt;"",MINIFS(Merchant!$A:$A,Merchant!$B:$B,$G$2),)</f>
        <v/>
      </c>
      <c r="D760" s="14" t="str">
        <f t="shared" si="3"/>
        <v/>
      </c>
      <c r="E760" s="14" t="str">
        <f t="shared" si="4"/>
        <v/>
      </c>
      <c r="F760" s="6" t="str">
        <f>IF($A760&lt;&gt;"",MAXIFS(Token!$C:$C,Token!$A:$A,$D760),)</f>
        <v/>
      </c>
    </row>
    <row r="761">
      <c r="A761" s="33" t="str">
        <f t="shared" si="1"/>
        <v/>
      </c>
      <c r="B761" s="22" t="str">
        <f t="shared" si="2"/>
        <v/>
      </c>
      <c r="C761" s="14" t="str">
        <f>IF($A761&lt;&gt;"",MINIFS(Merchant!$A:$A,Merchant!$B:$B,$G$2),)</f>
        <v/>
      </c>
      <c r="D761" s="14" t="str">
        <f t="shared" si="3"/>
        <v/>
      </c>
      <c r="E761" s="14" t="str">
        <f t="shared" si="4"/>
        <v/>
      </c>
      <c r="F761" s="6" t="str">
        <f>IF($A761&lt;&gt;"",MAXIFS(Token!$C:$C,Token!$A:$A,$D761),)</f>
        <v/>
      </c>
    </row>
    <row r="762">
      <c r="A762" s="33" t="str">
        <f t="shared" si="1"/>
        <v/>
      </c>
      <c r="B762" s="22" t="str">
        <f t="shared" si="2"/>
        <v/>
      </c>
      <c r="C762" s="14" t="str">
        <f>IF($A762&lt;&gt;"",MINIFS(Merchant!$A:$A,Merchant!$B:$B,$G$2),)</f>
        <v/>
      </c>
      <c r="D762" s="14" t="str">
        <f t="shared" si="3"/>
        <v/>
      </c>
      <c r="E762" s="14" t="str">
        <f t="shared" si="4"/>
        <v/>
      </c>
      <c r="F762" s="6" t="str">
        <f>IF($A762&lt;&gt;"",MAXIFS(Token!$C:$C,Token!$A:$A,$D762),)</f>
        <v/>
      </c>
    </row>
    <row r="763">
      <c r="A763" s="33" t="str">
        <f t="shared" si="1"/>
        <v/>
      </c>
      <c r="B763" s="22" t="str">
        <f t="shared" si="2"/>
        <v/>
      </c>
      <c r="C763" s="14" t="str">
        <f>IF($A763&lt;&gt;"",MINIFS(Merchant!$A:$A,Merchant!$B:$B,$G$2),)</f>
        <v/>
      </c>
      <c r="D763" s="14" t="str">
        <f t="shared" si="3"/>
        <v/>
      </c>
      <c r="E763" s="14" t="str">
        <f t="shared" si="4"/>
        <v/>
      </c>
      <c r="F763" s="6" t="str">
        <f>IF($A763&lt;&gt;"",MAXIFS(Token!$C:$C,Token!$A:$A,$D763),)</f>
        <v/>
      </c>
    </row>
    <row r="764">
      <c r="A764" s="33" t="str">
        <f t="shared" si="1"/>
        <v/>
      </c>
      <c r="B764" s="22" t="str">
        <f t="shared" si="2"/>
        <v/>
      </c>
      <c r="C764" s="14" t="str">
        <f>IF($A764&lt;&gt;"",MINIFS(Merchant!$A:$A,Merchant!$B:$B,$G$2),)</f>
        <v/>
      </c>
      <c r="D764" s="14" t="str">
        <f t="shared" si="3"/>
        <v/>
      </c>
      <c r="E764" s="14" t="str">
        <f t="shared" si="4"/>
        <v/>
      </c>
      <c r="F764" s="6" t="str">
        <f>IF($A764&lt;&gt;"",MAXIFS(Token!$C:$C,Token!$A:$A,$D764),)</f>
        <v/>
      </c>
    </row>
    <row r="765">
      <c r="A765" s="33" t="str">
        <f t="shared" si="1"/>
        <v/>
      </c>
      <c r="B765" s="22" t="str">
        <f t="shared" si="2"/>
        <v/>
      </c>
      <c r="C765" s="14" t="str">
        <f>IF($A765&lt;&gt;"",MINIFS(Merchant!$A:$A,Merchant!$B:$B,$G$2),)</f>
        <v/>
      </c>
      <c r="D765" s="14" t="str">
        <f t="shared" si="3"/>
        <v/>
      </c>
      <c r="E765" s="14" t="str">
        <f t="shared" si="4"/>
        <v/>
      </c>
      <c r="F765" s="6" t="str">
        <f>IF($A765&lt;&gt;"",MAXIFS(Token!$C:$C,Token!$A:$A,$D765),)</f>
        <v/>
      </c>
    </row>
    <row r="766">
      <c r="A766" s="33" t="str">
        <f t="shared" si="1"/>
        <v/>
      </c>
      <c r="B766" s="22" t="str">
        <f t="shared" si="2"/>
        <v/>
      </c>
      <c r="C766" s="14" t="str">
        <f>IF($A766&lt;&gt;"",MINIFS(Merchant!$A:$A,Merchant!$B:$B,$G$2),)</f>
        <v/>
      </c>
      <c r="D766" s="14" t="str">
        <f t="shared" si="3"/>
        <v/>
      </c>
      <c r="E766" s="14" t="str">
        <f t="shared" si="4"/>
        <v/>
      </c>
      <c r="F766" s="6" t="str">
        <f>IF($A766&lt;&gt;"",MAXIFS(Token!$C:$C,Token!$A:$A,$D766),)</f>
        <v/>
      </c>
    </row>
    <row r="767">
      <c r="A767" s="33" t="str">
        <f t="shared" si="1"/>
        <v/>
      </c>
      <c r="B767" s="22" t="str">
        <f t="shared" si="2"/>
        <v/>
      </c>
      <c r="C767" s="14" t="str">
        <f>IF($A767&lt;&gt;"",MINIFS(Merchant!$A:$A,Merchant!$B:$B,$G$2),)</f>
        <v/>
      </c>
      <c r="D767" s="14" t="str">
        <f t="shared" si="3"/>
        <v/>
      </c>
      <c r="E767" s="14" t="str">
        <f t="shared" si="4"/>
        <v/>
      </c>
      <c r="F767" s="6" t="str">
        <f>IF($A767&lt;&gt;"",MAXIFS(Token!$C:$C,Token!$A:$A,$D767),)</f>
        <v/>
      </c>
    </row>
    <row r="768">
      <c r="A768" s="33" t="str">
        <f t="shared" si="1"/>
        <v/>
      </c>
      <c r="B768" s="22" t="str">
        <f t="shared" si="2"/>
        <v/>
      </c>
      <c r="C768" s="14" t="str">
        <f>IF($A768&lt;&gt;"",MINIFS(Merchant!$A:$A,Merchant!$B:$B,$G$2),)</f>
        <v/>
      </c>
      <c r="D768" s="14" t="str">
        <f t="shared" si="3"/>
        <v/>
      </c>
      <c r="E768" s="14" t="str">
        <f t="shared" si="4"/>
        <v/>
      </c>
      <c r="F768" s="6" t="str">
        <f>IF($A768&lt;&gt;"",MAXIFS(Token!$C:$C,Token!$A:$A,$D768),)</f>
        <v/>
      </c>
    </row>
    <row r="769">
      <c r="A769" s="33" t="str">
        <f t="shared" si="1"/>
        <v/>
      </c>
      <c r="B769" s="22" t="str">
        <f t="shared" si="2"/>
        <v/>
      </c>
      <c r="C769" s="14" t="str">
        <f>IF($A769&lt;&gt;"",MINIFS(Merchant!$A:$A,Merchant!$B:$B,$G$2),)</f>
        <v/>
      </c>
      <c r="D769" s="14" t="str">
        <f t="shared" si="3"/>
        <v/>
      </c>
      <c r="E769" s="14" t="str">
        <f t="shared" si="4"/>
        <v/>
      </c>
      <c r="F769" s="6" t="str">
        <f>IF($A769&lt;&gt;"",MAXIFS(Token!$C:$C,Token!$A:$A,$D769),)</f>
        <v/>
      </c>
    </row>
    <row r="770">
      <c r="A770" s="33" t="str">
        <f t="shared" si="1"/>
        <v/>
      </c>
      <c r="B770" s="22" t="str">
        <f t="shared" si="2"/>
        <v/>
      </c>
      <c r="C770" s="14" t="str">
        <f>IF($A770&lt;&gt;"",MINIFS(Merchant!$A:$A,Merchant!$B:$B,$G$2),)</f>
        <v/>
      </c>
      <c r="D770" s="14" t="str">
        <f t="shared" si="3"/>
        <v/>
      </c>
      <c r="E770" s="14" t="str">
        <f t="shared" si="4"/>
        <v/>
      </c>
      <c r="F770" s="6" t="str">
        <f>IF($A770&lt;&gt;"",MAXIFS(Token!$C:$C,Token!$A:$A,$D770),)</f>
        <v/>
      </c>
    </row>
    <row r="771">
      <c r="A771" s="33" t="str">
        <f t="shared" si="1"/>
        <v/>
      </c>
      <c r="B771" s="22" t="str">
        <f t="shared" si="2"/>
        <v/>
      </c>
      <c r="C771" s="14" t="str">
        <f>IF($A771&lt;&gt;"",MINIFS(Merchant!$A:$A,Merchant!$B:$B,$G$2),)</f>
        <v/>
      </c>
      <c r="D771" s="14" t="str">
        <f t="shared" si="3"/>
        <v/>
      </c>
      <c r="E771" s="14" t="str">
        <f t="shared" si="4"/>
        <v/>
      </c>
      <c r="F771" s="6" t="str">
        <f>IF($A771&lt;&gt;"",MAXIFS(Token!$C:$C,Token!$A:$A,$D771),)</f>
        <v/>
      </c>
    </row>
    <row r="772">
      <c r="A772" s="33" t="str">
        <f t="shared" si="1"/>
        <v/>
      </c>
      <c r="B772" s="22" t="str">
        <f t="shared" si="2"/>
        <v/>
      </c>
      <c r="C772" s="14" t="str">
        <f>IF($A772&lt;&gt;"",MINIFS(Merchant!$A:$A,Merchant!$B:$B,$G$2),)</f>
        <v/>
      </c>
      <c r="D772" s="14" t="str">
        <f t="shared" si="3"/>
        <v/>
      </c>
      <c r="E772" s="14" t="str">
        <f t="shared" si="4"/>
        <v/>
      </c>
      <c r="F772" s="6" t="str">
        <f>IF($A772&lt;&gt;"",MAXIFS(Token!$C:$C,Token!$A:$A,$D772),)</f>
        <v/>
      </c>
    </row>
    <row r="773">
      <c r="A773" s="33" t="str">
        <f t="shared" si="1"/>
        <v/>
      </c>
      <c r="B773" s="22" t="str">
        <f t="shared" si="2"/>
        <v/>
      </c>
      <c r="C773" s="14" t="str">
        <f>IF($A773&lt;&gt;"",MINIFS(Merchant!$A:$A,Merchant!$B:$B,$G$2),)</f>
        <v/>
      </c>
      <c r="D773" s="14" t="str">
        <f t="shared" si="3"/>
        <v/>
      </c>
      <c r="E773" s="14" t="str">
        <f t="shared" si="4"/>
        <v/>
      </c>
      <c r="F773" s="6" t="str">
        <f>IF($A773&lt;&gt;"",MAXIFS(Token!$C:$C,Token!$A:$A,$D773),)</f>
        <v/>
      </c>
    </row>
    <row r="774">
      <c r="A774" s="33" t="str">
        <f t="shared" si="1"/>
        <v/>
      </c>
      <c r="B774" s="22" t="str">
        <f t="shared" si="2"/>
        <v/>
      </c>
      <c r="C774" s="14" t="str">
        <f>IF($A774&lt;&gt;"",MINIFS(Merchant!$A:$A,Merchant!$B:$B,$G$2),)</f>
        <v/>
      </c>
      <c r="D774" s="14" t="str">
        <f t="shared" si="3"/>
        <v/>
      </c>
      <c r="E774" s="14" t="str">
        <f t="shared" si="4"/>
        <v/>
      </c>
      <c r="F774" s="6" t="str">
        <f>IF($A774&lt;&gt;"",MAXIFS(Token!$C:$C,Token!$A:$A,$D774),)</f>
        <v/>
      </c>
    </row>
    <row r="775">
      <c r="A775" s="33" t="str">
        <f t="shared" si="1"/>
        <v/>
      </c>
      <c r="B775" s="22" t="str">
        <f t="shared" si="2"/>
        <v/>
      </c>
      <c r="C775" s="14" t="str">
        <f>IF($A775&lt;&gt;"",MINIFS(Merchant!$A:$A,Merchant!$B:$B,$G$2),)</f>
        <v/>
      </c>
      <c r="D775" s="14" t="str">
        <f t="shared" si="3"/>
        <v/>
      </c>
      <c r="E775" s="14" t="str">
        <f t="shared" si="4"/>
        <v/>
      </c>
      <c r="F775" s="6" t="str">
        <f>IF($A775&lt;&gt;"",MAXIFS(Token!$C:$C,Token!$A:$A,$D775),)</f>
        <v/>
      </c>
    </row>
    <row r="776">
      <c r="A776" s="33" t="str">
        <f t="shared" si="1"/>
        <v/>
      </c>
      <c r="B776" s="22" t="str">
        <f t="shared" si="2"/>
        <v/>
      </c>
      <c r="C776" s="14" t="str">
        <f>IF($A776&lt;&gt;"",MINIFS(Merchant!$A:$A,Merchant!$B:$B,$G$2),)</f>
        <v/>
      </c>
      <c r="D776" s="14" t="str">
        <f t="shared" si="3"/>
        <v/>
      </c>
      <c r="E776" s="14" t="str">
        <f t="shared" si="4"/>
        <v/>
      </c>
      <c r="F776" s="6" t="str">
        <f>IF($A776&lt;&gt;"",MAXIFS(Token!$C:$C,Token!$A:$A,$D776),)</f>
        <v/>
      </c>
    </row>
    <row r="777">
      <c r="A777" s="33" t="str">
        <f t="shared" si="1"/>
        <v/>
      </c>
      <c r="B777" s="22" t="str">
        <f t="shared" si="2"/>
        <v/>
      </c>
      <c r="C777" s="14" t="str">
        <f>IF($A777&lt;&gt;"",MINIFS(Merchant!$A:$A,Merchant!$B:$B,$G$2),)</f>
        <v/>
      </c>
      <c r="D777" s="14" t="str">
        <f t="shared" si="3"/>
        <v/>
      </c>
      <c r="E777" s="14" t="str">
        <f t="shared" si="4"/>
        <v/>
      </c>
      <c r="F777" s="6" t="str">
        <f>IF($A777&lt;&gt;"",MAXIFS(Token!$C:$C,Token!$A:$A,$D777),)</f>
        <v/>
      </c>
    </row>
    <row r="778">
      <c r="A778" s="33" t="str">
        <f t="shared" si="1"/>
        <v/>
      </c>
      <c r="B778" s="22" t="str">
        <f t="shared" si="2"/>
        <v/>
      </c>
      <c r="C778" s="14" t="str">
        <f>IF($A778&lt;&gt;"",MINIFS(Merchant!$A:$A,Merchant!$B:$B,$G$2),)</f>
        <v/>
      </c>
      <c r="D778" s="14" t="str">
        <f t="shared" si="3"/>
        <v/>
      </c>
      <c r="E778" s="14" t="str">
        <f t="shared" si="4"/>
        <v/>
      </c>
      <c r="F778" s="6" t="str">
        <f>IF($A778&lt;&gt;"",MAXIFS(Token!$C:$C,Token!$A:$A,$D778),)</f>
        <v/>
      </c>
    </row>
    <row r="779">
      <c r="A779" s="33" t="str">
        <f t="shared" si="1"/>
        <v/>
      </c>
      <c r="B779" s="22" t="str">
        <f t="shared" si="2"/>
        <v/>
      </c>
      <c r="C779" s="14" t="str">
        <f>IF($A779&lt;&gt;"",MINIFS(Merchant!$A:$A,Merchant!$B:$B,$G$2),)</f>
        <v/>
      </c>
      <c r="D779" s="14" t="str">
        <f t="shared" si="3"/>
        <v/>
      </c>
      <c r="E779" s="14" t="str">
        <f t="shared" si="4"/>
        <v/>
      </c>
      <c r="F779" s="6" t="str">
        <f>IF($A779&lt;&gt;"",MAXIFS(Token!$C:$C,Token!$A:$A,$D779),)</f>
        <v/>
      </c>
    </row>
    <row r="780">
      <c r="A780" s="33" t="str">
        <f t="shared" si="1"/>
        <v/>
      </c>
      <c r="B780" s="22" t="str">
        <f t="shared" si="2"/>
        <v/>
      </c>
      <c r="C780" s="14" t="str">
        <f>IF($A780&lt;&gt;"",MINIFS(Merchant!$A:$A,Merchant!$B:$B,$G$2),)</f>
        <v/>
      </c>
      <c r="D780" s="14" t="str">
        <f t="shared" si="3"/>
        <v/>
      </c>
      <c r="E780" s="14" t="str">
        <f t="shared" si="4"/>
        <v/>
      </c>
      <c r="F780" s="6" t="str">
        <f>IF($A780&lt;&gt;"",MAXIFS(Token!$C:$C,Token!$A:$A,$D780),)</f>
        <v/>
      </c>
    </row>
    <row r="781">
      <c r="A781" s="33" t="str">
        <f t="shared" si="1"/>
        <v/>
      </c>
      <c r="B781" s="22" t="str">
        <f t="shared" si="2"/>
        <v/>
      </c>
      <c r="C781" s="14" t="str">
        <f>IF($A781&lt;&gt;"",MINIFS(Merchant!$A:$A,Merchant!$B:$B,$G$2),)</f>
        <v/>
      </c>
      <c r="D781" s="14" t="str">
        <f t="shared" si="3"/>
        <v/>
      </c>
      <c r="E781" s="14" t="str">
        <f t="shared" si="4"/>
        <v/>
      </c>
      <c r="F781" s="6" t="str">
        <f>IF($A781&lt;&gt;"",MAXIFS(Token!$C:$C,Token!$A:$A,$D781),)</f>
        <v/>
      </c>
    </row>
    <row r="782">
      <c r="A782" s="33" t="str">
        <f t="shared" si="1"/>
        <v/>
      </c>
      <c r="B782" s="22" t="str">
        <f t="shared" si="2"/>
        <v/>
      </c>
      <c r="C782" s="14" t="str">
        <f>IF($A782&lt;&gt;"",MINIFS(Merchant!$A:$A,Merchant!$B:$B,$G$2),)</f>
        <v/>
      </c>
      <c r="D782" s="14" t="str">
        <f t="shared" si="3"/>
        <v/>
      </c>
      <c r="E782" s="14" t="str">
        <f t="shared" si="4"/>
        <v/>
      </c>
      <c r="F782" s="6" t="str">
        <f>IF($A782&lt;&gt;"",MAXIFS(Token!$C:$C,Token!$A:$A,$D782),)</f>
        <v/>
      </c>
    </row>
    <row r="783">
      <c r="A783" s="33" t="str">
        <f t="shared" si="1"/>
        <v/>
      </c>
      <c r="B783" s="22" t="str">
        <f t="shared" si="2"/>
        <v/>
      </c>
      <c r="C783" s="14" t="str">
        <f>IF($A783&lt;&gt;"",MINIFS(Merchant!$A:$A,Merchant!$B:$B,$G$2),)</f>
        <v/>
      </c>
      <c r="D783" s="14" t="str">
        <f t="shared" si="3"/>
        <v/>
      </c>
      <c r="E783" s="14" t="str">
        <f t="shared" si="4"/>
        <v/>
      </c>
      <c r="F783" s="6" t="str">
        <f>IF($A783&lt;&gt;"",MAXIFS(Token!$C:$C,Token!$A:$A,$D783),)</f>
        <v/>
      </c>
    </row>
    <row r="784">
      <c r="A784" s="33" t="str">
        <f t="shared" si="1"/>
        <v/>
      </c>
      <c r="B784" s="22" t="str">
        <f t="shared" si="2"/>
        <v/>
      </c>
      <c r="C784" s="14" t="str">
        <f>IF($A784&lt;&gt;"",MINIFS(Merchant!$A:$A,Merchant!$B:$B,$G$2),)</f>
        <v/>
      </c>
      <c r="D784" s="14" t="str">
        <f t="shared" si="3"/>
        <v/>
      </c>
      <c r="E784" s="14" t="str">
        <f t="shared" si="4"/>
        <v/>
      </c>
      <c r="F784" s="6" t="str">
        <f>IF($A784&lt;&gt;"",MAXIFS(Token!$C:$C,Token!$A:$A,$D784),)</f>
        <v/>
      </c>
    </row>
    <row r="785">
      <c r="A785" s="33" t="str">
        <f t="shared" si="1"/>
        <v/>
      </c>
      <c r="B785" s="22" t="str">
        <f t="shared" si="2"/>
        <v/>
      </c>
      <c r="C785" s="14" t="str">
        <f>IF($A785&lt;&gt;"",MINIFS(Merchant!$A:$A,Merchant!$B:$B,$G$2),)</f>
        <v/>
      </c>
      <c r="D785" s="14" t="str">
        <f t="shared" si="3"/>
        <v/>
      </c>
      <c r="E785" s="14" t="str">
        <f t="shared" si="4"/>
        <v/>
      </c>
      <c r="F785" s="6" t="str">
        <f>IF($A785&lt;&gt;"",MAXIFS(Token!$C:$C,Token!$A:$A,$D785),)</f>
        <v/>
      </c>
    </row>
    <row r="786">
      <c r="A786" s="33" t="str">
        <f t="shared" si="1"/>
        <v/>
      </c>
      <c r="B786" s="22" t="str">
        <f t="shared" si="2"/>
        <v/>
      </c>
      <c r="C786" s="14" t="str">
        <f>IF($A786&lt;&gt;"",MINIFS(Merchant!$A:$A,Merchant!$B:$B,$G$2),)</f>
        <v/>
      </c>
      <c r="D786" s="14" t="str">
        <f t="shared" si="3"/>
        <v/>
      </c>
      <c r="E786" s="14" t="str">
        <f t="shared" si="4"/>
        <v/>
      </c>
      <c r="F786" s="6" t="str">
        <f>IF($A786&lt;&gt;"",MAXIFS(Token!$C:$C,Token!$A:$A,$D786),)</f>
        <v/>
      </c>
    </row>
    <row r="787">
      <c r="A787" s="33" t="str">
        <f t="shared" si="1"/>
        <v/>
      </c>
      <c r="B787" s="22" t="str">
        <f t="shared" si="2"/>
        <v/>
      </c>
      <c r="C787" s="14" t="str">
        <f>IF($A787&lt;&gt;"",MINIFS(Merchant!$A:$A,Merchant!$B:$B,$G$2),)</f>
        <v/>
      </c>
      <c r="D787" s="14" t="str">
        <f t="shared" si="3"/>
        <v/>
      </c>
      <c r="E787" s="14" t="str">
        <f t="shared" si="4"/>
        <v/>
      </c>
      <c r="F787" s="6" t="str">
        <f>IF($A787&lt;&gt;"",MAXIFS(Token!$C:$C,Token!$A:$A,$D787),)</f>
        <v/>
      </c>
    </row>
    <row r="788">
      <c r="A788" s="33" t="str">
        <f t="shared" si="1"/>
        <v/>
      </c>
      <c r="B788" s="22" t="str">
        <f t="shared" si="2"/>
        <v/>
      </c>
      <c r="C788" s="14" t="str">
        <f>IF($A788&lt;&gt;"",MINIFS(Merchant!$A:$A,Merchant!$B:$B,$G$2),)</f>
        <v/>
      </c>
      <c r="D788" s="14" t="str">
        <f t="shared" si="3"/>
        <v/>
      </c>
      <c r="E788" s="14" t="str">
        <f t="shared" si="4"/>
        <v/>
      </c>
      <c r="F788" s="6" t="str">
        <f>IF($A788&lt;&gt;"",MAXIFS(Token!$C:$C,Token!$A:$A,$D788),)</f>
        <v/>
      </c>
    </row>
    <row r="789">
      <c r="A789" s="33" t="str">
        <f t="shared" si="1"/>
        <v/>
      </c>
      <c r="B789" s="22" t="str">
        <f t="shared" si="2"/>
        <v/>
      </c>
      <c r="C789" s="14" t="str">
        <f>IF($A789&lt;&gt;"",MINIFS(Merchant!$A:$A,Merchant!$B:$B,$G$2),)</f>
        <v/>
      </c>
      <c r="D789" s="14" t="str">
        <f t="shared" si="3"/>
        <v/>
      </c>
      <c r="E789" s="14" t="str">
        <f t="shared" si="4"/>
        <v/>
      </c>
      <c r="F789" s="6" t="str">
        <f>IF($A789&lt;&gt;"",MAXIFS(Token!$C:$C,Token!$A:$A,$D789),)</f>
        <v/>
      </c>
    </row>
    <row r="790">
      <c r="A790" s="33" t="str">
        <f t="shared" si="1"/>
        <v/>
      </c>
      <c r="B790" s="22" t="str">
        <f t="shared" si="2"/>
        <v/>
      </c>
      <c r="C790" s="14" t="str">
        <f>IF($A790&lt;&gt;"",MINIFS(Merchant!$A:$A,Merchant!$B:$B,$G$2),)</f>
        <v/>
      </c>
      <c r="D790" s="14" t="str">
        <f t="shared" si="3"/>
        <v/>
      </c>
      <c r="E790" s="14" t="str">
        <f t="shared" si="4"/>
        <v/>
      </c>
      <c r="F790" s="6" t="str">
        <f>IF($A790&lt;&gt;"",MAXIFS(Token!$C:$C,Token!$A:$A,$D790),)</f>
        <v/>
      </c>
    </row>
    <row r="791">
      <c r="A791" s="33" t="str">
        <f t="shared" si="1"/>
        <v/>
      </c>
      <c r="B791" s="22" t="str">
        <f t="shared" si="2"/>
        <v/>
      </c>
      <c r="C791" s="14" t="str">
        <f>IF($A791&lt;&gt;"",MINIFS(Merchant!$A:$A,Merchant!$B:$B,$G$2),)</f>
        <v/>
      </c>
      <c r="D791" s="14" t="str">
        <f t="shared" si="3"/>
        <v/>
      </c>
      <c r="E791" s="14" t="str">
        <f t="shared" si="4"/>
        <v/>
      </c>
      <c r="F791" s="6" t="str">
        <f>IF($A791&lt;&gt;"",MAXIFS(Token!$C:$C,Token!$A:$A,$D791),)</f>
        <v/>
      </c>
    </row>
    <row r="792">
      <c r="A792" s="33" t="str">
        <f t="shared" si="1"/>
        <v/>
      </c>
      <c r="B792" s="22" t="str">
        <f t="shared" si="2"/>
        <v/>
      </c>
      <c r="C792" s="14" t="str">
        <f>IF($A792&lt;&gt;"",MINIFS(Merchant!$A:$A,Merchant!$B:$B,$G$2),)</f>
        <v/>
      </c>
      <c r="D792" s="14" t="str">
        <f t="shared" si="3"/>
        <v/>
      </c>
      <c r="E792" s="14" t="str">
        <f t="shared" si="4"/>
        <v/>
      </c>
      <c r="F792" s="6" t="str">
        <f>IF($A792&lt;&gt;"",MAXIFS(Token!$C:$C,Token!$A:$A,$D792),)</f>
        <v/>
      </c>
    </row>
    <row r="793">
      <c r="A793" s="33" t="str">
        <f t="shared" si="1"/>
        <v/>
      </c>
      <c r="B793" s="22" t="str">
        <f t="shared" si="2"/>
        <v/>
      </c>
      <c r="C793" s="14" t="str">
        <f>IF($A793&lt;&gt;"",MINIFS(Merchant!$A:$A,Merchant!$B:$B,$G$2),)</f>
        <v/>
      </c>
      <c r="D793" s="14" t="str">
        <f t="shared" si="3"/>
        <v/>
      </c>
      <c r="E793" s="14" t="str">
        <f t="shared" si="4"/>
        <v/>
      </c>
      <c r="F793" s="6" t="str">
        <f>IF($A793&lt;&gt;"",MAXIFS(Token!$C:$C,Token!$A:$A,$D793),)</f>
        <v/>
      </c>
    </row>
    <row r="794">
      <c r="A794" s="33" t="str">
        <f t="shared" si="1"/>
        <v/>
      </c>
      <c r="B794" s="22" t="str">
        <f t="shared" si="2"/>
        <v/>
      </c>
      <c r="C794" s="14" t="str">
        <f>IF($A794&lt;&gt;"",MINIFS(Merchant!$A:$A,Merchant!$B:$B,$G$2),)</f>
        <v/>
      </c>
      <c r="D794" s="14" t="str">
        <f t="shared" si="3"/>
        <v/>
      </c>
      <c r="E794" s="14" t="str">
        <f t="shared" si="4"/>
        <v/>
      </c>
      <c r="F794" s="6" t="str">
        <f>IF($A794&lt;&gt;"",MAXIFS(Token!$C:$C,Token!$A:$A,$D794),)</f>
        <v/>
      </c>
    </row>
    <row r="795">
      <c r="A795" s="33" t="str">
        <f t="shared" si="1"/>
        <v/>
      </c>
      <c r="B795" s="22" t="str">
        <f t="shared" si="2"/>
        <v/>
      </c>
      <c r="C795" s="14" t="str">
        <f>IF($A795&lt;&gt;"",MINIFS(Merchant!$A:$A,Merchant!$B:$B,$G$2),)</f>
        <v/>
      </c>
      <c r="D795" s="14" t="str">
        <f t="shared" si="3"/>
        <v/>
      </c>
      <c r="E795" s="14" t="str">
        <f t="shared" si="4"/>
        <v/>
      </c>
      <c r="F795" s="6" t="str">
        <f>IF($A795&lt;&gt;"",MAXIFS(Token!$C:$C,Token!$A:$A,$D795),)</f>
        <v/>
      </c>
    </row>
    <row r="796">
      <c r="A796" s="33" t="str">
        <f t="shared" si="1"/>
        <v/>
      </c>
      <c r="B796" s="22" t="str">
        <f t="shared" si="2"/>
        <v/>
      </c>
      <c r="C796" s="14" t="str">
        <f>IF($A796&lt;&gt;"",MINIFS(Merchant!$A:$A,Merchant!$B:$B,$G$2),)</f>
        <v/>
      </c>
      <c r="D796" s="14" t="str">
        <f t="shared" si="3"/>
        <v/>
      </c>
      <c r="E796" s="14" t="str">
        <f t="shared" si="4"/>
        <v/>
      </c>
      <c r="F796" s="6" t="str">
        <f>IF($A796&lt;&gt;"",MAXIFS(Token!$C:$C,Token!$A:$A,$D796),)</f>
        <v/>
      </c>
    </row>
    <row r="797">
      <c r="A797" s="33" t="str">
        <f t="shared" si="1"/>
        <v/>
      </c>
      <c r="B797" s="22" t="str">
        <f t="shared" si="2"/>
        <v/>
      </c>
      <c r="C797" s="14" t="str">
        <f>IF($A797&lt;&gt;"",MINIFS(Merchant!$A:$A,Merchant!$B:$B,$G$2),)</f>
        <v/>
      </c>
      <c r="D797" s="14" t="str">
        <f t="shared" si="3"/>
        <v/>
      </c>
      <c r="E797" s="14" t="str">
        <f t="shared" si="4"/>
        <v/>
      </c>
      <c r="F797" s="6" t="str">
        <f>IF($A797&lt;&gt;"",MAXIFS(Token!$C:$C,Token!$A:$A,$D797),)</f>
        <v/>
      </c>
    </row>
    <row r="798">
      <c r="A798" s="33" t="str">
        <f t="shared" si="1"/>
        <v/>
      </c>
      <c r="B798" s="22" t="str">
        <f t="shared" si="2"/>
        <v/>
      </c>
      <c r="C798" s="14" t="str">
        <f>IF($A798&lt;&gt;"",MINIFS(Merchant!$A:$A,Merchant!$B:$B,$G$2),)</f>
        <v/>
      </c>
      <c r="D798" s="14" t="str">
        <f t="shared" si="3"/>
        <v/>
      </c>
      <c r="E798" s="14" t="str">
        <f t="shared" si="4"/>
        <v/>
      </c>
      <c r="F798" s="6" t="str">
        <f>IF($A798&lt;&gt;"",MAXIFS(Token!$C:$C,Token!$A:$A,$D798),)</f>
        <v/>
      </c>
    </row>
    <row r="799">
      <c r="A799" s="33" t="str">
        <f t="shared" si="1"/>
        <v/>
      </c>
      <c r="B799" s="22" t="str">
        <f t="shared" si="2"/>
        <v/>
      </c>
      <c r="C799" s="14" t="str">
        <f>IF($A799&lt;&gt;"",MINIFS(Merchant!$A:$A,Merchant!$B:$B,$G$2),)</f>
        <v/>
      </c>
      <c r="D799" s="14" t="str">
        <f t="shared" si="3"/>
        <v/>
      </c>
      <c r="E799" s="14" t="str">
        <f t="shared" si="4"/>
        <v/>
      </c>
      <c r="F799" s="6" t="str">
        <f>IF($A799&lt;&gt;"",MAXIFS(Token!$C:$C,Token!$A:$A,$D799),)</f>
        <v/>
      </c>
    </row>
    <row r="800">
      <c r="A800" s="33" t="str">
        <f t="shared" si="1"/>
        <v/>
      </c>
      <c r="B800" s="22" t="str">
        <f t="shared" si="2"/>
        <v/>
      </c>
      <c r="C800" s="14" t="str">
        <f>IF($A800&lt;&gt;"",MINIFS(Merchant!$A:$A,Merchant!$B:$B,$G$2),)</f>
        <v/>
      </c>
      <c r="D800" s="14" t="str">
        <f t="shared" si="3"/>
        <v/>
      </c>
      <c r="E800" s="14" t="str">
        <f t="shared" si="4"/>
        <v/>
      </c>
      <c r="F800" s="6" t="str">
        <f>IF($A800&lt;&gt;"",MAXIFS(Token!$C:$C,Token!$A:$A,$D800),)</f>
        <v/>
      </c>
    </row>
    <row r="801">
      <c r="A801" s="33" t="str">
        <f t="shared" si="1"/>
        <v/>
      </c>
      <c r="B801" s="22" t="str">
        <f t="shared" si="2"/>
        <v/>
      </c>
      <c r="C801" s="14" t="str">
        <f>IF($A801&lt;&gt;"",MINIFS(Merchant!$A:$A,Merchant!$B:$B,$G$2),)</f>
        <v/>
      </c>
      <c r="D801" s="14" t="str">
        <f t="shared" si="3"/>
        <v/>
      </c>
      <c r="E801" s="14" t="str">
        <f t="shared" si="4"/>
        <v/>
      </c>
      <c r="F801" s="6" t="str">
        <f>IF($A801&lt;&gt;"",MAXIFS(Token!$C:$C,Token!$A:$A,$D801),)</f>
        <v/>
      </c>
    </row>
    <row r="802">
      <c r="A802" s="33" t="str">
        <f t="shared" si="1"/>
        <v/>
      </c>
      <c r="B802" s="22" t="str">
        <f t="shared" si="2"/>
        <v/>
      </c>
      <c r="C802" s="14" t="str">
        <f>IF($A802&lt;&gt;"",MINIFS(Merchant!$A:$A,Merchant!$B:$B,$G$2),)</f>
        <v/>
      </c>
      <c r="D802" s="14" t="str">
        <f t="shared" si="3"/>
        <v/>
      </c>
      <c r="E802" s="14" t="str">
        <f t="shared" si="4"/>
        <v/>
      </c>
      <c r="F802" s="6" t="str">
        <f>IF($A802&lt;&gt;"",MAXIFS(Token!$C:$C,Token!$A:$A,$D802),)</f>
        <v/>
      </c>
    </row>
    <row r="803">
      <c r="A803" s="33" t="str">
        <f t="shared" si="1"/>
        <v/>
      </c>
      <c r="B803" s="22" t="str">
        <f t="shared" si="2"/>
        <v/>
      </c>
      <c r="C803" s="14" t="str">
        <f>IF($A803&lt;&gt;"",MINIFS(Merchant!$A:$A,Merchant!$B:$B,$G$2),)</f>
        <v/>
      </c>
      <c r="D803" s="14" t="str">
        <f t="shared" si="3"/>
        <v/>
      </c>
      <c r="E803" s="14" t="str">
        <f t="shared" si="4"/>
        <v/>
      </c>
      <c r="F803" s="6" t="str">
        <f>IF($A803&lt;&gt;"",MAXIFS(Token!$C:$C,Token!$A:$A,$D803),)</f>
        <v/>
      </c>
    </row>
    <row r="804">
      <c r="A804" s="33" t="str">
        <f t="shared" si="1"/>
        <v/>
      </c>
      <c r="B804" s="22" t="str">
        <f t="shared" si="2"/>
        <v/>
      </c>
      <c r="C804" s="14" t="str">
        <f>IF($A804&lt;&gt;"",MINIFS(Merchant!$A:$A,Merchant!$B:$B,$G$2),)</f>
        <v/>
      </c>
      <c r="D804" s="14" t="str">
        <f t="shared" si="3"/>
        <v/>
      </c>
      <c r="E804" s="14" t="str">
        <f t="shared" si="4"/>
        <v/>
      </c>
      <c r="F804" s="6" t="str">
        <f>IF($A804&lt;&gt;"",MAXIFS(Token!$C:$C,Token!$A:$A,$D804),)</f>
        <v/>
      </c>
    </row>
    <row r="805">
      <c r="A805" s="33" t="str">
        <f t="shared" si="1"/>
        <v/>
      </c>
      <c r="B805" s="22" t="str">
        <f t="shared" si="2"/>
        <v/>
      </c>
      <c r="C805" s="14" t="str">
        <f>IF($A805&lt;&gt;"",MINIFS(Merchant!$A:$A,Merchant!$B:$B,$G$2),)</f>
        <v/>
      </c>
      <c r="D805" s="14" t="str">
        <f t="shared" si="3"/>
        <v/>
      </c>
      <c r="E805" s="14" t="str">
        <f t="shared" si="4"/>
        <v/>
      </c>
      <c r="F805" s="6" t="str">
        <f>IF($A805&lt;&gt;"",MAXIFS(Token!$C:$C,Token!$A:$A,$D805),)</f>
        <v/>
      </c>
    </row>
    <row r="806">
      <c r="A806" s="33" t="str">
        <f t="shared" si="1"/>
        <v/>
      </c>
      <c r="B806" s="22" t="str">
        <f t="shared" si="2"/>
        <v/>
      </c>
      <c r="C806" s="14" t="str">
        <f>IF($A806&lt;&gt;"",MINIFS(Merchant!$A:$A,Merchant!$B:$B,$G$2),)</f>
        <v/>
      </c>
      <c r="D806" s="14" t="str">
        <f t="shared" si="3"/>
        <v/>
      </c>
      <c r="E806" s="14" t="str">
        <f t="shared" si="4"/>
        <v/>
      </c>
      <c r="F806" s="6" t="str">
        <f>IF($A806&lt;&gt;"",MAXIFS(Token!$C:$C,Token!$A:$A,$D806),)</f>
        <v/>
      </c>
    </row>
    <row r="807">
      <c r="A807" s="33" t="str">
        <f t="shared" si="1"/>
        <v/>
      </c>
      <c r="B807" s="22" t="str">
        <f t="shared" si="2"/>
        <v/>
      </c>
      <c r="C807" s="14" t="str">
        <f>IF($A807&lt;&gt;"",MINIFS(Merchant!$A:$A,Merchant!$B:$B,$G$2),)</f>
        <v/>
      </c>
      <c r="D807" s="14" t="str">
        <f t="shared" si="3"/>
        <v/>
      </c>
      <c r="E807" s="14" t="str">
        <f t="shared" si="4"/>
        <v/>
      </c>
      <c r="F807" s="6" t="str">
        <f>IF($A807&lt;&gt;"",MAXIFS(Token!$C:$C,Token!$A:$A,$D807),)</f>
        <v/>
      </c>
    </row>
    <row r="808">
      <c r="A808" s="33" t="str">
        <f t="shared" si="1"/>
        <v/>
      </c>
      <c r="B808" s="22" t="str">
        <f t="shared" si="2"/>
        <v/>
      </c>
      <c r="C808" s="14" t="str">
        <f>IF($A808&lt;&gt;"",MINIFS(Merchant!$A:$A,Merchant!$B:$B,$G$2),)</f>
        <v/>
      </c>
      <c r="D808" s="14" t="str">
        <f t="shared" si="3"/>
        <v/>
      </c>
      <c r="E808" s="14" t="str">
        <f t="shared" si="4"/>
        <v/>
      </c>
      <c r="F808" s="6" t="str">
        <f>IF($A808&lt;&gt;"",MAXIFS(Token!$C:$C,Token!$A:$A,$D808),)</f>
        <v/>
      </c>
    </row>
    <row r="809">
      <c r="A809" s="33" t="str">
        <f t="shared" si="1"/>
        <v/>
      </c>
      <c r="B809" s="22" t="str">
        <f t="shared" si="2"/>
        <v/>
      </c>
      <c r="C809" s="14" t="str">
        <f>IF($A809&lt;&gt;"",MINIFS(Merchant!$A:$A,Merchant!$B:$B,$G$2),)</f>
        <v/>
      </c>
      <c r="D809" s="14" t="str">
        <f t="shared" si="3"/>
        <v/>
      </c>
      <c r="E809" s="14" t="str">
        <f t="shared" si="4"/>
        <v/>
      </c>
      <c r="F809" s="6" t="str">
        <f>IF($A809&lt;&gt;"",MAXIFS(Token!$C:$C,Token!$A:$A,$D809),)</f>
        <v/>
      </c>
    </row>
    <row r="810">
      <c r="A810" s="33" t="str">
        <f t="shared" si="1"/>
        <v/>
      </c>
      <c r="B810" s="22" t="str">
        <f t="shared" si="2"/>
        <v/>
      </c>
      <c r="C810" s="14" t="str">
        <f>IF($A810&lt;&gt;"",MINIFS(Merchant!$A:$A,Merchant!$B:$B,$G$2),)</f>
        <v/>
      </c>
      <c r="D810" s="14" t="str">
        <f t="shared" si="3"/>
        <v/>
      </c>
      <c r="E810" s="14" t="str">
        <f t="shared" si="4"/>
        <v/>
      </c>
      <c r="F810" s="6" t="str">
        <f>IF($A810&lt;&gt;"",MAXIFS(Token!$C:$C,Token!$A:$A,$D810),)</f>
        <v/>
      </c>
    </row>
    <row r="811">
      <c r="A811" s="33" t="str">
        <f t="shared" si="1"/>
        <v/>
      </c>
      <c r="B811" s="22" t="str">
        <f t="shared" si="2"/>
        <v/>
      </c>
      <c r="C811" s="14" t="str">
        <f>IF($A811&lt;&gt;"",MINIFS(Merchant!$A:$A,Merchant!$B:$B,$G$2),)</f>
        <v/>
      </c>
      <c r="D811" s="14" t="str">
        <f t="shared" si="3"/>
        <v/>
      </c>
      <c r="E811" s="14" t="str">
        <f t="shared" si="4"/>
        <v/>
      </c>
      <c r="F811" s="6" t="str">
        <f>IF($A811&lt;&gt;"",MAXIFS(Token!$C:$C,Token!$A:$A,$D811),)</f>
        <v/>
      </c>
    </row>
    <row r="812">
      <c r="A812" s="33" t="str">
        <f t="shared" si="1"/>
        <v/>
      </c>
      <c r="B812" s="22" t="str">
        <f t="shared" si="2"/>
        <v/>
      </c>
      <c r="C812" s="14" t="str">
        <f>IF($A812&lt;&gt;"",MINIFS(Merchant!$A:$A,Merchant!$B:$B,$G$2),)</f>
        <v/>
      </c>
      <c r="D812" s="14" t="str">
        <f t="shared" si="3"/>
        <v/>
      </c>
      <c r="E812" s="14" t="str">
        <f t="shared" si="4"/>
        <v/>
      </c>
      <c r="F812" s="6" t="str">
        <f>IF($A812&lt;&gt;"",MAXIFS(Token!$C:$C,Token!$A:$A,$D812),)</f>
        <v/>
      </c>
    </row>
    <row r="813">
      <c r="A813" s="33" t="str">
        <f t="shared" si="1"/>
        <v/>
      </c>
      <c r="B813" s="22" t="str">
        <f t="shared" si="2"/>
        <v/>
      </c>
      <c r="C813" s="14" t="str">
        <f>IF($A813&lt;&gt;"",MINIFS(Merchant!$A:$A,Merchant!$B:$B,$G$2),)</f>
        <v/>
      </c>
      <c r="D813" s="14" t="str">
        <f t="shared" si="3"/>
        <v/>
      </c>
      <c r="E813" s="14" t="str">
        <f t="shared" si="4"/>
        <v/>
      </c>
      <c r="F813" s="6" t="str">
        <f>IF($A813&lt;&gt;"",MAXIFS(Token!$C:$C,Token!$A:$A,$D813),)</f>
        <v/>
      </c>
    </row>
    <row r="814">
      <c r="A814" s="33" t="str">
        <f t="shared" si="1"/>
        <v/>
      </c>
      <c r="B814" s="22" t="str">
        <f t="shared" si="2"/>
        <v/>
      </c>
      <c r="C814" s="14" t="str">
        <f>IF($A814&lt;&gt;"",MINIFS(Merchant!$A:$A,Merchant!$B:$B,$G$2),)</f>
        <v/>
      </c>
      <c r="D814" s="14" t="str">
        <f t="shared" si="3"/>
        <v/>
      </c>
      <c r="E814" s="14" t="str">
        <f t="shared" si="4"/>
        <v/>
      </c>
      <c r="F814" s="6" t="str">
        <f>IF($A814&lt;&gt;"",MAXIFS(Token!$C:$C,Token!$A:$A,$D814),)</f>
        <v/>
      </c>
    </row>
    <row r="815">
      <c r="A815" s="33" t="str">
        <f t="shared" si="1"/>
        <v/>
      </c>
      <c r="B815" s="22" t="str">
        <f t="shared" si="2"/>
        <v/>
      </c>
      <c r="C815" s="14" t="str">
        <f>IF($A815&lt;&gt;"",MINIFS(Merchant!$A:$A,Merchant!$B:$B,$G$2),)</f>
        <v/>
      </c>
      <c r="D815" s="14" t="str">
        <f t="shared" si="3"/>
        <v/>
      </c>
      <c r="E815" s="14" t="str">
        <f t="shared" si="4"/>
        <v/>
      </c>
      <c r="F815" s="6" t="str">
        <f>IF($A815&lt;&gt;"",MAXIFS(Token!$C:$C,Token!$A:$A,$D815),)</f>
        <v/>
      </c>
    </row>
    <row r="816">
      <c r="A816" s="33" t="str">
        <f t="shared" si="1"/>
        <v/>
      </c>
      <c r="B816" s="22" t="str">
        <f t="shared" si="2"/>
        <v/>
      </c>
      <c r="C816" s="14" t="str">
        <f>IF($A816&lt;&gt;"",MINIFS(Merchant!$A:$A,Merchant!$B:$B,$G$2),)</f>
        <v/>
      </c>
      <c r="D816" s="14" t="str">
        <f t="shared" si="3"/>
        <v/>
      </c>
      <c r="E816" s="14" t="str">
        <f t="shared" si="4"/>
        <v/>
      </c>
      <c r="F816" s="6" t="str">
        <f>IF($A816&lt;&gt;"",MAXIFS(Token!$C:$C,Token!$A:$A,$D816),)</f>
        <v/>
      </c>
    </row>
    <row r="817">
      <c r="A817" s="33" t="str">
        <f t="shared" si="1"/>
        <v/>
      </c>
      <c r="B817" s="22" t="str">
        <f t="shared" si="2"/>
        <v/>
      </c>
      <c r="C817" s="14" t="str">
        <f>IF($A817&lt;&gt;"",MINIFS(Merchant!$A:$A,Merchant!$B:$B,$G$2),)</f>
        <v/>
      </c>
      <c r="D817" s="14" t="str">
        <f t="shared" si="3"/>
        <v/>
      </c>
      <c r="E817" s="14" t="str">
        <f t="shared" si="4"/>
        <v/>
      </c>
      <c r="F817" s="6" t="str">
        <f>IF($A817&lt;&gt;"",MAXIFS(Token!$C:$C,Token!$A:$A,$D817),)</f>
        <v/>
      </c>
    </row>
    <row r="818">
      <c r="A818" s="33" t="str">
        <f t="shared" si="1"/>
        <v/>
      </c>
      <c r="B818" s="22" t="str">
        <f t="shared" si="2"/>
        <v/>
      </c>
      <c r="C818" s="14" t="str">
        <f>IF($A818&lt;&gt;"",MINIFS(Merchant!$A:$A,Merchant!$B:$B,$G$2),)</f>
        <v/>
      </c>
      <c r="D818" s="14" t="str">
        <f t="shared" si="3"/>
        <v/>
      </c>
      <c r="E818" s="14" t="str">
        <f t="shared" si="4"/>
        <v/>
      </c>
      <c r="F818" s="6" t="str">
        <f>IF($A818&lt;&gt;"",MAXIFS(Token!$C:$C,Token!$A:$A,$D818),)</f>
        <v/>
      </c>
    </row>
    <row r="819">
      <c r="A819" s="33" t="str">
        <f t="shared" si="1"/>
        <v/>
      </c>
      <c r="B819" s="22" t="str">
        <f t="shared" si="2"/>
        <v/>
      </c>
      <c r="C819" s="14" t="str">
        <f>IF($A819&lt;&gt;"",MINIFS(Merchant!$A:$A,Merchant!$B:$B,$G$2),)</f>
        <v/>
      </c>
      <c r="D819" s="14" t="str">
        <f t="shared" si="3"/>
        <v/>
      </c>
      <c r="E819" s="14" t="str">
        <f t="shared" si="4"/>
        <v/>
      </c>
      <c r="F819" s="6" t="str">
        <f>IF($A819&lt;&gt;"",MAXIFS(Token!$C:$C,Token!$A:$A,$D819),)</f>
        <v/>
      </c>
    </row>
    <row r="820">
      <c r="A820" s="33" t="str">
        <f t="shared" si="1"/>
        <v/>
      </c>
      <c r="B820" s="22" t="str">
        <f t="shared" si="2"/>
        <v/>
      </c>
      <c r="C820" s="14" t="str">
        <f>IF($A820&lt;&gt;"",MINIFS(Merchant!$A:$A,Merchant!$B:$B,$G$2),)</f>
        <v/>
      </c>
      <c r="D820" s="14" t="str">
        <f t="shared" si="3"/>
        <v/>
      </c>
      <c r="E820" s="14" t="str">
        <f t="shared" si="4"/>
        <v/>
      </c>
      <c r="F820" s="6" t="str">
        <f>IF($A820&lt;&gt;"",MAXIFS(Token!$C:$C,Token!$A:$A,$D820),)</f>
        <v/>
      </c>
    </row>
    <row r="821">
      <c r="A821" s="33" t="str">
        <f t="shared" si="1"/>
        <v/>
      </c>
      <c r="B821" s="22" t="str">
        <f t="shared" si="2"/>
        <v/>
      </c>
      <c r="C821" s="14" t="str">
        <f>IF($A821&lt;&gt;"",MINIFS(Merchant!$A:$A,Merchant!$B:$B,$G$2),)</f>
        <v/>
      </c>
      <c r="D821" s="14" t="str">
        <f t="shared" si="3"/>
        <v/>
      </c>
      <c r="E821" s="14" t="str">
        <f t="shared" si="4"/>
        <v/>
      </c>
      <c r="F821" s="6" t="str">
        <f>IF($A821&lt;&gt;"",MAXIFS(Token!$C:$C,Token!$A:$A,$D821),)</f>
        <v/>
      </c>
    </row>
    <row r="822">
      <c r="A822" s="33" t="str">
        <f t="shared" si="1"/>
        <v/>
      </c>
      <c r="B822" s="22" t="str">
        <f t="shared" si="2"/>
        <v/>
      </c>
      <c r="C822" s="14" t="str">
        <f>IF($A822&lt;&gt;"",MINIFS(Merchant!$A:$A,Merchant!$B:$B,$G$2),)</f>
        <v/>
      </c>
      <c r="D822" s="14" t="str">
        <f t="shared" si="3"/>
        <v/>
      </c>
      <c r="E822" s="14" t="str">
        <f t="shared" si="4"/>
        <v/>
      </c>
      <c r="F822" s="6" t="str">
        <f>IF($A822&lt;&gt;"",MAXIFS(Token!$C:$C,Token!$A:$A,$D822),)</f>
        <v/>
      </c>
    </row>
    <row r="823">
      <c r="A823" s="33" t="str">
        <f t="shared" si="1"/>
        <v/>
      </c>
      <c r="B823" s="22" t="str">
        <f t="shared" si="2"/>
        <v/>
      </c>
      <c r="C823" s="14" t="str">
        <f>IF($A823&lt;&gt;"",MINIFS(Merchant!$A:$A,Merchant!$B:$B,$G$2),)</f>
        <v/>
      </c>
      <c r="D823" s="14" t="str">
        <f t="shared" si="3"/>
        <v/>
      </c>
      <c r="E823" s="14" t="str">
        <f t="shared" si="4"/>
        <v/>
      </c>
      <c r="F823" s="6" t="str">
        <f>IF($A823&lt;&gt;"",MAXIFS(Token!$C:$C,Token!$A:$A,$D823),)</f>
        <v/>
      </c>
    </row>
    <row r="824">
      <c r="A824" s="33" t="str">
        <f t="shared" si="1"/>
        <v/>
      </c>
      <c r="B824" s="22" t="str">
        <f t="shared" si="2"/>
        <v/>
      </c>
      <c r="C824" s="14" t="str">
        <f>IF($A824&lt;&gt;"",MINIFS(Merchant!$A:$A,Merchant!$B:$B,$G$2),)</f>
        <v/>
      </c>
      <c r="D824" s="14" t="str">
        <f t="shared" si="3"/>
        <v/>
      </c>
      <c r="E824" s="14" t="str">
        <f t="shared" si="4"/>
        <v/>
      </c>
      <c r="F824" s="6" t="str">
        <f>IF($A824&lt;&gt;"",MAXIFS(Token!$C:$C,Token!$A:$A,$D824),)</f>
        <v/>
      </c>
    </row>
    <row r="825">
      <c r="A825" s="33" t="str">
        <f t="shared" si="1"/>
        <v/>
      </c>
      <c r="B825" s="22" t="str">
        <f t="shared" si="2"/>
        <v/>
      </c>
      <c r="C825" s="14" t="str">
        <f>IF($A825&lt;&gt;"",MINIFS(Merchant!$A:$A,Merchant!$B:$B,$G$2),)</f>
        <v/>
      </c>
      <c r="D825" s="14" t="str">
        <f t="shared" si="3"/>
        <v/>
      </c>
      <c r="E825" s="14" t="str">
        <f t="shared" si="4"/>
        <v/>
      </c>
      <c r="F825" s="6" t="str">
        <f>IF($A825&lt;&gt;"",MAXIFS(Token!$C:$C,Token!$A:$A,$D825),)</f>
        <v/>
      </c>
    </row>
    <row r="826">
      <c r="A826" s="33" t="str">
        <f t="shared" si="1"/>
        <v/>
      </c>
      <c r="B826" s="22" t="str">
        <f t="shared" si="2"/>
        <v/>
      </c>
      <c r="C826" s="14" t="str">
        <f>IF($A826&lt;&gt;"",MINIFS(Merchant!$A:$A,Merchant!$B:$B,$G$2),)</f>
        <v/>
      </c>
      <c r="D826" s="14" t="str">
        <f t="shared" si="3"/>
        <v/>
      </c>
      <c r="E826" s="14" t="str">
        <f t="shared" si="4"/>
        <v/>
      </c>
      <c r="F826" s="6" t="str">
        <f>IF($A826&lt;&gt;"",MAXIFS(Token!$C:$C,Token!$A:$A,$D826),)</f>
        <v/>
      </c>
    </row>
    <row r="827">
      <c r="A827" s="33" t="str">
        <f t="shared" si="1"/>
        <v/>
      </c>
      <c r="B827" s="22" t="str">
        <f t="shared" si="2"/>
        <v/>
      </c>
      <c r="C827" s="14" t="str">
        <f>IF($A827&lt;&gt;"",MINIFS(Merchant!$A:$A,Merchant!$B:$B,$G$2),)</f>
        <v/>
      </c>
      <c r="D827" s="14" t="str">
        <f t="shared" si="3"/>
        <v/>
      </c>
      <c r="E827" s="14" t="str">
        <f t="shared" si="4"/>
        <v/>
      </c>
      <c r="F827" s="6" t="str">
        <f>IF($A827&lt;&gt;"",MAXIFS(Token!$C:$C,Token!$A:$A,$D827),)</f>
        <v/>
      </c>
    </row>
    <row r="828">
      <c r="A828" s="33" t="str">
        <f t="shared" si="1"/>
        <v/>
      </c>
      <c r="B828" s="22" t="str">
        <f t="shared" si="2"/>
        <v/>
      </c>
      <c r="C828" s="14" t="str">
        <f>IF($A828&lt;&gt;"",MINIFS(Merchant!$A:$A,Merchant!$B:$B,$G$2),)</f>
        <v/>
      </c>
      <c r="D828" s="14" t="str">
        <f t="shared" si="3"/>
        <v/>
      </c>
      <c r="E828" s="14" t="str">
        <f t="shared" si="4"/>
        <v/>
      </c>
      <c r="F828" s="6" t="str">
        <f>IF($A828&lt;&gt;"",MAXIFS(Token!$C:$C,Token!$A:$A,$D828),)</f>
        <v/>
      </c>
    </row>
    <row r="829">
      <c r="A829" s="33" t="str">
        <f t="shared" si="1"/>
        <v/>
      </c>
      <c r="B829" s="22" t="str">
        <f t="shared" si="2"/>
        <v/>
      </c>
      <c r="C829" s="14" t="str">
        <f>IF($A829&lt;&gt;"",MINIFS(Merchant!$A:$A,Merchant!$B:$B,$G$2),)</f>
        <v/>
      </c>
      <c r="D829" s="14" t="str">
        <f t="shared" si="3"/>
        <v/>
      </c>
      <c r="E829" s="14" t="str">
        <f t="shared" si="4"/>
        <v/>
      </c>
      <c r="F829" s="6" t="str">
        <f>IF($A829&lt;&gt;"",MAXIFS(Token!$C:$C,Token!$A:$A,$D829),)</f>
        <v/>
      </c>
    </row>
    <row r="830">
      <c r="A830" s="33" t="str">
        <f t="shared" si="1"/>
        <v/>
      </c>
      <c r="B830" s="22" t="str">
        <f t="shared" si="2"/>
        <v/>
      </c>
      <c r="C830" s="14" t="str">
        <f>IF($A830&lt;&gt;"",MINIFS(Merchant!$A:$A,Merchant!$B:$B,$G$2),)</f>
        <v/>
      </c>
      <c r="D830" s="14" t="str">
        <f t="shared" si="3"/>
        <v/>
      </c>
      <c r="E830" s="14" t="str">
        <f t="shared" si="4"/>
        <v/>
      </c>
      <c r="F830" s="6" t="str">
        <f>IF($A830&lt;&gt;"",MAXIFS(Token!$C:$C,Token!$A:$A,$D830),)</f>
        <v/>
      </c>
    </row>
    <row r="831">
      <c r="A831" s="33" t="str">
        <f t="shared" si="1"/>
        <v/>
      </c>
      <c r="B831" s="22" t="str">
        <f t="shared" si="2"/>
        <v/>
      </c>
      <c r="C831" s="14" t="str">
        <f>IF($A831&lt;&gt;"",MINIFS(Merchant!$A:$A,Merchant!$B:$B,$G$2),)</f>
        <v/>
      </c>
      <c r="D831" s="14" t="str">
        <f t="shared" si="3"/>
        <v/>
      </c>
      <c r="E831" s="14" t="str">
        <f t="shared" si="4"/>
        <v/>
      </c>
      <c r="F831" s="6" t="str">
        <f>IF($A831&lt;&gt;"",MAXIFS(Token!$C:$C,Token!$A:$A,$D831),)</f>
        <v/>
      </c>
    </row>
    <row r="832">
      <c r="A832" s="33" t="str">
        <f t="shared" si="1"/>
        <v/>
      </c>
      <c r="B832" s="22" t="str">
        <f t="shared" si="2"/>
        <v/>
      </c>
      <c r="C832" s="14" t="str">
        <f>IF($A832&lt;&gt;"",MINIFS(Merchant!$A:$A,Merchant!$B:$B,$G$2),)</f>
        <v/>
      </c>
      <c r="D832" s="14" t="str">
        <f t="shared" si="3"/>
        <v/>
      </c>
      <c r="E832" s="14" t="str">
        <f t="shared" si="4"/>
        <v/>
      </c>
      <c r="F832" s="6" t="str">
        <f>IF($A832&lt;&gt;"",MAXIFS(Token!$C:$C,Token!$A:$A,$D832),)</f>
        <v/>
      </c>
    </row>
    <row r="833">
      <c r="A833" s="33" t="str">
        <f t="shared" si="1"/>
        <v/>
      </c>
      <c r="B833" s="22" t="str">
        <f t="shared" si="2"/>
        <v/>
      </c>
      <c r="C833" s="14" t="str">
        <f>IF($A833&lt;&gt;"",MINIFS(Merchant!$A:$A,Merchant!$B:$B,$G$2),)</f>
        <v/>
      </c>
      <c r="D833" s="14" t="str">
        <f t="shared" si="3"/>
        <v/>
      </c>
      <c r="E833" s="14" t="str">
        <f t="shared" si="4"/>
        <v/>
      </c>
      <c r="F833" s="6" t="str">
        <f>IF($A833&lt;&gt;"",MAXIFS(Token!$C:$C,Token!$A:$A,$D833),)</f>
        <v/>
      </c>
    </row>
    <row r="834">
      <c r="A834" s="33" t="str">
        <f t="shared" si="1"/>
        <v/>
      </c>
      <c r="B834" s="22" t="str">
        <f t="shared" si="2"/>
        <v/>
      </c>
      <c r="C834" s="14" t="str">
        <f>IF($A834&lt;&gt;"",MINIFS(Merchant!$A:$A,Merchant!$B:$B,$G$2),)</f>
        <v/>
      </c>
      <c r="D834" s="14" t="str">
        <f t="shared" si="3"/>
        <v/>
      </c>
      <c r="E834" s="14" t="str">
        <f t="shared" si="4"/>
        <v/>
      </c>
      <c r="F834" s="6" t="str">
        <f>IF($A834&lt;&gt;"",MAXIFS(Token!$C:$C,Token!$A:$A,$D834),)</f>
        <v/>
      </c>
    </row>
    <row r="835">
      <c r="A835" s="33" t="str">
        <f t="shared" si="1"/>
        <v/>
      </c>
      <c r="B835" s="22" t="str">
        <f t="shared" si="2"/>
        <v/>
      </c>
      <c r="C835" s="14" t="str">
        <f>IF($A835&lt;&gt;"",MINIFS(Merchant!$A:$A,Merchant!$B:$B,$G$2),)</f>
        <v/>
      </c>
      <c r="D835" s="14" t="str">
        <f t="shared" si="3"/>
        <v/>
      </c>
      <c r="E835" s="14" t="str">
        <f t="shared" si="4"/>
        <v/>
      </c>
      <c r="F835" s="6" t="str">
        <f>IF($A835&lt;&gt;"",MAXIFS(Token!$C:$C,Token!$A:$A,$D835),)</f>
        <v/>
      </c>
    </row>
    <row r="836">
      <c r="A836" s="33" t="str">
        <f t="shared" si="1"/>
        <v/>
      </c>
      <c r="B836" s="22" t="str">
        <f t="shared" si="2"/>
        <v/>
      </c>
      <c r="C836" s="14" t="str">
        <f>IF($A836&lt;&gt;"",MINIFS(Merchant!$A:$A,Merchant!$B:$B,$G$2),)</f>
        <v/>
      </c>
      <c r="D836" s="14" t="str">
        <f t="shared" si="3"/>
        <v/>
      </c>
      <c r="E836" s="14" t="str">
        <f t="shared" si="4"/>
        <v/>
      </c>
      <c r="F836" s="6" t="str">
        <f>IF($A836&lt;&gt;"",MAXIFS(Token!$C:$C,Token!$A:$A,$D836),)</f>
        <v/>
      </c>
    </row>
    <row r="837">
      <c r="A837" s="33" t="str">
        <f t="shared" si="1"/>
        <v/>
      </c>
      <c r="B837" s="22" t="str">
        <f t="shared" si="2"/>
        <v/>
      </c>
      <c r="C837" s="14" t="str">
        <f>IF($A837&lt;&gt;"",MINIFS(Merchant!$A:$A,Merchant!$B:$B,$G$2),)</f>
        <v/>
      </c>
      <c r="D837" s="14" t="str">
        <f t="shared" si="3"/>
        <v/>
      </c>
      <c r="E837" s="14" t="str">
        <f t="shared" si="4"/>
        <v/>
      </c>
      <c r="F837" s="6" t="str">
        <f>IF($A837&lt;&gt;"",MAXIFS(Token!$C:$C,Token!$A:$A,$D837),)</f>
        <v/>
      </c>
    </row>
    <row r="838">
      <c r="A838" s="33" t="str">
        <f t="shared" si="1"/>
        <v/>
      </c>
      <c r="B838" s="22" t="str">
        <f t="shared" si="2"/>
        <v/>
      </c>
      <c r="C838" s="14" t="str">
        <f>IF($A838&lt;&gt;"",MINIFS(Merchant!$A:$A,Merchant!$B:$B,$G$2),)</f>
        <v/>
      </c>
      <c r="D838" s="14" t="str">
        <f t="shared" si="3"/>
        <v/>
      </c>
      <c r="E838" s="14" t="str">
        <f t="shared" si="4"/>
        <v/>
      </c>
      <c r="F838" s="6" t="str">
        <f>IF($A838&lt;&gt;"",MAXIFS(Token!$C:$C,Token!$A:$A,$D838),)</f>
        <v/>
      </c>
    </row>
    <row r="839">
      <c r="A839" s="33" t="str">
        <f t="shared" si="1"/>
        <v/>
      </c>
      <c r="B839" s="22" t="str">
        <f t="shared" si="2"/>
        <v/>
      </c>
      <c r="C839" s="14" t="str">
        <f>IF($A839&lt;&gt;"",MINIFS(Merchant!$A:$A,Merchant!$B:$B,$G$2),)</f>
        <v/>
      </c>
      <c r="D839" s="14" t="str">
        <f t="shared" si="3"/>
        <v/>
      </c>
      <c r="E839" s="14" t="str">
        <f t="shared" si="4"/>
        <v/>
      </c>
      <c r="F839" s="6" t="str">
        <f>IF($A839&lt;&gt;"",MAXIFS(Token!$C:$C,Token!$A:$A,$D839),)</f>
        <v/>
      </c>
    </row>
    <row r="840">
      <c r="A840" s="33" t="str">
        <f t="shared" si="1"/>
        <v/>
      </c>
      <c r="B840" s="22" t="str">
        <f t="shared" si="2"/>
        <v/>
      </c>
      <c r="C840" s="14" t="str">
        <f>IF($A840&lt;&gt;"",MINIFS(Merchant!$A:$A,Merchant!$B:$B,$G$2),)</f>
        <v/>
      </c>
      <c r="D840" s="14" t="str">
        <f t="shared" si="3"/>
        <v/>
      </c>
      <c r="E840" s="14" t="str">
        <f t="shared" si="4"/>
        <v/>
      </c>
      <c r="F840" s="6" t="str">
        <f>IF($A840&lt;&gt;"",MAXIFS(Token!$C:$C,Token!$A:$A,$D840),)</f>
        <v/>
      </c>
    </row>
    <row r="841">
      <c r="A841" s="33" t="str">
        <f t="shared" si="1"/>
        <v/>
      </c>
      <c r="B841" s="22" t="str">
        <f t="shared" si="2"/>
        <v/>
      </c>
      <c r="C841" s="14" t="str">
        <f>IF($A841&lt;&gt;"",MINIFS(Merchant!$A:$A,Merchant!$B:$B,$G$2),)</f>
        <v/>
      </c>
      <c r="D841" s="14" t="str">
        <f t="shared" si="3"/>
        <v/>
      </c>
      <c r="E841" s="14" t="str">
        <f t="shared" si="4"/>
        <v/>
      </c>
      <c r="F841" s="6" t="str">
        <f>IF($A841&lt;&gt;"",MAXIFS(Token!$C:$C,Token!$A:$A,$D841),)</f>
        <v/>
      </c>
    </row>
    <row r="842">
      <c r="A842" s="33" t="str">
        <f t="shared" si="1"/>
        <v/>
      </c>
      <c r="B842" s="22" t="str">
        <f t="shared" si="2"/>
        <v/>
      </c>
      <c r="C842" s="14" t="str">
        <f>IF($A842&lt;&gt;"",MINIFS(Merchant!$A:$A,Merchant!$B:$B,$G$2),)</f>
        <v/>
      </c>
      <c r="D842" s="14" t="str">
        <f t="shared" si="3"/>
        <v/>
      </c>
      <c r="E842" s="14" t="str">
        <f t="shared" si="4"/>
        <v/>
      </c>
      <c r="F842" s="6" t="str">
        <f>IF($A842&lt;&gt;"",MAXIFS(Token!$C:$C,Token!$A:$A,$D842),)</f>
        <v/>
      </c>
    </row>
    <row r="843">
      <c r="A843" s="33" t="str">
        <f t="shared" si="1"/>
        <v/>
      </c>
      <c r="B843" s="22" t="str">
        <f t="shared" si="2"/>
        <v/>
      </c>
      <c r="C843" s="14" t="str">
        <f>IF($A843&lt;&gt;"",MINIFS(Merchant!$A:$A,Merchant!$B:$B,$G$2),)</f>
        <v/>
      </c>
      <c r="D843" s="14" t="str">
        <f t="shared" si="3"/>
        <v/>
      </c>
      <c r="E843" s="14" t="str">
        <f t="shared" si="4"/>
        <v/>
      </c>
      <c r="F843" s="6" t="str">
        <f>IF($A843&lt;&gt;"",MAXIFS(Token!$C:$C,Token!$A:$A,$D843),)</f>
        <v/>
      </c>
    </row>
    <row r="844">
      <c r="A844" s="33" t="str">
        <f t="shared" si="1"/>
        <v/>
      </c>
      <c r="B844" s="22" t="str">
        <f t="shared" si="2"/>
        <v/>
      </c>
      <c r="C844" s="14" t="str">
        <f>IF($A844&lt;&gt;"",MINIFS(Merchant!$A:$A,Merchant!$B:$B,$G$2),)</f>
        <v/>
      </c>
      <c r="D844" s="14" t="str">
        <f t="shared" si="3"/>
        <v/>
      </c>
      <c r="E844" s="14" t="str">
        <f t="shared" si="4"/>
        <v/>
      </c>
      <c r="F844" s="6" t="str">
        <f>IF($A844&lt;&gt;"",MAXIFS(Token!$C:$C,Token!$A:$A,$D844),)</f>
        <v/>
      </c>
    </row>
    <row r="845">
      <c r="A845" s="33" t="str">
        <f t="shared" si="1"/>
        <v/>
      </c>
      <c r="B845" s="22" t="str">
        <f t="shared" si="2"/>
        <v/>
      </c>
      <c r="C845" s="14" t="str">
        <f>IF($A845&lt;&gt;"",MINIFS(Merchant!$A:$A,Merchant!$B:$B,$G$2),)</f>
        <v/>
      </c>
      <c r="D845" s="14" t="str">
        <f t="shared" si="3"/>
        <v/>
      </c>
      <c r="E845" s="14" t="str">
        <f t="shared" si="4"/>
        <v/>
      </c>
      <c r="F845" s="6" t="str">
        <f>IF($A845&lt;&gt;"",MAXIFS(Token!$C:$C,Token!$A:$A,$D845),)</f>
        <v/>
      </c>
    </row>
    <row r="846">
      <c r="A846" s="33" t="str">
        <f t="shared" si="1"/>
        <v/>
      </c>
      <c r="B846" s="22" t="str">
        <f t="shared" si="2"/>
        <v/>
      </c>
      <c r="C846" s="14" t="str">
        <f>IF($A846&lt;&gt;"",MINIFS(Merchant!$A:$A,Merchant!$B:$B,$G$2),)</f>
        <v/>
      </c>
      <c r="D846" s="14" t="str">
        <f t="shared" si="3"/>
        <v/>
      </c>
      <c r="E846" s="14" t="str">
        <f t="shared" si="4"/>
        <v/>
      </c>
      <c r="F846" s="6" t="str">
        <f>IF($A846&lt;&gt;"",MAXIFS(Token!$C:$C,Token!$A:$A,$D846),)</f>
        <v/>
      </c>
    </row>
    <row r="847">
      <c r="A847" s="33" t="str">
        <f t="shared" si="1"/>
        <v/>
      </c>
      <c r="B847" s="22" t="str">
        <f t="shared" si="2"/>
        <v/>
      </c>
      <c r="C847" s="14" t="str">
        <f>IF($A847&lt;&gt;"",MINIFS(Merchant!$A:$A,Merchant!$B:$B,$G$2),)</f>
        <v/>
      </c>
      <c r="D847" s="14" t="str">
        <f t="shared" si="3"/>
        <v/>
      </c>
      <c r="E847" s="14" t="str">
        <f t="shared" si="4"/>
        <v/>
      </c>
      <c r="F847" s="6" t="str">
        <f>IF($A847&lt;&gt;"",MAXIFS(Token!$C:$C,Token!$A:$A,$D847),)</f>
        <v/>
      </c>
    </row>
    <row r="848">
      <c r="A848" s="33" t="str">
        <f t="shared" si="1"/>
        <v/>
      </c>
      <c r="B848" s="22" t="str">
        <f t="shared" si="2"/>
        <v/>
      </c>
      <c r="C848" s="14" t="str">
        <f>IF($A848&lt;&gt;"",MINIFS(Merchant!$A:$A,Merchant!$B:$B,$G$2),)</f>
        <v/>
      </c>
      <c r="D848" s="14" t="str">
        <f t="shared" si="3"/>
        <v/>
      </c>
      <c r="E848" s="14" t="str">
        <f t="shared" si="4"/>
        <v/>
      </c>
      <c r="F848" s="6" t="str">
        <f>IF($A848&lt;&gt;"",MAXIFS(Token!$C:$C,Token!$A:$A,$D848),)</f>
        <v/>
      </c>
    </row>
    <row r="849">
      <c r="A849" s="33" t="str">
        <f t="shared" si="1"/>
        <v/>
      </c>
      <c r="B849" s="22" t="str">
        <f t="shared" si="2"/>
        <v/>
      </c>
      <c r="C849" s="14" t="str">
        <f>IF($A849&lt;&gt;"",MINIFS(Merchant!$A:$A,Merchant!$B:$B,$G$2),)</f>
        <v/>
      </c>
      <c r="D849" s="14" t="str">
        <f t="shared" si="3"/>
        <v/>
      </c>
      <c r="E849" s="14" t="str">
        <f t="shared" si="4"/>
        <v/>
      </c>
      <c r="F849" s="6" t="str">
        <f>IF($A849&lt;&gt;"",MAXIFS(Token!$C:$C,Token!$A:$A,$D849),)</f>
        <v/>
      </c>
    </row>
    <row r="850">
      <c r="A850" s="33" t="str">
        <f t="shared" si="1"/>
        <v/>
      </c>
      <c r="B850" s="22" t="str">
        <f t="shared" si="2"/>
        <v/>
      </c>
      <c r="C850" s="14" t="str">
        <f>IF($A850&lt;&gt;"",MINIFS(Merchant!$A:$A,Merchant!$B:$B,$G$2),)</f>
        <v/>
      </c>
      <c r="D850" s="14" t="str">
        <f t="shared" si="3"/>
        <v/>
      </c>
      <c r="E850" s="14" t="str">
        <f t="shared" si="4"/>
        <v/>
      </c>
      <c r="F850" s="6" t="str">
        <f>IF($A850&lt;&gt;"",MAXIFS(Token!$C:$C,Token!$A:$A,$D850),)</f>
        <v/>
      </c>
    </row>
    <row r="851">
      <c r="A851" s="33" t="str">
        <f t="shared" si="1"/>
        <v/>
      </c>
      <c r="B851" s="22" t="str">
        <f t="shared" si="2"/>
        <v/>
      </c>
      <c r="C851" s="14" t="str">
        <f>IF($A851&lt;&gt;"",MINIFS(Merchant!$A:$A,Merchant!$B:$B,$G$2),)</f>
        <v/>
      </c>
      <c r="D851" s="14" t="str">
        <f t="shared" si="3"/>
        <v/>
      </c>
      <c r="E851" s="14" t="str">
        <f t="shared" si="4"/>
        <v/>
      </c>
      <c r="F851" s="6" t="str">
        <f>IF($A851&lt;&gt;"",MAXIFS(Token!$C:$C,Token!$A:$A,$D851),)</f>
        <v/>
      </c>
    </row>
    <row r="852">
      <c r="A852" s="33" t="str">
        <f t="shared" si="1"/>
        <v/>
      </c>
      <c r="B852" s="22" t="str">
        <f t="shared" si="2"/>
        <v/>
      </c>
      <c r="C852" s="14" t="str">
        <f>IF($A852&lt;&gt;"",MINIFS(Merchant!$A:$A,Merchant!$B:$B,$G$2),)</f>
        <v/>
      </c>
      <c r="D852" s="14" t="str">
        <f t="shared" si="3"/>
        <v/>
      </c>
      <c r="E852" s="14" t="str">
        <f t="shared" si="4"/>
        <v/>
      </c>
      <c r="F852" s="6" t="str">
        <f>IF($A852&lt;&gt;"",MAXIFS(Token!$C:$C,Token!$A:$A,$D852),)</f>
        <v/>
      </c>
    </row>
    <row r="853">
      <c r="A853" s="33" t="str">
        <f t="shared" si="1"/>
        <v/>
      </c>
      <c r="B853" s="22" t="str">
        <f t="shared" si="2"/>
        <v/>
      </c>
      <c r="C853" s="14" t="str">
        <f>IF($A853&lt;&gt;"",MINIFS(Merchant!$A:$A,Merchant!$B:$B,$G$2),)</f>
        <v/>
      </c>
      <c r="D853" s="14" t="str">
        <f t="shared" si="3"/>
        <v/>
      </c>
      <c r="E853" s="14" t="str">
        <f t="shared" si="4"/>
        <v/>
      </c>
      <c r="F853" s="6" t="str">
        <f>IF($A853&lt;&gt;"",MAXIFS(Token!$C:$C,Token!$A:$A,$D853),)</f>
        <v/>
      </c>
    </row>
    <row r="854">
      <c r="A854" s="33" t="str">
        <f t="shared" si="1"/>
        <v/>
      </c>
      <c r="B854" s="22" t="str">
        <f t="shared" si="2"/>
        <v/>
      </c>
      <c r="C854" s="14" t="str">
        <f>IF($A854&lt;&gt;"",MINIFS(Merchant!$A:$A,Merchant!$B:$B,$G$2),)</f>
        <v/>
      </c>
      <c r="D854" s="14" t="str">
        <f t="shared" si="3"/>
        <v/>
      </c>
      <c r="E854" s="14" t="str">
        <f t="shared" si="4"/>
        <v/>
      </c>
      <c r="F854" s="6" t="str">
        <f>IF($A854&lt;&gt;"",MAXIFS(Token!$C:$C,Token!$A:$A,$D854),)</f>
        <v/>
      </c>
    </row>
    <row r="855">
      <c r="A855" s="33" t="str">
        <f t="shared" si="1"/>
        <v/>
      </c>
      <c r="B855" s="22" t="str">
        <f t="shared" si="2"/>
        <v/>
      </c>
      <c r="C855" s="14" t="str">
        <f>IF($A855&lt;&gt;"",MINIFS(Merchant!$A:$A,Merchant!$B:$B,$G$2),)</f>
        <v/>
      </c>
      <c r="D855" s="14" t="str">
        <f t="shared" si="3"/>
        <v/>
      </c>
      <c r="E855" s="14" t="str">
        <f t="shared" si="4"/>
        <v/>
      </c>
      <c r="F855" s="6" t="str">
        <f>IF($A855&lt;&gt;"",MAXIFS(Token!$C:$C,Token!$A:$A,$D855),)</f>
        <v/>
      </c>
    </row>
    <row r="856">
      <c r="A856" s="33" t="str">
        <f t="shared" si="1"/>
        <v/>
      </c>
      <c r="B856" s="22" t="str">
        <f t="shared" si="2"/>
        <v/>
      </c>
      <c r="C856" s="14" t="str">
        <f>IF($A856&lt;&gt;"",MINIFS(Merchant!$A:$A,Merchant!$B:$B,$G$2),)</f>
        <v/>
      </c>
      <c r="D856" s="14" t="str">
        <f t="shared" si="3"/>
        <v/>
      </c>
      <c r="E856" s="14" t="str">
        <f t="shared" si="4"/>
        <v/>
      </c>
      <c r="F856" s="6" t="str">
        <f>IF($A856&lt;&gt;"",MAXIFS(Token!$C:$C,Token!$A:$A,$D856),)</f>
        <v/>
      </c>
    </row>
    <row r="857">
      <c r="A857" s="33" t="str">
        <f t="shared" si="1"/>
        <v/>
      </c>
      <c r="B857" s="22" t="str">
        <f t="shared" si="2"/>
        <v/>
      </c>
      <c r="C857" s="14" t="str">
        <f>IF($A857&lt;&gt;"",MINIFS(Merchant!$A:$A,Merchant!$B:$B,$G$2),)</f>
        <v/>
      </c>
      <c r="D857" s="14" t="str">
        <f t="shared" si="3"/>
        <v/>
      </c>
      <c r="E857" s="14" t="str">
        <f t="shared" si="4"/>
        <v/>
      </c>
      <c r="F857" s="6" t="str">
        <f>IF($A857&lt;&gt;"",MAXIFS(Token!$C:$C,Token!$A:$A,$D857),)</f>
        <v/>
      </c>
    </row>
    <row r="858">
      <c r="A858" s="33" t="str">
        <f t="shared" si="1"/>
        <v/>
      </c>
      <c r="B858" s="22" t="str">
        <f t="shared" si="2"/>
        <v/>
      </c>
      <c r="C858" s="14" t="str">
        <f>IF($A858&lt;&gt;"",MINIFS(Merchant!$A:$A,Merchant!$B:$B,$G$2),)</f>
        <v/>
      </c>
      <c r="D858" s="14" t="str">
        <f t="shared" si="3"/>
        <v/>
      </c>
      <c r="E858" s="14" t="str">
        <f t="shared" si="4"/>
        <v/>
      </c>
      <c r="F858" s="6" t="str">
        <f>IF($A858&lt;&gt;"",MAXIFS(Token!$C:$C,Token!$A:$A,$D858),)</f>
        <v/>
      </c>
    </row>
    <row r="859">
      <c r="A859" s="33" t="str">
        <f t="shared" si="1"/>
        <v/>
      </c>
      <c r="B859" s="22" t="str">
        <f t="shared" si="2"/>
        <v/>
      </c>
      <c r="C859" s="14" t="str">
        <f>IF($A859&lt;&gt;"",MINIFS(Merchant!$A:$A,Merchant!$B:$B,$G$2),)</f>
        <v/>
      </c>
      <c r="D859" s="14" t="str">
        <f t="shared" si="3"/>
        <v/>
      </c>
      <c r="E859" s="14" t="str">
        <f t="shared" si="4"/>
        <v/>
      </c>
      <c r="F859" s="6" t="str">
        <f>IF($A859&lt;&gt;"",MAXIFS(Token!$C:$C,Token!$A:$A,$D859),)</f>
        <v/>
      </c>
    </row>
    <row r="860">
      <c r="A860" s="33" t="str">
        <f t="shared" si="1"/>
        <v/>
      </c>
      <c r="B860" s="22" t="str">
        <f t="shared" si="2"/>
        <v/>
      </c>
      <c r="C860" s="14" t="str">
        <f>IF($A860&lt;&gt;"",MINIFS(Merchant!$A:$A,Merchant!$B:$B,$G$2),)</f>
        <v/>
      </c>
      <c r="D860" s="14" t="str">
        <f t="shared" si="3"/>
        <v/>
      </c>
      <c r="E860" s="14" t="str">
        <f t="shared" si="4"/>
        <v/>
      </c>
      <c r="F860" s="6" t="str">
        <f>IF($A860&lt;&gt;"",MAXIFS(Token!$C:$C,Token!$A:$A,$D860),)</f>
        <v/>
      </c>
    </row>
    <row r="861">
      <c r="A861" s="33" t="str">
        <f t="shared" si="1"/>
        <v/>
      </c>
      <c r="B861" s="22" t="str">
        <f t="shared" si="2"/>
        <v/>
      </c>
      <c r="C861" s="14" t="str">
        <f>IF($A861&lt;&gt;"",MINIFS(Merchant!$A:$A,Merchant!$B:$B,$G$2),)</f>
        <v/>
      </c>
      <c r="D861" s="14" t="str">
        <f t="shared" si="3"/>
        <v/>
      </c>
      <c r="E861" s="14" t="str">
        <f t="shared" si="4"/>
        <v/>
      </c>
      <c r="F861" s="6" t="str">
        <f>IF($A861&lt;&gt;"",MAXIFS(Token!$C:$C,Token!$A:$A,$D861),)</f>
        <v/>
      </c>
    </row>
    <row r="862">
      <c r="A862" s="33" t="str">
        <f t="shared" si="1"/>
        <v/>
      </c>
      <c r="B862" s="22" t="str">
        <f t="shared" si="2"/>
        <v/>
      </c>
      <c r="C862" s="14" t="str">
        <f>IF($A862&lt;&gt;"",MINIFS(Merchant!$A:$A,Merchant!$B:$B,$G$2),)</f>
        <v/>
      </c>
      <c r="D862" s="14" t="str">
        <f t="shared" si="3"/>
        <v/>
      </c>
      <c r="E862" s="14" t="str">
        <f t="shared" si="4"/>
        <v/>
      </c>
      <c r="F862" s="6" t="str">
        <f>IF($A862&lt;&gt;"",MAXIFS(Token!$C:$C,Token!$A:$A,$D862),)</f>
        <v/>
      </c>
    </row>
    <row r="863">
      <c r="A863" s="33" t="str">
        <f t="shared" si="1"/>
        <v/>
      </c>
      <c r="B863" s="22" t="str">
        <f t="shared" si="2"/>
        <v/>
      </c>
      <c r="C863" s="14" t="str">
        <f>IF($A863&lt;&gt;"",MINIFS(Merchant!$A:$A,Merchant!$B:$B,$G$2),)</f>
        <v/>
      </c>
      <c r="D863" s="14" t="str">
        <f t="shared" si="3"/>
        <v/>
      </c>
      <c r="E863" s="14" t="str">
        <f t="shared" si="4"/>
        <v/>
      </c>
      <c r="F863" s="6" t="str">
        <f>IF($A863&lt;&gt;"",MAXIFS(Token!$C:$C,Token!$A:$A,$D863),)</f>
        <v/>
      </c>
    </row>
    <row r="864">
      <c r="A864" s="33" t="str">
        <f t="shared" si="1"/>
        <v/>
      </c>
      <c r="B864" s="22" t="str">
        <f t="shared" si="2"/>
        <v/>
      </c>
      <c r="C864" s="14" t="str">
        <f>IF($A864&lt;&gt;"",MINIFS(Merchant!$A:$A,Merchant!$B:$B,$G$2),)</f>
        <v/>
      </c>
      <c r="D864" s="14" t="str">
        <f t="shared" si="3"/>
        <v/>
      </c>
      <c r="E864" s="14" t="str">
        <f t="shared" si="4"/>
        <v/>
      </c>
      <c r="F864" s="6" t="str">
        <f>IF($A864&lt;&gt;"",MAXIFS(Token!$C:$C,Token!$A:$A,$D864),)</f>
        <v/>
      </c>
    </row>
    <row r="865">
      <c r="A865" s="33" t="str">
        <f t="shared" si="1"/>
        <v/>
      </c>
      <c r="B865" s="22" t="str">
        <f t="shared" si="2"/>
        <v/>
      </c>
      <c r="C865" s="14" t="str">
        <f>IF($A865&lt;&gt;"",MINIFS(Merchant!$A:$A,Merchant!$B:$B,$G$2),)</f>
        <v/>
      </c>
      <c r="D865" s="14" t="str">
        <f t="shared" si="3"/>
        <v/>
      </c>
      <c r="E865" s="14" t="str">
        <f t="shared" si="4"/>
        <v/>
      </c>
      <c r="F865" s="6" t="str">
        <f>IF($A865&lt;&gt;"",MAXIFS(Token!$C:$C,Token!$A:$A,$D865),)</f>
        <v/>
      </c>
    </row>
    <row r="866">
      <c r="A866" s="33" t="str">
        <f t="shared" si="1"/>
        <v/>
      </c>
      <c r="B866" s="22" t="str">
        <f t="shared" si="2"/>
        <v/>
      </c>
      <c r="C866" s="14" t="str">
        <f>IF($A866&lt;&gt;"",MINIFS(Merchant!$A:$A,Merchant!$B:$B,$G$2),)</f>
        <v/>
      </c>
      <c r="D866" s="14" t="str">
        <f t="shared" si="3"/>
        <v/>
      </c>
      <c r="E866" s="14" t="str">
        <f t="shared" si="4"/>
        <v/>
      </c>
      <c r="F866" s="6" t="str">
        <f>IF($A866&lt;&gt;"",MAXIFS(Token!$C:$C,Token!$A:$A,$D866),)</f>
        <v/>
      </c>
    </row>
    <row r="867">
      <c r="A867" s="33" t="str">
        <f t="shared" si="1"/>
        <v/>
      </c>
      <c r="B867" s="22" t="str">
        <f t="shared" si="2"/>
        <v/>
      </c>
      <c r="C867" s="14" t="str">
        <f>IF($A867&lt;&gt;"",MINIFS(Merchant!$A:$A,Merchant!$B:$B,$G$2),)</f>
        <v/>
      </c>
      <c r="D867" s="14" t="str">
        <f t="shared" si="3"/>
        <v/>
      </c>
      <c r="E867" s="14" t="str">
        <f t="shared" si="4"/>
        <v/>
      </c>
      <c r="F867" s="6" t="str">
        <f>IF($A867&lt;&gt;"",MAXIFS(Token!$C:$C,Token!$A:$A,$D867),)</f>
        <v/>
      </c>
    </row>
    <row r="868">
      <c r="A868" s="33" t="str">
        <f t="shared" si="1"/>
        <v/>
      </c>
      <c r="B868" s="22" t="str">
        <f t="shared" si="2"/>
        <v/>
      </c>
      <c r="C868" s="14" t="str">
        <f>IF($A868&lt;&gt;"",MINIFS(Merchant!$A:$A,Merchant!$B:$B,$G$2),)</f>
        <v/>
      </c>
      <c r="D868" s="14" t="str">
        <f t="shared" si="3"/>
        <v/>
      </c>
      <c r="E868" s="14" t="str">
        <f t="shared" si="4"/>
        <v/>
      </c>
      <c r="F868" s="6" t="str">
        <f>IF($A868&lt;&gt;"",MAXIFS(Token!$C:$C,Token!$A:$A,$D868),)</f>
        <v/>
      </c>
    </row>
    <row r="869">
      <c r="A869" s="33" t="str">
        <f t="shared" si="1"/>
        <v/>
      </c>
      <c r="B869" s="22" t="str">
        <f t="shared" si="2"/>
        <v/>
      </c>
      <c r="C869" s="14" t="str">
        <f>IF($A869&lt;&gt;"",MINIFS(Merchant!$A:$A,Merchant!$B:$B,$G$2),)</f>
        <v/>
      </c>
      <c r="D869" s="14" t="str">
        <f t="shared" si="3"/>
        <v/>
      </c>
      <c r="E869" s="14" t="str">
        <f t="shared" si="4"/>
        <v/>
      </c>
      <c r="F869" s="6" t="str">
        <f>IF($A869&lt;&gt;"",MAXIFS(Token!$C:$C,Token!$A:$A,$D869),)</f>
        <v/>
      </c>
    </row>
    <row r="870">
      <c r="A870" s="33" t="str">
        <f t="shared" si="1"/>
        <v/>
      </c>
      <c r="B870" s="22" t="str">
        <f t="shared" si="2"/>
        <v/>
      </c>
      <c r="C870" s="14" t="str">
        <f>IF($A870&lt;&gt;"",MINIFS(Merchant!$A:$A,Merchant!$B:$B,$G$2),)</f>
        <v/>
      </c>
      <c r="D870" s="14" t="str">
        <f t="shared" si="3"/>
        <v/>
      </c>
      <c r="E870" s="14" t="str">
        <f t="shared" si="4"/>
        <v/>
      </c>
      <c r="F870" s="6" t="str">
        <f>IF($A870&lt;&gt;"",MAXIFS(Token!$C:$C,Token!$A:$A,$D870),)</f>
        <v/>
      </c>
    </row>
    <row r="871">
      <c r="A871" s="33" t="str">
        <f t="shared" si="1"/>
        <v/>
      </c>
      <c r="B871" s="22" t="str">
        <f t="shared" si="2"/>
        <v/>
      </c>
      <c r="C871" s="14" t="str">
        <f>IF($A871&lt;&gt;"",MINIFS(Merchant!$A:$A,Merchant!$B:$B,$G$2),)</f>
        <v/>
      </c>
      <c r="D871" s="14" t="str">
        <f t="shared" si="3"/>
        <v/>
      </c>
      <c r="E871" s="14" t="str">
        <f t="shared" si="4"/>
        <v/>
      </c>
      <c r="F871" s="6" t="str">
        <f>IF($A871&lt;&gt;"",MAXIFS(Token!$C:$C,Token!$A:$A,$D871),)</f>
        <v/>
      </c>
    </row>
    <row r="872">
      <c r="A872" s="33" t="str">
        <f t="shared" si="1"/>
        <v/>
      </c>
      <c r="B872" s="22" t="str">
        <f t="shared" si="2"/>
        <v/>
      </c>
      <c r="C872" s="14" t="str">
        <f>IF($A872&lt;&gt;"",MINIFS(Merchant!$A:$A,Merchant!$B:$B,$G$2),)</f>
        <v/>
      </c>
      <c r="D872" s="14" t="str">
        <f t="shared" si="3"/>
        <v/>
      </c>
      <c r="E872" s="14" t="str">
        <f t="shared" si="4"/>
        <v/>
      </c>
      <c r="F872" s="6" t="str">
        <f>IF($A872&lt;&gt;"",MAXIFS(Token!$C:$C,Token!$A:$A,$D872),)</f>
        <v/>
      </c>
    </row>
    <row r="873">
      <c r="A873" s="33" t="str">
        <f t="shared" si="1"/>
        <v/>
      </c>
      <c r="B873" s="22" t="str">
        <f t="shared" si="2"/>
        <v/>
      </c>
      <c r="C873" s="14" t="str">
        <f>IF($A873&lt;&gt;"",MINIFS(Merchant!$A:$A,Merchant!$B:$B,$G$2),)</f>
        <v/>
      </c>
      <c r="D873" s="14" t="str">
        <f t="shared" si="3"/>
        <v/>
      </c>
      <c r="E873" s="14" t="str">
        <f t="shared" si="4"/>
        <v/>
      </c>
      <c r="F873" s="6" t="str">
        <f>IF($A873&lt;&gt;"",MAXIFS(Token!$C:$C,Token!$A:$A,$D873),)</f>
        <v/>
      </c>
    </row>
    <row r="874">
      <c r="A874" s="33" t="str">
        <f t="shared" si="1"/>
        <v/>
      </c>
      <c r="B874" s="22" t="str">
        <f t="shared" si="2"/>
        <v/>
      </c>
      <c r="C874" s="14" t="str">
        <f>IF($A874&lt;&gt;"",MINIFS(Merchant!$A:$A,Merchant!$B:$B,$G$2),)</f>
        <v/>
      </c>
      <c r="D874" s="14" t="str">
        <f t="shared" si="3"/>
        <v/>
      </c>
      <c r="E874" s="14" t="str">
        <f t="shared" si="4"/>
        <v/>
      </c>
      <c r="F874" s="6" t="str">
        <f>IF($A874&lt;&gt;"",MAXIFS(Token!$C:$C,Token!$A:$A,$D874),)</f>
        <v/>
      </c>
    </row>
    <row r="875">
      <c r="A875" s="33" t="str">
        <f t="shared" si="1"/>
        <v/>
      </c>
      <c r="B875" s="22" t="str">
        <f t="shared" si="2"/>
        <v/>
      </c>
      <c r="C875" s="14" t="str">
        <f>IF($A875&lt;&gt;"",MINIFS(Merchant!$A:$A,Merchant!$B:$B,$G$2),)</f>
        <v/>
      </c>
      <c r="D875" s="14" t="str">
        <f t="shared" si="3"/>
        <v/>
      </c>
      <c r="E875" s="14" t="str">
        <f t="shared" si="4"/>
        <v/>
      </c>
      <c r="F875" s="6" t="str">
        <f>IF($A875&lt;&gt;"",MAXIFS(Token!$C:$C,Token!$A:$A,$D875),)</f>
        <v/>
      </c>
    </row>
    <row r="876">
      <c r="A876" s="33" t="str">
        <f t="shared" si="1"/>
        <v/>
      </c>
      <c r="B876" s="22" t="str">
        <f t="shared" si="2"/>
        <v/>
      </c>
      <c r="C876" s="14" t="str">
        <f>IF($A876&lt;&gt;"",MINIFS(Merchant!$A:$A,Merchant!$B:$B,$G$2),)</f>
        <v/>
      </c>
      <c r="D876" s="14" t="str">
        <f t="shared" si="3"/>
        <v/>
      </c>
      <c r="E876" s="14" t="str">
        <f t="shared" si="4"/>
        <v/>
      </c>
      <c r="F876" s="6" t="str">
        <f>IF($A876&lt;&gt;"",MAXIFS(Token!$C:$C,Token!$A:$A,$D876),)</f>
        <v/>
      </c>
    </row>
    <row r="877">
      <c r="A877" s="33" t="str">
        <f t="shared" si="1"/>
        <v/>
      </c>
      <c r="B877" s="22" t="str">
        <f t="shared" si="2"/>
        <v/>
      </c>
      <c r="C877" s="14" t="str">
        <f>IF($A877&lt;&gt;"",MINIFS(Merchant!$A:$A,Merchant!$B:$B,$G$2),)</f>
        <v/>
      </c>
      <c r="D877" s="14" t="str">
        <f t="shared" si="3"/>
        <v/>
      </c>
      <c r="E877" s="14" t="str">
        <f t="shared" si="4"/>
        <v/>
      </c>
      <c r="F877" s="6" t="str">
        <f>IF($A877&lt;&gt;"",MAXIFS(Token!$C:$C,Token!$A:$A,$D877),)</f>
        <v/>
      </c>
    </row>
    <row r="878">
      <c r="A878" s="33" t="str">
        <f t="shared" si="1"/>
        <v/>
      </c>
      <c r="B878" s="22" t="str">
        <f t="shared" si="2"/>
        <v/>
      </c>
      <c r="C878" s="14" t="str">
        <f>IF($A878&lt;&gt;"",MINIFS(Merchant!$A:$A,Merchant!$B:$B,$G$2),)</f>
        <v/>
      </c>
      <c r="D878" s="14" t="str">
        <f t="shared" si="3"/>
        <v/>
      </c>
      <c r="E878" s="14" t="str">
        <f t="shared" si="4"/>
        <v/>
      </c>
      <c r="F878" s="6" t="str">
        <f>IF($A878&lt;&gt;"",MAXIFS(Token!$C:$C,Token!$A:$A,$D878),)</f>
        <v/>
      </c>
    </row>
    <row r="879">
      <c r="A879" s="33" t="str">
        <f t="shared" si="1"/>
        <v/>
      </c>
      <c r="B879" s="22" t="str">
        <f t="shared" si="2"/>
        <v/>
      </c>
      <c r="C879" s="14" t="str">
        <f>IF($A879&lt;&gt;"",MINIFS(Merchant!$A:$A,Merchant!$B:$B,$G$2),)</f>
        <v/>
      </c>
      <c r="D879" s="14" t="str">
        <f t="shared" si="3"/>
        <v/>
      </c>
      <c r="E879" s="14" t="str">
        <f t="shared" si="4"/>
        <v/>
      </c>
      <c r="F879" s="6" t="str">
        <f>IF($A879&lt;&gt;"",MAXIFS(Token!$C:$C,Token!$A:$A,$D879),)</f>
        <v/>
      </c>
    </row>
    <row r="880">
      <c r="A880" s="33" t="str">
        <f t="shared" si="1"/>
        <v/>
      </c>
      <c r="B880" s="22" t="str">
        <f t="shared" si="2"/>
        <v/>
      </c>
      <c r="C880" s="14" t="str">
        <f>IF($A880&lt;&gt;"",MINIFS(Merchant!$A:$A,Merchant!$B:$B,$G$2),)</f>
        <v/>
      </c>
      <c r="D880" s="14" t="str">
        <f t="shared" si="3"/>
        <v/>
      </c>
      <c r="E880" s="14" t="str">
        <f t="shared" si="4"/>
        <v/>
      </c>
      <c r="F880" s="6" t="str">
        <f>IF($A880&lt;&gt;"",MAXIFS(Token!$C:$C,Token!$A:$A,$D880),)</f>
        <v/>
      </c>
    </row>
    <row r="881">
      <c r="A881" s="33" t="str">
        <f t="shared" si="1"/>
        <v/>
      </c>
      <c r="B881" s="22" t="str">
        <f t="shared" si="2"/>
        <v/>
      </c>
      <c r="C881" s="14" t="str">
        <f>IF($A881&lt;&gt;"",MINIFS(Merchant!$A:$A,Merchant!$B:$B,$G$2),)</f>
        <v/>
      </c>
      <c r="D881" s="14" t="str">
        <f t="shared" si="3"/>
        <v/>
      </c>
      <c r="E881" s="14" t="str">
        <f t="shared" si="4"/>
        <v/>
      </c>
      <c r="F881" s="6" t="str">
        <f>IF($A881&lt;&gt;"",MAXIFS(Token!$C:$C,Token!$A:$A,$D881),)</f>
        <v/>
      </c>
    </row>
    <row r="882">
      <c r="A882" s="33" t="str">
        <f t="shared" si="1"/>
        <v/>
      </c>
      <c r="B882" s="22" t="str">
        <f t="shared" si="2"/>
        <v/>
      </c>
      <c r="C882" s="14" t="str">
        <f>IF($A882&lt;&gt;"",MINIFS(Merchant!$A:$A,Merchant!$B:$B,$G$2),)</f>
        <v/>
      </c>
      <c r="D882" s="14" t="str">
        <f t="shared" si="3"/>
        <v/>
      </c>
      <c r="E882" s="14" t="str">
        <f t="shared" si="4"/>
        <v/>
      </c>
      <c r="F882" s="6" t="str">
        <f>IF($A882&lt;&gt;"",MAXIFS(Token!$C:$C,Token!$A:$A,$D882),)</f>
        <v/>
      </c>
    </row>
    <row r="883">
      <c r="A883" s="33" t="str">
        <f t="shared" si="1"/>
        <v/>
      </c>
      <c r="B883" s="22" t="str">
        <f t="shared" si="2"/>
        <v/>
      </c>
      <c r="C883" s="14" t="str">
        <f>IF($A883&lt;&gt;"",MINIFS(Merchant!$A:$A,Merchant!$B:$B,$G$2),)</f>
        <v/>
      </c>
      <c r="D883" s="14" t="str">
        <f t="shared" si="3"/>
        <v/>
      </c>
      <c r="E883" s="14" t="str">
        <f t="shared" si="4"/>
        <v/>
      </c>
      <c r="F883" s="6" t="str">
        <f>IF($A883&lt;&gt;"",MAXIFS(Token!$C:$C,Token!$A:$A,$D883),)</f>
        <v/>
      </c>
    </row>
    <row r="884">
      <c r="A884" s="33" t="str">
        <f t="shared" si="1"/>
        <v/>
      </c>
      <c r="B884" s="22" t="str">
        <f t="shared" si="2"/>
        <v/>
      </c>
      <c r="C884" s="14" t="str">
        <f>IF($A884&lt;&gt;"",MINIFS(Merchant!$A:$A,Merchant!$B:$B,$G$2),)</f>
        <v/>
      </c>
      <c r="D884" s="14" t="str">
        <f t="shared" si="3"/>
        <v/>
      </c>
      <c r="E884" s="14" t="str">
        <f t="shared" si="4"/>
        <v/>
      </c>
      <c r="F884" s="6" t="str">
        <f>IF($A884&lt;&gt;"",MAXIFS(Token!$C:$C,Token!$A:$A,$D884),)</f>
        <v/>
      </c>
    </row>
    <row r="885">
      <c r="A885" s="33" t="str">
        <f t="shared" si="1"/>
        <v/>
      </c>
      <c r="B885" s="22" t="str">
        <f t="shared" si="2"/>
        <v/>
      </c>
      <c r="C885" s="14" t="str">
        <f>IF($A885&lt;&gt;"",MINIFS(Merchant!$A:$A,Merchant!$B:$B,$G$2),)</f>
        <v/>
      </c>
      <c r="D885" s="14" t="str">
        <f t="shared" si="3"/>
        <v/>
      </c>
      <c r="E885" s="14" t="str">
        <f t="shared" si="4"/>
        <v/>
      </c>
      <c r="F885" s="6" t="str">
        <f>IF($A885&lt;&gt;"",MAXIFS(Token!$C:$C,Token!$A:$A,$D885),)</f>
        <v/>
      </c>
    </row>
    <row r="886">
      <c r="A886" s="33" t="str">
        <f t="shared" si="1"/>
        <v/>
      </c>
      <c r="B886" s="22" t="str">
        <f t="shared" si="2"/>
        <v/>
      </c>
      <c r="C886" s="14" t="str">
        <f>IF($A886&lt;&gt;"",MINIFS(Merchant!$A:$A,Merchant!$B:$B,$G$2),)</f>
        <v/>
      </c>
      <c r="D886" s="14" t="str">
        <f t="shared" si="3"/>
        <v/>
      </c>
      <c r="E886" s="14" t="str">
        <f t="shared" si="4"/>
        <v/>
      </c>
      <c r="F886" s="6" t="str">
        <f>IF($A886&lt;&gt;"",MAXIFS(Token!$C:$C,Token!$A:$A,$D886),)</f>
        <v/>
      </c>
    </row>
    <row r="887">
      <c r="A887" s="33" t="str">
        <f t="shared" si="1"/>
        <v/>
      </c>
      <c r="B887" s="22" t="str">
        <f t="shared" si="2"/>
        <v/>
      </c>
      <c r="C887" s="14" t="str">
        <f>IF($A887&lt;&gt;"",MINIFS(Merchant!$A:$A,Merchant!$B:$B,$G$2),)</f>
        <v/>
      </c>
      <c r="D887" s="14" t="str">
        <f t="shared" si="3"/>
        <v/>
      </c>
      <c r="E887" s="14" t="str">
        <f t="shared" si="4"/>
        <v/>
      </c>
      <c r="F887" s="6" t="str">
        <f>IF($A887&lt;&gt;"",MAXIFS(Token!$C:$C,Token!$A:$A,$D887),)</f>
        <v/>
      </c>
    </row>
    <row r="888">
      <c r="A888" s="33" t="str">
        <f t="shared" si="1"/>
        <v/>
      </c>
      <c r="B888" s="22" t="str">
        <f t="shared" si="2"/>
        <v/>
      </c>
      <c r="C888" s="14" t="str">
        <f>IF($A888&lt;&gt;"",MINIFS(Merchant!$A:$A,Merchant!$B:$B,$G$2),)</f>
        <v/>
      </c>
      <c r="D888" s="14" t="str">
        <f t="shared" si="3"/>
        <v/>
      </c>
      <c r="E888" s="14" t="str">
        <f t="shared" si="4"/>
        <v/>
      </c>
      <c r="F888" s="6" t="str">
        <f>IF($A888&lt;&gt;"",MAXIFS(Token!$C:$C,Token!$A:$A,$D888),)</f>
        <v/>
      </c>
    </row>
    <row r="889">
      <c r="A889" s="33" t="str">
        <f t="shared" si="1"/>
        <v/>
      </c>
      <c r="B889" s="22" t="str">
        <f t="shared" si="2"/>
        <v/>
      </c>
      <c r="C889" s="14" t="str">
        <f>IF($A889&lt;&gt;"",MINIFS(Merchant!$A:$A,Merchant!$B:$B,$G$2),)</f>
        <v/>
      </c>
      <c r="D889" s="14" t="str">
        <f t="shared" si="3"/>
        <v/>
      </c>
      <c r="E889" s="14" t="str">
        <f t="shared" si="4"/>
        <v/>
      </c>
      <c r="F889" s="6" t="str">
        <f>IF($A889&lt;&gt;"",MAXIFS(Token!$C:$C,Token!$A:$A,$D889),)</f>
        <v/>
      </c>
    </row>
    <row r="890">
      <c r="A890" s="33" t="str">
        <f t="shared" si="1"/>
        <v/>
      </c>
      <c r="B890" s="22" t="str">
        <f t="shared" si="2"/>
        <v/>
      </c>
      <c r="C890" s="14" t="str">
        <f>IF($A890&lt;&gt;"",MINIFS(Merchant!$A:$A,Merchant!$B:$B,$G$2),)</f>
        <v/>
      </c>
      <c r="D890" s="14" t="str">
        <f t="shared" si="3"/>
        <v/>
      </c>
      <c r="E890" s="14" t="str">
        <f t="shared" si="4"/>
        <v/>
      </c>
      <c r="F890" s="6" t="str">
        <f>IF($A890&lt;&gt;"",MAXIFS(Token!$C:$C,Token!$A:$A,$D890),)</f>
        <v/>
      </c>
    </row>
    <row r="891">
      <c r="A891" s="33" t="str">
        <f t="shared" si="1"/>
        <v/>
      </c>
      <c r="B891" s="22" t="str">
        <f t="shared" si="2"/>
        <v/>
      </c>
      <c r="C891" s="14" t="str">
        <f>IF($A891&lt;&gt;"",MINIFS(Merchant!$A:$A,Merchant!$B:$B,$G$2),)</f>
        <v/>
      </c>
      <c r="D891" s="14" t="str">
        <f t="shared" si="3"/>
        <v/>
      </c>
      <c r="E891" s="14" t="str">
        <f t="shared" si="4"/>
        <v/>
      </c>
      <c r="F891" s="6" t="str">
        <f>IF($A891&lt;&gt;"",MAXIFS(Token!$C:$C,Token!$A:$A,$D891),)</f>
        <v/>
      </c>
    </row>
    <row r="892">
      <c r="A892" s="33" t="str">
        <f t="shared" si="1"/>
        <v/>
      </c>
      <c r="B892" s="22" t="str">
        <f t="shared" si="2"/>
        <v/>
      </c>
      <c r="C892" s="14" t="str">
        <f>IF($A892&lt;&gt;"",MINIFS(Merchant!$A:$A,Merchant!$B:$B,$G$2),)</f>
        <v/>
      </c>
      <c r="D892" s="14" t="str">
        <f t="shared" si="3"/>
        <v/>
      </c>
      <c r="E892" s="14" t="str">
        <f t="shared" si="4"/>
        <v/>
      </c>
      <c r="F892" s="6" t="str">
        <f>IF($A892&lt;&gt;"",MAXIFS(Token!$C:$C,Token!$A:$A,$D892),)</f>
        <v/>
      </c>
    </row>
    <row r="893">
      <c r="A893" s="33" t="str">
        <f t="shared" si="1"/>
        <v/>
      </c>
      <c r="B893" s="22" t="str">
        <f t="shared" si="2"/>
        <v/>
      </c>
      <c r="C893" s="14" t="str">
        <f>IF($A893&lt;&gt;"",MINIFS(Merchant!$A:$A,Merchant!$B:$B,$G$2),)</f>
        <v/>
      </c>
      <c r="D893" s="14" t="str">
        <f t="shared" si="3"/>
        <v/>
      </c>
      <c r="E893" s="14" t="str">
        <f t="shared" si="4"/>
        <v/>
      </c>
      <c r="F893" s="6" t="str">
        <f>IF($A893&lt;&gt;"",MAXIFS(Token!$C:$C,Token!$A:$A,$D893),)</f>
        <v/>
      </c>
    </row>
    <row r="894">
      <c r="A894" s="33" t="str">
        <f t="shared" si="1"/>
        <v/>
      </c>
      <c r="B894" s="22" t="str">
        <f t="shared" si="2"/>
        <v/>
      </c>
      <c r="C894" s="14" t="str">
        <f>IF($A894&lt;&gt;"",MINIFS(Merchant!$A:$A,Merchant!$B:$B,$G$2),)</f>
        <v/>
      </c>
      <c r="D894" s="14" t="str">
        <f t="shared" si="3"/>
        <v/>
      </c>
      <c r="E894" s="14" t="str">
        <f t="shared" si="4"/>
        <v/>
      </c>
      <c r="F894" s="6" t="str">
        <f>IF($A894&lt;&gt;"",MAXIFS(Token!$C:$C,Token!$A:$A,$D894),)</f>
        <v/>
      </c>
    </row>
    <row r="895">
      <c r="A895" s="33" t="str">
        <f t="shared" si="1"/>
        <v/>
      </c>
      <c r="B895" s="22" t="str">
        <f t="shared" si="2"/>
        <v/>
      </c>
      <c r="C895" s="14" t="str">
        <f>IF($A895&lt;&gt;"",MINIFS(Merchant!$A:$A,Merchant!$B:$B,$G$2),)</f>
        <v/>
      </c>
      <c r="D895" s="14" t="str">
        <f t="shared" si="3"/>
        <v/>
      </c>
      <c r="E895" s="14" t="str">
        <f t="shared" si="4"/>
        <v/>
      </c>
      <c r="F895" s="6" t="str">
        <f>IF($A895&lt;&gt;"",MAXIFS(Token!$C:$C,Token!$A:$A,$D895),)</f>
        <v/>
      </c>
    </row>
    <row r="896">
      <c r="A896" s="33" t="str">
        <f t="shared" si="1"/>
        <v/>
      </c>
      <c r="B896" s="22" t="str">
        <f t="shared" si="2"/>
        <v/>
      </c>
      <c r="C896" s="14" t="str">
        <f>IF($A896&lt;&gt;"",MINIFS(Merchant!$A:$A,Merchant!$B:$B,$G$2),)</f>
        <v/>
      </c>
      <c r="D896" s="14" t="str">
        <f t="shared" si="3"/>
        <v/>
      </c>
      <c r="E896" s="14" t="str">
        <f t="shared" si="4"/>
        <v/>
      </c>
      <c r="F896" s="6" t="str">
        <f>IF($A896&lt;&gt;"",MAXIFS(Token!$C:$C,Token!$A:$A,$D896),)</f>
        <v/>
      </c>
    </row>
    <row r="897">
      <c r="A897" s="33" t="str">
        <f t="shared" si="1"/>
        <v/>
      </c>
      <c r="B897" s="22" t="str">
        <f t="shared" si="2"/>
        <v/>
      </c>
      <c r="C897" s="14" t="str">
        <f>IF($A897&lt;&gt;"",MINIFS(Merchant!$A:$A,Merchant!$B:$B,$G$2),)</f>
        <v/>
      </c>
      <c r="D897" s="14" t="str">
        <f t="shared" si="3"/>
        <v/>
      </c>
      <c r="E897" s="14" t="str">
        <f t="shared" si="4"/>
        <v/>
      </c>
      <c r="F897" s="6" t="str">
        <f>IF($A897&lt;&gt;"",MAXIFS(Token!$C:$C,Token!$A:$A,$D897),)</f>
        <v/>
      </c>
    </row>
    <row r="898">
      <c r="A898" s="33" t="str">
        <f t="shared" si="1"/>
        <v/>
      </c>
      <c r="B898" s="22" t="str">
        <f t="shared" si="2"/>
        <v/>
      </c>
      <c r="C898" s="14" t="str">
        <f>IF($A898&lt;&gt;"",MINIFS(Merchant!$A:$A,Merchant!$B:$B,$G$2),)</f>
        <v/>
      </c>
      <c r="D898" s="14" t="str">
        <f t="shared" si="3"/>
        <v/>
      </c>
      <c r="E898" s="14" t="str">
        <f t="shared" si="4"/>
        <v/>
      </c>
      <c r="F898" s="6" t="str">
        <f>IF($A898&lt;&gt;"",MAXIFS(Token!$C:$C,Token!$A:$A,$D898),)</f>
        <v/>
      </c>
    </row>
    <row r="899">
      <c r="A899" s="33" t="str">
        <f t="shared" si="1"/>
        <v/>
      </c>
      <c r="B899" s="22" t="str">
        <f t="shared" si="2"/>
        <v/>
      </c>
      <c r="C899" s="14" t="str">
        <f>IF($A899&lt;&gt;"",MINIFS(Merchant!$A:$A,Merchant!$B:$B,$G$2),)</f>
        <v/>
      </c>
      <c r="D899" s="14" t="str">
        <f t="shared" si="3"/>
        <v/>
      </c>
      <c r="E899" s="14" t="str">
        <f t="shared" si="4"/>
        <v/>
      </c>
      <c r="F899" s="6" t="str">
        <f>IF($A899&lt;&gt;"",MAXIFS(Token!$C:$C,Token!$A:$A,$D899),)</f>
        <v/>
      </c>
    </row>
    <row r="900">
      <c r="A900" s="33" t="str">
        <f t="shared" si="1"/>
        <v/>
      </c>
      <c r="B900" s="22" t="str">
        <f t="shared" si="2"/>
        <v/>
      </c>
      <c r="C900" s="14" t="str">
        <f>IF($A900&lt;&gt;"",MINIFS(Merchant!$A:$A,Merchant!$B:$B,$G$2),)</f>
        <v/>
      </c>
      <c r="D900" s="14" t="str">
        <f t="shared" si="3"/>
        <v/>
      </c>
      <c r="E900" s="14" t="str">
        <f t="shared" si="4"/>
        <v/>
      </c>
      <c r="F900" s="6" t="str">
        <f>IF($A900&lt;&gt;"",MAXIFS(Token!$C:$C,Token!$A:$A,$D900),)</f>
        <v/>
      </c>
    </row>
    <row r="901">
      <c r="A901" s="33" t="str">
        <f t="shared" si="1"/>
        <v/>
      </c>
      <c r="B901" s="22" t="str">
        <f t="shared" si="2"/>
        <v/>
      </c>
      <c r="C901" s="14" t="str">
        <f>IF($A901&lt;&gt;"",MINIFS(Merchant!$A:$A,Merchant!$B:$B,$G$2),)</f>
        <v/>
      </c>
      <c r="D901" s="14" t="str">
        <f t="shared" si="3"/>
        <v/>
      </c>
      <c r="E901" s="14" t="str">
        <f t="shared" si="4"/>
        <v/>
      </c>
      <c r="F901" s="6" t="str">
        <f>IF($A901&lt;&gt;"",MAXIFS(Token!$C:$C,Token!$A:$A,$D901),)</f>
        <v/>
      </c>
    </row>
    <row r="902">
      <c r="A902" s="33" t="str">
        <f t="shared" si="1"/>
        <v/>
      </c>
      <c r="B902" s="22" t="str">
        <f t="shared" si="2"/>
        <v/>
      </c>
      <c r="C902" s="14" t="str">
        <f>IF($A902&lt;&gt;"",MINIFS(Merchant!$A:$A,Merchant!$B:$B,$G$2),)</f>
        <v/>
      </c>
      <c r="D902" s="14" t="str">
        <f t="shared" si="3"/>
        <v/>
      </c>
      <c r="E902" s="14" t="str">
        <f t="shared" si="4"/>
        <v/>
      </c>
      <c r="F902" s="6" t="str">
        <f>IF($A902&lt;&gt;"",MAXIFS(Token!$C:$C,Token!$A:$A,$D902),)</f>
        <v/>
      </c>
    </row>
    <row r="903">
      <c r="A903" s="33" t="str">
        <f t="shared" si="1"/>
        <v/>
      </c>
      <c r="B903" s="22" t="str">
        <f t="shared" si="2"/>
        <v/>
      </c>
      <c r="C903" s="14" t="str">
        <f>IF($A903&lt;&gt;"",MINIFS(Merchant!$A:$A,Merchant!$B:$B,$G$2),)</f>
        <v/>
      </c>
      <c r="D903" s="14" t="str">
        <f t="shared" si="3"/>
        <v/>
      </c>
      <c r="E903" s="14" t="str">
        <f t="shared" si="4"/>
        <v/>
      </c>
      <c r="F903" s="6" t="str">
        <f>IF($A903&lt;&gt;"",MAXIFS(Token!$C:$C,Token!$A:$A,$D903),)</f>
        <v/>
      </c>
    </row>
    <row r="904">
      <c r="A904" s="33" t="str">
        <f t="shared" si="1"/>
        <v/>
      </c>
      <c r="B904" s="22" t="str">
        <f t="shared" si="2"/>
        <v/>
      </c>
      <c r="C904" s="14" t="str">
        <f>IF($A904&lt;&gt;"",MINIFS(Merchant!$A:$A,Merchant!$B:$B,$G$2),)</f>
        <v/>
      </c>
      <c r="D904" s="14" t="str">
        <f t="shared" si="3"/>
        <v/>
      </c>
      <c r="E904" s="14" t="str">
        <f t="shared" si="4"/>
        <v/>
      </c>
      <c r="F904" s="6" t="str">
        <f>IF($A904&lt;&gt;"",MAXIFS(Token!$C:$C,Token!$A:$A,$D904),)</f>
        <v/>
      </c>
    </row>
    <row r="905">
      <c r="A905" s="33" t="str">
        <f t="shared" si="1"/>
        <v/>
      </c>
      <c r="B905" s="22" t="str">
        <f t="shared" si="2"/>
        <v/>
      </c>
      <c r="C905" s="14" t="str">
        <f>IF($A905&lt;&gt;"",MINIFS(Merchant!$A:$A,Merchant!$B:$B,$G$2),)</f>
        <v/>
      </c>
      <c r="D905" s="14" t="str">
        <f t="shared" si="3"/>
        <v/>
      </c>
      <c r="E905" s="14" t="str">
        <f t="shared" si="4"/>
        <v/>
      </c>
      <c r="F905" s="6" t="str">
        <f>IF($A905&lt;&gt;"",MAXIFS(Token!$C:$C,Token!$A:$A,$D905),)</f>
        <v/>
      </c>
    </row>
    <row r="906">
      <c r="A906" s="33" t="str">
        <f t="shared" si="1"/>
        <v/>
      </c>
      <c r="B906" s="22" t="str">
        <f t="shared" si="2"/>
        <v/>
      </c>
      <c r="C906" s="14" t="str">
        <f>IF($A906&lt;&gt;"",MINIFS(Merchant!$A:$A,Merchant!$B:$B,$G$2),)</f>
        <v/>
      </c>
      <c r="D906" s="14" t="str">
        <f t="shared" si="3"/>
        <v/>
      </c>
      <c r="E906" s="14" t="str">
        <f t="shared" si="4"/>
        <v/>
      </c>
      <c r="F906" s="6" t="str">
        <f>IF($A906&lt;&gt;"",MAXIFS(Token!$C:$C,Token!$A:$A,$D906),)</f>
        <v/>
      </c>
    </row>
    <row r="907">
      <c r="A907" s="33" t="str">
        <f t="shared" si="1"/>
        <v/>
      </c>
      <c r="B907" s="22" t="str">
        <f t="shared" si="2"/>
        <v/>
      </c>
      <c r="C907" s="14" t="str">
        <f>IF($A907&lt;&gt;"",MINIFS(Merchant!$A:$A,Merchant!$B:$B,$G$2),)</f>
        <v/>
      </c>
      <c r="D907" s="14" t="str">
        <f t="shared" si="3"/>
        <v/>
      </c>
      <c r="E907" s="14" t="str">
        <f t="shared" si="4"/>
        <v/>
      </c>
      <c r="F907" s="6" t="str">
        <f>IF($A907&lt;&gt;"",MAXIFS(Token!$C:$C,Token!$A:$A,$D907),)</f>
        <v/>
      </c>
    </row>
    <row r="908">
      <c r="A908" s="33" t="str">
        <f t="shared" si="1"/>
        <v/>
      </c>
      <c r="B908" s="22" t="str">
        <f t="shared" si="2"/>
        <v/>
      </c>
      <c r="C908" s="14" t="str">
        <f>IF($A908&lt;&gt;"",MINIFS(Merchant!$A:$A,Merchant!$B:$B,$G$2),)</f>
        <v/>
      </c>
      <c r="D908" s="14" t="str">
        <f t="shared" si="3"/>
        <v/>
      </c>
      <c r="E908" s="14" t="str">
        <f t="shared" si="4"/>
        <v/>
      </c>
      <c r="F908" s="6" t="str">
        <f>IF($A908&lt;&gt;"",MAXIFS(Token!$C:$C,Token!$A:$A,$D908),)</f>
        <v/>
      </c>
    </row>
    <row r="909">
      <c r="A909" s="33" t="str">
        <f t="shared" si="1"/>
        <v/>
      </c>
      <c r="B909" s="22" t="str">
        <f t="shared" si="2"/>
        <v/>
      </c>
      <c r="C909" s="14" t="str">
        <f>IF($A909&lt;&gt;"",MINIFS(Merchant!$A:$A,Merchant!$B:$B,$G$2),)</f>
        <v/>
      </c>
      <c r="D909" s="14" t="str">
        <f t="shared" si="3"/>
        <v/>
      </c>
      <c r="E909" s="14" t="str">
        <f t="shared" si="4"/>
        <v/>
      </c>
      <c r="F909" s="6" t="str">
        <f>IF($A909&lt;&gt;"",MAXIFS(Token!$C:$C,Token!$A:$A,$D909),)</f>
        <v/>
      </c>
    </row>
    <row r="910">
      <c r="A910" s="33" t="str">
        <f t="shared" si="1"/>
        <v/>
      </c>
      <c r="B910" s="22" t="str">
        <f t="shared" si="2"/>
        <v/>
      </c>
      <c r="C910" s="14" t="str">
        <f>IF($A910&lt;&gt;"",MINIFS(Merchant!$A:$A,Merchant!$B:$B,$G$2),)</f>
        <v/>
      </c>
      <c r="D910" s="14" t="str">
        <f t="shared" si="3"/>
        <v/>
      </c>
      <c r="E910" s="14" t="str">
        <f t="shared" si="4"/>
        <v/>
      </c>
      <c r="F910" s="6" t="str">
        <f>IF($A910&lt;&gt;"",MAXIFS(Token!$C:$C,Token!$A:$A,$D910),)</f>
        <v/>
      </c>
    </row>
    <row r="911">
      <c r="A911" s="33" t="str">
        <f t="shared" si="1"/>
        <v/>
      </c>
      <c r="B911" s="22" t="str">
        <f t="shared" si="2"/>
        <v/>
      </c>
      <c r="C911" s="14" t="str">
        <f>IF($A911&lt;&gt;"",MINIFS(Merchant!$A:$A,Merchant!$B:$B,$G$2),)</f>
        <v/>
      </c>
      <c r="D911" s="14" t="str">
        <f t="shared" si="3"/>
        <v/>
      </c>
      <c r="E911" s="14" t="str">
        <f t="shared" si="4"/>
        <v/>
      </c>
      <c r="F911" s="6" t="str">
        <f>IF($A911&lt;&gt;"",MAXIFS(Token!$C:$C,Token!$A:$A,$D911),)</f>
        <v/>
      </c>
    </row>
    <row r="912">
      <c r="A912" s="33" t="str">
        <f t="shared" si="1"/>
        <v/>
      </c>
      <c r="B912" s="22" t="str">
        <f t="shared" si="2"/>
        <v/>
      </c>
      <c r="C912" s="14" t="str">
        <f>IF($A912&lt;&gt;"",MINIFS(Merchant!$A:$A,Merchant!$B:$B,$G$2),)</f>
        <v/>
      </c>
      <c r="D912" s="14" t="str">
        <f t="shared" si="3"/>
        <v/>
      </c>
      <c r="E912" s="14" t="str">
        <f t="shared" si="4"/>
        <v/>
      </c>
      <c r="F912" s="6" t="str">
        <f>IF($A912&lt;&gt;"",MAXIFS(Token!$C:$C,Token!$A:$A,$D912),)</f>
        <v/>
      </c>
    </row>
    <row r="913">
      <c r="A913" s="33" t="str">
        <f t="shared" si="1"/>
        <v/>
      </c>
      <c r="B913" s="22" t="str">
        <f t="shared" si="2"/>
        <v/>
      </c>
      <c r="C913" s="14" t="str">
        <f>IF($A913&lt;&gt;"",MINIFS(Merchant!$A:$A,Merchant!$B:$B,$G$2),)</f>
        <v/>
      </c>
      <c r="D913" s="14" t="str">
        <f t="shared" si="3"/>
        <v/>
      </c>
      <c r="E913" s="14" t="str">
        <f t="shared" si="4"/>
        <v/>
      </c>
      <c r="F913" s="6" t="str">
        <f>IF($A913&lt;&gt;"",MAXIFS(Token!$C:$C,Token!$A:$A,$D913),)</f>
        <v/>
      </c>
    </row>
    <row r="914">
      <c r="A914" s="33" t="str">
        <f t="shared" si="1"/>
        <v/>
      </c>
      <c r="B914" s="22" t="str">
        <f t="shared" si="2"/>
        <v/>
      </c>
      <c r="C914" s="14" t="str">
        <f>IF($A914&lt;&gt;"",MINIFS(Merchant!$A:$A,Merchant!$B:$B,$G$2),)</f>
        <v/>
      </c>
      <c r="D914" s="14" t="str">
        <f t="shared" si="3"/>
        <v/>
      </c>
      <c r="E914" s="14" t="str">
        <f t="shared" si="4"/>
        <v/>
      </c>
      <c r="F914" s="6" t="str">
        <f>IF($A914&lt;&gt;"",MAXIFS(Token!$C:$C,Token!$A:$A,$D914),)</f>
        <v/>
      </c>
    </row>
    <row r="915">
      <c r="A915" s="33" t="str">
        <f t="shared" si="1"/>
        <v/>
      </c>
      <c r="B915" s="22" t="str">
        <f t="shared" si="2"/>
        <v/>
      </c>
      <c r="C915" s="14" t="str">
        <f>IF($A915&lt;&gt;"",MINIFS(Merchant!$A:$A,Merchant!$B:$B,$G$2),)</f>
        <v/>
      </c>
      <c r="D915" s="14" t="str">
        <f t="shared" si="3"/>
        <v/>
      </c>
      <c r="E915" s="14" t="str">
        <f t="shared" si="4"/>
        <v/>
      </c>
      <c r="F915" s="6" t="str">
        <f>IF($A915&lt;&gt;"",MAXIFS(Token!$C:$C,Token!$A:$A,$D915),)</f>
        <v/>
      </c>
    </row>
    <row r="916">
      <c r="A916" s="33" t="str">
        <f t="shared" si="1"/>
        <v/>
      </c>
      <c r="B916" s="22" t="str">
        <f t="shared" si="2"/>
        <v/>
      </c>
      <c r="C916" s="14" t="str">
        <f>IF($A916&lt;&gt;"",MINIFS(Merchant!$A:$A,Merchant!$B:$B,$G$2),)</f>
        <v/>
      </c>
      <c r="D916" s="14" t="str">
        <f t="shared" si="3"/>
        <v/>
      </c>
      <c r="E916" s="14" t="str">
        <f t="shared" si="4"/>
        <v/>
      </c>
      <c r="F916" s="6" t="str">
        <f>IF($A916&lt;&gt;"",MAXIFS(Token!$C:$C,Token!$A:$A,$D916),)</f>
        <v/>
      </c>
    </row>
    <row r="917">
      <c r="A917" s="33" t="str">
        <f t="shared" si="1"/>
        <v/>
      </c>
      <c r="B917" s="22" t="str">
        <f t="shared" si="2"/>
        <v/>
      </c>
      <c r="C917" s="14" t="str">
        <f>IF($A917&lt;&gt;"",MINIFS(Merchant!$A:$A,Merchant!$B:$B,$G$2),)</f>
        <v/>
      </c>
      <c r="D917" s="14" t="str">
        <f t="shared" si="3"/>
        <v/>
      </c>
      <c r="E917" s="14" t="str">
        <f t="shared" si="4"/>
        <v/>
      </c>
      <c r="F917" s="6" t="str">
        <f>IF($A917&lt;&gt;"",MAXIFS(Token!$C:$C,Token!$A:$A,$D917),)</f>
        <v/>
      </c>
    </row>
    <row r="918">
      <c r="A918" s="33" t="str">
        <f t="shared" si="1"/>
        <v/>
      </c>
      <c r="B918" s="22" t="str">
        <f t="shared" si="2"/>
        <v/>
      </c>
      <c r="C918" s="14" t="str">
        <f>IF($A918&lt;&gt;"",MINIFS(Merchant!$A:$A,Merchant!$B:$B,$G$2),)</f>
        <v/>
      </c>
      <c r="D918" s="14" t="str">
        <f t="shared" si="3"/>
        <v/>
      </c>
      <c r="E918" s="14" t="str">
        <f t="shared" si="4"/>
        <v/>
      </c>
      <c r="F918" s="6" t="str">
        <f>IF($A918&lt;&gt;"",MAXIFS(Token!$C:$C,Token!$A:$A,$D918),)</f>
        <v/>
      </c>
    </row>
    <row r="919">
      <c r="A919" s="33" t="str">
        <f t="shared" si="1"/>
        <v/>
      </c>
      <c r="B919" s="22" t="str">
        <f t="shared" si="2"/>
        <v/>
      </c>
      <c r="C919" s="14" t="str">
        <f>IF($A919&lt;&gt;"",MINIFS(Merchant!$A:$A,Merchant!$B:$B,$G$2),)</f>
        <v/>
      </c>
      <c r="D919" s="14" t="str">
        <f t="shared" si="3"/>
        <v/>
      </c>
      <c r="E919" s="14" t="str">
        <f t="shared" si="4"/>
        <v/>
      </c>
      <c r="F919" s="6" t="str">
        <f>IF($A919&lt;&gt;"",MAXIFS(Token!$C:$C,Token!$A:$A,$D919),)</f>
        <v/>
      </c>
    </row>
    <row r="920">
      <c r="A920" s="33" t="str">
        <f t="shared" si="1"/>
        <v/>
      </c>
      <c r="B920" s="22" t="str">
        <f t="shared" si="2"/>
        <v/>
      </c>
      <c r="C920" s="14" t="str">
        <f>IF($A920&lt;&gt;"",MINIFS(Merchant!$A:$A,Merchant!$B:$B,$G$2),)</f>
        <v/>
      </c>
      <c r="D920" s="14" t="str">
        <f t="shared" si="3"/>
        <v/>
      </c>
      <c r="E920" s="14" t="str">
        <f t="shared" si="4"/>
        <v/>
      </c>
      <c r="F920" s="6" t="str">
        <f>IF($A920&lt;&gt;"",MAXIFS(Token!$C:$C,Token!$A:$A,$D920),)</f>
        <v/>
      </c>
    </row>
    <row r="921">
      <c r="A921" s="33" t="str">
        <f t="shared" si="1"/>
        <v/>
      </c>
      <c r="B921" s="22" t="str">
        <f t="shared" si="2"/>
        <v/>
      </c>
      <c r="C921" s="14" t="str">
        <f>IF($A921&lt;&gt;"",MINIFS(Merchant!$A:$A,Merchant!$B:$B,$G$2),)</f>
        <v/>
      </c>
      <c r="D921" s="14" t="str">
        <f t="shared" si="3"/>
        <v/>
      </c>
      <c r="E921" s="14" t="str">
        <f t="shared" si="4"/>
        <v/>
      </c>
      <c r="F921" s="6" t="str">
        <f>IF($A921&lt;&gt;"",MAXIFS(Token!$C:$C,Token!$A:$A,$D921),)</f>
        <v/>
      </c>
    </row>
    <row r="922">
      <c r="A922" s="33" t="str">
        <f t="shared" si="1"/>
        <v/>
      </c>
      <c r="B922" s="22" t="str">
        <f t="shared" si="2"/>
        <v/>
      </c>
      <c r="C922" s="14" t="str">
        <f>IF($A922&lt;&gt;"",MINIFS(Merchant!$A:$A,Merchant!$B:$B,$G$2),)</f>
        <v/>
      </c>
      <c r="D922" s="14" t="str">
        <f t="shared" si="3"/>
        <v/>
      </c>
      <c r="E922" s="14" t="str">
        <f t="shared" si="4"/>
        <v/>
      </c>
      <c r="F922" s="6" t="str">
        <f>IF($A922&lt;&gt;"",MAXIFS(Token!$C:$C,Token!$A:$A,$D922),)</f>
        <v/>
      </c>
    </row>
    <row r="923">
      <c r="A923" s="33" t="str">
        <f t="shared" si="1"/>
        <v/>
      </c>
      <c r="B923" s="22" t="str">
        <f t="shared" si="2"/>
        <v/>
      </c>
      <c r="C923" s="14" t="str">
        <f>IF($A923&lt;&gt;"",MINIFS(Merchant!$A:$A,Merchant!$B:$B,$G$2),)</f>
        <v/>
      </c>
      <c r="D923" s="14" t="str">
        <f t="shared" si="3"/>
        <v/>
      </c>
      <c r="E923" s="14" t="str">
        <f t="shared" si="4"/>
        <v/>
      </c>
      <c r="F923" s="6" t="str">
        <f>IF($A923&lt;&gt;"",MAXIFS(Token!$C:$C,Token!$A:$A,$D923),)</f>
        <v/>
      </c>
    </row>
    <row r="924">
      <c r="A924" s="33" t="str">
        <f t="shared" si="1"/>
        <v/>
      </c>
      <c r="B924" s="22" t="str">
        <f t="shared" si="2"/>
        <v/>
      </c>
      <c r="C924" s="14" t="str">
        <f>IF($A924&lt;&gt;"",MINIFS(Merchant!$A:$A,Merchant!$B:$B,$G$2),)</f>
        <v/>
      </c>
      <c r="D924" s="14" t="str">
        <f t="shared" si="3"/>
        <v/>
      </c>
      <c r="E924" s="14" t="str">
        <f t="shared" si="4"/>
        <v/>
      </c>
      <c r="F924" s="6" t="str">
        <f>IF($A924&lt;&gt;"",MAXIFS(Token!$C:$C,Token!$A:$A,$D924),)</f>
        <v/>
      </c>
    </row>
    <row r="925">
      <c r="A925" s="33" t="str">
        <f t="shared" si="1"/>
        <v/>
      </c>
      <c r="B925" s="22" t="str">
        <f t="shared" si="2"/>
        <v/>
      </c>
      <c r="C925" s="14" t="str">
        <f>IF($A925&lt;&gt;"",MINIFS(Merchant!$A:$A,Merchant!$B:$B,$G$2),)</f>
        <v/>
      </c>
      <c r="D925" s="14" t="str">
        <f t="shared" si="3"/>
        <v/>
      </c>
      <c r="E925" s="14" t="str">
        <f t="shared" si="4"/>
        <v/>
      </c>
      <c r="F925" s="6" t="str">
        <f>IF($A925&lt;&gt;"",MAXIFS(Token!$C:$C,Token!$A:$A,$D925),)</f>
        <v/>
      </c>
    </row>
    <row r="926">
      <c r="A926" s="33" t="str">
        <f t="shared" si="1"/>
        <v/>
      </c>
      <c r="B926" s="22" t="str">
        <f t="shared" si="2"/>
        <v/>
      </c>
      <c r="C926" s="14" t="str">
        <f>IF($A926&lt;&gt;"",MINIFS(Merchant!$A:$A,Merchant!$B:$B,$G$2),)</f>
        <v/>
      </c>
      <c r="D926" s="14" t="str">
        <f t="shared" si="3"/>
        <v/>
      </c>
      <c r="E926" s="14" t="str">
        <f t="shared" si="4"/>
        <v/>
      </c>
      <c r="F926" s="6" t="str">
        <f>IF($A926&lt;&gt;"",MAXIFS(Token!$C:$C,Token!$A:$A,$D926),)</f>
        <v/>
      </c>
    </row>
    <row r="927">
      <c r="A927" s="33" t="str">
        <f t="shared" si="1"/>
        <v/>
      </c>
      <c r="B927" s="22" t="str">
        <f t="shared" si="2"/>
        <v/>
      </c>
      <c r="C927" s="14" t="str">
        <f>IF($A927&lt;&gt;"",MINIFS(Merchant!$A:$A,Merchant!$B:$B,$G$2),)</f>
        <v/>
      </c>
      <c r="D927" s="14" t="str">
        <f t="shared" si="3"/>
        <v/>
      </c>
      <c r="E927" s="14" t="str">
        <f t="shared" si="4"/>
        <v/>
      </c>
      <c r="F927" s="6" t="str">
        <f>IF($A927&lt;&gt;"",MAXIFS(Token!$C:$C,Token!$A:$A,$D927),)</f>
        <v/>
      </c>
    </row>
    <row r="928">
      <c r="A928" s="33" t="str">
        <f t="shared" si="1"/>
        <v/>
      </c>
      <c r="B928" s="22" t="str">
        <f t="shared" si="2"/>
        <v/>
      </c>
      <c r="C928" s="14" t="str">
        <f>IF($A928&lt;&gt;"",MINIFS(Merchant!$A:$A,Merchant!$B:$B,$G$2),)</f>
        <v/>
      </c>
      <c r="D928" s="14" t="str">
        <f t="shared" si="3"/>
        <v/>
      </c>
      <c r="E928" s="14" t="str">
        <f t="shared" si="4"/>
        <v/>
      </c>
      <c r="F928" s="6" t="str">
        <f>IF($A928&lt;&gt;"",MAXIFS(Token!$C:$C,Token!$A:$A,$D928),)</f>
        <v/>
      </c>
    </row>
    <row r="929">
      <c r="A929" s="33" t="str">
        <f t="shared" si="1"/>
        <v/>
      </c>
      <c r="B929" s="22" t="str">
        <f t="shared" si="2"/>
        <v/>
      </c>
      <c r="C929" s="14" t="str">
        <f>IF($A929&lt;&gt;"",MINIFS(Merchant!$A:$A,Merchant!$B:$B,$G$2),)</f>
        <v/>
      </c>
      <c r="D929" s="14" t="str">
        <f t="shared" si="3"/>
        <v/>
      </c>
      <c r="E929" s="14" t="str">
        <f t="shared" si="4"/>
        <v/>
      </c>
      <c r="F929" s="6" t="str">
        <f>IF($A929&lt;&gt;"",MAXIFS(Token!$C:$C,Token!$A:$A,$D929),)</f>
        <v/>
      </c>
    </row>
    <row r="930">
      <c r="A930" s="33" t="str">
        <f t="shared" si="1"/>
        <v/>
      </c>
      <c r="B930" s="22" t="str">
        <f t="shared" si="2"/>
        <v/>
      </c>
      <c r="C930" s="14" t="str">
        <f>IF($A930&lt;&gt;"",MINIFS(Merchant!$A:$A,Merchant!$B:$B,$G$2),)</f>
        <v/>
      </c>
      <c r="D930" s="14" t="str">
        <f t="shared" si="3"/>
        <v/>
      </c>
      <c r="E930" s="14" t="str">
        <f t="shared" si="4"/>
        <v/>
      </c>
      <c r="F930" s="6" t="str">
        <f>IF($A930&lt;&gt;"",MAXIFS(Token!$C:$C,Token!$A:$A,$D930),)</f>
        <v/>
      </c>
    </row>
    <row r="931">
      <c r="A931" s="33" t="str">
        <f t="shared" si="1"/>
        <v/>
      </c>
      <c r="B931" s="22" t="str">
        <f t="shared" si="2"/>
        <v/>
      </c>
      <c r="C931" s="14" t="str">
        <f>IF($A931&lt;&gt;"",MINIFS(Merchant!$A:$A,Merchant!$B:$B,$G$2),)</f>
        <v/>
      </c>
      <c r="D931" s="14" t="str">
        <f t="shared" si="3"/>
        <v/>
      </c>
      <c r="E931" s="14" t="str">
        <f t="shared" si="4"/>
        <v/>
      </c>
      <c r="F931" s="6" t="str">
        <f>IF($A931&lt;&gt;"",MAXIFS(Token!$C:$C,Token!$A:$A,$D931),)</f>
        <v/>
      </c>
    </row>
    <row r="932">
      <c r="A932" s="33" t="str">
        <f t="shared" si="1"/>
        <v/>
      </c>
      <c r="B932" s="22" t="str">
        <f t="shared" si="2"/>
        <v/>
      </c>
      <c r="C932" s="14" t="str">
        <f>IF($A932&lt;&gt;"",MINIFS(Merchant!$A:$A,Merchant!$B:$B,$G$2),)</f>
        <v/>
      </c>
      <c r="D932" s="14" t="str">
        <f t="shared" si="3"/>
        <v/>
      </c>
      <c r="E932" s="14" t="str">
        <f t="shared" si="4"/>
        <v/>
      </c>
      <c r="F932" s="6" t="str">
        <f>IF($A932&lt;&gt;"",MAXIFS(Token!$C:$C,Token!$A:$A,$D932),)</f>
        <v/>
      </c>
    </row>
    <row r="933">
      <c r="A933" s="33" t="str">
        <f t="shared" si="1"/>
        <v/>
      </c>
      <c r="B933" s="22" t="str">
        <f t="shared" si="2"/>
        <v/>
      </c>
      <c r="C933" s="14" t="str">
        <f>IF($A933&lt;&gt;"",MINIFS(Merchant!$A:$A,Merchant!$B:$B,$G$2),)</f>
        <v/>
      </c>
      <c r="D933" s="14" t="str">
        <f t="shared" si="3"/>
        <v/>
      </c>
      <c r="E933" s="14" t="str">
        <f t="shared" si="4"/>
        <v/>
      </c>
      <c r="F933" s="6" t="str">
        <f>IF($A933&lt;&gt;"",MAXIFS(Token!$C:$C,Token!$A:$A,$D933),)</f>
        <v/>
      </c>
    </row>
    <row r="934">
      <c r="A934" s="33" t="str">
        <f t="shared" si="1"/>
        <v/>
      </c>
      <c r="B934" s="22" t="str">
        <f t="shared" si="2"/>
        <v/>
      </c>
      <c r="C934" s="14" t="str">
        <f>IF($A934&lt;&gt;"",MINIFS(Merchant!$A:$A,Merchant!$B:$B,$G$2),)</f>
        <v/>
      </c>
      <c r="D934" s="14" t="str">
        <f t="shared" si="3"/>
        <v/>
      </c>
      <c r="E934" s="14" t="str">
        <f t="shared" si="4"/>
        <v/>
      </c>
      <c r="F934" s="6" t="str">
        <f>IF($A934&lt;&gt;"",MAXIFS(Token!$C:$C,Token!$A:$A,$D934),)</f>
        <v/>
      </c>
    </row>
    <row r="935">
      <c r="A935" s="33" t="str">
        <f t="shared" si="1"/>
        <v/>
      </c>
      <c r="B935" s="22" t="str">
        <f t="shared" si="2"/>
        <v/>
      </c>
      <c r="C935" s="14" t="str">
        <f>IF($A935&lt;&gt;"",MINIFS(Merchant!$A:$A,Merchant!$B:$B,$G$2),)</f>
        <v/>
      </c>
      <c r="D935" s="14" t="str">
        <f t="shared" si="3"/>
        <v/>
      </c>
      <c r="E935" s="14" t="str">
        <f t="shared" si="4"/>
        <v/>
      </c>
      <c r="F935" s="6" t="str">
        <f>IF($A935&lt;&gt;"",MAXIFS(Token!$C:$C,Token!$A:$A,$D935),)</f>
        <v/>
      </c>
    </row>
    <row r="936">
      <c r="A936" s="33" t="str">
        <f t="shared" si="1"/>
        <v/>
      </c>
      <c r="B936" s="22" t="str">
        <f t="shared" si="2"/>
        <v/>
      </c>
      <c r="C936" s="14" t="str">
        <f>IF($A936&lt;&gt;"",MINIFS(Merchant!$A:$A,Merchant!$B:$B,$G$2),)</f>
        <v/>
      </c>
      <c r="D936" s="14" t="str">
        <f t="shared" si="3"/>
        <v/>
      </c>
      <c r="E936" s="14" t="str">
        <f t="shared" si="4"/>
        <v/>
      </c>
      <c r="F936" s="6" t="str">
        <f>IF($A936&lt;&gt;"",MAXIFS(Token!$C:$C,Token!$A:$A,$D936),)</f>
        <v/>
      </c>
    </row>
    <row r="937">
      <c r="A937" s="33" t="str">
        <f t="shared" si="1"/>
        <v/>
      </c>
      <c r="B937" s="22" t="str">
        <f t="shared" si="2"/>
        <v/>
      </c>
      <c r="C937" s="14" t="str">
        <f>IF($A937&lt;&gt;"",MINIFS(Merchant!$A:$A,Merchant!$B:$B,$G$2),)</f>
        <v/>
      </c>
      <c r="D937" s="14" t="str">
        <f t="shared" si="3"/>
        <v/>
      </c>
      <c r="E937" s="14" t="str">
        <f t="shared" si="4"/>
        <v/>
      </c>
      <c r="F937" s="6" t="str">
        <f>IF($A937&lt;&gt;"",MAXIFS(Token!$C:$C,Token!$A:$A,$D937),)</f>
        <v/>
      </c>
    </row>
    <row r="938">
      <c r="A938" s="33" t="str">
        <f t="shared" si="1"/>
        <v/>
      </c>
      <c r="B938" s="22" t="str">
        <f t="shared" si="2"/>
        <v/>
      </c>
      <c r="C938" s="14" t="str">
        <f>IF($A938&lt;&gt;"",MINIFS(Merchant!$A:$A,Merchant!$B:$B,$G$2),)</f>
        <v/>
      </c>
      <c r="D938" s="14" t="str">
        <f t="shared" si="3"/>
        <v/>
      </c>
      <c r="E938" s="14" t="str">
        <f t="shared" si="4"/>
        <v/>
      </c>
      <c r="F938" s="6" t="str">
        <f>IF($A938&lt;&gt;"",MAXIFS(Token!$C:$C,Token!$A:$A,$D938),)</f>
        <v/>
      </c>
    </row>
    <row r="939">
      <c r="A939" s="33" t="str">
        <f t="shared" si="1"/>
        <v/>
      </c>
      <c r="B939" s="22" t="str">
        <f t="shared" si="2"/>
        <v/>
      </c>
      <c r="C939" s="14" t="str">
        <f>IF($A939&lt;&gt;"",MINIFS(Merchant!$A:$A,Merchant!$B:$B,$G$2),)</f>
        <v/>
      </c>
      <c r="D939" s="14" t="str">
        <f t="shared" si="3"/>
        <v/>
      </c>
      <c r="E939" s="14" t="str">
        <f t="shared" si="4"/>
        <v/>
      </c>
      <c r="F939" s="6" t="str">
        <f>IF($A939&lt;&gt;"",MAXIFS(Token!$C:$C,Token!$A:$A,$D939),)</f>
        <v/>
      </c>
    </row>
    <row r="940">
      <c r="A940" s="33" t="str">
        <f t="shared" si="1"/>
        <v/>
      </c>
      <c r="B940" s="22" t="str">
        <f t="shared" si="2"/>
        <v/>
      </c>
      <c r="C940" s="14" t="str">
        <f>IF($A940&lt;&gt;"",MINIFS(Merchant!$A:$A,Merchant!$B:$B,$G$2),)</f>
        <v/>
      </c>
      <c r="D940" s="14" t="str">
        <f t="shared" si="3"/>
        <v/>
      </c>
      <c r="E940" s="14" t="str">
        <f t="shared" si="4"/>
        <v/>
      </c>
      <c r="F940" s="6" t="str">
        <f>IF($A940&lt;&gt;"",MAXIFS(Token!$C:$C,Token!$A:$A,$D940),)</f>
        <v/>
      </c>
    </row>
    <row r="941">
      <c r="A941" s="33" t="str">
        <f t="shared" si="1"/>
        <v/>
      </c>
      <c r="B941" s="22" t="str">
        <f t="shared" si="2"/>
        <v/>
      </c>
      <c r="C941" s="14" t="str">
        <f>IF($A941&lt;&gt;"",MINIFS(Merchant!$A:$A,Merchant!$B:$B,$G$2),)</f>
        <v/>
      </c>
      <c r="D941" s="14" t="str">
        <f t="shared" si="3"/>
        <v/>
      </c>
      <c r="E941" s="14" t="str">
        <f t="shared" si="4"/>
        <v/>
      </c>
      <c r="F941" s="6" t="str">
        <f>IF($A941&lt;&gt;"",MAXIFS(Token!$C:$C,Token!$A:$A,$D941),)</f>
        <v/>
      </c>
    </row>
    <row r="942">
      <c r="A942" s="33" t="str">
        <f t="shared" si="1"/>
        <v/>
      </c>
      <c r="B942" s="22" t="str">
        <f t="shared" si="2"/>
        <v/>
      </c>
      <c r="C942" s="14" t="str">
        <f>IF($A942&lt;&gt;"",MINIFS(Merchant!$A:$A,Merchant!$B:$B,$G$2),)</f>
        <v/>
      </c>
      <c r="D942" s="14" t="str">
        <f t="shared" si="3"/>
        <v/>
      </c>
      <c r="E942" s="14" t="str">
        <f t="shared" si="4"/>
        <v/>
      </c>
      <c r="F942" s="6" t="str">
        <f>IF($A942&lt;&gt;"",MAXIFS(Token!$C:$C,Token!$A:$A,$D942),)</f>
        <v/>
      </c>
    </row>
    <row r="943">
      <c r="A943" s="33" t="str">
        <f t="shared" si="1"/>
        <v/>
      </c>
      <c r="B943" s="22" t="str">
        <f t="shared" si="2"/>
        <v/>
      </c>
      <c r="C943" s="14" t="str">
        <f>IF($A943&lt;&gt;"",MINIFS(Merchant!$A:$A,Merchant!$B:$B,$G$2),)</f>
        <v/>
      </c>
      <c r="D943" s="14" t="str">
        <f t="shared" si="3"/>
        <v/>
      </c>
      <c r="E943" s="14" t="str">
        <f t="shared" si="4"/>
        <v/>
      </c>
      <c r="F943" s="6" t="str">
        <f>IF($A943&lt;&gt;"",MAXIFS(Token!$C:$C,Token!$A:$A,$D943),)</f>
        <v/>
      </c>
    </row>
    <row r="944">
      <c r="A944" s="33" t="str">
        <f t="shared" si="1"/>
        <v/>
      </c>
      <c r="B944" s="22" t="str">
        <f t="shared" si="2"/>
        <v/>
      </c>
      <c r="C944" s="14" t="str">
        <f>IF($A944&lt;&gt;"",MINIFS(Merchant!$A:$A,Merchant!$B:$B,$G$2),)</f>
        <v/>
      </c>
      <c r="D944" s="14" t="str">
        <f t="shared" si="3"/>
        <v/>
      </c>
      <c r="E944" s="14" t="str">
        <f t="shared" si="4"/>
        <v/>
      </c>
      <c r="F944" s="6" t="str">
        <f>IF($A944&lt;&gt;"",MAXIFS(Token!$C:$C,Token!$A:$A,$D944),)</f>
        <v/>
      </c>
    </row>
    <row r="945">
      <c r="A945" s="33" t="str">
        <f t="shared" si="1"/>
        <v/>
      </c>
      <c r="B945" s="22" t="str">
        <f t="shared" si="2"/>
        <v/>
      </c>
      <c r="C945" s="14" t="str">
        <f>IF($A945&lt;&gt;"",MINIFS(Merchant!$A:$A,Merchant!$B:$B,$G$2),)</f>
        <v/>
      </c>
      <c r="D945" s="14" t="str">
        <f t="shared" si="3"/>
        <v/>
      </c>
      <c r="E945" s="14" t="str">
        <f t="shared" si="4"/>
        <v/>
      </c>
      <c r="F945" s="6" t="str">
        <f>IF($A945&lt;&gt;"",MAXIFS(Token!$C:$C,Token!$A:$A,$D945),)</f>
        <v/>
      </c>
    </row>
    <row r="946">
      <c r="A946" s="33" t="str">
        <f t="shared" si="1"/>
        <v/>
      </c>
      <c r="B946" s="22" t="str">
        <f t="shared" si="2"/>
        <v/>
      </c>
      <c r="C946" s="14" t="str">
        <f>IF($A946&lt;&gt;"",MINIFS(Merchant!$A:$A,Merchant!$B:$B,$G$2),)</f>
        <v/>
      </c>
      <c r="D946" s="14" t="str">
        <f t="shared" si="3"/>
        <v/>
      </c>
      <c r="E946" s="14" t="str">
        <f t="shared" si="4"/>
        <v/>
      </c>
      <c r="F946" s="6" t="str">
        <f>IF($A946&lt;&gt;"",MAXIFS(Token!$C:$C,Token!$A:$A,$D946),)</f>
        <v/>
      </c>
    </row>
    <row r="947">
      <c r="A947" s="33" t="str">
        <f t="shared" si="1"/>
        <v/>
      </c>
      <c r="B947" s="22" t="str">
        <f t="shared" si="2"/>
        <v/>
      </c>
      <c r="C947" s="14" t="str">
        <f>IF($A947&lt;&gt;"",MINIFS(Merchant!$A:$A,Merchant!$B:$B,$G$2),)</f>
        <v/>
      </c>
      <c r="D947" s="14" t="str">
        <f t="shared" si="3"/>
        <v/>
      </c>
      <c r="E947" s="14" t="str">
        <f t="shared" si="4"/>
        <v/>
      </c>
      <c r="F947" s="6" t="str">
        <f>IF($A947&lt;&gt;"",MAXIFS(Token!$C:$C,Token!$A:$A,$D947),)</f>
        <v/>
      </c>
    </row>
    <row r="948">
      <c r="A948" s="33" t="str">
        <f t="shared" si="1"/>
        <v/>
      </c>
      <c r="B948" s="22" t="str">
        <f t="shared" si="2"/>
        <v/>
      </c>
      <c r="C948" s="14" t="str">
        <f>IF($A948&lt;&gt;"",MINIFS(Merchant!$A:$A,Merchant!$B:$B,$G$2),)</f>
        <v/>
      </c>
      <c r="D948" s="14" t="str">
        <f t="shared" si="3"/>
        <v/>
      </c>
      <c r="E948" s="14" t="str">
        <f t="shared" si="4"/>
        <v/>
      </c>
      <c r="F948" s="6" t="str">
        <f>IF($A948&lt;&gt;"",MAXIFS(Token!$C:$C,Token!$A:$A,$D948),)</f>
        <v/>
      </c>
    </row>
    <row r="949">
      <c r="A949" s="33" t="str">
        <f t="shared" si="1"/>
        <v/>
      </c>
      <c r="B949" s="22" t="str">
        <f t="shared" si="2"/>
        <v/>
      </c>
      <c r="C949" s="14" t="str">
        <f>IF($A949&lt;&gt;"",MINIFS(Merchant!$A:$A,Merchant!$B:$B,$G$2),)</f>
        <v/>
      </c>
      <c r="D949" s="14" t="str">
        <f t="shared" si="3"/>
        <v/>
      </c>
      <c r="E949" s="14" t="str">
        <f t="shared" si="4"/>
        <v/>
      </c>
      <c r="F949" s="6" t="str">
        <f>IF($A949&lt;&gt;"",MAXIFS(Token!$C:$C,Token!$A:$A,$D949),)</f>
        <v/>
      </c>
    </row>
    <row r="950">
      <c r="A950" s="33" t="str">
        <f t="shared" si="1"/>
        <v/>
      </c>
      <c r="B950" s="22" t="str">
        <f t="shared" si="2"/>
        <v/>
      </c>
      <c r="C950" s="14" t="str">
        <f>IF($A950&lt;&gt;"",MINIFS(Merchant!$A:$A,Merchant!$B:$B,$G$2),)</f>
        <v/>
      </c>
      <c r="D950" s="14" t="str">
        <f t="shared" si="3"/>
        <v/>
      </c>
      <c r="E950" s="14" t="str">
        <f t="shared" si="4"/>
        <v/>
      </c>
      <c r="F950" s="6" t="str">
        <f>IF($A950&lt;&gt;"",MAXIFS(Token!$C:$C,Token!$A:$A,$D950),)</f>
        <v/>
      </c>
    </row>
    <row r="951">
      <c r="A951" s="33" t="str">
        <f t="shared" si="1"/>
        <v/>
      </c>
      <c r="B951" s="22" t="str">
        <f t="shared" si="2"/>
        <v/>
      </c>
      <c r="C951" s="14" t="str">
        <f>IF($A951&lt;&gt;"",MINIFS(Merchant!$A:$A,Merchant!$B:$B,$G$2),)</f>
        <v/>
      </c>
      <c r="D951" s="14" t="str">
        <f t="shared" si="3"/>
        <v/>
      </c>
      <c r="E951" s="14" t="str">
        <f t="shared" si="4"/>
        <v/>
      </c>
      <c r="F951" s="6" t="str">
        <f>IF($A951&lt;&gt;"",MAXIFS(Token!$C:$C,Token!$A:$A,$D951),)</f>
        <v/>
      </c>
    </row>
    <row r="952">
      <c r="A952" s="33" t="str">
        <f t="shared" si="1"/>
        <v/>
      </c>
      <c r="B952" s="22" t="str">
        <f t="shared" si="2"/>
        <v/>
      </c>
      <c r="C952" s="14" t="str">
        <f>IF($A952&lt;&gt;"",MINIFS(Merchant!$A:$A,Merchant!$B:$B,$G$2),)</f>
        <v/>
      </c>
      <c r="D952" s="14" t="str">
        <f t="shared" si="3"/>
        <v/>
      </c>
      <c r="E952" s="14" t="str">
        <f t="shared" si="4"/>
        <v/>
      </c>
      <c r="F952" s="6" t="str">
        <f>IF($A952&lt;&gt;"",MAXIFS(Token!$C:$C,Token!$A:$A,$D952),)</f>
        <v/>
      </c>
    </row>
    <row r="953">
      <c r="A953" s="33" t="str">
        <f t="shared" si="1"/>
        <v/>
      </c>
      <c r="B953" s="22" t="str">
        <f t="shared" si="2"/>
        <v/>
      </c>
      <c r="C953" s="14" t="str">
        <f>IF($A953&lt;&gt;"",MINIFS(Merchant!$A:$A,Merchant!$B:$B,$G$2),)</f>
        <v/>
      </c>
      <c r="D953" s="14" t="str">
        <f t="shared" si="3"/>
        <v/>
      </c>
      <c r="E953" s="14" t="str">
        <f t="shared" si="4"/>
        <v/>
      </c>
      <c r="F953" s="6" t="str">
        <f>IF($A953&lt;&gt;"",MAXIFS(Token!$C:$C,Token!$A:$A,$D953),)</f>
        <v/>
      </c>
    </row>
    <row r="954">
      <c r="A954" s="33" t="str">
        <f t="shared" si="1"/>
        <v/>
      </c>
      <c r="B954" s="22" t="str">
        <f t="shared" si="2"/>
        <v/>
      </c>
      <c r="C954" s="14" t="str">
        <f>IF($A954&lt;&gt;"",MINIFS(Merchant!$A:$A,Merchant!$B:$B,$G$2),)</f>
        <v/>
      </c>
      <c r="D954" s="14" t="str">
        <f t="shared" si="3"/>
        <v/>
      </c>
      <c r="E954" s="14" t="str">
        <f t="shared" si="4"/>
        <v/>
      </c>
      <c r="F954" s="6" t="str">
        <f>IF($A954&lt;&gt;"",MAXIFS(Token!$C:$C,Token!$A:$A,$D954),)</f>
        <v/>
      </c>
    </row>
    <row r="955">
      <c r="A955" s="33" t="str">
        <f t="shared" si="1"/>
        <v/>
      </c>
      <c r="B955" s="22" t="str">
        <f t="shared" si="2"/>
        <v/>
      </c>
      <c r="C955" s="14" t="str">
        <f>IF($A955&lt;&gt;"",MINIFS(Merchant!$A:$A,Merchant!$B:$B,$G$2),)</f>
        <v/>
      </c>
      <c r="D955" s="14" t="str">
        <f t="shared" si="3"/>
        <v/>
      </c>
      <c r="E955" s="14" t="str">
        <f t="shared" si="4"/>
        <v/>
      </c>
      <c r="F955" s="6" t="str">
        <f>IF($A955&lt;&gt;"",MAXIFS(Token!$C:$C,Token!$A:$A,$D955),)</f>
        <v/>
      </c>
    </row>
    <row r="956">
      <c r="A956" s="33" t="str">
        <f t="shared" si="1"/>
        <v/>
      </c>
      <c r="B956" s="22" t="str">
        <f t="shared" si="2"/>
        <v/>
      </c>
      <c r="C956" s="14" t="str">
        <f>IF($A956&lt;&gt;"",MINIFS(Merchant!$A:$A,Merchant!$B:$B,$G$2),)</f>
        <v/>
      </c>
      <c r="D956" s="14" t="str">
        <f t="shared" si="3"/>
        <v/>
      </c>
      <c r="E956" s="14" t="str">
        <f t="shared" si="4"/>
        <v/>
      </c>
      <c r="F956" s="6" t="str">
        <f>IF($A956&lt;&gt;"",MAXIFS(Token!$C:$C,Token!$A:$A,$D956),)</f>
        <v/>
      </c>
    </row>
    <row r="957">
      <c r="A957" s="33" t="str">
        <f t="shared" si="1"/>
        <v/>
      </c>
      <c r="B957" s="22" t="str">
        <f t="shared" si="2"/>
        <v/>
      </c>
      <c r="C957" s="14" t="str">
        <f>IF($A957&lt;&gt;"",MINIFS(Merchant!$A:$A,Merchant!$B:$B,$G$2),)</f>
        <v/>
      </c>
      <c r="D957" s="14" t="str">
        <f t="shared" si="3"/>
        <v/>
      </c>
      <c r="E957" s="14" t="str">
        <f t="shared" si="4"/>
        <v/>
      </c>
      <c r="F957" s="6" t="str">
        <f>IF($A957&lt;&gt;"",MAXIFS(Token!$C:$C,Token!$A:$A,$D957),)</f>
        <v/>
      </c>
    </row>
    <row r="958">
      <c r="A958" s="33" t="str">
        <f t="shared" si="1"/>
        <v/>
      </c>
      <c r="B958" s="22" t="str">
        <f t="shared" si="2"/>
        <v/>
      </c>
      <c r="C958" s="14" t="str">
        <f>IF($A958&lt;&gt;"",MINIFS(Merchant!$A:$A,Merchant!$B:$B,$G$2),)</f>
        <v/>
      </c>
      <c r="D958" s="14" t="str">
        <f t="shared" si="3"/>
        <v/>
      </c>
      <c r="E958" s="14" t="str">
        <f t="shared" si="4"/>
        <v/>
      </c>
      <c r="F958" s="6" t="str">
        <f>IF($A958&lt;&gt;"",MAXIFS(Token!$C:$C,Token!$A:$A,$D958),)</f>
        <v/>
      </c>
    </row>
    <row r="959">
      <c r="A959" s="33" t="str">
        <f t="shared" si="1"/>
        <v/>
      </c>
      <c r="B959" s="22" t="str">
        <f t="shared" si="2"/>
        <v/>
      </c>
      <c r="C959" s="14" t="str">
        <f>IF($A959&lt;&gt;"",MINIFS(Merchant!$A:$A,Merchant!$B:$B,$G$2),)</f>
        <v/>
      </c>
      <c r="D959" s="14" t="str">
        <f t="shared" si="3"/>
        <v/>
      </c>
      <c r="E959" s="14" t="str">
        <f t="shared" si="4"/>
        <v/>
      </c>
      <c r="F959" s="6" t="str">
        <f>IF($A959&lt;&gt;"",MAXIFS(Token!$C:$C,Token!$A:$A,$D959),)</f>
        <v/>
      </c>
    </row>
    <row r="960">
      <c r="A960" s="33" t="str">
        <f t="shared" si="1"/>
        <v/>
      </c>
      <c r="B960" s="22" t="str">
        <f t="shared" si="2"/>
        <v/>
      </c>
      <c r="C960" s="14" t="str">
        <f>IF($A960&lt;&gt;"",MINIFS(Merchant!$A:$A,Merchant!$B:$B,$G$2),)</f>
        <v/>
      </c>
      <c r="D960" s="14" t="str">
        <f t="shared" si="3"/>
        <v/>
      </c>
      <c r="E960" s="14" t="str">
        <f t="shared" si="4"/>
        <v/>
      </c>
      <c r="F960" s="6" t="str">
        <f>IF($A960&lt;&gt;"",MAXIFS(Token!$C:$C,Token!$A:$A,$D960),)</f>
        <v/>
      </c>
    </row>
    <row r="961">
      <c r="A961" s="33" t="str">
        <f t="shared" si="1"/>
        <v/>
      </c>
      <c r="B961" s="22" t="str">
        <f t="shared" si="2"/>
        <v/>
      </c>
      <c r="C961" s="14" t="str">
        <f>IF($A961&lt;&gt;"",MINIFS(Merchant!$A:$A,Merchant!$B:$B,$G$2),)</f>
        <v/>
      </c>
      <c r="D961" s="14" t="str">
        <f t="shared" si="3"/>
        <v/>
      </c>
      <c r="E961" s="14" t="str">
        <f t="shared" si="4"/>
        <v/>
      </c>
      <c r="F961" s="6" t="str">
        <f>IF($A961&lt;&gt;"",MAXIFS(Token!$C:$C,Token!$A:$A,$D961),)</f>
        <v/>
      </c>
    </row>
    <row r="962">
      <c r="A962" s="33" t="str">
        <f t="shared" si="1"/>
        <v/>
      </c>
      <c r="B962" s="22" t="str">
        <f t="shared" si="2"/>
        <v/>
      </c>
      <c r="C962" s="14" t="str">
        <f>IF($A962&lt;&gt;"",MINIFS(Merchant!$A:$A,Merchant!$B:$B,$G$2),)</f>
        <v/>
      </c>
      <c r="D962" s="14" t="str">
        <f t="shared" si="3"/>
        <v/>
      </c>
      <c r="E962" s="14" t="str">
        <f t="shared" si="4"/>
        <v/>
      </c>
      <c r="F962" s="6" t="str">
        <f>IF($A962&lt;&gt;"",MAXIFS(Token!$C:$C,Token!$A:$A,$D962),)</f>
        <v/>
      </c>
    </row>
    <row r="963">
      <c r="A963" s="33" t="str">
        <f t="shared" si="1"/>
        <v/>
      </c>
      <c r="B963" s="22" t="str">
        <f t="shared" si="2"/>
        <v/>
      </c>
      <c r="C963" s="14" t="str">
        <f>IF($A963&lt;&gt;"",MINIFS(Merchant!$A:$A,Merchant!$B:$B,$G$2),)</f>
        <v/>
      </c>
      <c r="D963" s="14" t="str">
        <f t="shared" si="3"/>
        <v/>
      </c>
      <c r="E963" s="14" t="str">
        <f t="shared" si="4"/>
        <v/>
      </c>
      <c r="F963" s="6" t="str">
        <f>IF($A963&lt;&gt;"",MAXIFS(Token!$C:$C,Token!$A:$A,$D963),)</f>
        <v/>
      </c>
    </row>
    <row r="964">
      <c r="A964" s="33" t="str">
        <f t="shared" si="1"/>
        <v/>
      </c>
      <c r="B964" s="22" t="str">
        <f t="shared" si="2"/>
        <v/>
      </c>
      <c r="C964" s="14" t="str">
        <f>IF($A964&lt;&gt;"",MINIFS(Merchant!$A:$A,Merchant!$B:$B,$G$2),)</f>
        <v/>
      </c>
      <c r="D964" s="14" t="str">
        <f t="shared" si="3"/>
        <v/>
      </c>
      <c r="E964" s="14" t="str">
        <f t="shared" si="4"/>
        <v/>
      </c>
      <c r="F964" s="6" t="str">
        <f>IF($A964&lt;&gt;"",MAXIFS(Token!$C:$C,Token!$A:$A,$D964),)</f>
        <v/>
      </c>
    </row>
    <row r="965">
      <c r="A965" s="33" t="str">
        <f t="shared" si="1"/>
        <v/>
      </c>
      <c r="B965" s="22" t="str">
        <f t="shared" si="2"/>
        <v/>
      </c>
      <c r="C965" s="14" t="str">
        <f>IF($A965&lt;&gt;"",MINIFS(Merchant!$A:$A,Merchant!$B:$B,$G$2),)</f>
        <v/>
      </c>
      <c r="D965" s="14" t="str">
        <f t="shared" si="3"/>
        <v/>
      </c>
      <c r="E965" s="14" t="str">
        <f t="shared" si="4"/>
        <v/>
      </c>
      <c r="F965" s="6" t="str">
        <f>IF($A965&lt;&gt;"",MAXIFS(Token!$C:$C,Token!$A:$A,$D965),)</f>
        <v/>
      </c>
    </row>
    <row r="966">
      <c r="A966" s="33" t="str">
        <f t="shared" si="1"/>
        <v/>
      </c>
      <c r="B966" s="22" t="str">
        <f t="shared" si="2"/>
        <v/>
      </c>
      <c r="C966" s="14" t="str">
        <f>IF($A966&lt;&gt;"",MINIFS(Merchant!$A:$A,Merchant!$B:$B,$G$2),)</f>
        <v/>
      </c>
      <c r="D966" s="14" t="str">
        <f t="shared" si="3"/>
        <v/>
      </c>
      <c r="E966" s="14" t="str">
        <f t="shared" si="4"/>
        <v/>
      </c>
      <c r="F966" s="6" t="str">
        <f>IF($A966&lt;&gt;"",MAXIFS(Token!$C:$C,Token!$A:$A,$D966),)</f>
        <v/>
      </c>
    </row>
    <row r="967">
      <c r="A967" s="33" t="str">
        <f t="shared" si="1"/>
        <v/>
      </c>
      <c r="B967" s="22" t="str">
        <f t="shared" si="2"/>
        <v/>
      </c>
      <c r="C967" s="14" t="str">
        <f>IF($A967&lt;&gt;"",MINIFS(Merchant!$A:$A,Merchant!$B:$B,$G$2),)</f>
        <v/>
      </c>
      <c r="D967" s="14" t="str">
        <f t="shared" si="3"/>
        <v/>
      </c>
      <c r="E967" s="14" t="str">
        <f t="shared" si="4"/>
        <v/>
      </c>
      <c r="F967" s="6" t="str">
        <f>IF($A967&lt;&gt;"",MAXIFS(Token!$C:$C,Token!$A:$A,$D967),)</f>
        <v/>
      </c>
    </row>
    <row r="968">
      <c r="A968" s="33" t="str">
        <f t="shared" si="1"/>
        <v/>
      </c>
      <c r="B968" s="22" t="str">
        <f t="shared" si="2"/>
        <v/>
      </c>
      <c r="C968" s="14" t="str">
        <f>IF($A968&lt;&gt;"",MINIFS(Merchant!$A:$A,Merchant!$B:$B,$G$2),)</f>
        <v/>
      </c>
      <c r="D968" s="14" t="str">
        <f t="shared" si="3"/>
        <v/>
      </c>
      <c r="E968" s="14" t="str">
        <f t="shared" si="4"/>
        <v/>
      </c>
      <c r="F968" s="6" t="str">
        <f>IF($A968&lt;&gt;"",MAXIFS(Token!$C:$C,Token!$A:$A,$D968),)</f>
        <v/>
      </c>
    </row>
    <row r="969">
      <c r="A969" s="33" t="str">
        <f t="shared" si="1"/>
        <v/>
      </c>
      <c r="B969" s="22" t="str">
        <f t="shared" si="2"/>
        <v/>
      </c>
      <c r="C969" s="14" t="str">
        <f>IF($A969&lt;&gt;"",MINIFS(Merchant!$A:$A,Merchant!$B:$B,$G$2),)</f>
        <v/>
      </c>
      <c r="D969" s="14" t="str">
        <f t="shared" si="3"/>
        <v/>
      </c>
      <c r="E969" s="14" t="str">
        <f t="shared" si="4"/>
        <v/>
      </c>
      <c r="F969" s="6" t="str">
        <f>IF($A969&lt;&gt;"",MAXIFS(Token!$C:$C,Token!$A:$A,$D969),)</f>
        <v/>
      </c>
    </row>
    <row r="970">
      <c r="A970" s="33" t="str">
        <f t="shared" si="1"/>
        <v/>
      </c>
      <c r="B970" s="22" t="str">
        <f t="shared" si="2"/>
        <v/>
      </c>
      <c r="C970" s="14" t="str">
        <f>IF($A970&lt;&gt;"",MINIFS(Merchant!$A:$A,Merchant!$B:$B,$G$2),)</f>
        <v/>
      </c>
      <c r="D970" s="14" t="str">
        <f t="shared" si="3"/>
        <v/>
      </c>
      <c r="E970" s="14" t="str">
        <f t="shared" si="4"/>
        <v/>
      </c>
      <c r="F970" s="6" t="str">
        <f>IF($A970&lt;&gt;"",MAXIFS(Token!$C:$C,Token!$A:$A,$D970),)</f>
        <v/>
      </c>
    </row>
    <row r="971">
      <c r="A971" s="33" t="str">
        <f t="shared" si="1"/>
        <v/>
      </c>
      <c r="B971" s="22" t="str">
        <f t="shared" si="2"/>
        <v/>
      </c>
      <c r="C971" s="14" t="str">
        <f>IF($A971&lt;&gt;"",MINIFS(Merchant!$A:$A,Merchant!$B:$B,$G$2),)</f>
        <v/>
      </c>
      <c r="D971" s="14" t="str">
        <f t="shared" si="3"/>
        <v/>
      </c>
      <c r="E971" s="14" t="str">
        <f t="shared" si="4"/>
        <v/>
      </c>
      <c r="F971" s="6" t="str">
        <f>IF($A971&lt;&gt;"",MAXIFS(Token!$C:$C,Token!$A:$A,$D971),)</f>
        <v/>
      </c>
    </row>
    <row r="972">
      <c r="A972" s="33" t="str">
        <f t="shared" si="1"/>
        <v/>
      </c>
      <c r="B972" s="22" t="str">
        <f t="shared" si="2"/>
        <v/>
      </c>
      <c r="C972" s="14" t="str">
        <f>IF($A972&lt;&gt;"",MINIFS(Merchant!$A:$A,Merchant!$B:$B,$G$2),)</f>
        <v/>
      </c>
      <c r="D972" s="14" t="str">
        <f t="shared" si="3"/>
        <v/>
      </c>
      <c r="E972" s="14" t="str">
        <f t="shared" si="4"/>
        <v/>
      </c>
      <c r="F972" s="6" t="str">
        <f>IF($A972&lt;&gt;"",MAXIFS(Token!$C:$C,Token!$A:$A,$D972),)</f>
        <v/>
      </c>
    </row>
    <row r="973">
      <c r="A973" s="33" t="str">
        <f t="shared" si="1"/>
        <v/>
      </c>
      <c r="B973" s="22" t="str">
        <f t="shared" si="2"/>
        <v/>
      </c>
      <c r="C973" s="14" t="str">
        <f>IF($A973&lt;&gt;"",MINIFS(Merchant!$A:$A,Merchant!$B:$B,$G$2),)</f>
        <v/>
      </c>
      <c r="D973" s="14" t="str">
        <f t="shared" si="3"/>
        <v/>
      </c>
      <c r="E973" s="14" t="str">
        <f t="shared" si="4"/>
        <v/>
      </c>
      <c r="F973" s="6" t="str">
        <f>IF($A973&lt;&gt;"",MAXIFS(Token!$C:$C,Token!$A:$A,$D973),)</f>
        <v/>
      </c>
    </row>
    <row r="974">
      <c r="A974" s="33" t="str">
        <f t="shared" si="1"/>
        <v/>
      </c>
      <c r="B974" s="22" t="str">
        <f t="shared" si="2"/>
        <v/>
      </c>
      <c r="C974" s="14" t="str">
        <f>IF($A974&lt;&gt;"",MINIFS(Merchant!$A:$A,Merchant!$B:$B,$G$2),)</f>
        <v/>
      </c>
      <c r="D974" s="14" t="str">
        <f t="shared" si="3"/>
        <v/>
      </c>
      <c r="E974" s="14" t="str">
        <f t="shared" si="4"/>
        <v/>
      </c>
      <c r="F974" s="6" t="str">
        <f>IF($A974&lt;&gt;"",MAXIFS(Token!$C:$C,Token!$A:$A,$D974),)</f>
        <v/>
      </c>
    </row>
    <row r="975">
      <c r="A975" s="33" t="str">
        <f t="shared" si="1"/>
        <v/>
      </c>
      <c r="B975" s="22" t="str">
        <f t="shared" si="2"/>
        <v/>
      </c>
      <c r="C975" s="14" t="str">
        <f>IF($A975&lt;&gt;"",MINIFS(Merchant!$A:$A,Merchant!$B:$B,$G$2),)</f>
        <v/>
      </c>
      <c r="D975" s="14" t="str">
        <f t="shared" si="3"/>
        <v/>
      </c>
      <c r="E975" s="14" t="str">
        <f t="shared" si="4"/>
        <v/>
      </c>
      <c r="F975" s="6" t="str">
        <f>IF($A975&lt;&gt;"",MAXIFS(Token!$C:$C,Token!$A:$A,$D975),)</f>
        <v/>
      </c>
    </row>
    <row r="976">
      <c r="A976" s="33" t="str">
        <f t="shared" si="1"/>
        <v/>
      </c>
      <c r="B976" s="22" t="str">
        <f t="shared" si="2"/>
        <v/>
      </c>
      <c r="C976" s="14" t="str">
        <f>IF($A976&lt;&gt;"",MINIFS(Merchant!$A:$A,Merchant!$B:$B,$G$2),)</f>
        <v/>
      </c>
      <c r="D976" s="14" t="str">
        <f t="shared" si="3"/>
        <v/>
      </c>
      <c r="E976" s="14" t="str">
        <f t="shared" si="4"/>
        <v/>
      </c>
      <c r="F976" s="6" t="str">
        <f>IF($A976&lt;&gt;"",MAXIFS(Token!$C:$C,Token!$A:$A,$D976),)</f>
        <v/>
      </c>
    </row>
    <row r="977">
      <c r="A977" s="33" t="str">
        <f t="shared" si="1"/>
        <v/>
      </c>
      <c r="B977" s="22" t="str">
        <f t="shared" si="2"/>
        <v/>
      </c>
      <c r="C977" s="14" t="str">
        <f>IF($A977&lt;&gt;"",MINIFS(Merchant!$A:$A,Merchant!$B:$B,$G$2),)</f>
        <v/>
      </c>
      <c r="D977" s="14" t="str">
        <f t="shared" si="3"/>
        <v/>
      </c>
      <c r="E977" s="14" t="str">
        <f t="shared" si="4"/>
        <v/>
      </c>
      <c r="F977" s="6" t="str">
        <f>IF($A977&lt;&gt;"",MAXIFS(Token!$C:$C,Token!$A:$A,$D977),)</f>
        <v/>
      </c>
    </row>
    <row r="978">
      <c r="A978" s="33" t="str">
        <f t="shared" si="1"/>
        <v/>
      </c>
      <c r="B978" s="22" t="str">
        <f t="shared" si="2"/>
        <v/>
      </c>
      <c r="C978" s="14" t="str">
        <f>IF($A978&lt;&gt;"",MINIFS(Merchant!$A:$A,Merchant!$B:$B,$G$2),)</f>
        <v/>
      </c>
      <c r="D978" s="14" t="str">
        <f t="shared" si="3"/>
        <v/>
      </c>
      <c r="E978" s="14" t="str">
        <f t="shared" si="4"/>
        <v/>
      </c>
      <c r="F978" s="6" t="str">
        <f>IF($A978&lt;&gt;"",MAXIFS(Token!$C:$C,Token!$A:$A,$D978),)</f>
        <v/>
      </c>
    </row>
    <row r="979">
      <c r="A979" s="33" t="str">
        <f t="shared" si="1"/>
        <v/>
      </c>
      <c r="B979" s="22" t="str">
        <f t="shared" si="2"/>
        <v/>
      </c>
      <c r="C979" s="14" t="str">
        <f>IF($A979&lt;&gt;"",MINIFS(Merchant!$A:$A,Merchant!$B:$B,$G$2),)</f>
        <v/>
      </c>
      <c r="D979" s="14" t="str">
        <f t="shared" si="3"/>
        <v/>
      </c>
      <c r="E979" s="14" t="str">
        <f t="shared" si="4"/>
        <v/>
      </c>
      <c r="F979" s="6" t="str">
        <f>IF($A979&lt;&gt;"",MAXIFS(Token!$C:$C,Token!$A:$A,$D979),)</f>
        <v/>
      </c>
    </row>
    <row r="980">
      <c r="A980" s="33" t="str">
        <f t="shared" si="1"/>
        <v/>
      </c>
      <c r="B980" s="22" t="str">
        <f t="shared" si="2"/>
        <v/>
      </c>
      <c r="C980" s="14" t="str">
        <f>IF($A980&lt;&gt;"",MINIFS(Merchant!$A:$A,Merchant!$B:$B,$G$2),)</f>
        <v/>
      </c>
      <c r="D980" s="14" t="str">
        <f t="shared" si="3"/>
        <v/>
      </c>
      <c r="E980" s="14" t="str">
        <f t="shared" si="4"/>
        <v/>
      </c>
      <c r="F980" s="6" t="str">
        <f>IF($A980&lt;&gt;"",MAXIFS(Token!$C:$C,Token!$A:$A,$D980),)</f>
        <v/>
      </c>
    </row>
    <row r="981">
      <c r="A981" s="33" t="str">
        <f t="shared" si="1"/>
        <v/>
      </c>
      <c r="B981" s="22" t="str">
        <f t="shared" si="2"/>
        <v/>
      </c>
      <c r="C981" s="14" t="str">
        <f>IF($A981&lt;&gt;"",MINIFS(Merchant!$A:$A,Merchant!$B:$B,$G$2),)</f>
        <v/>
      </c>
      <c r="D981" s="14" t="str">
        <f t="shared" si="3"/>
        <v/>
      </c>
      <c r="E981" s="14" t="str">
        <f t="shared" si="4"/>
        <v/>
      </c>
      <c r="F981" s="6" t="str">
        <f>IF($A981&lt;&gt;"",MAXIFS(Token!$C:$C,Token!$A:$A,$D981),)</f>
        <v/>
      </c>
    </row>
    <row r="982">
      <c r="A982" s="33" t="str">
        <f t="shared" si="1"/>
        <v/>
      </c>
      <c r="B982" s="22" t="str">
        <f t="shared" si="2"/>
        <v/>
      </c>
      <c r="C982" s="14" t="str">
        <f>IF($A982&lt;&gt;"",MINIFS(Merchant!$A:$A,Merchant!$B:$B,$G$2),)</f>
        <v/>
      </c>
      <c r="D982" s="14" t="str">
        <f t="shared" si="3"/>
        <v/>
      </c>
      <c r="E982" s="14" t="str">
        <f t="shared" si="4"/>
        <v/>
      </c>
      <c r="F982" s="6" t="str">
        <f>IF($A982&lt;&gt;"",MAXIFS(Token!$C:$C,Token!$A:$A,$D982),)</f>
        <v/>
      </c>
    </row>
    <row r="983">
      <c r="A983" s="33" t="str">
        <f t="shared" si="1"/>
        <v/>
      </c>
      <c r="B983" s="22" t="str">
        <f t="shared" si="2"/>
        <v/>
      </c>
      <c r="C983" s="14" t="str">
        <f>IF($A983&lt;&gt;"",MINIFS(Merchant!$A:$A,Merchant!$B:$B,$G$2),)</f>
        <v/>
      </c>
      <c r="D983" s="14" t="str">
        <f t="shared" si="3"/>
        <v/>
      </c>
      <c r="E983" s="14" t="str">
        <f t="shared" si="4"/>
        <v/>
      </c>
      <c r="F983" s="6" t="str">
        <f>IF($A983&lt;&gt;"",MAXIFS(Token!$C:$C,Token!$A:$A,$D983),)</f>
        <v/>
      </c>
    </row>
    <row r="984">
      <c r="A984" s="33" t="str">
        <f t="shared" si="1"/>
        <v/>
      </c>
      <c r="B984" s="22" t="str">
        <f t="shared" si="2"/>
        <v/>
      </c>
      <c r="C984" s="14" t="str">
        <f>IF($A984&lt;&gt;"",MINIFS(Merchant!$A:$A,Merchant!$B:$B,$G$2),)</f>
        <v/>
      </c>
      <c r="D984" s="14" t="str">
        <f t="shared" si="3"/>
        <v/>
      </c>
      <c r="E984" s="14" t="str">
        <f t="shared" si="4"/>
        <v/>
      </c>
      <c r="F984" s="6" t="str">
        <f>IF($A984&lt;&gt;"",MAXIFS(Token!$C:$C,Token!$A:$A,$D984),)</f>
        <v/>
      </c>
    </row>
    <row r="985">
      <c r="A985" s="33" t="str">
        <f t="shared" si="1"/>
        <v/>
      </c>
      <c r="B985" s="22" t="str">
        <f t="shared" si="2"/>
        <v/>
      </c>
      <c r="C985" s="14" t="str">
        <f>IF($A985&lt;&gt;"",MINIFS(Merchant!$A:$A,Merchant!$B:$B,$G$2),)</f>
        <v/>
      </c>
      <c r="D985" s="14" t="str">
        <f t="shared" si="3"/>
        <v/>
      </c>
      <c r="E985" s="14" t="str">
        <f t="shared" si="4"/>
        <v/>
      </c>
      <c r="F985" s="6" t="str">
        <f>IF($A985&lt;&gt;"",MAXIFS(Token!$C:$C,Token!$A:$A,$D985),)</f>
        <v/>
      </c>
    </row>
    <row r="986">
      <c r="A986" s="33" t="str">
        <f t="shared" si="1"/>
        <v/>
      </c>
      <c r="B986" s="22" t="str">
        <f t="shared" si="2"/>
        <v/>
      </c>
      <c r="C986" s="14" t="str">
        <f>IF($A986&lt;&gt;"",MINIFS(Merchant!$A:$A,Merchant!$B:$B,$G$2),)</f>
        <v/>
      </c>
      <c r="D986" s="14" t="str">
        <f t="shared" si="3"/>
        <v/>
      </c>
      <c r="E986" s="14" t="str">
        <f t="shared" si="4"/>
        <v/>
      </c>
      <c r="F986" s="6" t="str">
        <f>IF($A986&lt;&gt;"",MAXIFS(Token!$C:$C,Token!$A:$A,$D986),)</f>
        <v/>
      </c>
    </row>
    <row r="987">
      <c r="A987" s="33" t="str">
        <f t="shared" si="1"/>
        <v/>
      </c>
      <c r="B987" s="22" t="str">
        <f t="shared" si="2"/>
        <v/>
      </c>
      <c r="C987" s="14" t="str">
        <f>IF($A987&lt;&gt;"",MINIFS(Merchant!$A:$A,Merchant!$B:$B,$G$2),)</f>
        <v/>
      </c>
      <c r="D987" s="14" t="str">
        <f t="shared" si="3"/>
        <v/>
      </c>
      <c r="E987" s="14" t="str">
        <f t="shared" si="4"/>
        <v/>
      </c>
      <c r="F987" s="6" t="str">
        <f>IF($A987&lt;&gt;"",MAXIFS(Token!$C:$C,Token!$A:$A,$D987),)</f>
        <v/>
      </c>
    </row>
    <row r="988">
      <c r="A988" s="33" t="str">
        <f t="shared" si="1"/>
        <v/>
      </c>
      <c r="B988" s="22" t="str">
        <f t="shared" si="2"/>
        <v/>
      </c>
      <c r="C988" s="14" t="str">
        <f>IF($A988&lt;&gt;"",MINIFS(Merchant!$A:$A,Merchant!$B:$B,$G$2),)</f>
        <v/>
      </c>
      <c r="D988" s="14" t="str">
        <f t="shared" si="3"/>
        <v/>
      </c>
      <c r="E988" s="14" t="str">
        <f t="shared" si="4"/>
        <v/>
      </c>
      <c r="F988" s="6" t="str">
        <f>IF($A988&lt;&gt;"",MAXIFS(Token!$C:$C,Token!$A:$A,$D988),)</f>
        <v/>
      </c>
    </row>
    <row r="989">
      <c r="A989" s="33" t="str">
        <f t="shared" si="1"/>
        <v/>
      </c>
      <c r="B989" s="22" t="str">
        <f t="shared" si="2"/>
        <v/>
      </c>
      <c r="C989" s="14" t="str">
        <f>IF($A989&lt;&gt;"",MINIFS(Merchant!$A:$A,Merchant!$B:$B,$G$2),)</f>
        <v/>
      </c>
      <c r="D989" s="14" t="str">
        <f t="shared" si="3"/>
        <v/>
      </c>
      <c r="E989" s="14" t="str">
        <f t="shared" si="4"/>
        <v/>
      </c>
      <c r="F989" s="6" t="str">
        <f>IF($A989&lt;&gt;"",MAXIFS(Token!$C:$C,Token!$A:$A,$D989),)</f>
        <v/>
      </c>
    </row>
    <row r="990">
      <c r="A990" s="33" t="str">
        <f t="shared" si="1"/>
        <v/>
      </c>
      <c r="B990" s="22" t="str">
        <f t="shared" si="2"/>
        <v/>
      </c>
      <c r="C990" s="14" t="str">
        <f>IF($A990&lt;&gt;"",MINIFS(Merchant!$A:$A,Merchant!$B:$B,$G$2),)</f>
        <v/>
      </c>
      <c r="D990" s="14" t="str">
        <f t="shared" si="3"/>
        <v/>
      </c>
      <c r="E990" s="14" t="str">
        <f t="shared" si="4"/>
        <v/>
      </c>
      <c r="F990" s="6" t="str">
        <f>IF($A990&lt;&gt;"",MAXIFS(Token!$C:$C,Token!$A:$A,$D990),)</f>
        <v/>
      </c>
    </row>
    <row r="991">
      <c r="A991" s="33" t="str">
        <f t="shared" si="1"/>
        <v/>
      </c>
      <c r="B991" s="22" t="str">
        <f t="shared" si="2"/>
        <v/>
      </c>
      <c r="C991" s="14" t="str">
        <f>IF($A991&lt;&gt;"",MINIFS(Merchant!$A:$A,Merchant!$B:$B,$G$2),)</f>
        <v/>
      </c>
      <c r="D991" s="14" t="str">
        <f t="shared" si="3"/>
        <v/>
      </c>
      <c r="E991" s="14" t="str">
        <f t="shared" si="4"/>
        <v/>
      </c>
      <c r="F991" s="6" t="str">
        <f>IF($A991&lt;&gt;"",MAXIFS(Token!$C:$C,Token!$A:$A,$D991),)</f>
        <v/>
      </c>
    </row>
    <row r="992">
      <c r="A992" s="33" t="str">
        <f t="shared" si="1"/>
        <v/>
      </c>
      <c r="B992" s="22" t="str">
        <f t="shared" si="2"/>
        <v/>
      </c>
      <c r="C992" s="14" t="str">
        <f>IF($A992&lt;&gt;"",MINIFS(Merchant!$A:$A,Merchant!$B:$B,$G$2),)</f>
        <v/>
      </c>
      <c r="D992" s="14" t="str">
        <f t="shared" si="3"/>
        <v/>
      </c>
      <c r="E992" s="14" t="str">
        <f t="shared" si="4"/>
        <v/>
      </c>
      <c r="F992" s="6" t="str">
        <f>IF($A992&lt;&gt;"",MAXIFS(Token!$C:$C,Token!$A:$A,$D992),)</f>
        <v/>
      </c>
    </row>
    <row r="993">
      <c r="A993" s="33" t="str">
        <f t="shared" si="1"/>
        <v/>
      </c>
      <c r="B993" s="22" t="str">
        <f t="shared" si="2"/>
        <v/>
      </c>
      <c r="C993" s="14" t="str">
        <f>IF($A993&lt;&gt;"",MINIFS(Merchant!$A:$A,Merchant!$B:$B,$G$2),)</f>
        <v/>
      </c>
      <c r="D993" s="14" t="str">
        <f t="shared" si="3"/>
        <v/>
      </c>
      <c r="E993" s="14" t="str">
        <f t="shared" si="4"/>
        <v/>
      </c>
      <c r="F993" s="6" t="str">
        <f>IF($A993&lt;&gt;"",MAXIFS(Token!$C:$C,Token!$A:$A,$D993),)</f>
        <v/>
      </c>
    </row>
    <row r="994">
      <c r="A994" s="33" t="str">
        <f t="shared" si="1"/>
        <v/>
      </c>
      <c r="B994" s="22" t="str">
        <f t="shared" si="2"/>
        <v/>
      </c>
      <c r="C994" s="14" t="str">
        <f>IF($A994&lt;&gt;"",MINIFS(Merchant!$A:$A,Merchant!$B:$B,$G$2),)</f>
        <v/>
      </c>
      <c r="D994" s="14" t="str">
        <f t="shared" si="3"/>
        <v/>
      </c>
      <c r="E994" s="14" t="str">
        <f t="shared" si="4"/>
        <v/>
      </c>
      <c r="F994" s="6" t="str">
        <f>IF($A994&lt;&gt;"",MAXIFS(Token!$C:$C,Token!$A:$A,$D994),)</f>
        <v/>
      </c>
    </row>
    <row r="995">
      <c r="A995" s="33" t="str">
        <f t="shared" si="1"/>
        <v/>
      </c>
      <c r="B995" s="22" t="str">
        <f t="shared" si="2"/>
        <v/>
      </c>
      <c r="C995" s="14" t="str">
        <f>IF($A995&lt;&gt;"",MINIFS(Merchant!$A:$A,Merchant!$B:$B,$G$2),)</f>
        <v/>
      </c>
      <c r="D995" s="14" t="str">
        <f t="shared" si="3"/>
        <v/>
      </c>
      <c r="E995" s="14" t="str">
        <f t="shared" si="4"/>
        <v/>
      </c>
      <c r="F995" s="6" t="str">
        <f>IF($A995&lt;&gt;"",MAXIFS(Token!$C:$C,Token!$A:$A,$D995),)</f>
        <v/>
      </c>
    </row>
    <row r="996">
      <c r="A996" s="33" t="str">
        <f t="shared" si="1"/>
        <v/>
      </c>
      <c r="B996" s="22" t="str">
        <f t="shared" si="2"/>
        <v/>
      </c>
      <c r="C996" s="14" t="str">
        <f>IF($A996&lt;&gt;"",MINIFS(Merchant!$A:$A,Merchant!$B:$B,$G$2),)</f>
        <v/>
      </c>
      <c r="D996" s="14" t="str">
        <f t="shared" si="3"/>
        <v/>
      </c>
      <c r="E996" s="14" t="str">
        <f t="shared" si="4"/>
        <v/>
      </c>
      <c r="F996" s="6" t="str">
        <f>IF($A996&lt;&gt;"",MAXIFS(Token!$C:$C,Token!$A:$A,$D996),)</f>
        <v/>
      </c>
    </row>
    <row r="997">
      <c r="A997" s="33" t="str">
        <f t="shared" si="1"/>
        <v/>
      </c>
      <c r="B997" s="22" t="str">
        <f t="shared" si="2"/>
        <v/>
      </c>
      <c r="C997" s="14" t="str">
        <f>IF($A997&lt;&gt;"",MINIFS(Merchant!$A:$A,Merchant!$B:$B,$G$2),)</f>
        <v/>
      </c>
      <c r="D997" s="14" t="str">
        <f t="shared" si="3"/>
        <v/>
      </c>
      <c r="E997" s="14" t="str">
        <f t="shared" si="4"/>
        <v/>
      </c>
      <c r="F997" s="6" t="str">
        <f>IF($A997&lt;&gt;"",MAXIFS(Token!$C:$C,Token!$A:$A,$D997),)</f>
        <v/>
      </c>
    </row>
    <row r="998">
      <c r="A998" s="33" t="str">
        <f t="shared" si="1"/>
        <v/>
      </c>
      <c r="B998" s="22" t="str">
        <f t="shared" si="2"/>
        <v/>
      </c>
      <c r="C998" s="14" t="str">
        <f>IF($A998&lt;&gt;"",MINIFS(Merchant!$A:$A,Merchant!$B:$B,$G$2),)</f>
        <v/>
      </c>
      <c r="D998" s="14" t="str">
        <f t="shared" si="3"/>
        <v/>
      </c>
      <c r="E998" s="14" t="str">
        <f t="shared" si="4"/>
        <v/>
      </c>
      <c r="F998" s="6" t="str">
        <f>IF($A998&lt;&gt;"",MAXIFS(Token!$C:$C,Token!$A:$A,$D998),)</f>
        <v/>
      </c>
    </row>
    <row r="999">
      <c r="A999" s="33" t="str">
        <f t="shared" si="1"/>
        <v/>
      </c>
      <c r="B999" s="22" t="str">
        <f t="shared" si="2"/>
        <v/>
      </c>
      <c r="C999" s="14" t="str">
        <f>IF($A999&lt;&gt;"",MINIFS(Merchant!$A:$A,Merchant!$B:$B,$G$2),)</f>
        <v/>
      </c>
      <c r="D999" s="14" t="str">
        <f t="shared" si="3"/>
        <v/>
      </c>
      <c r="E999" s="14" t="str">
        <f t="shared" si="4"/>
        <v/>
      </c>
      <c r="F999" s="6" t="str">
        <f>IF($A999&lt;&gt;"",MAXIFS(Token!$C:$C,Token!$A:$A,$D999),)</f>
        <v/>
      </c>
    </row>
    <row r="1000">
      <c r="A1000" s="33" t="str">
        <f t="shared" si="1"/>
        <v/>
      </c>
      <c r="B1000" s="22" t="str">
        <f t="shared" si="2"/>
        <v/>
      </c>
      <c r="C1000" s="14" t="str">
        <f>IF($A1000&lt;&gt;"",MINIFS(Merchant!$A:$A,Merchant!$B:$B,$G$2),)</f>
        <v/>
      </c>
      <c r="D1000" s="14" t="str">
        <f t="shared" si="3"/>
        <v/>
      </c>
      <c r="E1000" s="14" t="str">
        <f t="shared" si="4"/>
        <v/>
      </c>
      <c r="F1000" s="6" t="str">
        <f>IF($A1000&lt;&gt;"",MAXIFS(Token!$C:$C,Token!$A:$A,$D1000),)</f>
        <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4.0</v>
      </c>
      <c r="H1" s="14" t="s">
        <v>114</v>
      </c>
      <c r="I1" s="5" t="s">
        <v>115</v>
      </c>
      <c r="J1" s="5" t="s">
        <v>116</v>
      </c>
      <c r="K1" s="5" t="s">
        <v>117</v>
      </c>
      <c r="L1" s="5" t="s">
        <v>118</v>
      </c>
    </row>
    <row r="2">
      <c r="A2" s="33" t="str">
        <f t="shared" ref="A2:A1000" si="1">IF(AND($L2*1&gt;=$G$3,$L2*1&lt;=$G$4,$I2*$J2&gt;0),$L2/86400+DATE(1970,1,1)+IF($L2*1&gt;=$G$5,$G$6,0),)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6" t="str">
        <f>IF($A2&lt;&gt;"",MAXIFS(Token!$C:$C,Token!$A:$A,$D2),)</f>
        <v/>
      </c>
      <c r="G2" s="14" t="str">
        <f>VLOOKUP($G1,Merchant!$A:$B,2)</f>
        <v>BNnncdQZ9YokyQJX8of4K2YGw3pvLt2SVkXK131E1nFy</v>
      </c>
      <c r="H2" s="5" t="str">
        <f>IFERROR(__xludf.DUMMYFUNCTION("IF(AND($G$11,$G$1&gt;1,INDEX(I:I,ROW()-1)&lt;&gt;""""),ImportJSON(""https://public-api.solscan.io/account/splTransfers?account=""&amp;$G$2&amp;IF($G$5,""&amp;fromTime=""&amp;TO_TEXT($G$3)&amp;""&amp;toTime=""&amp;TO_TEXT($G$4),)&amp;""&amp;offset=""&amp;ROW()-2&amp;""&amp;limit=50""&amp;$G$7,TEXTJOIN("","",1,$H$1:$"&amp;"L$1),""noHeaders""),)"),"99")</f>
        <v>99</v>
      </c>
      <c r="I2" s="5" t="str">
        <f>IFERROR(__xludf.DUMMYFUNCTION("""COMPUTED_VALUE"""),"-1300000000")</f>
        <v>-1300000000</v>
      </c>
      <c r="J2" s="5" t="str">
        <f>IFERROR(__xludf.DUMMYFUNCTION("""COMPUTED_VALUE"""),"8")</f>
        <v>8</v>
      </c>
      <c r="K2" s="5" t="str">
        <f>IFERROR(__xludf.DUMMYFUNCTION("""COMPUTED_VALUE"""),"agEUR")</f>
        <v>agEUR</v>
      </c>
      <c r="L2" s="5" t="str">
        <f>IFERROR(__xludf.DUMMYFUNCTION("""COMPUTED_VALUE"""),"1659243809")</f>
        <v>1659243809</v>
      </c>
    </row>
    <row r="3">
      <c r="A3" s="33" t="str">
        <f t="shared" si="1"/>
        <v/>
      </c>
      <c r="B3" s="22" t="str">
        <f t="shared" si="2"/>
        <v/>
      </c>
      <c r="C3" s="14" t="str">
        <f>IF($A3&lt;&gt;"",MINIFS(Merchant!$A:$A,Merchant!$B:$B,$G$2),)</f>
        <v/>
      </c>
      <c r="D3" s="14" t="str">
        <f t="shared" si="3"/>
        <v/>
      </c>
      <c r="E3" s="14" t="str">
        <f t="shared" si="4"/>
        <v/>
      </c>
      <c r="F3" s="6" t="str">
        <f>IF($A3&lt;&gt;"",MAXIFS(Token!$C:$C,Token!$A:$A,$D3),)</f>
        <v/>
      </c>
      <c r="G3" s="5">
        <f>IFERROR((MIN(TODAY(),VLOOKUP($G$1,Merchant!$A:$L,10))-DATE(1970,1,1)-IF($G$6&lt;&gt;"",$G$6,0))*86400,0)</f>
        <v>1659304800</v>
      </c>
      <c r="H3" s="5" t="str">
        <f>IFERROR(__xludf.DUMMYFUNCTION("""COMPUTED_VALUE"""),"99")</f>
        <v>99</v>
      </c>
      <c r="I3" s="5" t="str">
        <f>IFERROR(__xludf.DUMMYFUNCTION("""COMPUTED_VALUE"""),"-4000000000")</f>
        <v>-4000000000</v>
      </c>
      <c r="J3" s="5" t="str">
        <f>IFERROR(__xludf.DUMMYFUNCTION("""COMPUTED_VALUE"""),"8")</f>
        <v>8</v>
      </c>
      <c r="K3" s="5" t="str">
        <f>IFERROR(__xludf.DUMMYFUNCTION("""COMPUTED_VALUE"""),"agEUR")</f>
        <v>agEUR</v>
      </c>
      <c r="L3" s="5" t="str">
        <f>IFERROR(__xludf.DUMMYFUNCTION("""COMPUTED_VALUE"""),"1659202361")</f>
        <v>1659202361</v>
      </c>
    </row>
    <row r="4">
      <c r="A4" s="33" t="str">
        <f t="shared" si="1"/>
        <v/>
      </c>
      <c r="B4" s="22" t="str">
        <f t="shared" si="2"/>
        <v/>
      </c>
      <c r="C4" s="14" t="str">
        <f>IF($A4&lt;&gt;"",MINIFS(Merchant!$A:$A,Merchant!$B:$B,$G$2),)</f>
        <v/>
      </c>
      <c r="D4" s="14" t="str">
        <f t="shared" si="3"/>
        <v/>
      </c>
      <c r="E4" s="14" t="str">
        <f t="shared" si="4"/>
        <v/>
      </c>
      <c r="F4" s="6" t="str">
        <f>IF($A4&lt;&gt;"",MAXIFS(Token!$C:$C,Token!$A:$A,$D4),)</f>
        <v/>
      </c>
      <c r="G4" s="5">
        <f>IFERROR((MAX(VLOOKUP($G$1,Merchant!$A:$L,10),VLOOKUP($G$1,Merchant!$A:$L,11))-DATE(1970,1,1)-IF($G$6&lt;&gt;"",$G$6,0))*86400,0)</f>
        <v>1659898800</v>
      </c>
      <c r="H4" s="5" t="str">
        <f>IFERROR(__xludf.DUMMYFUNCTION("""COMPUTED_VALUE"""),"99")</f>
        <v>99</v>
      </c>
      <c r="I4" s="5" t="str">
        <f>IFERROR(__xludf.DUMMYFUNCTION("""COMPUTED_VALUE"""),"-1800000000")</f>
        <v>-1800000000</v>
      </c>
      <c r="J4" s="5" t="str">
        <f>IFERROR(__xludf.DUMMYFUNCTION("""COMPUTED_VALUE"""),"8")</f>
        <v>8</v>
      </c>
      <c r="K4" s="5" t="str">
        <f>IFERROR(__xludf.DUMMYFUNCTION("""COMPUTED_VALUE"""),"agEUR")</f>
        <v>agEUR</v>
      </c>
      <c r="L4" s="5" t="str">
        <f>IFERROR(__xludf.DUMMYFUNCTION("""COMPUTED_VALUE"""),"1659176889")</f>
        <v>1659176889</v>
      </c>
    </row>
    <row r="5">
      <c r="A5" s="33" t="str">
        <f t="shared" si="1"/>
        <v/>
      </c>
      <c r="B5" s="22" t="str">
        <f t="shared" si="2"/>
        <v/>
      </c>
      <c r="C5" s="14" t="str">
        <f>IF($A5&lt;&gt;"",MINIFS(Merchant!$A:$A,Merchant!$B:$B,$G$2),)</f>
        <v/>
      </c>
      <c r="D5" s="14" t="str">
        <f t="shared" si="3"/>
        <v/>
      </c>
      <c r="E5" s="14" t="str">
        <f t="shared" si="4"/>
        <v/>
      </c>
      <c r="F5" s="6" t="str">
        <f>IF($A5&lt;&gt;"",MAXIFS(Token!$C:$C,Token!$A:$A,$D5),)</f>
        <v/>
      </c>
      <c r="G5" s="34" t="b">
        <f>FALSE</f>
        <v>0</v>
      </c>
      <c r="H5" s="5" t="str">
        <f>IFERROR(__xludf.DUMMYFUNCTION("""COMPUTED_VALUE"""),"99")</f>
        <v>99</v>
      </c>
      <c r="I5" s="5" t="str">
        <f>IFERROR(__xludf.DUMMYFUNCTION("""COMPUTED_VALUE"""),"-300000000")</f>
        <v>-300000000</v>
      </c>
      <c r="J5" s="5" t="str">
        <f>IFERROR(__xludf.DUMMYFUNCTION("""COMPUTED_VALUE"""),"8")</f>
        <v>8</v>
      </c>
      <c r="K5" s="5" t="str">
        <f>IFERROR(__xludf.DUMMYFUNCTION("""COMPUTED_VALUE"""),"agEUR")</f>
        <v>agEUR</v>
      </c>
      <c r="L5" s="5" t="str">
        <f>IFERROR(__xludf.DUMMYFUNCTION("""COMPUTED_VALUE"""),"1659090549")</f>
        <v>1659090549</v>
      </c>
    </row>
    <row r="6">
      <c r="A6" s="33" t="str">
        <f t="shared" si="1"/>
        <v/>
      </c>
      <c r="B6" s="22" t="str">
        <f t="shared" si="2"/>
        <v/>
      </c>
      <c r="C6" s="14" t="str">
        <f>IF($A6&lt;&gt;"",MINIFS(Merchant!$A:$A,Merchant!$B:$B,$G$2),)</f>
        <v/>
      </c>
      <c r="D6" s="14" t="str">
        <f t="shared" si="3"/>
        <v/>
      </c>
      <c r="E6" s="14" t="str">
        <f t="shared" si="4"/>
        <v/>
      </c>
      <c r="F6" s="6" t="str">
        <f>IF($A6&lt;&gt;"",MAXIFS(Token!$C:$C,Token!$A:$A,$D6),)</f>
        <v/>
      </c>
      <c r="G6" s="35">
        <f>TIME(2,0,0)</f>
        <v>0.08333333333</v>
      </c>
      <c r="H6" s="5" t="str">
        <f>IFERROR(__xludf.DUMMYFUNCTION("""COMPUTED_VALUE"""),"99")</f>
        <v>99</v>
      </c>
      <c r="I6" s="5" t="str">
        <f>IFERROR(__xludf.DUMMYFUNCTION("""COMPUTED_VALUE"""),"-350000000")</f>
        <v>-350000000</v>
      </c>
      <c r="J6" s="5" t="str">
        <f>IFERROR(__xludf.DUMMYFUNCTION("""COMPUTED_VALUE"""),"8")</f>
        <v>8</v>
      </c>
      <c r="K6" s="5" t="str">
        <f>IFERROR(__xludf.DUMMYFUNCTION("""COMPUTED_VALUE"""),"agEUR")</f>
        <v>agEUR</v>
      </c>
      <c r="L6" s="5" t="str">
        <f>IFERROR(__xludf.DUMMYFUNCTION("""COMPUTED_VALUE"""),"1658993653")</f>
        <v>1658993653</v>
      </c>
    </row>
    <row r="7">
      <c r="A7" s="33" t="str">
        <f t="shared" si="1"/>
        <v/>
      </c>
      <c r="B7" s="22" t="str">
        <f t="shared" si="2"/>
        <v/>
      </c>
      <c r="C7" s="14" t="str">
        <f>IF($A7&lt;&gt;"",MINIFS(Merchant!$A:$A,Merchant!$B:$B,$G$2),)</f>
        <v/>
      </c>
      <c r="D7" s="14" t="str">
        <f t="shared" si="3"/>
        <v/>
      </c>
      <c r="E7" s="14" t="str">
        <f t="shared" si="4"/>
        <v/>
      </c>
      <c r="F7" s="6" t="str">
        <f>IF($A7&lt;&gt;"",MAXIFS(Token!$C:$C,Token!$A:$A,$D7),)</f>
        <v/>
      </c>
      <c r="G7" s="14"/>
      <c r="H7" s="5" t="str">
        <f>IFERROR(__xludf.DUMMYFUNCTION("""COMPUTED_VALUE"""),"99")</f>
        <v>99</v>
      </c>
      <c r="I7" s="5" t="str">
        <f>IFERROR(__xludf.DUMMYFUNCTION("""COMPUTED_VALUE"""),"-1080000000")</f>
        <v>-1080000000</v>
      </c>
      <c r="J7" s="5" t="str">
        <f>IFERROR(__xludf.DUMMYFUNCTION("""COMPUTED_VALUE"""),"8")</f>
        <v>8</v>
      </c>
      <c r="K7" s="5" t="str">
        <f>IFERROR(__xludf.DUMMYFUNCTION("""COMPUTED_VALUE"""),"agEUR")</f>
        <v>agEUR</v>
      </c>
      <c r="L7" s="5" t="str">
        <f>IFERROR(__xludf.DUMMYFUNCTION("""COMPUTED_VALUE"""),"1658918301")</f>
        <v>1658918301</v>
      </c>
    </row>
    <row r="8">
      <c r="A8" s="33" t="str">
        <f t="shared" si="1"/>
        <v/>
      </c>
      <c r="B8" s="22" t="str">
        <f t="shared" si="2"/>
        <v/>
      </c>
      <c r="C8" s="14" t="str">
        <f>IF($A8&lt;&gt;"",MINIFS(Merchant!$A:$A,Merchant!$B:$B,$G$2),)</f>
        <v/>
      </c>
      <c r="D8" s="14" t="str">
        <f t="shared" si="3"/>
        <v/>
      </c>
      <c r="E8" s="14" t="str">
        <f t="shared" si="4"/>
        <v/>
      </c>
      <c r="F8" s="6" t="str">
        <f>IF($A8&lt;&gt;"",MAXIFS(Token!$C:$C,Token!$A:$A,$D8),)</f>
        <v/>
      </c>
      <c r="G8" s="5" t="b">
        <f>COUNTIF(OFFSET($A:$A,1,0),"&lt;&gt;")&lt;&gt;COUNTIF(Transactions!$C:$C,$G$1)</f>
        <v>0</v>
      </c>
      <c r="H8" s="5" t="str">
        <f>IFERROR(__xludf.DUMMYFUNCTION("""COMPUTED_VALUE"""),"99")</f>
        <v>99</v>
      </c>
      <c r="I8" s="5" t="str">
        <f>IFERROR(__xludf.DUMMYFUNCTION("""COMPUTED_VALUE"""),"-350000000")</f>
        <v>-350000000</v>
      </c>
      <c r="J8" s="5" t="str">
        <f>IFERROR(__xludf.DUMMYFUNCTION("""COMPUTED_VALUE"""),"8")</f>
        <v>8</v>
      </c>
      <c r="K8" s="5" t="str">
        <f>IFERROR(__xludf.DUMMYFUNCTION("""COMPUTED_VALUE"""),"agEUR")</f>
        <v>agEUR</v>
      </c>
      <c r="L8" s="5" t="str">
        <f>IFERROR(__xludf.DUMMYFUNCTION("""COMPUTED_VALUE"""),"1658738149")</f>
        <v>1658738149</v>
      </c>
    </row>
    <row r="9">
      <c r="A9" s="33" t="str">
        <f t="shared" si="1"/>
        <v/>
      </c>
      <c r="B9" s="22" t="str">
        <f t="shared" si="2"/>
        <v/>
      </c>
      <c r="C9" s="14" t="str">
        <f>IF($A9&lt;&gt;"",MINIFS(Merchant!$A:$A,Merchant!$B:$B,$G$2),)</f>
        <v/>
      </c>
      <c r="D9" s="14" t="str">
        <f t="shared" si="3"/>
        <v/>
      </c>
      <c r="E9" s="14" t="str">
        <f t="shared" si="4"/>
        <v/>
      </c>
      <c r="F9" s="6" t="str">
        <f>IF($A9&lt;&gt;"",MAXIFS(Token!$C:$C,Token!$A:$A,$D9),)</f>
        <v/>
      </c>
      <c r="G9" s="36">
        <f>TODAY()+TIME(7,0,0)</f>
        <v>44774.29167</v>
      </c>
      <c r="H9" s="5" t="str">
        <f>IFERROR(__xludf.DUMMYFUNCTION("""COMPUTED_VALUE"""),"99")</f>
        <v>99</v>
      </c>
      <c r="I9" s="5" t="str">
        <f>IFERROR(__xludf.DUMMYFUNCTION("""COMPUTED_VALUE"""),"1920000000")</f>
        <v>1920000000</v>
      </c>
      <c r="J9" s="5" t="str">
        <f>IFERROR(__xludf.DUMMYFUNCTION("""COMPUTED_VALUE"""),"8")</f>
        <v>8</v>
      </c>
      <c r="K9" s="5" t="str">
        <f>IFERROR(__xludf.DUMMYFUNCTION("""COMPUTED_VALUE"""),"agEUR")</f>
        <v>agEUR</v>
      </c>
      <c r="L9" s="5" t="str">
        <f>IFERROR(__xludf.DUMMYFUNCTION("""COMPUTED_VALUE"""),"1658690651")</f>
        <v>1658690651</v>
      </c>
    </row>
    <row r="10">
      <c r="A10" s="33" t="str">
        <f t="shared" si="1"/>
        <v/>
      </c>
      <c r="B10" s="22" t="str">
        <f t="shared" si="2"/>
        <v/>
      </c>
      <c r="C10" s="14" t="str">
        <f>IF($A10&lt;&gt;"",MINIFS(Merchant!$A:$A,Merchant!$B:$B,$G$2),)</f>
        <v/>
      </c>
      <c r="D10" s="14" t="str">
        <f t="shared" si="3"/>
        <v/>
      </c>
      <c r="E10" s="14" t="str">
        <f t="shared" si="4"/>
        <v/>
      </c>
      <c r="F10" s="6" t="str">
        <f>IF($A10&lt;&gt;"",MAXIFS(Token!$C:$C,Token!$A:$A,$D10),)</f>
        <v/>
      </c>
      <c r="G10" s="36">
        <f>TODAY()+TIME(22,0,0)</f>
        <v>44774.91667</v>
      </c>
      <c r="H10" s="5" t="str">
        <f>IFERROR(__xludf.DUMMYFUNCTION("""COMPUTED_VALUE"""),"99")</f>
        <v>99</v>
      </c>
      <c r="I10" s="5" t="str">
        <f>IFERROR(__xludf.DUMMYFUNCTION("""COMPUTED_VALUE"""),"-1620000000")</f>
        <v>-1620000000</v>
      </c>
      <c r="J10" s="5" t="str">
        <f>IFERROR(__xludf.DUMMYFUNCTION("""COMPUTED_VALUE"""),"8")</f>
        <v>8</v>
      </c>
      <c r="K10" s="5" t="str">
        <f>IFERROR(__xludf.DUMMYFUNCTION("""COMPUTED_VALUE"""),"agEUR")</f>
        <v>agEUR</v>
      </c>
      <c r="L10" s="5" t="str">
        <f>IFERROR(__xludf.DUMMYFUNCTION("""COMPUTED_VALUE"""),"1658660497")</f>
        <v>1658660497</v>
      </c>
    </row>
    <row r="11">
      <c r="A11" s="33" t="str">
        <f t="shared" si="1"/>
        <v/>
      </c>
      <c r="B11" s="22" t="str">
        <f t="shared" si="2"/>
        <v/>
      </c>
      <c r="C11" s="14" t="str">
        <f>IF($A11&lt;&gt;"",MINIFS(Merchant!$A:$A,Merchant!$B:$B,$G$2),)</f>
        <v/>
      </c>
      <c r="D11" s="14" t="str">
        <f t="shared" si="3"/>
        <v/>
      </c>
      <c r="E11" s="14" t="str">
        <f t="shared" si="4"/>
        <v/>
      </c>
      <c r="F11" s="6" t="str">
        <f>IF($A11&lt;&gt;"",MAXIFS(Token!$C:$C,Token!$A:$A,$D11),)</f>
        <v/>
      </c>
      <c r="G11" s="5" t="b">
        <f>OR(TRUE,AND(NOW()&gt;$G$9,NOW()&lt;=$G$10))</f>
        <v>1</v>
      </c>
      <c r="H11" s="5" t="str">
        <f>IFERROR(__xludf.DUMMYFUNCTION("""COMPUTED_VALUE"""),"99")</f>
        <v>99</v>
      </c>
      <c r="I11" s="5" t="str">
        <f>IFERROR(__xludf.DUMMYFUNCTION("""COMPUTED_VALUE"""),"-300000000")</f>
        <v>-300000000</v>
      </c>
      <c r="J11" s="5" t="str">
        <f>IFERROR(__xludf.DUMMYFUNCTION("""COMPUTED_VALUE"""),"8")</f>
        <v>8</v>
      </c>
      <c r="K11" s="5" t="str">
        <f>IFERROR(__xludf.DUMMYFUNCTION("""COMPUTED_VALUE"""),"agEUR")</f>
        <v>agEUR</v>
      </c>
      <c r="L11" s="5" t="str">
        <f>IFERROR(__xludf.DUMMYFUNCTION("""COMPUTED_VALUE"""),"1658482665")</f>
        <v>1658482665</v>
      </c>
    </row>
    <row r="12">
      <c r="A12" s="33" t="str">
        <f t="shared" si="1"/>
        <v/>
      </c>
      <c r="B12" s="22" t="str">
        <f t="shared" si="2"/>
        <v/>
      </c>
      <c r="C12" s="14" t="str">
        <f>IF($A12&lt;&gt;"",MINIFS(Merchant!$A:$A,Merchant!$B:$B,$G$2),)</f>
        <v/>
      </c>
      <c r="D12" s="14" t="str">
        <f t="shared" si="3"/>
        <v/>
      </c>
      <c r="E12" s="14" t="str">
        <f t="shared" si="4"/>
        <v/>
      </c>
      <c r="F12" s="6" t="str">
        <f>IF($A12&lt;&gt;"",MAXIFS(Token!$C:$C,Token!$A:$A,$D12),)</f>
        <v/>
      </c>
      <c r="H12" s="5" t="str">
        <f>IFERROR(__xludf.DUMMYFUNCTION("""COMPUTED_VALUE"""),"99")</f>
        <v>99</v>
      </c>
      <c r="I12" s="5" t="str">
        <f>IFERROR(__xludf.DUMMYFUNCTION("""COMPUTED_VALUE"""),"3374999999")</f>
        <v>3374999999</v>
      </c>
      <c r="J12" s="5" t="str">
        <f>IFERROR(__xludf.DUMMYFUNCTION("""COMPUTED_VALUE"""),"8")</f>
        <v>8</v>
      </c>
      <c r="K12" s="5" t="str">
        <f>IFERROR(__xludf.DUMMYFUNCTION("""COMPUTED_VALUE"""),"agEUR")</f>
        <v>agEUR</v>
      </c>
      <c r="L12" s="5" t="str">
        <f>IFERROR(__xludf.DUMMYFUNCTION("""COMPUTED_VALUE"""),"1658096375")</f>
        <v>1658096375</v>
      </c>
    </row>
    <row r="13">
      <c r="A13" s="33" t="str">
        <f t="shared" si="1"/>
        <v/>
      </c>
      <c r="B13" s="22" t="str">
        <f t="shared" si="2"/>
        <v/>
      </c>
      <c r="C13" s="14" t="str">
        <f>IF($A13&lt;&gt;"",MINIFS(Merchant!$A:$A,Merchant!$B:$B,$G$2),)</f>
        <v/>
      </c>
      <c r="D13" s="14" t="str">
        <f t="shared" si="3"/>
        <v/>
      </c>
      <c r="E13" s="14" t="str">
        <f t="shared" si="4"/>
        <v/>
      </c>
      <c r="F13" s="6" t="str">
        <f>IF($A13&lt;&gt;"",MAXIFS(Token!$C:$C,Token!$A:$A,$D13),)</f>
        <v/>
      </c>
      <c r="H13" s="5" t="str">
        <f>IFERROR(__xludf.DUMMYFUNCTION("""COMPUTED_VALUE"""),"99")</f>
        <v>99</v>
      </c>
      <c r="I13" s="5" t="str">
        <f>IFERROR(__xludf.DUMMYFUNCTION("""COMPUTED_VALUE"""),"-2000000000")</f>
        <v>-2000000000</v>
      </c>
      <c r="J13" s="5" t="str">
        <f>IFERROR(__xludf.DUMMYFUNCTION("""COMPUTED_VALUE"""),"8")</f>
        <v>8</v>
      </c>
      <c r="K13" s="5" t="str">
        <f>IFERROR(__xludf.DUMMYFUNCTION("""COMPUTED_VALUE"""),"agEUR")</f>
        <v>agEUR</v>
      </c>
      <c r="L13" s="5" t="str">
        <f>IFERROR(__xludf.DUMMYFUNCTION("""COMPUTED_VALUE"""),"1658078231")</f>
        <v>1658078231</v>
      </c>
    </row>
    <row r="14">
      <c r="A14" s="33" t="str">
        <f t="shared" si="1"/>
        <v/>
      </c>
      <c r="B14" s="22" t="str">
        <f t="shared" si="2"/>
        <v/>
      </c>
      <c r="C14" s="14" t="str">
        <f>IF($A14&lt;&gt;"",MINIFS(Merchant!$A:$A,Merchant!$B:$B,$G$2),)</f>
        <v/>
      </c>
      <c r="D14" s="14" t="str">
        <f t="shared" si="3"/>
        <v/>
      </c>
      <c r="E14" s="14" t="str">
        <f t="shared" si="4"/>
        <v/>
      </c>
      <c r="F14" s="6" t="str">
        <f>IF($A14&lt;&gt;"",MAXIFS(Token!$C:$C,Token!$A:$A,$D14),)</f>
        <v/>
      </c>
      <c r="H14" s="5" t="str">
        <f>IFERROR(__xludf.DUMMYFUNCTION("""COMPUTED_VALUE"""),"99")</f>
        <v>99</v>
      </c>
      <c r="I14" s="5" t="str">
        <f>IFERROR(__xludf.DUMMYFUNCTION("""COMPUTED_VALUE"""),"-1500000000")</f>
        <v>-1500000000</v>
      </c>
      <c r="J14" s="5" t="str">
        <f>IFERROR(__xludf.DUMMYFUNCTION("""COMPUTED_VALUE"""),"8")</f>
        <v>8</v>
      </c>
      <c r="K14" s="5" t="str">
        <f>IFERROR(__xludf.DUMMYFUNCTION("""COMPUTED_VALUE"""),"agEUR")</f>
        <v>agEUR</v>
      </c>
      <c r="L14" s="5" t="str">
        <f>IFERROR(__xludf.DUMMYFUNCTION("""COMPUTED_VALUE"""),"1658055282")</f>
        <v>1658055282</v>
      </c>
    </row>
    <row r="15">
      <c r="A15" s="33" t="str">
        <f t="shared" si="1"/>
        <v/>
      </c>
      <c r="B15" s="22" t="str">
        <f t="shared" si="2"/>
        <v/>
      </c>
      <c r="C15" s="14" t="str">
        <f>IF($A15&lt;&gt;"",MINIFS(Merchant!$A:$A,Merchant!$B:$B,$G$2),)</f>
        <v/>
      </c>
      <c r="D15" s="14" t="str">
        <f t="shared" si="3"/>
        <v/>
      </c>
      <c r="E15" s="14" t="str">
        <f t="shared" si="4"/>
        <v/>
      </c>
      <c r="F15" s="6" t="str">
        <f>IF($A15&lt;&gt;"",MAXIFS(Token!$C:$C,Token!$A:$A,$D15),)</f>
        <v/>
      </c>
      <c r="G15" s="33"/>
      <c r="H15" s="5" t="str">
        <f>IFERROR(__xludf.DUMMYFUNCTION("""COMPUTED_VALUE"""),"99")</f>
        <v>99</v>
      </c>
      <c r="I15" s="5" t="str">
        <f>IFERROR(__xludf.DUMMYFUNCTION("""COMPUTED_VALUE"""),"-819999999")</f>
        <v>-819999999</v>
      </c>
      <c r="J15" s="5" t="str">
        <f>IFERROR(__xludf.DUMMYFUNCTION("""COMPUTED_VALUE"""),"8")</f>
        <v>8</v>
      </c>
      <c r="K15" s="5" t="str">
        <f>IFERROR(__xludf.DUMMYFUNCTION("""COMPUTED_VALUE"""),"agEUR")</f>
        <v>agEUR</v>
      </c>
      <c r="L15" s="5" t="str">
        <f>IFERROR(__xludf.DUMMYFUNCTION("""COMPUTED_VALUE"""),"1657966605")</f>
        <v>1657966605</v>
      </c>
    </row>
    <row r="16">
      <c r="A16" s="33" t="str">
        <f t="shared" si="1"/>
        <v/>
      </c>
      <c r="B16" s="22" t="str">
        <f t="shared" si="2"/>
        <v/>
      </c>
      <c r="C16" s="14" t="str">
        <f>IF($A16&lt;&gt;"",MINIFS(Merchant!$A:$A,Merchant!$B:$B,$G$2),)</f>
        <v/>
      </c>
      <c r="D16" s="14" t="str">
        <f t="shared" si="3"/>
        <v/>
      </c>
      <c r="E16" s="14" t="str">
        <f t="shared" si="4"/>
        <v/>
      </c>
      <c r="F16" s="6" t="str">
        <f>IF($A16&lt;&gt;"",MAXIFS(Token!$C:$C,Token!$A:$A,$D16),)</f>
        <v/>
      </c>
      <c r="H16" s="5" t="str">
        <f>IFERROR(__xludf.DUMMYFUNCTION("""COMPUTED_VALUE"""),"99")</f>
        <v>99</v>
      </c>
      <c r="I16" s="5" t="str">
        <f>IFERROR(__xludf.DUMMYFUNCTION("""COMPUTED_VALUE"""),"-705000000")</f>
        <v>-705000000</v>
      </c>
      <c r="J16" s="5" t="str">
        <f>IFERROR(__xludf.DUMMYFUNCTION("""COMPUTED_VALUE"""),"8")</f>
        <v>8</v>
      </c>
      <c r="K16" s="5" t="str">
        <f>IFERROR(__xludf.DUMMYFUNCTION("""COMPUTED_VALUE"""),"agEUR")</f>
        <v>agEUR</v>
      </c>
      <c r="L16" s="5" t="str">
        <f>IFERROR(__xludf.DUMMYFUNCTION("""COMPUTED_VALUE"""),"1657784481")</f>
        <v>1657784481</v>
      </c>
    </row>
    <row r="17">
      <c r="A17" s="33" t="str">
        <f t="shared" si="1"/>
        <v/>
      </c>
      <c r="B17" s="22" t="str">
        <f t="shared" si="2"/>
        <v/>
      </c>
      <c r="C17" s="14" t="str">
        <f>IF($A17&lt;&gt;"",MINIFS(Merchant!$A:$A,Merchant!$B:$B,$G$2),)</f>
        <v/>
      </c>
      <c r="D17" s="14" t="str">
        <f t="shared" si="3"/>
        <v/>
      </c>
      <c r="E17" s="14" t="str">
        <f t="shared" si="4"/>
        <v/>
      </c>
      <c r="F17" s="6" t="str">
        <f>IF($A17&lt;&gt;"",MAXIFS(Token!$C:$C,Token!$A:$A,$D17),)</f>
        <v/>
      </c>
      <c r="H17" s="5" t="str">
        <f>IFERROR(__xludf.DUMMYFUNCTION("""COMPUTED_VALUE"""),"99")</f>
        <v>99</v>
      </c>
      <c r="I17" s="5" t="str">
        <f>IFERROR(__xludf.DUMMYFUNCTION("""COMPUTED_VALUE"""),"-350000000")</f>
        <v>-350000000</v>
      </c>
      <c r="J17" s="5" t="str">
        <f>IFERROR(__xludf.DUMMYFUNCTION("""COMPUTED_VALUE"""),"8")</f>
        <v>8</v>
      </c>
      <c r="K17" s="5" t="str">
        <f>IFERROR(__xludf.DUMMYFUNCTION("""COMPUTED_VALUE"""),"agEUR")</f>
        <v>agEUR</v>
      </c>
      <c r="L17" s="5" t="str">
        <f>IFERROR(__xludf.DUMMYFUNCTION("""COMPUTED_VALUE"""),"1657701443")</f>
        <v>1657701443</v>
      </c>
    </row>
    <row r="18">
      <c r="A18" s="33" t="str">
        <f t="shared" si="1"/>
        <v/>
      </c>
      <c r="B18" s="22" t="str">
        <f t="shared" si="2"/>
        <v/>
      </c>
      <c r="C18" s="14" t="str">
        <f>IF($A18&lt;&gt;"",MINIFS(Merchant!$A:$A,Merchant!$B:$B,$G$2),)</f>
        <v/>
      </c>
      <c r="D18" s="14" t="str">
        <f t="shared" si="3"/>
        <v/>
      </c>
      <c r="E18" s="14" t="str">
        <f t="shared" si="4"/>
        <v/>
      </c>
      <c r="F18" s="6" t="str">
        <f>IF($A18&lt;&gt;"",MAXIFS(Token!$C:$C,Token!$A:$A,$D18),)</f>
        <v/>
      </c>
      <c r="H18" s="5" t="str">
        <f>IFERROR(__xludf.DUMMYFUNCTION("""COMPUTED_VALUE"""),"99")</f>
        <v>99</v>
      </c>
      <c r="I18" s="5" t="str">
        <f>IFERROR(__xludf.DUMMYFUNCTION("""COMPUTED_VALUE"""),"2599999999")</f>
        <v>2599999999</v>
      </c>
      <c r="J18" s="5" t="str">
        <f>IFERROR(__xludf.DUMMYFUNCTION("""COMPUTED_VALUE"""),"8")</f>
        <v>8</v>
      </c>
      <c r="K18" s="5" t="str">
        <f>IFERROR(__xludf.DUMMYFUNCTION("""COMPUTED_VALUE"""),"agEUR")</f>
        <v>agEUR</v>
      </c>
      <c r="L18" s="5" t="str">
        <f>IFERROR(__xludf.DUMMYFUNCTION("""COMPUTED_VALUE"""),"1657554123")</f>
        <v>1657554123</v>
      </c>
    </row>
    <row r="19">
      <c r="A19" s="33" t="str">
        <f t="shared" si="1"/>
        <v/>
      </c>
      <c r="B19" s="22" t="str">
        <f t="shared" si="2"/>
        <v/>
      </c>
      <c r="C19" s="14" t="str">
        <f>IF($A19&lt;&gt;"",MINIFS(Merchant!$A:$A,Merchant!$B:$B,$G$2),)</f>
        <v/>
      </c>
      <c r="D19" s="14" t="str">
        <f t="shared" si="3"/>
        <v/>
      </c>
      <c r="E19" s="14" t="str">
        <f t="shared" si="4"/>
        <v/>
      </c>
      <c r="F19" s="6" t="str">
        <f>IF($A19&lt;&gt;"",MAXIFS(Token!$C:$C,Token!$A:$A,$D19),)</f>
        <v/>
      </c>
      <c r="H19" s="5" t="str">
        <f>IFERROR(__xludf.DUMMYFUNCTION("""COMPUTED_VALUE"""),"99")</f>
        <v>99</v>
      </c>
      <c r="I19" s="5" t="str">
        <f>IFERROR(__xludf.DUMMYFUNCTION("""COMPUTED_VALUE"""),"-1100000000")</f>
        <v>-1100000000</v>
      </c>
      <c r="J19" s="5" t="str">
        <f>IFERROR(__xludf.DUMMYFUNCTION("""COMPUTED_VALUE"""),"8")</f>
        <v>8</v>
      </c>
      <c r="K19" s="5" t="str">
        <f>IFERROR(__xludf.DUMMYFUNCTION("""COMPUTED_VALUE"""),"agEUR")</f>
        <v>agEUR</v>
      </c>
      <c r="L19" s="5" t="str">
        <f>IFERROR(__xludf.DUMMYFUNCTION("""COMPUTED_VALUE"""),"1657354077")</f>
        <v>1657354077</v>
      </c>
    </row>
    <row r="20">
      <c r="A20" s="33" t="str">
        <f t="shared" si="1"/>
        <v/>
      </c>
      <c r="B20" s="22" t="str">
        <f t="shared" si="2"/>
        <v/>
      </c>
      <c r="C20" s="14" t="str">
        <f>IF($A20&lt;&gt;"",MINIFS(Merchant!$A:$A,Merchant!$B:$B,$G$2),)</f>
        <v/>
      </c>
      <c r="D20" s="14" t="str">
        <f t="shared" si="3"/>
        <v/>
      </c>
      <c r="E20" s="14" t="str">
        <f t="shared" si="4"/>
        <v/>
      </c>
      <c r="F20" s="6" t="str">
        <f>IF($A20&lt;&gt;"",MAXIFS(Token!$C:$C,Token!$A:$A,$D20),)</f>
        <v/>
      </c>
      <c r="H20" s="5" t="str">
        <f>IFERROR(__xludf.DUMMYFUNCTION("""COMPUTED_VALUE"""),"99")</f>
        <v>99</v>
      </c>
      <c r="I20" s="5" t="str">
        <f>IFERROR(__xludf.DUMMYFUNCTION("""COMPUTED_VALUE"""),"-580000000")</f>
        <v>-580000000</v>
      </c>
      <c r="J20" s="5" t="str">
        <f>IFERROR(__xludf.DUMMYFUNCTION("""COMPUTED_VALUE"""),"8")</f>
        <v>8</v>
      </c>
      <c r="K20" s="5" t="str">
        <f>IFERROR(__xludf.DUMMYFUNCTION("""COMPUTED_VALUE"""),"agEUR")</f>
        <v>agEUR</v>
      </c>
      <c r="L20" s="5" t="str">
        <f>IFERROR(__xludf.DUMMYFUNCTION("""COMPUTED_VALUE"""),"1657188516")</f>
        <v>1657188516</v>
      </c>
    </row>
    <row r="21">
      <c r="A21" s="33" t="str">
        <f t="shared" si="1"/>
        <v/>
      </c>
      <c r="B21" s="22" t="str">
        <f t="shared" si="2"/>
        <v/>
      </c>
      <c r="C21" s="14" t="str">
        <f>IF($A21&lt;&gt;"",MINIFS(Merchant!$A:$A,Merchant!$B:$B,$G$2),)</f>
        <v/>
      </c>
      <c r="D21" s="14" t="str">
        <f t="shared" si="3"/>
        <v/>
      </c>
      <c r="E21" s="14" t="str">
        <f t="shared" si="4"/>
        <v/>
      </c>
      <c r="F21" s="6" t="str">
        <f>IF($A21&lt;&gt;"",MAXIFS(Token!$C:$C,Token!$A:$A,$D21),)</f>
        <v/>
      </c>
      <c r="H21" s="5" t="str">
        <f>IFERROR(__xludf.DUMMYFUNCTION("""COMPUTED_VALUE"""),"99")</f>
        <v>99</v>
      </c>
      <c r="I21" s="5" t="str">
        <f>IFERROR(__xludf.DUMMYFUNCTION("""COMPUTED_VALUE"""),"-919999999")</f>
        <v>-919999999</v>
      </c>
      <c r="J21" s="5" t="str">
        <f>IFERROR(__xludf.DUMMYFUNCTION("""COMPUTED_VALUE"""),"8")</f>
        <v>8</v>
      </c>
      <c r="K21" s="5" t="str">
        <f>IFERROR(__xludf.DUMMYFUNCTION("""COMPUTED_VALUE"""),"agEUR")</f>
        <v>agEUR</v>
      </c>
      <c r="L21" s="5" t="str">
        <f>IFERROR(__xludf.DUMMYFUNCTION("""COMPUTED_VALUE"""),"1657101922")</f>
        <v>1657101922</v>
      </c>
    </row>
    <row r="22">
      <c r="A22" s="33" t="str">
        <f t="shared" si="1"/>
        <v/>
      </c>
      <c r="B22" s="22" t="str">
        <f t="shared" si="2"/>
        <v/>
      </c>
      <c r="C22" s="14" t="str">
        <f>IF($A22&lt;&gt;"",MINIFS(Merchant!$A:$A,Merchant!$B:$B,$G$2),)</f>
        <v/>
      </c>
      <c r="D22" s="14" t="str">
        <f t="shared" si="3"/>
        <v/>
      </c>
      <c r="E22" s="14" t="str">
        <f t="shared" si="4"/>
        <v/>
      </c>
      <c r="F22" s="6" t="str">
        <f>IF($A22&lt;&gt;"",MAXIFS(Token!$C:$C,Token!$A:$A,$D22),)</f>
        <v/>
      </c>
      <c r="H22" s="5" t="str">
        <f>IFERROR(__xludf.DUMMYFUNCTION("""COMPUTED_VALUE"""),"99")</f>
        <v>99</v>
      </c>
      <c r="I22" s="5" t="str">
        <f>IFERROR(__xludf.DUMMYFUNCTION("""COMPUTED_VALUE"""),"3595000000")</f>
        <v>3595000000</v>
      </c>
      <c r="J22" s="5" t="str">
        <f>IFERROR(__xludf.DUMMYFUNCTION("""COMPUTED_VALUE"""),"8")</f>
        <v>8</v>
      </c>
      <c r="K22" s="5" t="str">
        <f>IFERROR(__xludf.DUMMYFUNCTION("""COMPUTED_VALUE"""),"agEUR")</f>
        <v>agEUR</v>
      </c>
      <c r="L22" s="5" t="str">
        <f>IFERROR(__xludf.DUMMYFUNCTION("""COMPUTED_VALUE"""),"1656878748")</f>
        <v>1656878748</v>
      </c>
    </row>
    <row r="23">
      <c r="A23" s="33" t="str">
        <f t="shared" si="1"/>
        <v/>
      </c>
      <c r="B23" s="22" t="str">
        <f t="shared" si="2"/>
        <v/>
      </c>
      <c r="C23" s="14" t="str">
        <f>IF($A23&lt;&gt;"",MINIFS(Merchant!$A:$A,Merchant!$B:$B,$G$2),)</f>
        <v/>
      </c>
      <c r="D23" s="14" t="str">
        <f t="shared" si="3"/>
        <v/>
      </c>
      <c r="E23" s="14" t="str">
        <f t="shared" si="4"/>
        <v/>
      </c>
      <c r="F23" s="6" t="str">
        <f>IF($A23&lt;&gt;"",MAXIFS(Token!$C:$C,Token!$A:$A,$D23),)</f>
        <v/>
      </c>
      <c r="H23" s="5" t="str">
        <f>IFERROR(__xludf.DUMMYFUNCTION("""COMPUTED_VALUE"""),"99")</f>
        <v>99</v>
      </c>
      <c r="I23" s="5" t="str">
        <f>IFERROR(__xludf.DUMMYFUNCTION("""COMPUTED_VALUE"""),"-660000000")</f>
        <v>-660000000</v>
      </c>
      <c r="J23" s="5" t="str">
        <f>IFERROR(__xludf.DUMMYFUNCTION("""COMPUTED_VALUE"""),"8")</f>
        <v>8</v>
      </c>
      <c r="K23" s="5" t="str">
        <f>IFERROR(__xludf.DUMMYFUNCTION("""COMPUTED_VALUE"""),"agEUR")</f>
        <v>agEUR</v>
      </c>
      <c r="L23" s="5" t="str">
        <f>IFERROR(__xludf.DUMMYFUNCTION("""COMPUTED_VALUE"""),"1656671612")</f>
        <v>1656671612</v>
      </c>
    </row>
    <row r="24">
      <c r="A24" s="33" t="str">
        <f t="shared" si="1"/>
        <v/>
      </c>
      <c r="B24" s="22" t="str">
        <f t="shared" si="2"/>
        <v/>
      </c>
      <c r="C24" s="14" t="str">
        <f>IF($A24&lt;&gt;"",MINIFS(Merchant!$A:$A,Merchant!$B:$B,$G$2),)</f>
        <v/>
      </c>
      <c r="D24" s="14" t="str">
        <f t="shared" si="3"/>
        <v/>
      </c>
      <c r="E24" s="14" t="str">
        <f t="shared" si="4"/>
        <v/>
      </c>
      <c r="F24" s="6" t="str">
        <f>IF($A24&lt;&gt;"",MAXIFS(Token!$C:$C,Token!$A:$A,$D24),)</f>
        <v/>
      </c>
      <c r="H24" s="5" t="str">
        <f>IFERROR(__xludf.DUMMYFUNCTION("""COMPUTED_VALUE"""),"99")</f>
        <v>99</v>
      </c>
      <c r="I24" s="5" t="str">
        <f>IFERROR(__xludf.DUMMYFUNCTION("""COMPUTED_VALUE"""),"-830000000")</f>
        <v>-830000000</v>
      </c>
      <c r="J24" s="5" t="str">
        <f>IFERROR(__xludf.DUMMYFUNCTION("""COMPUTED_VALUE"""),"8")</f>
        <v>8</v>
      </c>
      <c r="K24" s="5" t="str">
        <f>IFERROR(__xludf.DUMMYFUNCTION("""COMPUTED_VALUE"""),"agEUR")</f>
        <v>agEUR</v>
      </c>
      <c r="L24" s="5" t="str">
        <f>IFERROR(__xludf.DUMMYFUNCTION("""COMPUTED_VALUE"""),"1656569899")</f>
        <v>1656569899</v>
      </c>
    </row>
    <row r="25">
      <c r="A25" s="33" t="str">
        <f t="shared" si="1"/>
        <v/>
      </c>
      <c r="B25" s="22" t="str">
        <f t="shared" si="2"/>
        <v/>
      </c>
      <c r="C25" s="14" t="str">
        <f>IF($A25&lt;&gt;"",MINIFS(Merchant!$A:$A,Merchant!$B:$B,$G$2),)</f>
        <v/>
      </c>
      <c r="D25" s="14" t="str">
        <f t="shared" si="3"/>
        <v/>
      </c>
      <c r="E25" s="14" t="str">
        <f t="shared" si="4"/>
        <v/>
      </c>
      <c r="F25" s="6" t="str">
        <f>IF($A25&lt;&gt;"",MAXIFS(Token!$C:$C,Token!$A:$A,$D25),)</f>
        <v/>
      </c>
      <c r="H25" s="5" t="str">
        <f>IFERROR(__xludf.DUMMYFUNCTION("""COMPUTED_VALUE"""),"99")</f>
        <v>99</v>
      </c>
      <c r="I25" s="5" t="str">
        <f>IFERROR(__xludf.DUMMYFUNCTION("""COMPUTED_VALUE"""),"5366549998")</f>
        <v>5366549998</v>
      </c>
      <c r="J25" s="5" t="str">
        <f>IFERROR(__xludf.DUMMYFUNCTION("""COMPUTED_VALUE"""),"8")</f>
        <v>8</v>
      </c>
      <c r="K25" s="5" t="str">
        <f>IFERROR(__xludf.DUMMYFUNCTION("""COMPUTED_VALUE"""),"agEUR")</f>
        <v>agEUR</v>
      </c>
      <c r="L25" s="5" t="str">
        <f>IFERROR(__xludf.DUMMYFUNCTION("""COMPUTED_VALUE"""),"1656261554")</f>
        <v>1656261554</v>
      </c>
    </row>
    <row r="26">
      <c r="A26" s="33" t="str">
        <f t="shared" si="1"/>
        <v/>
      </c>
      <c r="B26" s="22" t="str">
        <f t="shared" si="2"/>
        <v/>
      </c>
      <c r="C26" s="14" t="str">
        <f>IF($A26&lt;&gt;"",MINIFS(Merchant!$A:$A,Merchant!$B:$B,$G$2),)</f>
        <v/>
      </c>
      <c r="D26" s="14" t="str">
        <f t="shared" si="3"/>
        <v/>
      </c>
      <c r="E26" s="14" t="str">
        <f t="shared" si="4"/>
        <v/>
      </c>
      <c r="F26" s="6" t="str">
        <f>IF($A26&lt;&gt;"",MAXIFS(Token!$C:$C,Token!$A:$A,$D26),)</f>
        <v/>
      </c>
      <c r="H26" s="5" t="str">
        <f>IFERROR(__xludf.DUMMYFUNCTION("""COMPUTED_VALUE"""),"99")</f>
        <v>99</v>
      </c>
      <c r="I26" s="5" t="str">
        <f>IFERROR(__xludf.DUMMYFUNCTION("""COMPUTED_VALUE"""),"-1235000000")</f>
        <v>-1235000000</v>
      </c>
      <c r="J26" s="5" t="str">
        <f>IFERROR(__xludf.DUMMYFUNCTION("""COMPUTED_VALUE"""),"8")</f>
        <v>8</v>
      </c>
      <c r="K26" s="5" t="str">
        <f>IFERROR(__xludf.DUMMYFUNCTION("""COMPUTED_VALUE"""),"agEUR")</f>
        <v>agEUR</v>
      </c>
      <c r="L26" s="5" t="str">
        <f>IFERROR(__xludf.DUMMYFUNCTION("""COMPUTED_VALUE"""),"1656239238")</f>
        <v>1656239238</v>
      </c>
    </row>
    <row r="27">
      <c r="A27" s="33" t="str">
        <f t="shared" si="1"/>
        <v/>
      </c>
      <c r="B27" s="22" t="str">
        <f t="shared" si="2"/>
        <v/>
      </c>
      <c r="C27" s="14" t="str">
        <f>IF($A27&lt;&gt;"",MINIFS(Merchant!$A:$A,Merchant!$B:$B,$G$2),)</f>
        <v/>
      </c>
      <c r="D27" s="14" t="str">
        <f t="shared" si="3"/>
        <v/>
      </c>
      <c r="E27" s="14" t="str">
        <f t="shared" si="4"/>
        <v/>
      </c>
      <c r="F27" s="6" t="str">
        <f>IF($A27&lt;&gt;"",MAXIFS(Token!$C:$C,Token!$A:$A,$D27),)</f>
        <v/>
      </c>
      <c r="H27" s="5" t="str">
        <f>IFERROR(__xludf.DUMMYFUNCTION("""COMPUTED_VALUE"""),"99")</f>
        <v>99</v>
      </c>
      <c r="I27" s="5" t="str">
        <f>IFERROR(__xludf.DUMMYFUNCTION("""COMPUTED_VALUE"""),"5000000000")</f>
        <v>5000000000</v>
      </c>
      <c r="J27" s="5" t="str">
        <f>IFERROR(__xludf.DUMMYFUNCTION("""COMPUTED_VALUE"""),"8")</f>
        <v>8</v>
      </c>
      <c r="K27" s="5" t="str">
        <f>IFERROR(__xludf.DUMMYFUNCTION("""COMPUTED_VALUE"""),"agEUR")</f>
        <v>agEUR</v>
      </c>
      <c r="L27" s="5" t="str">
        <f>IFERROR(__xludf.DUMMYFUNCTION("""COMPUTED_VALUE"""),"1656239091")</f>
        <v>1656239091</v>
      </c>
    </row>
    <row r="28">
      <c r="A28" s="33" t="str">
        <f t="shared" si="1"/>
        <v/>
      </c>
      <c r="B28" s="22" t="str">
        <f t="shared" si="2"/>
        <v/>
      </c>
      <c r="C28" s="14" t="str">
        <f>IF($A28&lt;&gt;"",MINIFS(Merchant!$A:$A,Merchant!$B:$B,$G$2),)</f>
        <v/>
      </c>
      <c r="D28" s="14" t="str">
        <f t="shared" si="3"/>
        <v/>
      </c>
      <c r="E28" s="14" t="str">
        <f t="shared" si="4"/>
        <v/>
      </c>
      <c r="F28" s="6" t="str">
        <f>IF($A28&lt;&gt;"",MAXIFS(Token!$C:$C,Token!$A:$A,$D28),)</f>
        <v/>
      </c>
      <c r="H28" s="5" t="str">
        <f>IFERROR(__xludf.DUMMYFUNCTION("""COMPUTED_VALUE"""),"99")</f>
        <v>99</v>
      </c>
      <c r="I28" s="5" t="str">
        <f>IFERROR(__xludf.DUMMYFUNCTION("""COMPUTED_VALUE"""),"-5000000000")</f>
        <v>-5000000000</v>
      </c>
      <c r="J28" s="5" t="str">
        <f>IFERROR(__xludf.DUMMYFUNCTION("""COMPUTED_VALUE"""),"8")</f>
        <v>8</v>
      </c>
      <c r="K28" s="5" t="str">
        <f>IFERROR(__xludf.DUMMYFUNCTION("""COMPUTED_VALUE"""),"agEUR")</f>
        <v>agEUR</v>
      </c>
      <c r="L28" s="5" t="str">
        <f>IFERROR(__xludf.DUMMYFUNCTION("""COMPUTED_VALUE"""),"1656094934")</f>
        <v>1656094934</v>
      </c>
    </row>
    <row r="29">
      <c r="A29" s="33" t="str">
        <f t="shared" si="1"/>
        <v/>
      </c>
      <c r="B29" s="22" t="str">
        <f t="shared" si="2"/>
        <v/>
      </c>
      <c r="C29" s="14" t="str">
        <f>IF($A29&lt;&gt;"",MINIFS(Merchant!$A:$A,Merchant!$B:$B,$G$2),)</f>
        <v/>
      </c>
      <c r="D29" s="14" t="str">
        <f t="shared" si="3"/>
        <v/>
      </c>
      <c r="E29" s="14" t="str">
        <f t="shared" si="4"/>
        <v/>
      </c>
      <c r="F29" s="6" t="str">
        <f>IF($A29&lt;&gt;"",MAXIFS(Token!$C:$C,Token!$A:$A,$D29),)</f>
        <v/>
      </c>
      <c r="H29" s="5" t="str">
        <f>IFERROR(__xludf.DUMMYFUNCTION("""COMPUTED_VALUE"""),"99")</f>
        <v>99</v>
      </c>
      <c r="I29" s="5" t="str">
        <f>IFERROR(__xludf.DUMMYFUNCTION("""COMPUTED_VALUE"""),"1500000000")</f>
        <v>1500000000</v>
      </c>
      <c r="J29" s="5" t="str">
        <f>IFERROR(__xludf.DUMMYFUNCTION("""COMPUTED_VALUE"""),"8")</f>
        <v>8</v>
      </c>
      <c r="K29" s="5" t="str">
        <f>IFERROR(__xludf.DUMMYFUNCTION("""COMPUTED_VALUE"""),"agEUR")</f>
        <v>agEUR</v>
      </c>
      <c r="L29" s="5" t="str">
        <f>IFERROR(__xludf.DUMMYFUNCTION("""COMPUTED_VALUE"""),"1656094712")</f>
        <v>1656094712</v>
      </c>
    </row>
    <row r="30">
      <c r="A30" s="33" t="str">
        <f t="shared" si="1"/>
        <v/>
      </c>
      <c r="B30" s="22" t="str">
        <f t="shared" si="2"/>
        <v/>
      </c>
      <c r="C30" s="14" t="str">
        <f>IF($A30&lt;&gt;"",MINIFS(Merchant!$A:$A,Merchant!$B:$B,$G$2),)</f>
        <v/>
      </c>
      <c r="D30" s="14" t="str">
        <f t="shared" si="3"/>
        <v/>
      </c>
      <c r="E30" s="14" t="str">
        <f t="shared" si="4"/>
        <v/>
      </c>
      <c r="F30" s="6" t="str">
        <f>IF($A30&lt;&gt;"",MAXIFS(Token!$C:$C,Token!$A:$A,$D30),)</f>
        <v/>
      </c>
      <c r="H30" s="5" t="str">
        <f>IFERROR(__xludf.DUMMYFUNCTION("""COMPUTED_VALUE"""),"99")</f>
        <v>99</v>
      </c>
      <c r="I30" s="5" t="str">
        <f>IFERROR(__xludf.DUMMYFUNCTION("""COMPUTED_VALUE"""),"-420000000")</f>
        <v>-420000000</v>
      </c>
      <c r="J30" s="5" t="str">
        <f>IFERROR(__xludf.DUMMYFUNCTION("""COMPUTED_VALUE"""),"8")</f>
        <v>8</v>
      </c>
      <c r="K30" s="5" t="str">
        <f>IFERROR(__xludf.DUMMYFUNCTION("""COMPUTED_VALUE"""),"agEUR")</f>
        <v>agEUR</v>
      </c>
      <c r="L30" s="5" t="str">
        <f>IFERROR(__xludf.DUMMYFUNCTION("""COMPUTED_VALUE"""),"1656068657")</f>
        <v>1656068657</v>
      </c>
    </row>
    <row r="31">
      <c r="A31" s="33" t="str">
        <f t="shared" si="1"/>
        <v/>
      </c>
      <c r="B31" s="22" t="str">
        <f t="shared" si="2"/>
        <v/>
      </c>
      <c r="C31" s="14" t="str">
        <f>IF($A31&lt;&gt;"",MINIFS(Merchant!$A:$A,Merchant!$B:$B,$G$2),)</f>
        <v/>
      </c>
      <c r="D31" s="14" t="str">
        <f t="shared" si="3"/>
        <v/>
      </c>
      <c r="E31" s="14" t="str">
        <f t="shared" si="4"/>
        <v/>
      </c>
      <c r="F31" s="6" t="str">
        <f>IF($A31&lt;&gt;"",MAXIFS(Token!$C:$C,Token!$A:$A,$D31),)</f>
        <v/>
      </c>
      <c r="H31" s="5" t="str">
        <f>IFERROR(__xludf.DUMMYFUNCTION("""COMPUTED_VALUE"""),"99")</f>
        <v>99</v>
      </c>
      <c r="I31" s="5" t="str">
        <f>IFERROR(__xludf.DUMMYFUNCTION("""COMPUTED_VALUE"""),"-466000000")</f>
        <v>-466000000</v>
      </c>
      <c r="J31" s="5" t="str">
        <f>IFERROR(__xludf.DUMMYFUNCTION("""COMPUTED_VALUE"""),"8")</f>
        <v>8</v>
      </c>
      <c r="K31" s="5" t="str">
        <f>IFERROR(__xludf.DUMMYFUNCTION("""COMPUTED_VALUE"""),"agEUR")</f>
        <v>agEUR</v>
      </c>
      <c r="L31" s="5" t="str">
        <f>IFERROR(__xludf.DUMMYFUNCTION("""COMPUTED_VALUE"""),"1655977637")</f>
        <v>1655977637</v>
      </c>
    </row>
    <row r="32">
      <c r="A32" s="33" t="str">
        <f t="shared" si="1"/>
        <v/>
      </c>
      <c r="B32" s="22" t="str">
        <f t="shared" si="2"/>
        <v/>
      </c>
      <c r="C32" s="14" t="str">
        <f>IF($A32&lt;&gt;"",MINIFS(Merchant!$A:$A,Merchant!$B:$B,$G$2),)</f>
        <v/>
      </c>
      <c r="D32" s="14" t="str">
        <f t="shared" si="3"/>
        <v/>
      </c>
      <c r="E32" s="14" t="str">
        <f t="shared" si="4"/>
        <v/>
      </c>
      <c r="F32" s="6" t="str">
        <f>IF($A32&lt;&gt;"",MAXIFS(Token!$C:$C,Token!$A:$A,$D32),)</f>
        <v/>
      </c>
      <c r="H32" s="5" t="str">
        <f>IFERROR(__xludf.DUMMYFUNCTION("""COMPUTED_VALUE"""),"99")</f>
        <v>99</v>
      </c>
      <c r="I32" s="5" t="str">
        <f>IFERROR(__xludf.DUMMYFUNCTION("""COMPUTED_VALUE"""),"-635000000")</f>
        <v>-635000000</v>
      </c>
      <c r="J32" s="5" t="str">
        <f>IFERROR(__xludf.DUMMYFUNCTION("""COMPUTED_VALUE"""),"8")</f>
        <v>8</v>
      </c>
      <c r="K32" s="5" t="str">
        <f>IFERROR(__xludf.DUMMYFUNCTION("""COMPUTED_VALUE"""),"agEUR")</f>
        <v>agEUR</v>
      </c>
      <c r="L32" s="5" t="str">
        <f>IFERROR(__xludf.DUMMYFUNCTION("""COMPUTED_VALUE"""),"1655977406")</f>
        <v>1655977406</v>
      </c>
    </row>
    <row r="33">
      <c r="A33" s="33" t="str">
        <f t="shared" si="1"/>
        <v/>
      </c>
      <c r="B33" s="22" t="str">
        <f t="shared" si="2"/>
        <v/>
      </c>
      <c r="C33" s="14" t="str">
        <f>IF($A33&lt;&gt;"",MINIFS(Merchant!$A:$A,Merchant!$B:$B,$G$2),)</f>
        <v/>
      </c>
      <c r="D33" s="14" t="str">
        <f t="shared" si="3"/>
        <v/>
      </c>
      <c r="E33" s="14" t="str">
        <f t="shared" si="4"/>
        <v/>
      </c>
      <c r="F33" s="6" t="str">
        <f>IF($A33&lt;&gt;"",MAXIFS(Token!$C:$C,Token!$A:$A,$D33),)</f>
        <v/>
      </c>
      <c r="H33" s="5" t="str">
        <f>IFERROR(__xludf.DUMMYFUNCTION("""COMPUTED_VALUE"""),"99")</f>
        <v>99</v>
      </c>
      <c r="I33" s="5" t="str">
        <f>IFERROR(__xludf.DUMMYFUNCTION("""COMPUTED_VALUE"""),"5500000000")</f>
        <v>5500000000</v>
      </c>
      <c r="J33" s="5" t="str">
        <f>IFERROR(__xludf.DUMMYFUNCTION("""COMPUTED_VALUE"""),"8")</f>
        <v>8</v>
      </c>
      <c r="K33" s="5" t="str">
        <f>IFERROR(__xludf.DUMMYFUNCTION("""COMPUTED_VALUE"""),"agEUR")</f>
        <v>agEUR</v>
      </c>
      <c r="L33" s="5" t="str">
        <f>IFERROR(__xludf.DUMMYFUNCTION("""COMPUTED_VALUE"""),"1655976614")</f>
        <v>1655976614</v>
      </c>
    </row>
    <row r="34">
      <c r="A34" s="33" t="str">
        <f t="shared" si="1"/>
        <v/>
      </c>
      <c r="B34" s="22" t="str">
        <f t="shared" si="2"/>
        <v/>
      </c>
      <c r="C34" s="14" t="str">
        <f>IF($A34&lt;&gt;"",MINIFS(Merchant!$A:$A,Merchant!$B:$B,$G$2),)</f>
        <v/>
      </c>
      <c r="D34" s="14" t="str">
        <f t="shared" si="3"/>
        <v/>
      </c>
      <c r="E34" s="14" t="str">
        <f t="shared" si="4"/>
        <v/>
      </c>
      <c r="F34" s="6" t="str">
        <f>IF($A34&lt;&gt;"",MAXIFS(Token!$C:$C,Token!$A:$A,$D34),)</f>
        <v/>
      </c>
      <c r="H34" s="5" t="str">
        <f>IFERROR(__xludf.DUMMYFUNCTION("""COMPUTED_VALUE"""),"99")</f>
        <v>99</v>
      </c>
      <c r="I34" s="5" t="str">
        <f>IFERROR(__xludf.DUMMYFUNCTION("""COMPUTED_VALUE"""),"-459999999")</f>
        <v>-459999999</v>
      </c>
      <c r="J34" s="5" t="str">
        <f>IFERROR(__xludf.DUMMYFUNCTION("""COMPUTED_VALUE"""),"8")</f>
        <v>8</v>
      </c>
      <c r="K34" s="5" t="str">
        <f>IFERROR(__xludf.DUMMYFUNCTION("""COMPUTED_VALUE"""),"agEUR")</f>
        <v>agEUR</v>
      </c>
      <c r="L34" s="5" t="str">
        <f>IFERROR(__xludf.DUMMYFUNCTION("""COMPUTED_VALUE"""),"1655550802")</f>
        <v>1655550802</v>
      </c>
    </row>
    <row r="35">
      <c r="A35" s="33" t="str">
        <f t="shared" si="1"/>
        <v/>
      </c>
      <c r="B35" s="22" t="str">
        <f t="shared" si="2"/>
        <v/>
      </c>
      <c r="C35" s="14" t="str">
        <f>IF($A35&lt;&gt;"",MINIFS(Merchant!$A:$A,Merchant!$B:$B,$G$2),)</f>
        <v/>
      </c>
      <c r="D35" s="14" t="str">
        <f t="shared" si="3"/>
        <v/>
      </c>
      <c r="E35" s="14" t="str">
        <f t="shared" si="4"/>
        <v/>
      </c>
      <c r="F35" s="6" t="str">
        <f>IF($A35&lt;&gt;"",MAXIFS(Token!$C:$C,Token!$A:$A,$D35),)</f>
        <v/>
      </c>
      <c r="H35" s="5" t="str">
        <f>IFERROR(__xludf.DUMMYFUNCTION("""COMPUTED_VALUE"""),"99")</f>
        <v>99</v>
      </c>
      <c r="I35" s="5" t="str">
        <f>IFERROR(__xludf.DUMMYFUNCTION("""COMPUTED_VALUE"""),"-475000000")</f>
        <v>-475000000</v>
      </c>
      <c r="J35" s="5" t="str">
        <f>IFERROR(__xludf.DUMMYFUNCTION("""COMPUTED_VALUE"""),"8")</f>
        <v>8</v>
      </c>
      <c r="K35" s="5" t="str">
        <f>IFERROR(__xludf.DUMMYFUNCTION("""COMPUTED_VALUE"""),"agEUR")</f>
        <v>agEUR</v>
      </c>
      <c r="L35" s="5" t="str">
        <f>IFERROR(__xludf.DUMMYFUNCTION("""COMPUTED_VALUE"""),"1655463643")</f>
        <v>1655463643</v>
      </c>
    </row>
    <row r="36">
      <c r="A36" s="33" t="str">
        <f t="shared" si="1"/>
        <v/>
      </c>
      <c r="B36" s="22" t="str">
        <f t="shared" si="2"/>
        <v/>
      </c>
      <c r="C36" s="14" t="str">
        <f>IF($A36&lt;&gt;"",MINIFS(Merchant!$A:$A,Merchant!$B:$B,$G$2),)</f>
        <v/>
      </c>
      <c r="D36" s="14" t="str">
        <f t="shared" si="3"/>
        <v/>
      </c>
      <c r="E36" s="14" t="str">
        <f t="shared" si="4"/>
        <v/>
      </c>
      <c r="F36" s="6" t="str">
        <f>IF($A36&lt;&gt;"",MAXIFS(Token!$C:$C,Token!$A:$A,$D36),)</f>
        <v/>
      </c>
      <c r="H36" s="5" t="str">
        <f>IFERROR(__xludf.DUMMYFUNCTION("""COMPUTED_VALUE"""),"99")</f>
        <v>99</v>
      </c>
      <c r="I36" s="5" t="str">
        <f>IFERROR(__xludf.DUMMYFUNCTION("""COMPUTED_VALUE"""),"-534999999")</f>
        <v>-534999999</v>
      </c>
      <c r="J36" s="5" t="str">
        <f>IFERROR(__xludf.DUMMYFUNCTION("""COMPUTED_VALUE"""),"8")</f>
        <v>8</v>
      </c>
      <c r="K36" s="5" t="str">
        <f>IFERROR(__xludf.DUMMYFUNCTION("""COMPUTED_VALUE"""),"agEUR")</f>
        <v>agEUR</v>
      </c>
      <c r="L36" s="5" t="str">
        <f>IFERROR(__xludf.DUMMYFUNCTION("""COMPUTED_VALUE"""),"1655375279")</f>
        <v>1655375279</v>
      </c>
    </row>
    <row r="37">
      <c r="A37" s="33" t="str">
        <f t="shared" si="1"/>
        <v/>
      </c>
      <c r="B37" s="22" t="str">
        <f t="shared" si="2"/>
        <v/>
      </c>
      <c r="C37" s="14" t="str">
        <f>IF($A37&lt;&gt;"",MINIFS(Merchant!$A:$A,Merchant!$B:$B,$G$2),)</f>
        <v/>
      </c>
      <c r="D37" s="14" t="str">
        <f t="shared" si="3"/>
        <v/>
      </c>
      <c r="E37" s="14" t="str">
        <f t="shared" si="4"/>
        <v/>
      </c>
      <c r="F37" s="6" t="str">
        <f>IF($A37&lt;&gt;"",MAXIFS(Token!$C:$C,Token!$A:$A,$D37),)</f>
        <v/>
      </c>
      <c r="H37" s="5" t="str">
        <f>IFERROR(__xludf.DUMMYFUNCTION("""COMPUTED_VALUE"""),"99")</f>
        <v>99</v>
      </c>
      <c r="I37" s="5" t="str">
        <f>IFERROR(__xludf.DUMMYFUNCTION("""COMPUTED_VALUE"""),"-380000000")</f>
        <v>-380000000</v>
      </c>
      <c r="J37" s="5" t="str">
        <f>IFERROR(__xludf.DUMMYFUNCTION("""COMPUTED_VALUE"""),"8")</f>
        <v>8</v>
      </c>
      <c r="K37" s="5" t="str">
        <f>IFERROR(__xludf.DUMMYFUNCTION("""COMPUTED_VALUE"""),"agEUR")</f>
        <v>agEUR</v>
      </c>
      <c r="L37" s="5" t="str">
        <f>IFERROR(__xludf.DUMMYFUNCTION("""COMPUTED_VALUE"""),"1655023765")</f>
        <v>1655023765</v>
      </c>
    </row>
    <row r="38">
      <c r="A38" s="33" t="str">
        <f t="shared" si="1"/>
        <v/>
      </c>
      <c r="B38" s="22" t="str">
        <f t="shared" si="2"/>
        <v/>
      </c>
      <c r="C38" s="14" t="str">
        <f>IF($A38&lt;&gt;"",MINIFS(Merchant!$A:$A,Merchant!$B:$B,$G$2),)</f>
        <v/>
      </c>
      <c r="D38" s="14" t="str">
        <f t="shared" si="3"/>
        <v/>
      </c>
      <c r="E38" s="14" t="str">
        <f t="shared" si="4"/>
        <v/>
      </c>
      <c r="F38" s="6" t="str">
        <f>IF($A38&lt;&gt;"",MAXIFS(Token!$C:$C,Token!$A:$A,$D38),)</f>
        <v/>
      </c>
      <c r="H38" s="5" t="str">
        <f>IFERROR(__xludf.DUMMYFUNCTION("""COMPUTED_VALUE"""),"99")</f>
        <v>99</v>
      </c>
      <c r="I38" s="5" t="str">
        <f>IFERROR(__xludf.DUMMYFUNCTION("""COMPUTED_VALUE"""),"-300000000")</f>
        <v>-300000000</v>
      </c>
      <c r="J38" s="5" t="str">
        <f>IFERROR(__xludf.DUMMYFUNCTION("""COMPUTED_VALUE"""),"8")</f>
        <v>8</v>
      </c>
      <c r="K38" s="5" t="str">
        <f>IFERROR(__xludf.DUMMYFUNCTION("""COMPUTED_VALUE"""),"agEUR")</f>
        <v>agEUR</v>
      </c>
      <c r="L38" s="5" t="str">
        <f>IFERROR(__xludf.DUMMYFUNCTION("""COMPUTED_VALUE"""),"1654948807")</f>
        <v>1654948807</v>
      </c>
    </row>
    <row r="39">
      <c r="A39" s="33" t="str">
        <f t="shared" si="1"/>
        <v/>
      </c>
      <c r="B39" s="22" t="str">
        <f t="shared" si="2"/>
        <v/>
      </c>
      <c r="C39" s="14" t="str">
        <f>IF($A39&lt;&gt;"",MINIFS(Merchant!$A:$A,Merchant!$B:$B,$G$2),)</f>
        <v/>
      </c>
      <c r="D39" s="14" t="str">
        <f t="shared" si="3"/>
        <v/>
      </c>
      <c r="E39" s="14" t="str">
        <f t="shared" si="4"/>
        <v/>
      </c>
      <c r="F39" s="6" t="str">
        <f>IF($A39&lt;&gt;"",MAXIFS(Token!$C:$C,Token!$A:$A,$D39),)</f>
        <v/>
      </c>
      <c r="H39" s="5" t="str">
        <f>IFERROR(__xludf.DUMMYFUNCTION("""COMPUTED_VALUE"""),"99")</f>
        <v>99</v>
      </c>
      <c r="I39" s="5" t="str">
        <f>IFERROR(__xludf.DUMMYFUNCTION("""COMPUTED_VALUE"""),"600000000")</f>
        <v>600000000</v>
      </c>
      <c r="J39" s="5" t="str">
        <f>IFERROR(__xludf.DUMMYFUNCTION("""COMPUTED_VALUE"""),"8")</f>
        <v>8</v>
      </c>
      <c r="K39" s="5" t="str">
        <f>IFERROR(__xludf.DUMMYFUNCTION("""COMPUTED_VALUE"""),"agEUR")</f>
        <v>agEUR</v>
      </c>
      <c r="L39" s="5" t="str">
        <f>IFERROR(__xludf.DUMMYFUNCTION("""COMPUTED_VALUE"""),"1654903082")</f>
        <v>1654903082</v>
      </c>
    </row>
    <row r="40">
      <c r="A40" s="33" t="str">
        <f t="shared" si="1"/>
        <v/>
      </c>
      <c r="B40" s="22" t="str">
        <f t="shared" si="2"/>
        <v/>
      </c>
      <c r="C40" s="14" t="str">
        <f>IF($A40&lt;&gt;"",MINIFS(Merchant!$A:$A,Merchant!$B:$B,$G$2),)</f>
        <v/>
      </c>
      <c r="D40" s="14" t="str">
        <f t="shared" si="3"/>
        <v/>
      </c>
      <c r="E40" s="14" t="str">
        <f t="shared" si="4"/>
        <v/>
      </c>
      <c r="F40" s="6" t="str">
        <f>IF($A40&lt;&gt;"",MAXIFS(Token!$C:$C,Token!$A:$A,$D40),)</f>
        <v/>
      </c>
      <c r="H40" s="5" t="str">
        <f>IFERROR(__xludf.DUMMYFUNCTION("""COMPUTED_VALUE"""),"99")</f>
        <v>99</v>
      </c>
      <c r="I40" s="5" t="str">
        <f>IFERROR(__xludf.DUMMYFUNCTION("""COMPUTED_VALUE"""),"-300000000")</f>
        <v>-300000000</v>
      </c>
      <c r="J40" s="5" t="str">
        <f>IFERROR(__xludf.DUMMYFUNCTION("""COMPUTED_VALUE"""),"8")</f>
        <v>8</v>
      </c>
      <c r="K40" s="5" t="str">
        <f>IFERROR(__xludf.DUMMYFUNCTION("""COMPUTED_VALUE"""),"agEUR")</f>
        <v>agEUR</v>
      </c>
      <c r="L40" s="5" t="str">
        <f>IFERROR(__xludf.DUMMYFUNCTION("""COMPUTED_VALUE"""),"1654859174")</f>
        <v>1654859174</v>
      </c>
    </row>
    <row r="41">
      <c r="A41" s="33" t="str">
        <f t="shared" si="1"/>
        <v/>
      </c>
      <c r="B41" s="22" t="str">
        <f t="shared" si="2"/>
        <v/>
      </c>
      <c r="C41" s="14" t="str">
        <f>IF($A41&lt;&gt;"",MINIFS(Merchant!$A:$A,Merchant!$B:$B,$G$2),)</f>
        <v/>
      </c>
      <c r="D41" s="14" t="str">
        <f t="shared" si="3"/>
        <v/>
      </c>
      <c r="E41" s="14" t="str">
        <f t="shared" si="4"/>
        <v/>
      </c>
      <c r="F41" s="6" t="str">
        <f>IF($A41&lt;&gt;"",MAXIFS(Token!$C:$C,Token!$A:$A,$D41),)</f>
        <v/>
      </c>
      <c r="H41" s="5" t="str">
        <f>IFERROR(__xludf.DUMMYFUNCTION("""COMPUTED_VALUE"""),"99")</f>
        <v>99</v>
      </c>
      <c r="I41" s="5" t="str">
        <f>IFERROR(__xludf.DUMMYFUNCTION("""COMPUTED_VALUE"""),"-300000000")</f>
        <v>-300000000</v>
      </c>
      <c r="J41" s="5" t="str">
        <f>IFERROR(__xludf.DUMMYFUNCTION("""COMPUTED_VALUE"""),"8")</f>
        <v>8</v>
      </c>
      <c r="K41" s="5" t="str">
        <f>IFERROR(__xludf.DUMMYFUNCTION("""COMPUTED_VALUE"""),"agEUR")</f>
        <v>agEUR</v>
      </c>
      <c r="L41" s="5" t="str">
        <f>IFERROR(__xludf.DUMMYFUNCTION("""COMPUTED_VALUE"""),"1654859142")</f>
        <v>1654859142</v>
      </c>
    </row>
    <row r="42">
      <c r="A42" s="33" t="str">
        <f t="shared" si="1"/>
        <v/>
      </c>
      <c r="B42" s="22" t="str">
        <f t="shared" si="2"/>
        <v/>
      </c>
      <c r="C42" s="14" t="str">
        <f>IF($A42&lt;&gt;"",MINIFS(Merchant!$A:$A,Merchant!$B:$B,$G$2),)</f>
        <v/>
      </c>
      <c r="D42" s="14" t="str">
        <f t="shared" si="3"/>
        <v/>
      </c>
      <c r="E42" s="14" t="str">
        <f t="shared" si="4"/>
        <v/>
      </c>
      <c r="F42" s="6" t="str">
        <f>IF($A42&lt;&gt;"",MAXIFS(Token!$C:$C,Token!$A:$A,$D42),)</f>
        <v/>
      </c>
      <c r="H42" s="5" t="str">
        <f>IFERROR(__xludf.DUMMYFUNCTION("""COMPUTED_VALUE"""),"99")</f>
        <v>99</v>
      </c>
      <c r="I42" s="5" t="str">
        <f>IFERROR(__xludf.DUMMYFUNCTION("""COMPUTED_VALUE"""),"-300000000")</f>
        <v>-300000000</v>
      </c>
      <c r="J42" s="5" t="str">
        <f>IFERROR(__xludf.DUMMYFUNCTION("""COMPUTED_VALUE"""),"8")</f>
        <v>8</v>
      </c>
      <c r="K42" s="5" t="str">
        <f>IFERROR(__xludf.DUMMYFUNCTION("""COMPUTED_VALUE"""),"agEUR")</f>
        <v>agEUR</v>
      </c>
      <c r="L42" s="5" t="str">
        <f>IFERROR(__xludf.DUMMYFUNCTION("""COMPUTED_VALUE"""),"1654859087")</f>
        <v>1654859087</v>
      </c>
    </row>
    <row r="43">
      <c r="A43" s="33" t="str">
        <f t="shared" si="1"/>
        <v/>
      </c>
      <c r="B43" s="22" t="str">
        <f t="shared" si="2"/>
        <v/>
      </c>
      <c r="C43" s="14" t="str">
        <f>IF($A43&lt;&gt;"",MINIFS(Merchant!$A:$A,Merchant!$B:$B,$G$2),)</f>
        <v/>
      </c>
      <c r="D43" s="14" t="str">
        <f t="shared" si="3"/>
        <v/>
      </c>
      <c r="E43" s="14" t="str">
        <f t="shared" si="4"/>
        <v/>
      </c>
      <c r="F43" s="6" t="str">
        <f>IF($A43&lt;&gt;"",MAXIFS(Token!$C:$C,Token!$A:$A,$D43),)</f>
        <v/>
      </c>
      <c r="H43" s="5" t="str">
        <f>IFERROR(__xludf.DUMMYFUNCTION("""COMPUTED_VALUE"""),"99")</f>
        <v>99</v>
      </c>
      <c r="I43" s="5" t="str">
        <f>IFERROR(__xludf.DUMMYFUNCTION("""COMPUTED_VALUE"""),"-760000000")</f>
        <v>-760000000</v>
      </c>
      <c r="J43" s="5" t="str">
        <f>IFERROR(__xludf.DUMMYFUNCTION("""COMPUTED_VALUE"""),"8")</f>
        <v>8</v>
      </c>
      <c r="K43" s="5" t="str">
        <f>IFERROR(__xludf.DUMMYFUNCTION("""COMPUTED_VALUE"""),"agEUR")</f>
        <v>agEUR</v>
      </c>
      <c r="L43" s="5" t="str">
        <f>IFERROR(__xludf.DUMMYFUNCTION("""COMPUTED_VALUE"""),"1654772583")</f>
        <v>1654772583</v>
      </c>
    </row>
    <row r="44">
      <c r="A44" s="33" t="str">
        <f t="shared" si="1"/>
        <v/>
      </c>
      <c r="B44" s="22" t="str">
        <f t="shared" si="2"/>
        <v/>
      </c>
      <c r="C44" s="14" t="str">
        <f>IF($A44&lt;&gt;"",MINIFS(Merchant!$A:$A,Merchant!$B:$B,$G$2),)</f>
        <v/>
      </c>
      <c r="D44" s="14" t="str">
        <f t="shared" si="3"/>
        <v/>
      </c>
      <c r="E44" s="14" t="str">
        <f t="shared" si="4"/>
        <v/>
      </c>
      <c r="F44" s="6" t="str">
        <f>IF($A44&lt;&gt;"",MAXIFS(Token!$C:$C,Token!$A:$A,$D44),)</f>
        <v/>
      </c>
      <c r="H44" s="5" t="str">
        <f>IFERROR(__xludf.DUMMYFUNCTION("""COMPUTED_VALUE"""),"99")</f>
        <v>99</v>
      </c>
      <c r="I44" s="5" t="str">
        <f>IFERROR(__xludf.DUMMYFUNCTION("""COMPUTED_VALUE"""),"-680000000")</f>
        <v>-680000000</v>
      </c>
      <c r="J44" s="5" t="str">
        <f>IFERROR(__xludf.DUMMYFUNCTION("""COMPUTED_VALUE"""),"8")</f>
        <v>8</v>
      </c>
      <c r="K44" s="5" t="str">
        <f>IFERROR(__xludf.DUMMYFUNCTION("""COMPUTED_VALUE"""),"agEUR")</f>
        <v>agEUR</v>
      </c>
      <c r="L44" s="5" t="str">
        <f>IFERROR(__xludf.DUMMYFUNCTION("""COMPUTED_VALUE"""),"1654408633")</f>
        <v>1654408633</v>
      </c>
    </row>
    <row r="45">
      <c r="A45" s="33" t="str">
        <f t="shared" si="1"/>
        <v/>
      </c>
      <c r="B45" s="22" t="str">
        <f t="shared" si="2"/>
        <v/>
      </c>
      <c r="C45" s="14" t="str">
        <f>IF($A45&lt;&gt;"",MINIFS(Merchant!$A:$A,Merchant!$B:$B,$G$2),)</f>
        <v/>
      </c>
      <c r="D45" s="14" t="str">
        <f t="shared" si="3"/>
        <v/>
      </c>
      <c r="E45" s="14" t="str">
        <f t="shared" si="4"/>
        <v/>
      </c>
      <c r="F45" s="6" t="str">
        <f>IF($A45&lt;&gt;"",MAXIFS(Token!$C:$C,Token!$A:$A,$D45),)</f>
        <v/>
      </c>
      <c r="H45" s="5" t="str">
        <f>IFERROR(__xludf.DUMMYFUNCTION("""COMPUTED_VALUE"""),"99")</f>
        <v>99</v>
      </c>
      <c r="I45" s="5" t="str">
        <f>IFERROR(__xludf.DUMMYFUNCTION("""COMPUTED_VALUE"""),"-420000000")</f>
        <v>-420000000</v>
      </c>
      <c r="J45" s="5" t="str">
        <f>IFERROR(__xludf.DUMMYFUNCTION("""COMPUTED_VALUE"""),"8")</f>
        <v>8</v>
      </c>
      <c r="K45" s="5" t="str">
        <f>IFERROR(__xludf.DUMMYFUNCTION("""COMPUTED_VALUE"""),"agEUR")</f>
        <v>agEUR</v>
      </c>
      <c r="L45" s="5" t="str">
        <f>IFERROR(__xludf.DUMMYFUNCTION("""COMPUTED_VALUE"""),"1654228313")</f>
        <v>1654228313</v>
      </c>
    </row>
    <row r="46">
      <c r="A46" s="33" t="str">
        <f t="shared" si="1"/>
        <v/>
      </c>
      <c r="B46" s="22" t="str">
        <f t="shared" si="2"/>
        <v/>
      </c>
      <c r="C46" s="14" t="str">
        <f>IF($A46&lt;&gt;"",MINIFS(Merchant!$A:$A,Merchant!$B:$B,$G$2),)</f>
        <v/>
      </c>
      <c r="D46" s="14" t="str">
        <f t="shared" si="3"/>
        <v/>
      </c>
      <c r="E46" s="14" t="str">
        <f t="shared" si="4"/>
        <v/>
      </c>
      <c r="F46" s="6" t="str">
        <f>IF($A46&lt;&gt;"",MAXIFS(Token!$C:$C,Token!$A:$A,$D46),)</f>
        <v/>
      </c>
      <c r="H46" s="5" t="str">
        <f>IFERROR(__xludf.DUMMYFUNCTION("""COMPUTED_VALUE"""),"99")</f>
        <v>99</v>
      </c>
      <c r="I46" s="5" t="str">
        <f>IFERROR(__xludf.DUMMYFUNCTION("""COMPUTED_VALUE"""),"980000000")</f>
        <v>980000000</v>
      </c>
      <c r="J46" s="5" t="str">
        <f>IFERROR(__xludf.DUMMYFUNCTION("""COMPUTED_VALUE"""),"8")</f>
        <v>8</v>
      </c>
      <c r="K46" s="5" t="str">
        <f>IFERROR(__xludf.DUMMYFUNCTION("""COMPUTED_VALUE"""),"agEUR")</f>
        <v>agEUR</v>
      </c>
      <c r="L46" s="5" t="str">
        <f>IFERROR(__xludf.DUMMYFUNCTION("""COMPUTED_VALUE"""),"1654144908")</f>
        <v>1654144908</v>
      </c>
    </row>
    <row r="47">
      <c r="A47" s="33" t="str">
        <f t="shared" si="1"/>
        <v/>
      </c>
      <c r="B47" s="22" t="str">
        <f t="shared" si="2"/>
        <v/>
      </c>
      <c r="C47" s="14" t="str">
        <f>IF($A47&lt;&gt;"",MINIFS(Merchant!$A:$A,Merchant!$B:$B,$G$2),)</f>
        <v/>
      </c>
      <c r="D47" s="14" t="str">
        <f t="shared" si="3"/>
        <v/>
      </c>
      <c r="E47" s="14" t="str">
        <f t="shared" si="4"/>
        <v/>
      </c>
      <c r="F47" s="6" t="str">
        <f>IF($A47&lt;&gt;"",MAXIFS(Token!$C:$C,Token!$A:$A,$D47),)</f>
        <v/>
      </c>
      <c r="H47" s="5" t="str">
        <f>IFERROR(__xludf.DUMMYFUNCTION("""COMPUTED_VALUE"""),"99")</f>
        <v>99</v>
      </c>
      <c r="I47" s="5" t="str">
        <f>IFERROR(__xludf.DUMMYFUNCTION("""COMPUTED_VALUE"""),"-700000000")</f>
        <v>-700000000</v>
      </c>
      <c r="J47" s="5" t="str">
        <f>IFERROR(__xludf.DUMMYFUNCTION("""COMPUTED_VALUE"""),"8")</f>
        <v>8</v>
      </c>
      <c r="K47" s="5" t="str">
        <f>IFERROR(__xludf.DUMMYFUNCTION("""COMPUTED_VALUE"""),"agEUR")</f>
        <v>agEUR</v>
      </c>
      <c r="L47" s="5" t="str">
        <f>IFERROR(__xludf.DUMMYFUNCTION("""COMPUTED_VALUE"""),"1654138051")</f>
        <v>1654138051</v>
      </c>
    </row>
    <row r="48">
      <c r="A48" s="33" t="str">
        <f t="shared" si="1"/>
        <v/>
      </c>
      <c r="B48" s="22" t="str">
        <f t="shared" si="2"/>
        <v/>
      </c>
      <c r="C48" s="14" t="str">
        <f>IF($A48&lt;&gt;"",MINIFS(Merchant!$A:$A,Merchant!$B:$B,$G$2),)</f>
        <v/>
      </c>
      <c r="D48" s="14" t="str">
        <f t="shared" si="3"/>
        <v/>
      </c>
      <c r="E48" s="14" t="str">
        <f t="shared" si="4"/>
        <v/>
      </c>
      <c r="F48" s="6" t="str">
        <f>IF($A48&lt;&gt;"",MAXIFS(Token!$C:$C,Token!$A:$A,$D48),)</f>
        <v/>
      </c>
      <c r="H48" s="5" t="str">
        <f>IFERROR(__xludf.DUMMYFUNCTION("""COMPUTED_VALUE"""),"99")</f>
        <v>99</v>
      </c>
      <c r="I48" s="5" t="str">
        <f>IFERROR(__xludf.DUMMYFUNCTION("""COMPUTED_VALUE"""),"1000000000")</f>
        <v>1000000000</v>
      </c>
      <c r="J48" s="5" t="str">
        <f>IFERROR(__xludf.DUMMYFUNCTION("""COMPUTED_VALUE"""),"8")</f>
        <v>8</v>
      </c>
      <c r="K48" s="5" t="str">
        <f>IFERROR(__xludf.DUMMYFUNCTION("""COMPUTED_VALUE"""),"agEUR")</f>
        <v>agEUR</v>
      </c>
      <c r="L48" s="5" t="str">
        <f>IFERROR(__xludf.DUMMYFUNCTION("""COMPUTED_VALUE"""),"1653981871")</f>
        <v>1653981871</v>
      </c>
    </row>
    <row r="49">
      <c r="A49" s="33" t="str">
        <f t="shared" si="1"/>
        <v/>
      </c>
      <c r="B49" s="22" t="str">
        <f t="shared" si="2"/>
        <v/>
      </c>
      <c r="C49" s="14" t="str">
        <f>IF($A49&lt;&gt;"",MINIFS(Merchant!$A:$A,Merchant!$B:$B,$G$2),)</f>
        <v/>
      </c>
      <c r="D49" s="14" t="str">
        <f t="shared" si="3"/>
        <v/>
      </c>
      <c r="E49" s="14" t="str">
        <f t="shared" si="4"/>
        <v/>
      </c>
      <c r="F49" s="6" t="str">
        <f>IF($A49&lt;&gt;"",MAXIFS(Token!$C:$C,Token!$A:$A,$D49),)</f>
        <v/>
      </c>
      <c r="H49" s="5" t="str">
        <f>IFERROR(__xludf.DUMMYFUNCTION("""COMPUTED_VALUE"""),"99")</f>
        <v>99</v>
      </c>
      <c r="I49" s="5" t="str">
        <f>IFERROR(__xludf.DUMMYFUNCTION("""COMPUTED_VALUE"""),"-740000000")</f>
        <v>-740000000</v>
      </c>
      <c r="J49" s="5" t="str">
        <f>IFERROR(__xludf.DUMMYFUNCTION("""COMPUTED_VALUE"""),"8")</f>
        <v>8</v>
      </c>
      <c r="K49" s="5" t="str">
        <f>IFERROR(__xludf.DUMMYFUNCTION("""COMPUTED_VALUE"""),"agEUR")</f>
        <v>agEUR</v>
      </c>
      <c r="L49" s="5" t="str">
        <f>IFERROR(__xludf.DUMMYFUNCTION("""COMPUTED_VALUE"""),"1653812968")</f>
        <v>1653812968</v>
      </c>
    </row>
    <row r="50">
      <c r="A50" s="33" t="str">
        <f t="shared" si="1"/>
        <v/>
      </c>
      <c r="B50" s="22" t="str">
        <f t="shared" si="2"/>
        <v/>
      </c>
      <c r="C50" s="14" t="str">
        <f>IF($A50&lt;&gt;"",MINIFS(Merchant!$A:$A,Merchant!$B:$B,$G$2),)</f>
        <v/>
      </c>
      <c r="D50" s="14" t="str">
        <f t="shared" si="3"/>
        <v/>
      </c>
      <c r="E50" s="14" t="str">
        <f t="shared" si="4"/>
        <v/>
      </c>
      <c r="F50" s="6" t="str">
        <f>IF($A50&lt;&gt;"",MAXIFS(Token!$C:$C,Token!$A:$A,$D50),)</f>
        <v/>
      </c>
      <c r="H50" s="5" t="str">
        <f>IFERROR(__xludf.DUMMYFUNCTION("""COMPUTED_VALUE"""),"99")</f>
        <v>99</v>
      </c>
      <c r="I50" s="5" t="str">
        <f>IFERROR(__xludf.DUMMYFUNCTION("""COMPUTED_VALUE"""),"-240000000")</f>
        <v>-240000000</v>
      </c>
      <c r="J50" s="5" t="str">
        <f>IFERROR(__xludf.DUMMYFUNCTION("""COMPUTED_VALUE"""),"8")</f>
        <v>8</v>
      </c>
      <c r="K50" s="5" t="str">
        <f>IFERROR(__xludf.DUMMYFUNCTION("""COMPUTED_VALUE"""),"agEUR")</f>
        <v>agEUR</v>
      </c>
      <c r="L50" s="5" t="str">
        <f>IFERROR(__xludf.DUMMYFUNCTION("""COMPUTED_VALUE"""),"1653723259")</f>
        <v>1653723259</v>
      </c>
    </row>
    <row r="51">
      <c r="A51" s="33" t="str">
        <f t="shared" si="1"/>
        <v/>
      </c>
      <c r="B51" s="22" t="str">
        <f t="shared" si="2"/>
        <v/>
      </c>
      <c r="C51" s="14" t="str">
        <f>IF($A51&lt;&gt;"",MINIFS(Merchant!$A:$A,Merchant!$B:$B,$G$2),)</f>
        <v/>
      </c>
      <c r="D51" s="14" t="str">
        <f t="shared" si="3"/>
        <v/>
      </c>
      <c r="E51" s="14" t="str">
        <f t="shared" si="4"/>
        <v/>
      </c>
      <c r="F51" s="6" t="str">
        <f>IF($A51&lt;&gt;"",MAXIFS(Token!$C:$C,Token!$A:$A,$D51),)</f>
        <v/>
      </c>
      <c r="H51" s="5" t="str">
        <f>IFERROR(__xludf.DUMMYFUNCTION("""COMPUTED_VALUE"""),"99")</f>
        <v>99</v>
      </c>
      <c r="I51" s="5" t="str">
        <f>IFERROR(__xludf.DUMMYFUNCTION("""COMPUTED_VALUE"""),"-300000000")</f>
        <v>-300000000</v>
      </c>
      <c r="J51" s="5" t="str">
        <f>IFERROR(__xludf.DUMMYFUNCTION("""COMPUTED_VALUE"""),"8")</f>
        <v>8</v>
      </c>
      <c r="K51" s="5" t="str">
        <f>IFERROR(__xludf.DUMMYFUNCTION("""COMPUTED_VALUE"""),"agEUR")</f>
        <v>agEUR</v>
      </c>
      <c r="L51" s="5" t="str">
        <f>IFERROR(__xludf.DUMMYFUNCTION("""COMPUTED_VALUE"""),"1653128930")</f>
        <v>1653128930</v>
      </c>
    </row>
    <row r="52">
      <c r="A52" s="33" t="str">
        <f t="shared" si="1"/>
        <v/>
      </c>
      <c r="B52" s="22" t="str">
        <f t="shared" si="2"/>
        <v/>
      </c>
      <c r="C52" s="14" t="str">
        <f>IF($A52&lt;&gt;"",MINIFS(Merchant!$A:$A,Merchant!$B:$B,$G$2),)</f>
        <v/>
      </c>
      <c r="D52" s="14" t="str">
        <f t="shared" si="3"/>
        <v/>
      </c>
      <c r="E52" s="14" t="str">
        <f t="shared" si="4"/>
        <v/>
      </c>
      <c r="F52" s="6"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-1")</f>
        <v>-1</v>
      </c>
    </row>
    <row r="53">
      <c r="A53" s="33" t="str">
        <f t="shared" si="1"/>
        <v/>
      </c>
      <c r="B53" s="22" t="str">
        <f t="shared" si="2"/>
        <v/>
      </c>
      <c r="C53" s="14" t="str">
        <f>IF($A53&lt;&gt;"",MINIFS(Merchant!$A:$A,Merchant!$B:$B,$G$2),)</f>
        <v/>
      </c>
      <c r="D53" s="14" t="str">
        <f t="shared" si="3"/>
        <v/>
      </c>
      <c r="E53" s="14" t="str">
        <f t="shared" si="4"/>
        <v/>
      </c>
      <c r="F53" s="6" t="str">
        <f>IF($A53&lt;&gt;"",MAXIFS(Token!$C:$C,Token!$A:$A,$D53),)</f>
        <v/>
      </c>
    </row>
    <row r="54">
      <c r="A54" s="33" t="str">
        <f t="shared" si="1"/>
        <v/>
      </c>
      <c r="B54" s="22" t="str">
        <f t="shared" si="2"/>
        <v/>
      </c>
      <c r="C54" s="14" t="str">
        <f>IF($A54&lt;&gt;"",MINIFS(Merchant!$A:$A,Merchant!$B:$B,$G$2),)</f>
        <v/>
      </c>
      <c r="D54" s="14" t="str">
        <f t="shared" si="3"/>
        <v/>
      </c>
      <c r="E54" s="14" t="str">
        <f t="shared" si="4"/>
        <v/>
      </c>
      <c r="F54" s="6" t="str">
        <f>IF($A54&lt;&gt;"",MAXIFS(Token!$C:$C,Token!$A:$A,$D54),)</f>
        <v/>
      </c>
    </row>
    <row r="55">
      <c r="A55" s="33" t="str">
        <f t="shared" si="1"/>
        <v/>
      </c>
      <c r="B55" s="22" t="str">
        <f t="shared" si="2"/>
        <v/>
      </c>
      <c r="C55" s="14" t="str">
        <f>IF($A55&lt;&gt;"",MINIFS(Merchant!$A:$A,Merchant!$B:$B,$G$2),)</f>
        <v/>
      </c>
      <c r="D55" s="14" t="str">
        <f t="shared" si="3"/>
        <v/>
      </c>
      <c r="E55" s="14" t="str">
        <f t="shared" si="4"/>
        <v/>
      </c>
      <c r="F55" s="6" t="str">
        <f>IF($A55&lt;&gt;"",MAXIFS(Token!$C:$C,Token!$A:$A,$D55),)</f>
        <v/>
      </c>
    </row>
    <row r="56">
      <c r="A56" s="33" t="str">
        <f t="shared" si="1"/>
        <v/>
      </c>
      <c r="B56" s="22" t="str">
        <f t="shared" si="2"/>
        <v/>
      </c>
      <c r="C56" s="14" t="str">
        <f>IF($A56&lt;&gt;"",MINIFS(Merchant!$A:$A,Merchant!$B:$B,$G$2),)</f>
        <v/>
      </c>
      <c r="D56" s="14" t="str">
        <f t="shared" si="3"/>
        <v/>
      </c>
      <c r="E56" s="14" t="str">
        <f t="shared" si="4"/>
        <v/>
      </c>
      <c r="F56" s="6" t="str">
        <f>IF($A56&lt;&gt;"",MAXIFS(Token!$C:$C,Token!$A:$A,$D56),)</f>
        <v/>
      </c>
    </row>
    <row r="57">
      <c r="A57" s="33" t="str">
        <f t="shared" si="1"/>
        <v/>
      </c>
      <c r="B57" s="22" t="str">
        <f t="shared" si="2"/>
        <v/>
      </c>
      <c r="C57" s="14" t="str">
        <f>IF($A57&lt;&gt;"",MINIFS(Merchant!$A:$A,Merchant!$B:$B,$G$2),)</f>
        <v/>
      </c>
      <c r="D57" s="14" t="str">
        <f t="shared" si="3"/>
        <v/>
      </c>
      <c r="E57" s="14" t="str">
        <f t="shared" si="4"/>
        <v/>
      </c>
      <c r="F57" s="6" t="str">
        <f>IF($A57&lt;&gt;"",MAXIFS(Token!$C:$C,Token!$A:$A,$D57),)</f>
        <v/>
      </c>
    </row>
    <row r="58">
      <c r="A58" s="33" t="str">
        <f t="shared" si="1"/>
        <v/>
      </c>
      <c r="B58" s="22" t="str">
        <f t="shared" si="2"/>
        <v/>
      </c>
      <c r="C58" s="14" t="str">
        <f>IF($A58&lt;&gt;"",MINIFS(Merchant!$A:$A,Merchant!$B:$B,$G$2),)</f>
        <v/>
      </c>
      <c r="D58" s="14" t="str">
        <f t="shared" si="3"/>
        <v/>
      </c>
      <c r="E58" s="14" t="str">
        <f t="shared" si="4"/>
        <v/>
      </c>
      <c r="F58" s="6" t="str">
        <f>IF($A58&lt;&gt;"",MAXIFS(Token!$C:$C,Token!$A:$A,$D58),)</f>
        <v/>
      </c>
    </row>
    <row r="59">
      <c r="A59" s="33" t="str">
        <f t="shared" si="1"/>
        <v/>
      </c>
      <c r="B59" s="22" t="str">
        <f t="shared" si="2"/>
        <v/>
      </c>
      <c r="C59" s="14" t="str">
        <f>IF($A59&lt;&gt;"",MINIFS(Merchant!$A:$A,Merchant!$B:$B,$G$2),)</f>
        <v/>
      </c>
      <c r="D59" s="14" t="str">
        <f t="shared" si="3"/>
        <v/>
      </c>
      <c r="E59" s="14" t="str">
        <f t="shared" si="4"/>
        <v/>
      </c>
      <c r="F59" s="6" t="str">
        <f>IF($A59&lt;&gt;"",MAXIFS(Token!$C:$C,Token!$A:$A,$D59),)</f>
        <v/>
      </c>
    </row>
    <row r="60">
      <c r="A60" s="33" t="str">
        <f t="shared" si="1"/>
        <v/>
      </c>
      <c r="B60" s="22" t="str">
        <f t="shared" si="2"/>
        <v/>
      </c>
      <c r="C60" s="14" t="str">
        <f>IF($A60&lt;&gt;"",MINIFS(Merchant!$A:$A,Merchant!$B:$B,$G$2),)</f>
        <v/>
      </c>
      <c r="D60" s="14" t="str">
        <f t="shared" si="3"/>
        <v/>
      </c>
      <c r="E60" s="14" t="str">
        <f t="shared" si="4"/>
        <v/>
      </c>
      <c r="F60" s="6" t="str">
        <f>IF($A60&lt;&gt;"",MAXIFS(Token!$C:$C,Token!$A:$A,$D60),)</f>
        <v/>
      </c>
    </row>
    <row r="61">
      <c r="A61" s="33" t="str">
        <f t="shared" si="1"/>
        <v/>
      </c>
      <c r="B61" s="22" t="str">
        <f t="shared" si="2"/>
        <v/>
      </c>
      <c r="C61" s="14" t="str">
        <f>IF($A61&lt;&gt;"",MINIFS(Merchant!$A:$A,Merchant!$B:$B,$G$2),)</f>
        <v/>
      </c>
      <c r="D61" s="14" t="str">
        <f t="shared" si="3"/>
        <v/>
      </c>
      <c r="E61" s="14" t="str">
        <f t="shared" si="4"/>
        <v/>
      </c>
      <c r="F61" s="6" t="str">
        <f>IF($A61&lt;&gt;"",MAXIFS(Token!$C:$C,Token!$A:$A,$D61),)</f>
        <v/>
      </c>
    </row>
    <row r="62">
      <c r="A62" s="33" t="str">
        <f t="shared" si="1"/>
        <v/>
      </c>
      <c r="B62" s="22" t="str">
        <f t="shared" si="2"/>
        <v/>
      </c>
      <c r="C62" s="14" t="str">
        <f>IF($A62&lt;&gt;"",MINIFS(Merchant!$A:$A,Merchant!$B:$B,$G$2),)</f>
        <v/>
      </c>
      <c r="D62" s="14" t="str">
        <f t="shared" si="3"/>
        <v/>
      </c>
      <c r="E62" s="14" t="str">
        <f t="shared" si="4"/>
        <v/>
      </c>
      <c r="F62" s="6" t="str">
        <f>IF($A62&lt;&gt;"",MAXIFS(Token!$C:$C,Token!$A:$A,$D62),)</f>
        <v/>
      </c>
    </row>
    <row r="63">
      <c r="A63" s="33" t="str">
        <f t="shared" si="1"/>
        <v/>
      </c>
      <c r="B63" s="22" t="str">
        <f t="shared" si="2"/>
        <v/>
      </c>
      <c r="C63" s="14" t="str">
        <f>IF($A63&lt;&gt;"",MINIFS(Merchant!$A:$A,Merchant!$B:$B,$G$2),)</f>
        <v/>
      </c>
      <c r="D63" s="14" t="str">
        <f t="shared" si="3"/>
        <v/>
      </c>
      <c r="E63" s="14" t="str">
        <f t="shared" si="4"/>
        <v/>
      </c>
      <c r="F63" s="6" t="str">
        <f>IF($A63&lt;&gt;"",MAXIFS(Token!$C:$C,Token!$A:$A,$D63),)</f>
        <v/>
      </c>
    </row>
    <row r="64">
      <c r="A64" s="33" t="str">
        <f t="shared" si="1"/>
        <v/>
      </c>
      <c r="B64" s="22" t="str">
        <f t="shared" si="2"/>
        <v/>
      </c>
      <c r="C64" s="14" t="str">
        <f>IF($A64&lt;&gt;"",MINIFS(Merchant!$A:$A,Merchant!$B:$B,$G$2),)</f>
        <v/>
      </c>
      <c r="D64" s="14" t="str">
        <f t="shared" si="3"/>
        <v/>
      </c>
      <c r="E64" s="14" t="str">
        <f t="shared" si="4"/>
        <v/>
      </c>
      <c r="F64" s="6" t="str">
        <f>IF($A64&lt;&gt;"",MAXIFS(Token!$C:$C,Token!$A:$A,$D64),)</f>
        <v/>
      </c>
    </row>
    <row r="65">
      <c r="A65" s="33" t="str">
        <f t="shared" si="1"/>
        <v/>
      </c>
      <c r="B65" s="22" t="str">
        <f t="shared" si="2"/>
        <v/>
      </c>
      <c r="C65" s="14" t="str">
        <f>IF($A65&lt;&gt;"",MINIFS(Merchant!$A:$A,Merchant!$B:$B,$G$2),)</f>
        <v/>
      </c>
      <c r="D65" s="14" t="str">
        <f t="shared" si="3"/>
        <v/>
      </c>
      <c r="E65" s="14" t="str">
        <f t="shared" si="4"/>
        <v/>
      </c>
      <c r="F65" s="6" t="str">
        <f>IF($A65&lt;&gt;"",MAXIFS(Token!$C:$C,Token!$A:$A,$D65),)</f>
        <v/>
      </c>
    </row>
    <row r="66">
      <c r="A66" s="33" t="str">
        <f t="shared" si="1"/>
        <v/>
      </c>
      <c r="B66" s="22" t="str">
        <f t="shared" si="2"/>
        <v/>
      </c>
      <c r="C66" s="14" t="str">
        <f>IF($A66&lt;&gt;"",MINIFS(Merchant!$A:$A,Merchant!$B:$B,$G$2),)</f>
        <v/>
      </c>
      <c r="D66" s="14" t="str">
        <f t="shared" si="3"/>
        <v/>
      </c>
      <c r="E66" s="14" t="str">
        <f t="shared" si="4"/>
        <v/>
      </c>
      <c r="F66" s="6" t="str">
        <f>IF($A66&lt;&gt;"",MAXIFS(Token!$C:$C,Token!$A:$A,$D66),)</f>
        <v/>
      </c>
    </row>
    <row r="67">
      <c r="A67" s="33" t="str">
        <f t="shared" si="1"/>
        <v/>
      </c>
      <c r="B67" s="22" t="str">
        <f t="shared" si="2"/>
        <v/>
      </c>
      <c r="C67" s="14" t="str">
        <f>IF($A67&lt;&gt;"",MINIFS(Merchant!$A:$A,Merchant!$B:$B,$G$2),)</f>
        <v/>
      </c>
      <c r="D67" s="14" t="str">
        <f t="shared" si="3"/>
        <v/>
      </c>
      <c r="E67" s="14" t="str">
        <f t="shared" si="4"/>
        <v/>
      </c>
      <c r="F67" s="6" t="str">
        <f>IF($A67&lt;&gt;"",MAXIFS(Token!$C:$C,Token!$A:$A,$D67),)</f>
        <v/>
      </c>
    </row>
    <row r="68">
      <c r="A68" s="33" t="str">
        <f t="shared" si="1"/>
        <v/>
      </c>
      <c r="B68" s="22" t="str">
        <f t="shared" si="2"/>
        <v/>
      </c>
      <c r="C68" s="14" t="str">
        <f>IF($A68&lt;&gt;"",MINIFS(Merchant!$A:$A,Merchant!$B:$B,$G$2),)</f>
        <v/>
      </c>
      <c r="D68" s="14" t="str">
        <f t="shared" si="3"/>
        <v/>
      </c>
      <c r="E68" s="14" t="str">
        <f t="shared" si="4"/>
        <v/>
      </c>
      <c r="F68" s="6" t="str">
        <f>IF($A68&lt;&gt;"",MAXIFS(Token!$C:$C,Token!$A:$A,$D68),)</f>
        <v/>
      </c>
    </row>
    <row r="69">
      <c r="A69" s="33" t="str">
        <f t="shared" si="1"/>
        <v/>
      </c>
      <c r="B69" s="22" t="str">
        <f t="shared" si="2"/>
        <v/>
      </c>
      <c r="C69" s="14" t="str">
        <f>IF($A69&lt;&gt;"",MINIFS(Merchant!$A:$A,Merchant!$B:$B,$G$2),)</f>
        <v/>
      </c>
      <c r="D69" s="14" t="str">
        <f t="shared" si="3"/>
        <v/>
      </c>
      <c r="E69" s="14" t="str">
        <f t="shared" si="4"/>
        <v/>
      </c>
      <c r="F69" s="6" t="str">
        <f>IF($A69&lt;&gt;"",MAXIFS(Token!$C:$C,Token!$A:$A,$D69),)</f>
        <v/>
      </c>
    </row>
    <row r="70">
      <c r="A70" s="33" t="str">
        <f t="shared" si="1"/>
        <v/>
      </c>
      <c r="B70" s="22" t="str">
        <f t="shared" si="2"/>
        <v/>
      </c>
      <c r="C70" s="14" t="str">
        <f>IF($A70&lt;&gt;"",MINIFS(Merchant!$A:$A,Merchant!$B:$B,$G$2),)</f>
        <v/>
      </c>
      <c r="D70" s="14" t="str">
        <f t="shared" si="3"/>
        <v/>
      </c>
      <c r="E70" s="14" t="str">
        <f t="shared" si="4"/>
        <v/>
      </c>
      <c r="F70" s="6" t="str">
        <f>IF($A70&lt;&gt;"",MAXIFS(Token!$C:$C,Token!$A:$A,$D70),)</f>
        <v/>
      </c>
    </row>
    <row r="71">
      <c r="A71" s="33" t="str">
        <f t="shared" si="1"/>
        <v/>
      </c>
      <c r="B71" s="22" t="str">
        <f t="shared" si="2"/>
        <v/>
      </c>
      <c r="C71" s="14" t="str">
        <f>IF($A71&lt;&gt;"",MINIFS(Merchant!$A:$A,Merchant!$B:$B,$G$2),)</f>
        <v/>
      </c>
      <c r="D71" s="14" t="str">
        <f t="shared" si="3"/>
        <v/>
      </c>
      <c r="E71" s="14" t="str">
        <f t="shared" si="4"/>
        <v/>
      </c>
      <c r="F71" s="6" t="str">
        <f>IF($A71&lt;&gt;"",MAXIFS(Token!$C:$C,Token!$A:$A,$D71),)</f>
        <v/>
      </c>
    </row>
    <row r="72">
      <c r="A72" s="33" t="str">
        <f t="shared" si="1"/>
        <v/>
      </c>
      <c r="B72" s="22" t="str">
        <f t="shared" si="2"/>
        <v/>
      </c>
      <c r="C72" s="14" t="str">
        <f>IF($A72&lt;&gt;"",MINIFS(Merchant!$A:$A,Merchant!$B:$B,$G$2),)</f>
        <v/>
      </c>
      <c r="D72" s="14" t="str">
        <f t="shared" si="3"/>
        <v/>
      </c>
      <c r="E72" s="14" t="str">
        <f t="shared" si="4"/>
        <v/>
      </c>
      <c r="F72" s="6" t="str">
        <f>IF($A72&lt;&gt;"",MAXIFS(Token!$C:$C,Token!$A:$A,$D72),)</f>
        <v/>
      </c>
    </row>
    <row r="73">
      <c r="A73" s="33" t="str">
        <f t="shared" si="1"/>
        <v/>
      </c>
      <c r="B73" s="22" t="str">
        <f t="shared" si="2"/>
        <v/>
      </c>
      <c r="C73" s="14" t="str">
        <f>IF($A73&lt;&gt;"",MINIFS(Merchant!$A:$A,Merchant!$B:$B,$G$2),)</f>
        <v/>
      </c>
      <c r="D73" s="14" t="str">
        <f t="shared" si="3"/>
        <v/>
      </c>
      <c r="E73" s="14" t="str">
        <f t="shared" si="4"/>
        <v/>
      </c>
      <c r="F73" s="6" t="str">
        <f>IF($A73&lt;&gt;"",MAXIFS(Token!$C:$C,Token!$A:$A,$D73),)</f>
        <v/>
      </c>
    </row>
    <row r="74">
      <c r="A74" s="33" t="str">
        <f t="shared" si="1"/>
        <v/>
      </c>
      <c r="B74" s="22" t="str">
        <f t="shared" si="2"/>
        <v/>
      </c>
      <c r="C74" s="14" t="str">
        <f>IF($A74&lt;&gt;"",MINIFS(Merchant!$A:$A,Merchant!$B:$B,$G$2),)</f>
        <v/>
      </c>
      <c r="D74" s="14" t="str">
        <f t="shared" si="3"/>
        <v/>
      </c>
      <c r="E74" s="14" t="str">
        <f t="shared" si="4"/>
        <v/>
      </c>
      <c r="F74" s="6" t="str">
        <f>IF($A74&lt;&gt;"",MAXIFS(Token!$C:$C,Token!$A:$A,$D74),)</f>
        <v/>
      </c>
    </row>
    <row r="75">
      <c r="A75" s="33" t="str">
        <f t="shared" si="1"/>
        <v/>
      </c>
      <c r="B75" s="22" t="str">
        <f t="shared" si="2"/>
        <v/>
      </c>
      <c r="C75" s="14" t="str">
        <f>IF($A75&lt;&gt;"",MINIFS(Merchant!$A:$A,Merchant!$B:$B,$G$2),)</f>
        <v/>
      </c>
      <c r="D75" s="14" t="str">
        <f t="shared" si="3"/>
        <v/>
      </c>
      <c r="E75" s="14" t="str">
        <f t="shared" si="4"/>
        <v/>
      </c>
      <c r="F75" s="6" t="str">
        <f>IF($A75&lt;&gt;"",MAXIFS(Token!$C:$C,Token!$A:$A,$D75),)</f>
        <v/>
      </c>
    </row>
    <row r="76">
      <c r="A76" s="33" t="str">
        <f t="shared" si="1"/>
        <v/>
      </c>
      <c r="B76" s="22" t="str">
        <f t="shared" si="2"/>
        <v/>
      </c>
      <c r="C76" s="14" t="str">
        <f>IF($A76&lt;&gt;"",MINIFS(Merchant!$A:$A,Merchant!$B:$B,$G$2),)</f>
        <v/>
      </c>
      <c r="D76" s="14" t="str">
        <f t="shared" si="3"/>
        <v/>
      </c>
      <c r="E76" s="14" t="str">
        <f t="shared" si="4"/>
        <v/>
      </c>
      <c r="F76" s="6" t="str">
        <f>IF($A76&lt;&gt;"",MAXIFS(Token!$C:$C,Token!$A:$A,$D76),)</f>
        <v/>
      </c>
    </row>
    <row r="77">
      <c r="A77" s="33" t="str">
        <f t="shared" si="1"/>
        <v/>
      </c>
      <c r="B77" s="22" t="str">
        <f t="shared" si="2"/>
        <v/>
      </c>
      <c r="C77" s="14" t="str">
        <f>IF($A77&lt;&gt;"",MINIFS(Merchant!$A:$A,Merchant!$B:$B,$G$2),)</f>
        <v/>
      </c>
      <c r="D77" s="14" t="str">
        <f t="shared" si="3"/>
        <v/>
      </c>
      <c r="E77" s="14" t="str">
        <f t="shared" si="4"/>
        <v/>
      </c>
      <c r="F77" s="6" t="str">
        <f>IF($A77&lt;&gt;"",MAXIFS(Token!$C:$C,Token!$A:$A,$D77),)</f>
        <v/>
      </c>
    </row>
    <row r="78">
      <c r="A78" s="33" t="str">
        <f t="shared" si="1"/>
        <v/>
      </c>
      <c r="B78" s="22" t="str">
        <f t="shared" si="2"/>
        <v/>
      </c>
      <c r="C78" s="14" t="str">
        <f>IF($A78&lt;&gt;"",MINIFS(Merchant!$A:$A,Merchant!$B:$B,$G$2),)</f>
        <v/>
      </c>
      <c r="D78" s="14" t="str">
        <f t="shared" si="3"/>
        <v/>
      </c>
      <c r="E78" s="14" t="str">
        <f t="shared" si="4"/>
        <v/>
      </c>
      <c r="F78" s="6" t="str">
        <f>IF($A78&lt;&gt;"",MAXIFS(Token!$C:$C,Token!$A:$A,$D78),)</f>
        <v/>
      </c>
    </row>
    <row r="79">
      <c r="A79" s="33" t="str">
        <f t="shared" si="1"/>
        <v/>
      </c>
      <c r="B79" s="22" t="str">
        <f t="shared" si="2"/>
        <v/>
      </c>
      <c r="C79" s="14" t="str">
        <f>IF($A79&lt;&gt;"",MINIFS(Merchant!$A:$A,Merchant!$B:$B,$G$2),)</f>
        <v/>
      </c>
      <c r="D79" s="14" t="str">
        <f t="shared" si="3"/>
        <v/>
      </c>
      <c r="E79" s="14" t="str">
        <f t="shared" si="4"/>
        <v/>
      </c>
      <c r="F79" s="6" t="str">
        <f>IF($A79&lt;&gt;"",MAXIFS(Token!$C:$C,Token!$A:$A,$D79),)</f>
        <v/>
      </c>
    </row>
    <row r="80">
      <c r="A80" s="33" t="str">
        <f t="shared" si="1"/>
        <v/>
      </c>
      <c r="B80" s="22" t="str">
        <f t="shared" si="2"/>
        <v/>
      </c>
      <c r="C80" s="14" t="str">
        <f>IF($A80&lt;&gt;"",MINIFS(Merchant!$A:$A,Merchant!$B:$B,$G$2),)</f>
        <v/>
      </c>
      <c r="D80" s="14" t="str">
        <f t="shared" si="3"/>
        <v/>
      </c>
      <c r="E80" s="14" t="str">
        <f t="shared" si="4"/>
        <v/>
      </c>
      <c r="F80" s="6" t="str">
        <f>IF($A80&lt;&gt;"",MAXIFS(Token!$C:$C,Token!$A:$A,$D80),)</f>
        <v/>
      </c>
    </row>
    <row r="81">
      <c r="A81" s="33" t="str">
        <f t="shared" si="1"/>
        <v/>
      </c>
      <c r="B81" s="22" t="str">
        <f t="shared" si="2"/>
        <v/>
      </c>
      <c r="C81" s="14" t="str">
        <f>IF($A81&lt;&gt;"",MINIFS(Merchant!$A:$A,Merchant!$B:$B,$G$2),)</f>
        <v/>
      </c>
      <c r="D81" s="14" t="str">
        <f t="shared" si="3"/>
        <v/>
      </c>
      <c r="E81" s="14" t="str">
        <f t="shared" si="4"/>
        <v/>
      </c>
      <c r="F81" s="6" t="str">
        <f>IF($A81&lt;&gt;"",MAXIFS(Token!$C:$C,Token!$A:$A,$D81),)</f>
        <v/>
      </c>
    </row>
    <row r="82">
      <c r="A82" s="33" t="str">
        <f t="shared" si="1"/>
        <v/>
      </c>
      <c r="B82" s="22" t="str">
        <f t="shared" si="2"/>
        <v/>
      </c>
      <c r="C82" s="14" t="str">
        <f>IF($A82&lt;&gt;"",MINIFS(Merchant!$A:$A,Merchant!$B:$B,$G$2),)</f>
        <v/>
      </c>
      <c r="D82" s="14" t="str">
        <f t="shared" si="3"/>
        <v/>
      </c>
      <c r="E82" s="14" t="str">
        <f t="shared" si="4"/>
        <v/>
      </c>
      <c r="F82" s="6" t="str">
        <f>IF($A82&lt;&gt;"",MAXIFS(Token!$C:$C,Token!$A:$A,$D82),)</f>
        <v/>
      </c>
    </row>
    <row r="83">
      <c r="A83" s="33" t="str">
        <f t="shared" si="1"/>
        <v/>
      </c>
      <c r="B83" s="22" t="str">
        <f t="shared" si="2"/>
        <v/>
      </c>
      <c r="C83" s="14" t="str">
        <f>IF($A83&lt;&gt;"",MINIFS(Merchant!$A:$A,Merchant!$B:$B,$G$2),)</f>
        <v/>
      </c>
      <c r="D83" s="14" t="str">
        <f t="shared" si="3"/>
        <v/>
      </c>
      <c r="E83" s="14" t="str">
        <f t="shared" si="4"/>
        <v/>
      </c>
      <c r="F83" s="6" t="str">
        <f>IF($A83&lt;&gt;"",MAXIFS(Token!$C:$C,Token!$A:$A,$D83),)</f>
        <v/>
      </c>
    </row>
    <row r="84">
      <c r="A84" s="33" t="str">
        <f t="shared" si="1"/>
        <v/>
      </c>
      <c r="B84" s="22" t="str">
        <f t="shared" si="2"/>
        <v/>
      </c>
      <c r="C84" s="14" t="str">
        <f>IF($A84&lt;&gt;"",MINIFS(Merchant!$A:$A,Merchant!$B:$B,$G$2),)</f>
        <v/>
      </c>
      <c r="D84" s="14" t="str">
        <f t="shared" si="3"/>
        <v/>
      </c>
      <c r="E84" s="14" t="str">
        <f t="shared" si="4"/>
        <v/>
      </c>
      <c r="F84" s="6" t="str">
        <f>IF($A84&lt;&gt;"",MAXIFS(Token!$C:$C,Token!$A:$A,$D84),)</f>
        <v/>
      </c>
    </row>
    <row r="85">
      <c r="A85" s="33" t="str">
        <f t="shared" si="1"/>
        <v/>
      </c>
      <c r="B85" s="22" t="str">
        <f t="shared" si="2"/>
        <v/>
      </c>
      <c r="C85" s="14" t="str">
        <f>IF($A85&lt;&gt;"",MINIFS(Merchant!$A:$A,Merchant!$B:$B,$G$2),)</f>
        <v/>
      </c>
      <c r="D85" s="14" t="str">
        <f t="shared" si="3"/>
        <v/>
      </c>
      <c r="E85" s="14" t="str">
        <f t="shared" si="4"/>
        <v/>
      </c>
      <c r="F85" s="6" t="str">
        <f>IF($A85&lt;&gt;"",MAXIFS(Token!$C:$C,Token!$A:$A,$D85),)</f>
        <v/>
      </c>
    </row>
    <row r="86">
      <c r="A86" s="33" t="str">
        <f t="shared" si="1"/>
        <v/>
      </c>
      <c r="B86" s="22" t="str">
        <f t="shared" si="2"/>
        <v/>
      </c>
      <c r="C86" s="14" t="str">
        <f>IF($A86&lt;&gt;"",MINIFS(Merchant!$A:$A,Merchant!$B:$B,$G$2),)</f>
        <v/>
      </c>
      <c r="D86" s="14" t="str">
        <f t="shared" si="3"/>
        <v/>
      </c>
      <c r="E86" s="14" t="str">
        <f t="shared" si="4"/>
        <v/>
      </c>
      <c r="F86" s="6" t="str">
        <f>IF($A86&lt;&gt;"",MAXIFS(Token!$C:$C,Token!$A:$A,$D86),)</f>
        <v/>
      </c>
    </row>
    <row r="87">
      <c r="A87" s="33" t="str">
        <f t="shared" si="1"/>
        <v/>
      </c>
      <c r="B87" s="22" t="str">
        <f t="shared" si="2"/>
        <v/>
      </c>
      <c r="C87" s="14" t="str">
        <f>IF($A87&lt;&gt;"",MINIFS(Merchant!$A:$A,Merchant!$B:$B,$G$2),)</f>
        <v/>
      </c>
      <c r="D87" s="14" t="str">
        <f t="shared" si="3"/>
        <v/>
      </c>
      <c r="E87" s="14" t="str">
        <f t="shared" si="4"/>
        <v/>
      </c>
      <c r="F87" s="6" t="str">
        <f>IF($A87&lt;&gt;"",MAXIFS(Token!$C:$C,Token!$A:$A,$D87),)</f>
        <v/>
      </c>
    </row>
    <row r="88">
      <c r="A88" s="33" t="str">
        <f t="shared" si="1"/>
        <v/>
      </c>
      <c r="B88" s="22" t="str">
        <f t="shared" si="2"/>
        <v/>
      </c>
      <c r="C88" s="14" t="str">
        <f>IF($A88&lt;&gt;"",MINIFS(Merchant!$A:$A,Merchant!$B:$B,$G$2),)</f>
        <v/>
      </c>
      <c r="D88" s="14" t="str">
        <f t="shared" si="3"/>
        <v/>
      </c>
      <c r="E88" s="14" t="str">
        <f t="shared" si="4"/>
        <v/>
      </c>
      <c r="F88" s="6" t="str">
        <f>IF($A88&lt;&gt;"",MAXIFS(Token!$C:$C,Token!$A:$A,$D88),)</f>
        <v/>
      </c>
    </row>
    <row r="89">
      <c r="A89" s="33" t="str">
        <f t="shared" si="1"/>
        <v/>
      </c>
      <c r="B89" s="22" t="str">
        <f t="shared" si="2"/>
        <v/>
      </c>
      <c r="C89" s="14" t="str">
        <f>IF($A89&lt;&gt;"",MINIFS(Merchant!$A:$A,Merchant!$B:$B,$G$2),)</f>
        <v/>
      </c>
      <c r="D89" s="14" t="str">
        <f t="shared" si="3"/>
        <v/>
      </c>
      <c r="E89" s="14" t="str">
        <f t="shared" si="4"/>
        <v/>
      </c>
      <c r="F89" s="6" t="str">
        <f>IF($A89&lt;&gt;"",MAXIFS(Token!$C:$C,Token!$A:$A,$D89),)</f>
        <v/>
      </c>
    </row>
    <row r="90">
      <c r="A90" s="33" t="str">
        <f t="shared" si="1"/>
        <v/>
      </c>
      <c r="B90" s="22" t="str">
        <f t="shared" si="2"/>
        <v/>
      </c>
      <c r="C90" s="14" t="str">
        <f>IF($A90&lt;&gt;"",MINIFS(Merchant!$A:$A,Merchant!$B:$B,$G$2),)</f>
        <v/>
      </c>
      <c r="D90" s="14" t="str">
        <f t="shared" si="3"/>
        <v/>
      </c>
      <c r="E90" s="14" t="str">
        <f t="shared" si="4"/>
        <v/>
      </c>
      <c r="F90" s="6" t="str">
        <f>IF($A90&lt;&gt;"",MAXIFS(Token!$C:$C,Token!$A:$A,$D90),)</f>
        <v/>
      </c>
    </row>
    <row r="91">
      <c r="A91" s="33" t="str">
        <f t="shared" si="1"/>
        <v/>
      </c>
      <c r="B91" s="22" t="str">
        <f t="shared" si="2"/>
        <v/>
      </c>
      <c r="C91" s="14" t="str">
        <f>IF($A91&lt;&gt;"",MINIFS(Merchant!$A:$A,Merchant!$B:$B,$G$2),)</f>
        <v/>
      </c>
      <c r="D91" s="14" t="str">
        <f t="shared" si="3"/>
        <v/>
      </c>
      <c r="E91" s="14" t="str">
        <f t="shared" si="4"/>
        <v/>
      </c>
      <c r="F91" s="6" t="str">
        <f>IF($A91&lt;&gt;"",MAXIFS(Token!$C:$C,Token!$A:$A,$D91),)</f>
        <v/>
      </c>
    </row>
    <row r="92">
      <c r="A92" s="33" t="str">
        <f t="shared" si="1"/>
        <v/>
      </c>
      <c r="B92" s="22" t="str">
        <f t="shared" si="2"/>
        <v/>
      </c>
      <c r="C92" s="14" t="str">
        <f>IF($A92&lt;&gt;"",MINIFS(Merchant!$A:$A,Merchant!$B:$B,$G$2),)</f>
        <v/>
      </c>
      <c r="D92" s="14" t="str">
        <f t="shared" si="3"/>
        <v/>
      </c>
      <c r="E92" s="14" t="str">
        <f t="shared" si="4"/>
        <v/>
      </c>
      <c r="F92" s="6" t="str">
        <f>IF($A92&lt;&gt;"",MAXIFS(Token!$C:$C,Token!$A:$A,$D92),)</f>
        <v/>
      </c>
    </row>
    <row r="93">
      <c r="A93" s="33" t="str">
        <f t="shared" si="1"/>
        <v/>
      </c>
      <c r="B93" s="22" t="str">
        <f t="shared" si="2"/>
        <v/>
      </c>
      <c r="C93" s="14" t="str">
        <f>IF($A93&lt;&gt;"",MINIFS(Merchant!$A:$A,Merchant!$B:$B,$G$2),)</f>
        <v/>
      </c>
      <c r="D93" s="14" t="str">
        <f t="shared" si="3"/>
        <v/>
      </c>
      <c r="E93" s="14" t="str">
        <f t="shared" si="4"/>
        <v/>
      </c>
      <c r="F93" s="6" t="str">
        <f>IF($A93&lt;&gt;"",MAXIFS(Token!$C:$C,Token!$A:$A,$D93),)</f>
        <v/>
      </c>
    </row>
    <row r="94">
      <c r="A94" s="33" t="str">
        <f t="shared" si="1"/>
        <v/>
      </c>
      <c r="B94" s="22" t="str">
        <f t="shared" si="2"/>
        <v/>
      </c>
      <c r="C94" s="14" t="str">
        <f>IF($A94&lt;&gt;"",MINIFS(Merchant!$A:$A,Merchant!$B:$B,$G$2),)</f>
        <v/>
      </c>
      <c r="D94" s="14" t="str">
        <f t="shared" si="3"/>
        <v/>
      </c>
      <c r="E94" s="14" t="str">
        <f t="shared" si="4"/>
        <v/>
      </c>
      <c r="F94" s="6" t="str">
        <f>IF($A94&lt;&gt;"",MAXIFS(Token!$C:$C,Token!$A:$A,$D94),)</f>
        <v/>
      </c>
    </row>
    <row r="95">
      <c r="A95" s="33" t="str">
        <f t="shared" si="1"/>
        <v/>
      </c>
      <c r="B95" s="22" t="str">
        <f t="shared" si="2"/>
        <v/>
      </c>
      <c r="C95" s="14" t="str">
        <f>IF($A95&lt;&gt;"",MINIFS(Merchant!$A:$A,Merchant!$B:$B,$G$2),)</f>
        <v/>
      </c>
      <c r="D95" s="14" t="str">
        <f t="shared" si="3"/>
        <v/>
      </c>
      <c r="E95" s="14" t="str">
        <f t="shared" si="4"/>
        <v/>
      </c>
      <c r="F95" s="6" t="str">
        <f>IF($A95&lt;&gt;"",MAXIFS(Token!$C:$C,Token!$A:$A,$D95),)</f>
        <v/>
      </c>
    </row>
    <row r="96">
      <c r="A96" s="33" t="str">
        <f t="shared" si="1"/>
        <v/>
      </c>
      <c r="B96" s="22" t="str">
        <f t="shared" si="2"/>
        <v/>
      </c>
      <c r="C96" s="14" t="str">
        <f>IF($A96&lt;&gt;"",MINIFS(Merchant!$A:$A,Merchant!$B:$B,$G$2),)</f>
        <v/>
      </c>
      <c r="D96" s="14" t="str">
        <f t="shared" si="3"/>
        <v/>
      </c>
      <c r="E96" s="14" t="str">
        <f t="shared" si="4"/>
        <v/>
      </c>
      <c r="F96" s="6" t="str">
        <f>IF($A96&lt;&gt;"",MAXIFS(Token!$C:$C,Token!$A:$A,$D96),)</f>
        <v/>
      </c>
    </row>
    <row r="97">
      <c r="A97" s="33" t="str">
        <f t="shared" si="1"/>
        <v/>
      </c>
      <c r="B97" s="22" t="str">
        <f t="shared" si="2"/>
        <v/>
      </c>
      <c r="C97" s="14" t="str">
        <f>IF($A97&lt;&gt;"",MINIFS(Merchant!$A:$A,Merchant!$B:$B,$G$2),)</f>
        <v/>
      </c>
      <c r="D97" s="14" t="str">
        <f t="shared" si="3"/>
        <v/>
      </c>
      <c r="E97" s="14" t="str">
        <f t="shared" si="4"/>
        <v/>
      </c>
      <c r="F97" s="6" t="str">
        <f>IF($A97&lt;&gt;"",MAXIFS(Token!$C:$C,Token!$A:$A,$D97),)</f>
        <v/>
      </c>
    </row>
    <row r="98">
      <c r="A98" s="33" t="str">
        <f t="shared" si="1"/>
        <v/>
      </c>
      <c r="B98" s="22" t="str">
        <f t="shared" si="2"/>
        <v/>
      </c>
      <c r="C98" s="14" t="str">
        <f>IF($A98&lt;&gt;"",MINIFS(Merchant!$A:$A,Merchant!$B:$B,$G$2),)</f>
        <v/>
      </c>
      <c r="D98" s="14" t="str">
        <f t="shared" si="3"/>
        <v/>
      </c>
      <c r="E98" s="14" t="str">
        <f t="shared" si="4"/>
        <v/>
      </c>
      <c r="F98" s="6" t="str">
        <f>IF($A98&lt;&gt;"",MAXIFS(Token!$C:$C,Token!$A:$A,$D98),)</f>
        <v/>
      </c>
    </row>
    <row r="99">
      <c r="A99" s="33" t="str">
        <f t="shared" si="1"/>
        <v/>
      </c>
      <c r="B99" s="22" t="str">
        <f t="shared" si="2"/>
        <v/>
      </c>
      <c r="C99" s="14" t="str">
        <f>IF($A99&lt;&gt;"",MINIFS(Merchant!$A:$A,Merchant!$B:$B,$G$2),)</f>
        <v/>
      </c>
      <c r="D99" s="14" t="str">
        <f t="shared" si="3"/>
        <v/>
      </c>
      <c r="E99" s="14" t="str">
        <f t="shared" si="4"/>
        <v/>
      </c>
      <c r="F99" s="6" t="str">
        <f>IF($A99&lt;&gt;"",MAXIFS(Token!$C:$C,Token!$A:$A,$D99),)</f>
        <v/>
      </c>
    </row>
    <row r="100">
      <c r="A100" s="33" t="str">
        <f t="shared" si="1"/>
        <v/>
      </c>
      <c r="B100" s="22" t="str">
        <f t="shared" si="2"/>
        <v/>
      </c>
      <c r="C100" s="14" t="str">
        <f>IF($A100&lt;&gt;"",MINIFS(Merchant!$A:$A,Merchant!$B:$B,$G$2),)</f>
        <v/>
      </c>
      <c r="D100" s="14" t="str">
        <f t="shared" si="3"/>
        <v/>
      </c>
      <c r="E100" s="14" t="str">
        <f t="shared" si="4"/>
        <v/>
      </c>
      <c r="F100" s="6" t="str">
        <f>IF($A100&lt;&gt;"",MAXIFS(Token!$C:$C,Token!$A:$A,$D100),)</f>
        <v/>
      </c>
    </row>
    <row r="101">
      <c r="A101" s="33" t="str">
        <f t="shared" si="1"/>
        <v/>
      </c>
      <c r="B101" s="22" t="str">
        <f t="shared" si="2"/>
        <v/>
      </c>
      <c r="C101" s="14" t="str">
        <f>IF($A101&lt;&gt;"",MINIFS(Merchant!$A:$A,Merchant!$B:$B,$G$2),)</f>
        <v/>
      </c>
      <c r="D101" s="14" t="str">
        <f t="shared" si="3"/>
        <v/>
      </c>
      <c r="E101" s="14" t="str">
        <f t="shared" si="4"/>
        <v/>
      </c>
      <c r="F101" s="6" t="str">
        <f>IF($A101&lt;&gt;"",MAXIFS(Token!$C:$C,Token!$A:$A,$D101),)</f>
        <v/>
      </c>
    </row>
    <row r="102">
      <c r="A102" s="33" t="str">
        <f t="shared" si="1"/>
        <v/>
      </c>
      <c r="B102" s="22" t="str">
        <f t="shared" si="2"/>
        <v/>
      </c>
      <c r="C102" s="14" t="str">
        <f>IF($A102&lt;&gt;"",MINIFS(Merchant!$A:$A,Merchant!$B:$B,$G$2),)</f>
        <v/>
      </c>
      <c r="D102" s="14" t="str">
        <f t="shared" si="3"/>
        <v/>
      </c>
      <c r="E102" s="14" t="str">
        <f t="shared" si="4"/>
        <v/>
      </c>
      <c r="F102" s="6" t="str">
        <f>IF($A102&lt;&gt;"",MAXIFS(Token!$C:$C,Token!$A:$A,$D102),)</f>
        <v/>
      </c>
    </row>
    <row r="103">
      <c r="A103" s="33" t="str">
        <f t="shared" si="1"/>
        <v/>
      </c>
      <c r="B103" s="22" t="str">
        <f t="shared" si="2"/>
        <v/>
      </c>
      <c r="C103" s="14" t="str">
        <f>IF($A103&lt;&gt;"",MINIFS(Merchant!$A:$A,Merchant!$B:$B,$G$2),)</f>
        <v/>
      </c>
      <c r="D103" s="14" t="str">
        <f t="shared" si="3"/>
        <v/>
      </c>
      <c r="E103" s="14" t="str">
        <f t="shared" si="4"/>
        <v/>
      </c>
      <c r="F103" s="6" t="str">
        <f>IF($A103&lt;&gt;"",MAXIFS(Token!$C:$C,Token!$A:$A,$D103),)</f>
        <v/>
      </c>
    </row>
    <row r="104">
      <c r="A104" s="33" t="str">
        <f t="shared" si="1"/>
        <v/>
      </c>
      <c r="B104" s="22" t="str">
        <f t="shared" si="2"/>
        <v/>
      </c>
      <c r="C104" s="14" t="str">
        <f>IF($A104&lt;&gt;"",MINIFS(Merchant!$A:$A,Merchant!$B:$B,$G$2),)</f>
        <v/>
      </c>
      <c r="D104" s="14" t="str">
        <f t="shared" si="3"/>
        <v/>
      </c>
      <c r="E104" s="14" t="str">
        <f t="shared" si="4"/>
        <v/>
      </c>
      <c r="F104" s="6" t="str">
        <f>IF($A104&lt;&gt;"",MAXIFS(Token!$C:$C,Token!$A:$A,$D104),)</f>
        <v/>
      </c>
    </row>
    <row r="105">
      <c r="A105" s="33" t="str">
        <f t="shared" si="1"/>
        <v/>
      </c>
      <c r="B105" s="22" t="str">
        <f t="shared" si="2"/>
        <v/>
      </c>
      <c r="C105" s="14" t="str">
        <f>IF($A105&lt;&gt;"",MINIFS(Merchant!$A:$A,Merchant!$B:$B,$G$2),)</f>
        <v/>
      </c>
      <c r="D105" s="14" t="str">
        <f t="shared" si="3"/>
        <v/>
      </c>
      <c r="E105" s="14" t="str">
        <f t="shared" si="4"/>
        <v/>
      </c>
      <c r="F105" s="6" t="str">
        <f>IF($A105&lt;&gt;"",MAXIFS(Token!$C:$C,Token!$A:$A,$D105),)</f>
        <v/>
      </c>
    </row>
    <row r="106">
      <c r="A106" s="33" t="str">
        <f t="shared" si="1"/>
        <v/>
      </c>
      <c r="B106" s="22" t="str">
        <f t="shared" si="2"/>
        <v/>
      </c>
      <c r="C106" s="14" t="str">
        <f>IF($A106&lt;&gt;"",MINIFS(Merchant!$A:$A,Merchant!$B:$B,$G$2),)</f>
        <v/>
      </c>
      <c r="D106" s="14" t="str">
        <f t="shared" si="3"/>
        <v/>
      </c>
      <c r="E106" s="14" t="str">
        <f t="shared" si="4"/>
        <v/>
      </c>
      <c r="F106" s="6" t="str">
        <f>IF($A106&lt;&gt;"",MAXIFS(Token!$C:$C,Token!$A:$A,$D106),)</f>
        <v/>
      </c>
    </row>
    <row r="107">
      <c r="A107" s="33" t="str">
        <f t="shared" si="1"/>
        <v/>
      </c>
      <c r="B107" s="22" t="str">
        <f t="shared" si="2"/>
        <v/>
      </c>
      <c r="C107" s="14" t="str">
        <f>IF($A107&lt;&gt;"",MINIFS(Merchant!$A:$A,Merchant!$B:$B,$G$2),)</f>
        <v/>
      </c>
      <c r="D107" s="14" t="str">
        <f t="shared" si="3"/>
        <v/>
      </c>
      <c r="E107" s="14" t="str">
        <f t="shared" si="4"/>
        <v/>
      </c>
      <c r="F107" s="6" t="str">
        <f>IF($A107&lt;&gt;"",MAXIFS(Token!$C:$C,Token!$A:$A,$D107),)</f>
        <v/>
      </c>
    </row>
    <row r="108">
      <c r="A108" s="33" t="str">
        <f t="shared" si="1"/>
        <v/>
      </c>
      <c r="B108" s="22" t="str">
        <f t="shared" si="2"/>
        <v/>
      </c>
      <c r="C108" s="14" t="str">
        <f>IF($A108&lt;&gt;"",MINIFS(Merchant!$A:$A,Merchant!$B:$B,$G$2),)</f>
        <v/>
      </c>
      <c r="D108" s="14" t="str">
        <f t="shared" si="3"/>
        <v/>
      </c>
      <c r="E108" s="14" t="str">
        <f t="shared" si="4"/>
        <v/>
      </c>
      <c r="F108" s="6" t="str">
        <f>IF($A108&lt;&gt;"",MAXIFS(Token!$C:$C,Token!$A:$A,$D108),)</f>
        <v/>
      </c>
    </row>
    <row r="109">
      <c r="A109" s="33" t="str">
        <f t="shared" si="1"/>
        <v/>
      </c>
      <c r="B109" s="22" t="str">
        <f t="shared" si="2"/>
        <v/>
      </c>
      <c r="C109" s="14" t="str">
        <f>IF($A109&lt;&gt;"",MINIFS(Merchant!$A:$A,Merchant!$B:$B,$G$2),)</f>
        <v/>
      </c>
      <c r="D109" s="14" t="str">
        <f t="shared" si="3"/>
        <v/>
      </c>
      <c r="E109" s="14" t="str">
        <f t="shared" si="4"/>
        <v/>
      </c>
      <c r="F109" s="6" t="str">
        <f>IF($A109&lt;&gt;"",MAXIFS(Token!$C:$C,Token!$A:$A,$D109),)</f>
        <v/>
      </c>
    </row>
    <row r="110">
      <c r="A110" s="33" t="str">
        <f t="shared" si="1"/>
        <v/>
      </c>
      <c r="B110" s="22" t="str">
        <f t="shared" si="2"/>
        <v/>
      </c>
      <c r="C110" s="14" t="str">
        <f>IF($A110&lt;&gt;"",MINIFS(Merchant!$A:$A,Merchant!$B:$B,$G$2),)</f>
        <v/>
      </c>
      <c r="D110" s="14" t="str">
        <f t="shared" si="3"/>
        <v/>
      </c>
      <c r="E110" s="14" t="str">
        <f t="shared" si="4"/>
        <v/>
      </c>
      <c r="F110" s="6" t="str">
        <f>IF($A110&lt;&gt;"",MAXIFS(Token!$C:$C,Token!$A:$A,$D110),)</f>
        <v/>
      </c>
    </row>
    <row r="111">
      <c r="A111" s="33" t="str">
        <f t="shared" si="1"/>
        <v/>
      </c>
      <c r="B111" s="22" t="str">
        <f t="shared" si="2"/>
        <v/>
      </c>
      <c r="C111" s="14" t="str">
        <f>IF($A111&lt;&gt;"",MINIFS(Merchant!$A:$A,Merchant!$B:$B,$G$2),)</f>
        <v/>
      </c>
      <c r="D111" s="14" t="str">
        <f t="shared" si="3"/>
        <v/>
      </c>
      <c r="E111" s="14" t="str">
        <f t="shared" si="4"/>
        <v/>
      </c>
      <c r="F111" s="6" t="str">
        <f>IF($A111&lt;&gt;"",MAXIFS(Token!$C:$C,Token!$A:$A,$D111),)</f>
        <v/>
      </c>
    </row>
    <row r="112">
      <c r="A112" s="33" t="str">
        <f t="shared" si="1"/>
        <v/>
      </c>
      <c r="B112" s="22" t="str">
        <f t="shared" si="2"/>
        <v/>
      </c>
      <c r="C112" s="14" t="str">
        <f>IF($A112&lt;&gt;"",MINIFS(Merchant!$A:$A,Merchant!$B:$B,$G$2),)</f>
        <v/>
      </c>
      <c r="D112" s="14" t="str">
        <f t="shared" si="3"/>
        <v/>
      </c>
      <c r="E112" s="14" t="str">
        <f t="shared" si="4"/>
        <v/>
      </c>
      <c r="F112" s="6" t="str">
        <f>IF($A112&lt;&gt;"",MAXIFS(Token!$C:$C,Token!$A:$A,$D112),)</f>
        <v/>
      </c>
    </row>
    <row r="113">
      <c r="A113" s="33" t="str">
        <f t="shared" si="1"/>
        <v/>
      </c>
      <c r="B113" s="22" t="str">
        <f t="shared" si="2"/>
        <v/>
      </c>
      <c r="C113" s="14" t="str">
        <f>IF($A113&lt;&gt;"",MINIFS(Merchant!$A:$A,Merchant!$B:$B,$G$2),)</f>
        <v/>
      </c>
      <c r="D113" s="14" t="str">
        <f t="shared" si="3"/>
        <v/>
      </c>
      <c r="E113" s="14" t="str">
        <f t="shared" si="4"/>
        <v/>
      </c>
      <c r="F113" s="6" t="str">
        <f>IF($A113&lt;&gt;"",MAXIFS(Token!$C:$C,Token!$A:$A,$D113),)</f>
        <v/>
      </c>
    </row>
    <row r="114">
      <c r="A114" s="33" t="str">
        <f t="shared" si="1"/>
        <v/>
      </c>
      <c r="B114" s="22" t="str">
        <f t="shared" si="2"/>
        <v/>
      </c>
      <c r="C114" s="14" t="str">
        <f>IF($A114&lt;&gt;"",MINIFS(Merchant!$A:$A,Merchant!$B:$B,$G$2),)</f>
        <v/>
      </c>
      <c r="D114" s="14" t="str">
        <f t="shared" si="3"/>
        <v/>
      </c>
      <c r="E114" s="14" t="str">
        <f t="shared" si="4"/>
        <v/>
      </c>
      <c r="F114" s="6" t="str">
        <f>IF($A114&lt;&gt;"",MAXIFS(Token!$C:$C,Token!$A:$A,$D114),)</f>
        <v/>
      </c>
    </row>
    <row r="115">
      <c r="A115" s="33" t="str">
        <f t="shared" si="1"/>
        <v/>
      </c>
      <c r="B115" s="22" t="str">
        <f t="shared" si="2"/>
        <v/>
      </c>
      <c r="C115" s="14" t="str">
        <f>IF($A115&lt;&gt;"",MINIFS(Merchant!$A:$A,Merchant!$B:$B,$G$2),)</f>
        <v/>
      </c>
      <c r="D115" s="14" t="str">
        <f t="shared" si="3"/>
        <v/>
      </c>
      <c r="E115" s="14" t="str">
        <f t="shared" si="4"/>
        <v/>
      </c>
      <c r="F115" s="6" t="str">
        <f>IF($A115&lt;&gt;"",MAXIFS(Token!$C:$C,Token!$A:$A,$D115),)</f>
        <v/>
      </c>
    </row>
    <row r="116">
      <c r="A116" s="33" t="str">
        <f t="shared" si="1"/>
        <v/>
      </c>
      <c r="B116" s="22" t="str">
        <f t="shared" si="2"/>
        <v/>
      </c>
      <c r="C116" s="14" t="str">
        <f>IF($A116&lt;&gt;"",MINIFS(Merchant!$A:$A,Merchant!$B:$B,$G$2),)</f>
        <v/>
      </c>
      <c r="D116" s="14" t="str">
        <f t="shared" si="3"/>
        <v/>
      </c>
      <c r="E116" s="14" t="str">
        <f t="shared" si="4"/>
        <v/>
      </c>
      <c r="F116" s="6" t="str">
        <f>IF($A116&lt;&gt;"",MAXIFS(Token!$C:$C,Token!$A:$A,$D116),)</f>
        <v/>
      </c>
    </row>
    <row r="117">
      <c r="A117" s="33" t="str">
        <f t="shared" si="1"/>
        <v/>
      </c>
      <c r="B117" s="22" t="str">
        <f t="shared" si="2"/>
        <v/>
      </c>
      <c r="C117" s="14" t="str">
        <f>IF($A117&lt;&gt;"",MINIFS(Merchant!$A:$A,Merchant!$B:$B,$G$2),)</f>
        <v/>
      </c>
      <c r="D117" s="14" t="str">
        <f t="shared" si="3"/>
        <v/>
      </c>
      <c r="E117" s="14" t="str">
        <f t="shared" si="4"/>
        <v/>
      </c>
      <c r="F117" s="6" t="str">
        <f>IF($A117&lt;&gt;"",MAXIFS(Token!$C:$C,Token!$A:$A,$D117),)</f>
        <v/>
      </c>
    </row>
    <row r="118">
      <c r="A118" s="33" t="str">
        <f t="shared" si="1"/>
        <v/>
      </c>
      <c r="B118" s="22" t="str">
        <f t="shared" si="2"/>
        <v/>
      </c>
      <c r="C118" s="14" t="str">
        <f>IF($A118&lt;&gt;"",MINIFS(Merchant!$A:$A,Merchant!$B:$B,$G$2),)</f>
        <v/>
      </c>
      <c r="D118" s="14" t="str">
        <f t="shared" si="3"/>
        <v/>
      </c>
      <c r="E118" s="14" t="str">
        <f t="shared" si="4"/>
        <v/>
      </c>
      <c r="F118" s="6" t="str">
        <f>IF($A118&lt;&gt;"",MAXIFS(Token!$C:$C,Token!$A:$A,$D118),)</f>
        <v/>
      </c>
    </row>
    <row r="119">
      <c r="A119" s="33" t="str">
        <f t="shared" si="1"/>
        <v/>
      </c>
      <c r="B119" s="22" t="str">
        <f t="shared" si="2"/>
        <v/>
      </c>
      <c r="C119" s="14" t="str">
        <f>IF($A119&lt;&gt;"",MINIFS(Merchant!$A:$A,Merchant!$B:$B,$G$2),)</f>
        <v/>
      </c>
      <c r="D119" s="14" t="str">
        <f t="shared" si="3"/>
        <v/>
      </c>
      <c r="E119" s="14" t="str">
        <f t="shared" si="4"/>
        <v/>
      </c>
      <c r="F119" s="6" t="str">
        <f>IF($A119&lt;&gt;"",MAXIFS(Token!$C:$C,Token!$A:$A,$D119),)</f>
        <v/>
      </c>
    </row>
    <row r="120">
      <c r="A120" s="33" t="str">
        <f t="shared" si="1"/>
        <v/>
      </c>
      <c r="B120" s="22" t="str">
        <f t="shared" si="2"/>
        <v/>
      </c>
      <c r="C120" s="14" t="str">
        <f>IF($A120&lt;&gt;"",MINIFS(Merchant!$A:$A,Merchant!$B:$B,$G$2),)</f>
        <v/>
      </c>
      <c r="D120" s="14" t="str">
        <f t="shared" si="3"/>
        <v/>
      </c>
      <c r="E120" s="14" t="str">
        <f t="shared" si="4"/>
        <v/>
      </c>
      <c r="F120" s="6" t="str">
        <f>IF($A120&lt;&gt;"",MAXIFS(Token!$C:$C,Token!$A:$A,$D120),)</f>
        <v/>
      </c>
    </row>
    <row r="121">
      <c r="A121" s="33" t="str">
        <f t="shared" si="1"/>
        <v/>
      </c>
      <c r="B121" s="22" t="str">
        <f t="shared" si="2"/>
        <v/>
      </c>
      <c r="C121" s="14" t="str">
        <f>IF($A121&lt;&gt;"",MINIFS(Merchant!$A:$A,Merchant!$B:$B,$G$2),)</f>
        <v/>
      </c>
      <c r="D121" s="14" t="str">
        <f t="shared" si="3"/>
        <v/>
      </c>
      <c r="E121" s="14" t="str">
        <f t="shared" si="4"/>
        <v/>
      </c>
      <c r="F121" s="6" t="str">
        <f>IF($A121&lt;&gt;"",MAXIFS(Token!$C:$C,Token!$A:$A,$D121),)</f>
        <v/>
      </c>
    </row>
    <row r="122">
      <c r="A122" s="33" t="str">
        <f t="shared" si="1"/>
        <v/>
      </c>
      <c r="B122" s="22" t="str">
        <f t="shared" si="2"/>
        <v/>
      </c>
      <c r="C122" s="14" t="str">
        <f>IF($A122&lt;&gt;"",MINIFS(Merchant!$A:$A,Merchant!$B:$B,$G$2),)</f>
        <v/>
      </c>
      <c r="D122" s="14" t="str">
        <f t="shared" si="3"/>
        <v/>
      </c>
      <c r="E122" s="14" t="str">
        <f t="shared" si="4"/>
        <v/>
      </c>
      <c r="F122" s="6" t="str">
        <f>IF($A122&lt;&gt;"",MAXIFS(Token!$C:$C,Token!$A:$A,$D122),)</f>
        <v/>
      </c>
    </row>
    <row r="123">
      <c r="A123" s="33" t="str">
        <f t="shared" si="1"/>
        <v/>
      </c>
      <c r="B123" s="22" t="str">
        <f t="shared" si="2"/>
        <v/>
      </c>
      <c r="C123" s="14" t="str">
        <f>IF($A123&lt;&gt;"",MINIFS(Merchant!$A:$A,Merchant!$B:$B,$G$2),)</f>
        <v/>
      </c>
      <c r="D123" s="14" t="str">
        <f t="shared" si="3"/>
        <v/>
      </c>
      <c r="E123" s="14" t="str">
        <f t="shared" si="4"/>
        <v/>
      </c>
      <c r="F123" s="6" t="str">
        <f>IF($A123&lt;&gt;"",MAXIFS(Token!$C:$C,Token!$A:$A,$D123),)</f>
        <v/>
      </c>
    </row>
    <row r="124">
      <c r="A124" s="33" t="str">
        <f t="shared" si="1"/>
        <v/>
      </c>
      <c r="B124" s="22" t="str">
        <f t="shared" si="2"/>
        <v/>
      </c>
      <c r="C124" s="14" t="str">
        <f>IF($A124&lt;&gt;"",MINIFS(Merchant!$A:$A,Merchant!$B:$B,$G$2),)</f>
        <v/>
      </c>
      <c r="D124" s="14" t="str">
        <f t="shared" si="3"/>
        <v/>
      </c>
      <c r="E124" s="14" t="str">
        <f t="shared" si="4"/>
        <v/>
      </c>
      <c r="F124" s="6" t="str">
        <f>IF($A124&lt;&gt;"",MAXIFS(Token!$C:$C,Token!$A:$A,$D124),)</f>
        <v/>
      </c>
    </row>
    <row r="125">
      <c r="A125" s="33" t="str">
        <f t="shared" si="1"/>
        <v/>
      </c>
      <c r="B125" s="22" t="str">
        <f t="shared" si="2"/>
        <v/>
      </c>
      <c r="C125" s="14" t="str">
        <f>IF($A125&lt;&gt;"",MINIFS(Merchant!$A:$A,Merchant!$B:$B,$G$2),)</f>
        <v/>
      </c>
      <c r="D125" s="14" t="str">
        <f t="shared" si="3"/>
        <v/>
      </c>
      <c r="E125" s="14" t="str">
        <f t="shared" si="4"/>
        <v/>
      </c>
      <c r="F125" s="6" t="str">
        <f>IF($A125&lt;&gt;"",MAXIFS(Token!$C:$C,Token!$A:$A,$D125),)</f>
        <v/>
      </c>
    </row>
    <row r="126">
      <c r="A126" s="33" t="str">
        <f t="shared" si="1"/>
        <v/>
      </c>
      <c r="B126" s="22" t="str">
        <f t="shared" si="2"/>
        <v/>
      </c>
      <c r="C126" s="14" t="str">
        <f>IF($A126&lt;&gt;"",MINIFS(Merchant!$A:$A,Merchant!$B:$B,$G$2),)</f>
        <v/>
      </c>
      <c r="D126" s="14" t="str">
        <f t="shared" si="3"/>
        <v/>
      </c>
      <c r="E126" s="14" t="str">
        <f t="shared" si="4"/>
        <v/>
      </c>
      <c r="F126" s="6" t="str">
        <f>IF($A126&lt;&gt;"",MAXIFS(Token!$C:$C,Token!$A:$A,$D126),)</f>
        <v/>
      </c>
    </row>
    <row r="127">
      <c r="A127" s="33" t="str">
        <f t="shared" si="1"/>
        <v/>
      </c>
      <c r="B127" s="22" t="str">
        <f t="shared" si="2"/>
        <v/>
      </c>
      <c r="C127" s="14" t="str">
        <f>IF($A127&lt;&gt;"",MINIFS(Merchant!$A:$A,Merchant!$B:$B,$G$2),)</f>
        <v/>
      </c>
      <c r="D127" s="14" t="str">
        <f t="shared" si="3"/>
        <v/>
      </c>
      <c r="E127" s="14" t="str">
        <f t="shared" si="4"/>
        <v/>
      </c>
      <c r="F127" s="6" t="str">
        <f>IF($A127&lt;&gt;"",MAXIFS(Token!$C:$C,Token!$A:$A,$D127),)</f>
        <v/>
      </c>
    </row>
    <row r="128">
      <c r="A128" s="33" t="str">
        <f t="shared" si="1"/>
        <v/>
      </c>
      <c r="B128" s="22" t="str">
        <f t="shared" si="2"/>
        <v/>
      </c>
      <c r="C128" s="14" t="str">
        <f>IF($A128&lt;&gt;"",MINIFS(Merchant!$A:$A,Merchant!$B:$B,$G$2),)</f>
        <v/>
      </c>
      <c r="D128" s="14" t="str">
        <f t="shared" si="3"/>
        <v/>
      </c>
      <c r="E128" s="14" t="str">
        <f t="shared" si="4"/>
        <v/>
      </c>
      <c r="F128" s="6" t="str">
        <f>IF($A128&lt;&gt;"",MAXIFS(Token!$C:$C,Token!$A:$A,$D128),)</f>
        <v/>
      </c>
    </row>
    <row r="129">
      <c r="A129" s="33" t="str">
        <f t="shared" si="1"/>
        <v/>
      </c>
      <c r="B129" s="22" t="str">
        <f t="shared" si="2"/>
        <v/>
      </c>
      <c r="C129" s="14" t="str">
        <f>IF($A129&lt;&gt;"",MINIFS(Merchant!$A:$A,Merchant!$B:$B,$G$2),)</f>
        <v/>
      </c>
      <c r="D129" s="14" t="str">
        <f t="shared" si="3"/>
        <v/>
      </c>
      <c r="E129" s="14" t="str">
        <f t="shared" si="4"/>
        <v/>
      </c>
      <c r="F129" s="6" t="str">
        <f>IF($A129&lt;&gt;"",MAXIFS(Token!$C:$C,Token!$A:$A,$D129),)</f>
        <v/>
      </c>
    </row>
    <row r="130">
      <c r="A130" s="33" t="str">
        <f t="shared" si="1"/>
        <v/>
      </c>
      <c r="B130" s="22" t="str">
        <f t="shared" si="2"/>
        <v/>
      </c>
      <c r="C130" s="14" t="str">
        <f>IF($A130&lt;&gt;"",MINIFS(Merchant!$A:$A,Merchant!$B:$B,$G$2),)</f>
        <v/>
      </c>
      <c r="D130" s="14" t="str">
        <f t="shared" si="3"/>
        <v/>
      </c>
      <c r="E130" s="14" t="str">
        <f t="shared" si="4"/>
        <v/>
      </c>
      <c r="F130" s="6" t="str">
        <f>IF($A130&lt;&gt;"",MAXIFS(Token!$C:$C,Token!$A:$A,$D130),)</f>
        <v/>
      </c>
    </row>
    <row r="131">
      <c r="A131" s="33" t="str">
        <f t="shared" si="1"/>
        <v/>
      </c>
      <c r="B131" s="22" t="str">
        <f t="shared" si="2"/>
        <v/>
      </c>
      <c r="C131" s="14" t="str">
        <f>IF($A131&lt;&gt;"",MINIFS(Merchant!$A:$A,Merchant!$B:$B,$G$2),)</f>
        <v/>
      </c>
      <c r="D131" s="14" t="str">
        <f t="shared" si="3"/>
        <v/>
      </c>
      <c r="E131" s="14" t="str">
        <f t="shared" si="4"/>
        <v/>
      </c>
      <c r="F131" s="6" t="str">
        <f>IF($A131&lt;&gt;"",MAXIFS(Token!$C:$C,Token!$A:$A,$D131),)</f>
        <v/>
      </c>
    </row>
    <row r="132">
      <c r="A132" s="33" t="str">
        <f t="shared" si="1"/>
        <v/>
      </c>
      <c r="B132" s="22" t="str">
        <f t="shared" si="2"/>
        <v/>
      </c>
      <c r="C132" s="14" t="str">
        <f>IF($A132&lt;&gt;"",MINIFS(Merchant!$A:$A,Merchant!$B:$B,$G$2),)</f>
        <v/>
      </c>
      <c r="D132" s="14" t="str">
        <f t="shared" si="3"/>
        <v/>
      </c>
      <c r="E132" s="14" t="str">
        <f t="shared" si="4"/>
        <v/>
      </c>
      <c r="F132" s="6" t="str">
        <f>IF($A132&lt;&gt;"",MAXIFS(Token!$C:$C,Token!$A:$A,$D132),)</f>
        <v/>
      </c>
    </row>
    <row r="133">
      <c r="A133" s="33" t="str">
        <f t="shared" si="1"/>
        <v/>
      </c>
      <c r="B133" s="22" t="str">
        <f t="shared" si="2"/>
        <v/>
      </c>
      <c r="C133" s="14" t="str">
        <f>IF($A133&lt;&gt;"",MINIFS(Merchant!$A:$A,Merchant!$B:$B,$G$2),)</f>
        <v/>
      </c>
      <c r="D133" s="14" t="str">
        <f t="shared" si="3"/>
        <v/>
      </c>
      <c r="E133" s="14" t="str">
        <f t="shared" si="4"/>
        <v/>
      </c>
      <c r="F133" s="6" t="str">
        <f>IF($A133&lt;&gt;"",MAXIFS(Token!$C:$C,Token!$A:$A,$D133),)</f>
        <v/>
      </c>
    </row>
    <row r="134">
      <c r="A134" s="33" t="str">
        <f t="shared" si="1"/>
        <v/>
      </c>
      <c r="B134" s="22" t="str">
        <f t="shared" si="2"/>
        <v/>
      </c>
      <c r="C134" s="14" t="str">
        <f>IF($A134&lt;&gt;"",MINIFS(Merchant!$A:$A,Merchant!$B:$B,$G$2),)</f>
        <v/>
      </c>
      <c r="D134" s="14" t="str">
        <f t="shared" si="3"/>
        <v/>
      </c>
      <c r="E134" s="14" t="str">
        <f t="shared" si="4"/>
        <v/>
      </c>
      <c r="F134" s="6" t="str">
        <f>IF($A134&lt;&gt;"",MAXIFS(Token!$C:$C,Token!$A:$A,$D134),)</f>
        <v/>
      </c>
    </row>
    <row r="135">
      <c r="A135" s="33" t="str">
        <f t="shared" si="1"/>
        <v/>
      </c>
      <c r="B135" s="22" t="str">
        <f t="shared" si="2"/>
        <v/>
      </c>
      <c r="C135" s="14" t="str">
        <f>IF($A135&lt;&gt;"",MINIFS(Merchant!$A:$A,Merchant!$B:$B,$G$2),)</f>
        <v/>
      </c>
      <c r="D135" s="14" t="str">
        <f t="shared" si="3"/>
        <v/>
      </c>
      <c r="E135" s="14" t="str">
        <f t="shared" si="4"/>
        <v/>
      </c>
      <c r="F135" s="6" t="str">
        <f>IF($A135&lt;&gt;"",MAXIFS(Token!$C:$C,Token!$A:$A,$D135),)</f>
        <v/>
      </c>
    </row>
    <row r="136">
      <c r="A136" s="33" t="str">
        <f t="shared" si="1"/>
        <v/>
      </c>
      <c r="B136" s="22" t="str">
        <f t="shared" si="2"/>
        <v/>
      </c>
      <c r="C136" s="14" t="str">
        <f>IF($A136&lt;&gt;"",MINIFS(Merchant!$A:$A,Merchant!$B:$B,$G$2),)</f>
        <v/>
      </c>
      <c r="D136" s="14" t="str">
        <f t="shared" si="3"/>
        <v/>
      </c>
      <c r="E136" s="14" t="str">
        <f t="shared" si="4"/>
        <v/>
      </c>
      <c r="F136" s="6" t="str">
        <f>IF($A136&lt;&gt;"",MAXIFS(Token!$C:$C,Token!$A:$A,$D136),)</f>
        <v/>
      </c>
    </row>
    <row r="137">
      <c r="A137" s="33" t="str">
        <f t="shared" si="1"/>
        <v/>
      </c>
      <c r="B137" s="22" t="str">
        <f t="shared" si="2"/>
        <v/>
      </c>
      <c r="C137" s="14" t="str">
        <f>IF($A137&lt;&gt;"",MINIFS(Merchant!$A:$A,Merchant!$B:$B,$G$2),)</f>
        <v/>
      </c>
      <c r="D137" s="14" t="str">
        <f t="shared" si="3"/>
        <v/>
      </c>
      <c r="E137" s="14" t="str">
        <f t="shared" si="4"/>
        <v/>
      </c>
      <c r="F137" s="6" t="str">
        <f>IF($A137&lt;&gt;"",MAXIFS(Token!$C:$C,Token!$A:$A,$D137),)</f>
        <v/>
      </c>
    </row>
    <row r="138">
      <c r="A138" s="33" t="str">
        <f t="shared" si="1"/>
        <v/>
      </c>
      <c r="B138" s="22" t="str">
        <f t="shared" si="2"/>
        <v/>
      </c>
      <c r="C138" s="14" t="str">
        <f>IF($A138&lt;&gt;"",MINIFS(Merchant!$A:$A,Merchant!$B:$B,$G$2),)</f>
        <v/>
      </c>
      <c r="D138" s="14" t="str">
        <f t="shared" si="3"/>
        <v/>
      </c>
      <c r="E138" s="14" t="str">
        <f t="shared" si="4"/>
        <v/>
      </c>
      <c r="F138" s="6" t="str">
        <f>IF($A138&lt;&gt;"",MAXIFS(Token!$C:$C,Token!$A:$A,$D138),)</f>
        <v/>
      </c>
    </row>
    <row r="139">
      <c r="A139" s="33" t="str">
        <f t="shared" si="1"/>
        <v/>
      </c>
      <c r="B139" s="22" t="str">
        <f t="shared" si="2"/>
        <v/>
      </c>
      <c r="C139" s="14" t="str">
        <f>IF($A139&lt;&gt;"",MINIFS(Merchant!$A:$A,Merchant!$B:$B,$G$2),)</f>
        <v/>
      </c>
      <c r="D139" s="14" t="str">
        <f t="shared" si="3"/>
        <v/>
      </c>
      <c r="E139" s="14" t="str">
        <f t="shared" si="4"/>
        <v/>
      </c>
      <c r="F139" s="6" t="str">
        <f>IF($A139&lt;&gt;"",MAXIFS(Token!$C:$C,Token!$A:$A,$D139),)</f>
        <v/>
      </c>
    </row>
    <row r="140">
      <c r="A140" s="33" t="str">
        <f t="shared" si="1"/>
        <v/>
      </c>
      <c r="B140" s="22" t="str">
        <f t="shared" si="2"/>
        <v/>
      </c>
      <c r="C140" s="14" t="str">
        <f>IF($A140&lt;&gt;"",MINIFS(Merchant!$A:$A,Merchant!$B:$B,$G$2),)</f>
        <v/>
      </c>
      <c r="D140" s="14" t="str">
        <f t="shared" si="3"/>
        <v/>
      </c>
      <c r="E140" s="14" t="str">
        <f t="shared" si="4"/>
        <v/>
      </c>
      <c r="F140" s="6" t="str">
        <f>IF($A140&lt;&gt;"",MAXIFS(Token!$C:$C,Token!$A:$A,$D140),)</f>
        <v/>
      </c>
    </row>
    <row r="141">
      <c r="A141" s="33" t="str">
        <f t="shared" si="1"/>
        <v/>
      </c>
      <c r="B141" s="22" t="str">
        <f t="shared" si="2"/>
        <v/>
      </c>
      <c r="C141" s="14" t="str">
        <f>IF($A141&lt;&gt;"",MINIFS(Merchant!$A:$A,Merchant!$B:$B,$G$2),)</f>
        <v/>
      </c>
      <c r="D141" s="14" t="str">
        <f t="shared" si="3"/>
        <v/>
      </c>
      <c r="E141" s="14" t="str">
        <f t="shared" si="4"/>
        <v/>
      </c>
      <c r="F141" s="6" t="str">
        <f>IF($A141&lt;&gt;"",MAXIFS(Token!$C:$C,Token!$A:$A,$D141),)</f>
        <v/>
      </c>
    </row>
    <row r="142">
      <c r="A142" s="33" t="str">
        <f t="shared" si="1"/>
        <v/>
      </c>
      <c r="B142" s="22" t="str">
        <f t="shared" si="2"/>
        <v/>
      </c>
      <c r="C142" s="14" t="str">
        <f>IF($A142&lt;&gt;"",MINIFS(Merchant!$A:$A,Merchant!$B:$B,$G$2),)</f>
        <v/>
      </c>
      <c r="D142" s="14" t="str">
        <f t="shared" si="3"/>
        <v/>
      </c>
      <c r="E142" s="14" t="str">
        <f t="shared" si="4"/>
        <v/>
      </c>
      <c r="F142" s="6" t="str">
        <f>IF($A142&lt;&gt;"",MAXIFS(Token!$C:$C,Token!$A:$A,$D142),)</f>
        <v/>
      </c>
    </row>
    <row r="143">
      <c r="A143" s="33" t="str">
        <f t="shared" si="1"/>
        <v/>
      </c>
      <c r="B143" s="22" t="str">
        <f t="shared" si="2"/>
        <v/>
      </c>
      <c r="C143" s="14" t="str">
        <f>IF($A143&lt;&gt;"",MINIFS(Merchant!$A:$A,Merchant!$B:$B,$G$2),)</f>
        <v/>
      </c>
      <c r="D143" s="14" t="str">
        <f t="shared" si="3"/>
        <v/>
      </c>
      <c r="E143" s="14" t="str">
        <f t="shared" si="4"/>
        <v/>
      </c>
      <c r="F143" s="6" t="str">
        <f>IF($A143&lt;&gt;"",MAXIFS(Token!$C:$C,Token!$A:$A,$D143),)</f>
        <v/>
      </c>
    </row>
    <row r="144">
      <c r="A144" s="33" t="str">
        <f t="shared" si="1"/>
        <v/>
      </c>
      <c r="B144" s="22" t="str">
        <f t="shared" si="2"/>
        <v/>
      </c>
      <c r="C144" s="14" t="str">
        <f>IF($A144&lt;&gt;"",MINIFS(Merchant!$A:$A,Merchant!$B:$B,$G$2),)</f>
        <v/>
      </c>
      <c r="D144" s="14" t="str">
        <f t="shared" si="3"/>
        <v/>
      </c>
      <c r="E144" s="14" t="str">
        <f t="shared" si="4"/>
        <v/>
      </c>
      <c r="F144" s="6" t="str">
        <f>IF($A144&lt;&gt;"",MAXIFS(Token!$C:$C,Token!$A:$A,$D144),)</f>
        <v/>
      </c>
    </row>
    <row r="145">
      <c r="A145" s="33" t="str">
        <f t="shared" si="1"/>
        <v/>
      </c>
      <c r="B145" s="22" t="str">
        <f t="shared" si="2"/>
        <v/>
      </c>
      <c r="C145" s="14" t="str">
        <f>IF($A145&lt;&gt;"",MINIFS(Merchant!$A:$A,Merchant!$B:$B,$G$2),)</f>
        <v/>
      </c>
      <c r="D145" s="14" t="str">
        <f t="shared" si="3"/>
        <v/>
      </c>
      <c r="E145" s="14" t="str">
        <f t="shared" si="4"/>
        <v/>
      </c>
      <c r="F145" s="6" t="str">
        <f>IF($A145&lt;&gt;"",MAXIFS(Token!$C:$C,Token!$A:$A,$D145),)</f>
        <v/>
      </c>
    </row>
    <row r="146">
      <c r="A146" s="33" t="str">
        <f t="shared" si="1"/>
        <v/>
      </c>
      <c r="B146" s="22" t="str">
        <f t="shared" si="2"/>
        <v/>
      </c>
      <c r="C146" s="14" t="str">
        <f>IF($A146&lt;&gt;"",MINIFS(Merchant!$A:$A,Merchant!$B:$B,$G$2),)</f>
        <v/>
      </c>
      <c r="D146" s="14" t="str">
        <f t="shared" si="3"/>
        <v/>
      </c>
      <c r="E146" s="14" t="str">
        <f t="shared" si="4"/>
        <v/>
      </c>
      <c r="F146" s="6" t="str">
        <f>IF($A146&lt;&gt;"",MAXIFS(Token!$C:$C,Token!$A:$A,$D146),)</f>
        <v/>
      </c>
    </row>
    <row r="147">
      <c r="A147" s="33" t="str">
        <f t="shared" si="1"/>
        <v/>
      </c>
      <c r="B147" s="22" t="str">
        <f t="shared" si="2"/>
        <v/>
      </c>
      <c r="C147" s="14" t="str">
        <f>IF($A147&lt;&gt;"",MINIFS(Merchant!$A:$A,Merchant!$B:$B,$G$2),)</f>
        <v/>
      </c>
      <c r="D147" s="14" t="str">
        <f t="shared" si="3"/>
        <v/>
      </c>
      <c r="E147" s="14" t="str">
        <f t="shared" si="4"/>
        <v/>
      </c>
      <c r="F147" s="6" t="str">
        <f>IF($A147&lt;&gt;"",MAXIFS(Token!$C:$C,Token!$A:$A,$D147),)</f>
        <v/>
      </c>
    </row>
    <row r="148">
      <c r="A148" s="33" t="str">
        <f t="shared" si="1"/>
        <v/>
      </c>
      <c r="B148" s="22" t="str">
        <f t="shared" si="2"/>
        <v/>
      </c>
      <c r="C148" s="14" t="str">
        <f>IF($A148&lt;&gt;"",MINIFS(Merchant!$A:$A,Merchant!$B:$B,$G$2),)</f>
        <v/>
      </c>
      <c r="D148" s="14" t="str">
        <f t="shared" si="3"/>
        <v/>
      </c>
      <c r="E148" s="14" t="str">
        <f t="shared" si="4"/>
        <v/>
      </c>
      <c r="F148" s="6" t="str">
        <f>IF($A148&lt;&gt;"",MAXIFS(Token!$C:$C,Token!$A:$A,$D148),)</f>
        <v/>
      </c>
    </row>
    <row r="149">
      <c r="A149" s="33" t="str">
        <f t="shared" si="1"/>
        <v/>
      </c>
      <c r="B149" s="22" t="str">
        <f t="shared" si="2"/>
        <v/>
      </c>
      <c r="C149" s="14" t="str">
        <f>IF($A149&lt;&gt;"",MINIFS(Merchant!$A:$A,Merchant!$B:$B,$G$2),)</f>
        <v/>
      </c>
      <c r="D149" s="14" t="str">
        <f t="shared" si="3"/>
        <v/>
      </c>
      <c r="E149" s="14" t="str">
        <f t="shared" si="4"/>
        <v/>
      </c>
      <c r="F149" s="6" t="str">
        <f>IF($A149&lt;&gt;"",MAXIFS(Token!$C:$C,Token!$A:$A,$D149),)</f>
        <v/>
      </c>
    </row>
    <row r="150">
      <c r="A150" s="33" t="str">
        <f t="shared" si="1"/>
        <v/>
      </c>
      <c r="B150" s="22" t="str">
        <f t="shared" si="2"/>
        <v/>
      </c>
      <c r="C150" s="14" t="str">
        <f>IF($A150&lt;&gt;"",MINIFS(Merchant!$A:$A,Merchant!$B:$B,$G$2),)</f>
        <v/>
      </c>
      <c r="D150" s="14" t="str">
        <f t="shared" si="3"/>
        <v/>
      </c>
      <c r="E150" s="14" t="str">
        <f t="shared" si="4"/>
        <v/>
      </c>
      <c r="F150" s="6" t="str">
        <f>IF($A150&lt;&gt;"",MAXIFS(Token!$C:$C,Token!$A:$A,$D150),)</f>
        <v/>
      </c>
    </row>
    <row r="151">
      <c r="A151" s="33" t="str">
        <f t="shared" si="1"/>
        <v/>
      </c>
      <c r="B151" s="22" t="str">
        <f t="shared" si="2"/>
        <v/>
      </c>
      <c r="C151" s="14" t="str">
        <f>IF($A151&lt;&gt;"",MINIFS(Merchant!$A:$A,Merchant!$B:$B,$G$2),)</f>
        <v/>
      </c>
      <c r="D151" s="14" t="str">
        <f t="shared" si="3"/>
        <v/>
      </c>
      <c r="E151" s="14" t="str">
        <f t="shared" si="4"/>
        <v/>
      </c>
      <c r="F151" s="6" t="str">
        <f>IF($A151&lt;&gt;"",MAXIFS(Token!$C:$C,Token!$A:$A,$D151),)</f>
        <v/>
      </c>
    </row>
    <row r="152">
      <c r="A152" s="33" t="str">
        <f t="shared" si="1"/>
        <v/>
      </c>
      <c r="B152" s="22" t="str">
        <f t="shared" si="2"/>
        <v/>
      </c>
      <c r="C152" s="14" t="str">
        <f>IF($A152&lt;&gt;"",MINIFS(Merchant!$A:$A,Merchant!$B:$B,$G$2),)</f>
        <v/>
      </c>
      <c r="D152" s="14" t="str">
        <f t="shared" si="3"/>
        <v/>
      </c>
      <c r="E152" s="14" t="str">
        <f t="shared" si="4"/>
        <v/>
      </c>
      <c r="F152" s="6" t="str">
        <f>IF($A152&lt;&gt;"",MAXIFS(Token!$C:$C,Token!$A:$A,$D152),)</f>
        <v/>
      </c>
    </row>
    <row r="153">
      <c r="A153" s="33" t="str">
        <f t="shared" si="1"/>
        <v/>
      </c>
      <c r="B153" s="22" t="str">
        <f t="shared" si="2"/>
        <v/>
      </c>
      <c r="C153" s="14" t="str">
        <f>IF($A153&lt;&gt;"",MINIFS(Merchant!$A:$A,Merchant!$B:$B,$G$2),)</f>
        <v/>
      </c>
      <c r="D153" s="14" t="str">
        <f t="shared" si="3"/>
        <v/>
      </c>
      <c r="E153" s="14" t="str">
        <f t="shared" si="4"/>
        <v/>
      </c>
      <c r="F153" s="6" t="str">
        <f>IF($A153&lt;&gt;"",MAXIFS(Token!$C:$C,Token!$A:$A,$D153),)</f>
        <v/>
      </c>
    </row>
    <row r="154">
      <c r="A154" s="33" t="str">
        <f t="shared" si="1"/>
        <v/>
      </c>
      <c r="B154" s="22" t="str">
        <f t="shared" si="2"/>
        <v/>
      </c>
      <c r="C154" s="14" t="str">
        <f>IF($A154&lt;&gt;"",MINIFS(Merchant!$A:$A,Merchant!$B:$B,$G$2),)</f>
        <v/>
      </c>
      <c r="D154" s="14" t="str">
        <f t="shared" si="3"/>
        <v/>
      </c>
      <c r="E154" s="14" t="str">
        <f t="shared" si="4"/>
        <v/>
      </c>
      <c r="F154" s="6" t="str">
        <f>IF($A154&lt;&gt;"",MAXIFS(Token!$C:$C,Token!$A:$A,$D154),)</f>
        <v/>
      </c>
    </row>
    <row r="155">
      <c r="A155" s="33" t="str">
        <f t="shared" si="1"/>
        <v/>
      </c>
      <c r="B155" s="22" t="str">
        <f t="shared" si="2"/>
        <v/>
      </c>
      <c r="C155" s="14" t="str">
        <f>IF($A155&lt;&gt;"",MINIFS(Merchant!$A:$A,Merchant!$B:$B,$G$2),)</f>
        <v/>
      </c>
      <c r="D155" s="14" t="str">
        <f t="shared" si="3"/>
        <v/>
      </c>
      <c r="E155" s="14" t="str">
        <f t="shared" si="4"/>
        <v/>
      </c>
      <c r="F155" s="6" t="str">
        <f>IF($A155&lt;&gt;"",MAXIFS(Token!$C:$C,Token!$A:$A,$D155),)</f>
        <v/>
      </c>
    </row>
    <row r="156">
      <c r="A156" s="33" t="str">
        <f t="shared" si="1"/>
        <v/>
      </c>
      <c r="B156" s="22" t="str">
        <f t="shared" si="2"/>
        <v/>
      </c>
      <c r="C156" s="14" t="str">
        <f>IF($A156&lt;&gt;"",MINIFS(Merchant!$A:$A,Merchant!$B:$B,$G$2),)</f>
        <v/>
      </c>
      <c r="D156" s="14" t="str">
        <f t="shared" si="3"/>
        <v/>
      </c>
      <c r="E156" s="14" t="str">
        <f t="shared" si="4"/>
        <v/>
      </c>
      <c r="F156" s="6" t="str">
        <f>IF($A156&lt;&gt;"",MAXIFS(Token!$C:$C,Token!$A:$A,$D156),)</f>
        <v/>
      </c>
    </row>
    <row r="157">
      <c r="A157" s="33" t="str">
        <f t="shared" si="1"/>
        <v/>
      </c>
      <c r="B157" s="22" t="str">
        <f t="shared" si="2"/>
        <v/>
      </c>
      <c r="C157" s="14" t="str">
        <f>IF($A157&lt;&gt;"",MINIFS(Merchant!$A:$A,Merchant!$B:$B,$G$2),)</f>
        <v/>
      </c>
      <c r="D157" s="14" t="str">
        <f t="shared" si="3"/>
        <v/>
      </c>
      <c r="E157" s="14" t="str">
        <f t="shared" si="4"/>
        <v/>
      </c>
      <c r="F157" s="6" t="str">
        <f>IF($A157&lt;&gt;"",MAXIFS(Token!$C:$C,Token!$A:$A,$D157),)</f>
        <v/>
      </c>
    </row>
    <row r="158">
      <c r="A158" s="33" t="str">
        <f t="shared" si="1"/>
        <v/>
      </c>
      <c r="B158" s="22" t="str">
        <f t="shared" si="2"/>
        <v/>
      </c>
      <c r="C158" s="14" t="str">
        <f>IF($A158&lt;&gt;"",MINIFS(Merchant!$A:$A,Merchant!$B:$B,$G$2),)</f>
        <v/>
      </c>
      <c r="D158" s="14" t="str">
        <f t="shared" si="3"/>
        <v/>
      </c>
      <c r="E158" s="14" t="str">
        <f t="shared" si="4"/>
        <v/>
      </c>
      <c r="F158" s="6" t="str">
        <f>IF($A158&lt;&gt;"",MAXIFS(Token!$C:$C,Token!$A:$A,$D158),)</f>
        <v/>
      </c>
    </row>
    <row r="159">
      <c r="A159" s="33" t="str">
        <f t="shared" si="1"/>
        <v/>
      </c>
      <c r="B159" s="22" t="str">
        <f t="shared" si="2"/>
        <v/>
      </c>
      <c r="C159" s="14" t="str">
        <f>IF($A159&lt;&gt;"",MINIFS(Merchant!$A:$A,Merchant!$B:$B,$G$2),)</f>
        <v/>
      </c>
      <c r="D159" s="14" t="str">
        <f t="shared" si="3"/>
        <v/>
      </c>
      <c r="E159" s="14" t="str">
        <f t="shared" si="4"/>
        <v/>
      </c>
      <c r="F159" s="6" t="str">
        <f>IF($A159&lt;&gt;"",MAXIFS(Token!$C:$C,Token!$A:$A,$D159),)</f>
        <v/>
      </c>
    </row>
    <row r="160">
      <c r="A160" s="33" t="str">
        <f t="shared" si="1"/>
        <v/>
      </c>
      <c r="B160" s="22" t="str">
        <f t="shared" si="2"/>
        <v/>
      </c>
      <c r="C160" s="14" t="str">
        <f>IF($A160&lt;&gt;"",MINIFS(Merchant!$A:$A,Merchant!$B:$B,$G$2),)</f>
        <v/>
      </c>
      <c r="D160" s="14" t="str">
        <f t="shared" si="3"/>
        <v/>
      </c>
      <c r="E160" s="14" t="str">
        <f t="shared" si="4"/>
        <v/>
      </c>
      <c r="F160" s="6" t="str">
        <f>IF($A160&lt;&gt;"",MAXIFS(Token!$C:$C,Token!$A:$A,$D160),)</f>
        <v/>
      </c>
    </row>
    <row r="161">
      <c r="A161" s="33" t="str">
        <f t="shared" si="1"/>
        <v/>
      </c>
      <c r="B161" s="22" t="str">
        <f t="shared" si="2"/>
        <v/>
      </c>
      <c r="C161" s="14" t="str">
        <f>IF($A161&lt;&gt;"",MINIFS(Merchant!$A:$A,Merchant!$B:$B,$G$2),)</f>
        <v/>
      </c>
      <c r="D161" s="14" t="str">
        <f t="shared" si="3"/>
        <v/>
      </c>
      <c r="E161" s="14" t="str">
        <f t="shared" si="4"/>
        <v/>
      </c>
      <c r="F161" s="6" t="str">
        <f>IF($A161&lt;&gt;"",MAXIFS(Token!$C:$C,Token!$A:$A,$D161),)</f>
        <v/>
      </c>
    </row>
    <row r="162">
      <c r="A162" s="33" t="str">
        <f t="shared" si="1"/>
        <v/>
      </c>
      <c r="B162" s="22" t="str">
        <f t="shared" si="2"/>
        <v/>
      </c>
      <c r="C162" s="14" t="str">
        <f>IF($A162&lt;&gt;"",MINIFS(Merchant!$A:$A,Merchant!$B:$B,$G$2),)</f>
        <v/>
      </c>
      <c r="D162" s="14" t="str">
        <f t="shared" si="3"/>
        <v/>
      </c>
      <c r="E162" s="14" t="str">
        <f t="shared" si="4"/>
        <v/>
      </c>
      <c r="F162" s="6" t="str">
        <f>IF($A162&lt;&gt;"",MAXIFS(Token!$C:$C,Token!$A:$A,$D162),)</f>
        <v/>
      </c>
    </row>
    <row r="163">
      <c r="A163" s="33" t="str">
        <f t="shared" si="1"/>
        <v/>
      </c>
      <c r="B163" s="22" t="str">
        <f t="shared" si="2"/>
        <v/>
      </c>
      <c r="C163" s="14" t="str">
        <f>IF($A163&lt;&gt;"",MINIFS(Merchant!$A:$A,Merchant!$B:$B,$G$2),)</f>
        <v/>
      </c>
      <c r="D163" s="14" t="str">
        <f t="shared" si="3"/>
        <v/>
      </c>
      <c r="E163" s="14" t="str">
        <f t="shared" si="4"/>
        <v/>
      </c>
      <c r="F163" s="6" t="str">
        <f>IF($A163&lt;&gt;"",MAXIFS(Token!$C:$C,Token!$A:$A,$D163),)</f>
        <v/>
      </c>
    </row>
    <row r="164">
      <c r="A164" s="33" t="str">
        <f t="shared" si="1"/>
        <v/>
      </c>
      <c r="B164" s="22" t="str">
        <f t="shared" si="2"/>
        <v/>
      </c>
      <c r="C164" s="14" t="str">
        <f>IF($A164&lt;&gt;"",MINIFS(Merchant!$A:$A,Merchant!$B:$B,$G$2),)</f>
        <v/>
      </c>
      <c r="D164" s="14" t="str">
        <f t="shared" si="3"/>
        <v/>
      </c>
      <c r="E164" s="14" t="str">
        <f t="shared" si="4"/>
        <v/>
      </c>
      <c r="F164" s="6" t="str">
        <f>IF($A164&lt;&gt;"",MAXIFS(Token!$C:$C,Token!$A:$A,$D164),)</f>
        <v/>
      </c>
    </row>
    <row r="165">
      <c r="A165" s="33" t="str">
        <f t="shared" si="1"/>
        <v/>
      </c>
      <c r="B165" s="22" t="str">
        <f t="shared" si="2"/>
        <v/>
      </c>
      <c r="C165" s="14" t="str">
        <f>IF($A165&lt;&gt;"",MINIFS(Merchant!$A:$A,Merchant!$B:$B,$G$2),)</f>
        <v/>
      </c>
      <c r="D165" s="14" t="str">
        <f t="shared" si="3"/>
        <v/>
      </c>
      <c r="E165" s="14" t="str">
        <f t="shared" si="4"/>
        <v/>
      </c>
      <c r="F165" s="6" t="str">
        <f>IF($A165&lt;&gt;"",MAXIFS(Token!$C:$C,Token!$A:$A,$D165),)</f>
        <v/>
      </c>
    </row>
    <row r="166">
      <c r="A166" s="33" t="str">
        <f t="shared" si="1"/>
        <v/>
      </c>
      <c r="B166" s="22" t="str">
        <f t="shared" si="2"/>
        <v/>
      </c>
      <c r="C166" s="14" t="str">
        <f>IF($A166&lt;&gt;"",MINIFS(Merchant!$A:$A,Merchant!$B:$B,$G$2),)</f>
        <v/>
      </c>
      <c r="D166" s="14" t="str">
        <f t="shared" si="3"/>
        <v/>
      </c>
      <c r="E166" s="14" t="str">
        <f t="shared" si="4"/>
        <v/>
      </c>
      <c r="F166" s="6" t="str">
        <f>IF($A166&lt;&gt;"",MAXIFS(Token!$C:$C,Token!$A:$A,$D166),)</f>
        <v/>
      </c>
    </row>
    <row r="167">
      <c r="A167" s="33" t="str">
        <f t="shared" si="1"/>
        <v/>
      </c>
      <c r="B167" s="22" t="str">
        <f t="shared" si="2"/>
        <v/>
      </c>
      <c r="C167" s="14" t="str">
        <f>IF($A167&lt;&gt;"",MINIFS(Merchant!$A:$A,Merchant!$B:$B,$G$2),)</f>
        <v/>
      </c>
      <c r="D167" s="14" t="str">
        <f t="shared" si="3"/>
        <v/>
      </c>
      <c r="E167" s="14" t="str">
        <f t="shared" si="4"/>
        <v/>
      </c>
      <c r="F167" s="6" t="str">
        <f>IF($A167&lt;&gt;"",MAXIFS(Token!$C:$C,Token!$A:$A,$D167),)</f>
        <v/>
      </c>
    </row>
    <row r="168">
      <c r="A168" s="33" t="str">
        <f t="shared" si="1"/>
        <v/>
      </c>
      <c r="B168" s="22" t="str">
        <f t="shared" si="2"/>
        <v/>
      </c>
      <c r="C168" s="14" t="str">
        <f>IF($A168&lt;&gt;"",MINIFS(Merchant!$A:$A,Merchant!$B:$B,$G$2),)</f>
        <v/>
      </c>
      <c r="D168" s="14" t="str">
        <f t="shared" si="3"/>
        <v/>
      </c>
      <c r="E168" s="14" t="str">
        <f t="shared" si="4"/>
        <v/>
      </c>
      <c r="F168" s="6" t="str">
        <f>IF($A168&lt;&gt;"",MAXIFS(Token!$C:$C,Token!$A:$A,$D168),)</f>
        <v/>
      </c>
    </row>
    <row r="169">
      <c r="A169" s="33" t="str">
        <f t="shared" si="1"/>
        <v/>
      </c>
      <c r="B169" s="22" t="str">
        <f t="shared" si="2"/>
        <v/>
      </c>
      <c r="C169" s="14" t="str">
        <f>IF($A169&lt;&gt;"",MINIFS(Merchant!$A:$A,Merchant!$B:$B,$G$2),)</f>
        <v/>
      </c>
      <c r="D169" s="14" t="str">
        <f t="shared" si="3"/>
        <v/>
      </c>
      <c r="E169" s="14" t="str">
        <f t="shared" si="4"/>
        <v/>
      </c>
      <c r="F169" s="6" t="str">
        <f>IF($A169&lt;&gt;"",MAXIFS(Token!$C:$C,Token!$A:$A,$D169),)</f>
        <v/>
      </c>
    </row>
    <row r="170">
      <c r="A170" s="33" t="str">
        <f t="shared" si="1"/>
        <v/>
      </c>
      <c r="B170" s="22" t="str">
        <f t="shared" si="2"/>
        <v/>
      </c>
      <c r="C170" s="14" t="str">
        <f>IF($A170&lt;&gt;"",MINIFS(Merchant!$A:$A,Merchant!$B:$B,$G$2),)</f>
        <v/>
      </c>
      <c r="D170" s="14" t="str">
        <f t="shared" si="3"/>
        <v/>
      </c>
      <c r="E170" s="14" t="str">
        <f t="shared" si="4"/>
        <v/>
      </c>
      <c r="F170" s="6" t="str">
        <f>IF($A170&lt;&gt;"",MAXIFS(Token!$C:$C,Token!$A:$A,$D170),)</f>
        <v/>
      </c>
    </row>
    <row r="171">
      <c r="A171" s="33" t="str">
        <f t="shared" si="1"/>
        <v/>
      </c>
      <c r="B171" s="22" t="str">
        <f t="shared" si="2"/>
        <v/>
      </c>
      <c r="C171" s="14" t="str">
        <f>IF($A171&lt;&gt;"",MINIFS(Merchant!$A:$A,Merchant!$B:$B,$G$2),)</f>
        <v/>
      </c>
      <c r="D171" s="14" t="str">
        <f t="shared" si="3"/>
        <v/>
      </c>
      <c r="E171" s="14" t="str">
        <f t="shared" si="4"/>
        <v/>
      </c>
      <c r="F171" s="6" t="str">
        <f>IF($A171&lt;&gt;"",MAXIFS(Token!$C:$C,Token!$A:$A,$D171),)</f>
        <v/>
      </c>
    </row>
    <row r="172">
      <c r="A172" s="33" t="str">
        <f t="shared" si="1"/>
        <v/>
      </c>
      <c r="B172" s="22" t="str">
        <f t="shared" si="2"/>
        <v/>
      </c>
      <c r="C172" s="14" t="str">
        <f>IF($A172&lt;&gt;"",MINIFS(Merchant!$A:$A,Merchant!$B:$B,$G$2),)</f>
        <v/>
      </c>
      <c r="D172" s="14" t="str">
        <f t="shared" si="3"/>
        <v/>
      </c>
      <c r="E172" s="14" t="str">
        <f t="shared" si="4"/>
        <v/>
      </c>
      <c r="F172" s="6" t="str">
        <f>IF($A172&lt;&gt;"",MAXIFS(Token!$C:$C,Token!$A:$A,$D172),)</f>
        <v/>
      </c>
    </row>
    <row r="173">
      <c r="A173" s="33" t="str">
        <f t="shared" si="1"/>
        <v/>
      </c>
      <c r="B173" s="22" t="str">
        <f t="shared" si="2"/>
        <v/>
      </c>
      <c r="C173" s="14" t="str">
        <f>IF($A173&lt;&gt;"",MINIFS(Merchant!$A:$A,Merchant!$B:$B,$G$2),)</f>
        <v/>
      </c>
      <c r="D173" s="14" t="str">
        <f t="shared" si="3"/>
        <v/>
      </c>
      <c r="E173" s="14" t="str">
        <f t="shared" si="4"/>
        <v/>
      </c>
      <c r="F173" s="6" t="str">
        <f>IF($A173&lt;&gt;"",MAXIFS(Token!$C:$C,Token!$A:$A,$D173),)</f>
        <v/>
      </c>
    </row>
    <row r="174">
      <c r="A174" s="33" t="str">
        <f t="shared" si="1"/>
        <v/>
      </c>
      <c r="B174" s="22" t="str">
        <f t="shared" si="2"/>
        <v/>
      </c>
      <c r="C174" s="14" t="str">
        <f>IF($A174&lt;&gt;"",MINIFS(Merchant!$A:$A,Merchant!$B:$B,$G$2),)</f>
        <v/>
      </c>
      <c r="D174" s="14" t="str">
        <f t="shared" si="3"/>
        <v/>
      </c>
      <c r="E174" s="14" t="str">
        <f t="shared" si="4"/>
        <v/>
      </c>
      <c r="F174" s="6" t="str">
        <f>IF($A174&lt;&gt;"",MAXIFS(Token!$C:$C,Token!$A:$A,$D174),)</f>
        <v/>
      </c>
    </row>
    <row r="175">
      <c r="A175" s="33" t="str">
        <f t="shared" si="1"/>
        <v/>
      </c>
      <c r="B175" s="22" t="str">
        <f t="shared" si="2"/>
        <v/>
      </c>
      <c r="C175" s="14" t="str">
        <f>IF($A175&lt;&gt;"",MINIFS(Merchant!$A:$A,Merchant!$B:$B,$G$2),)</f>
        <v/>
      </c>
      <c r="D175" s="14" t="str">
        <f t="shared" si="3"/>
        <v/>
      </c>
      <c r="E175" s="14" t="str">
        <f t="shared" si="4"/>
        <v/>
      </c>
      <c r="F175" s="6" t="str">
        <f>IF($A175&lt;&gt;"",MAXIFS(Token!$C:$C,Token!$A:$A,$D175),)</f>
        <v/>
      </c>
    </row>
    <row r="176">
      <c r="A176" s="33" t="str">
        <f t="shared" si="1"/>
        <v/>
      </c>
      <c r="B176" s="22" t="str">
        <f t="shared" si="2"/>
        <v/>
      </c>
      <c r="C176" s="14" t="str">
        <f>IF($A176&lt;&gt;"",MINIFS(Merchant!$A:$A,Merchant!$B:$B,$G$2),)</f>
        <v/>
      </c>
      <c r="D176" s="14" t="str">
        <f t="shared" si="3"/>
        <v/>
      </c>
      <c r="E176" s="14" t="str">
        <f t="shared" si="4"/>
        <v/>
      </c>
      <c r="F176" s="6" t="str">
        <f>IF($A176&lt;&gt;"",MAXIFS(Token!$C:$C,Token!$A:$A,$D176),)</f>
        <v/>
      </c>
    </row>
    <row r="177">
      <c r="A177" s="33" t="str">
        <f t="shared" si="1"/>
        <v/>
      </c>
      <c r="B177" s="22" t="str">
        <f t="shared" si="2"/>
        <v/>
      </c>
      <c r="C177" s="14" t="str">
        <f>IF($A177&lt;&gt;"",MINIFS(Merchant!$A:$A,Merchant!$B:$B,$G$2),)</f>
        <v/>
      </c>
      <c r="D177" s="14" t="str">
        <f t="shared" si="3"/>
        <v/>
      </c>
      <c r="E177" s="14" t="str">
        <f t="shared" si="4"/>
        <v/>
      </c>
      <c r="F177" s="6" t="str">
        <f>IF($A177&lt;&gt;"",MAXIFS(Token!$C:$C,Token!$A:$A,$D177),)</f>
        <v/>
      </c>
    </row>
    <row r="178">
      <c r="A178" s="33" t="str">
        <f t="shared" si="1"/>
        <v/>
      </c>
      <c r="B178" s="22" t="str">
        <f t="shared" si="2"/>
        <v/>
      </c>
      <c r="C178" s="14" t="str">
        <f>IF($A178&lt;&gt;"",MINIFS(Merchant!$A:$A,Merchant!$B:$B,$G$2),)</f>
        <v/>
      </c>
      <c r="D178" s="14" t="str">
        <f t="shared" si="3"/>
        <v/>
      </c>
      <c r="E178" s="14" t="str">
        <f t="shared" si="4"/>
        <v/>
      </c>
      <c r="F178" s="6" t="str">
        <f>IF($A178&lt;&gt;"",MAXIFS(Token!$C:$C,Token!$A:$A,$D178),)</f>
        <v/>
      </c>
    </row>
    <row r="179">
      <c r="A179" s="33" t="str">
        <f t="shared" si="1"/>
        <v/>
      </c>
      <c r="B179" s="22" t="str">
        <f t="shared" si="2"/>
        <v/>
      </c>
      <c r="C179" s="14" t="str">
        <f>IF($A179&lt;&gt;"",MINIFS(Merchant!$A:$A,Merchant!$B:$B,$G$2),)</f>
        <v/>
      </c>
      <c r="D179" s="14" t="str">
        <f t="shared" si="3"/>
        <v/>
      </c>
      <c r="E179" s="14" t="str">
        <f t="shared" si="4"/>
        <v/>
      </c>
      <c r="F179" s="6" t="str">
        <f>IF($A179&lt;&gt;"",MAXIFS(Token!$C:$C,Token!$A:$A,$D179),)</f>
        <v/>
      </c>
    </row>
    <row r="180">
      <c r="A180" s="33" t="str">
        <f t="shared" si="1"/>
        <v/>
      </c>
      <c r="B180" s="22" t="str">
        <f t="shared" si="2"/>
        <v/>
      </c>
      <c r="C180" s="14" t="str">
        <f>IF($A180&lt;&gt;"",MINIFS(Merchant!$A:$A,Merchant!$B:$B,$G$2),)</f>
        <v/>
      </c>
      <c r="D180" s="14" t="str">
        <f t="shared" si="3"/>
        <v/>
      </c>
      <c r="E180" s="14" t="str">
        <f t="shared" si="4"/>
        <v/>
      </c>
      <c r="F180" s="6" t="str">
        <f>IF($A180&lt;&gt;"",MAXIFS(Token!$C:$C,Token!$A:$A,$D180),)</f>
        <v/>
      </c>
    </row>
    <row r="181">
      <c r="A181" s="33" t="str">
        <f t="shared" si="1"/>
        <v/>
      </c>
      <c r="B181" s="22" t="str">
        <f t="shared" si="2"/>
        <v/>
      </c>
      <c r="C181" s="14" t="str">
        <f>IF($A181&lt;&gt;"",MINIFS(Merchant!$A:$A,Merchant!$B:$B,$G$2),)</f>
        <v/>
      </c>
      <c r="D181" s="14" t="str">
        <f t="shared" si="3"/>
        <v/>
      </c>
      <c r="E181" s="14" t="str">
        <f t="shared" si="4"/>
        <v/>
      </c>
      <c r="F181" s="6" t="str">
        <f>IF($A181&lt;&gt;"",MAXIFS(Token!$C:$C,Token!$A:$A,$D181),)</f>
        <v/>
      </c>
    </row>
    <row r="182">
      <c r="A182" s="33" t="str">
        <f t="shared" si="1"/>
        <v/>
      </c>
      <c r="B182" s="22" t="str">
        <f t="shared" si="2"/>
        <v/>
      </c>
      <c r="C182" s="14" t="str">
        <f>IF($A182&lt;&gt;"",MINIFS(Merchant!$A:$A,Merchant!$B:$B,$G$2),)</f>
        <v/>
      </c>
      <c r="D182" s="14" t="str">
        <f t="shared" si="3"/>
        <v/>
      </c>
      <c r="E182" s="14" t="str">
        <f t="shared" si="4"/>
        <v/>
      </c>
      <c r="F182" s="6" t="str">
        <f>IF($A182&lt;&gt;"",MAXIFS(Token!$C:$C,Token!$A:$A,$D182),)</f>
        <v/>
      </c>
    </row>
    <row r="183">
      <c r="A183" s="33" t="str">
        <f t="shared" si="1"/>
        <v/>
      </c>
      <c r="B183" s="22" t="str">
        <f t="shared" si="2"/>
        <v/>
      </c>
      <c r="C183" s="14" t="str">
        <f>IF($A183&lt;&gt;"",MINIFS(Merchant!$A:$A,Merchant!$B:$B,$G$2),)</f>
        <v/>
      </c>
      <c r="D183" s="14" t="str">
        <f t="shared" si="3"/>
        <v/>
      </c>
      <c r="E183" s="14" t="str">
        <f t="shared" si="4"/>
        <v/>
      </c>
      <c r="F183" s="6" t="str">
        <f>IF($A183&lt;&gt;"",MAXIFS(Token!$C:$C,Token!$A:$A,$D183),)</f>
        <v/>
      </c>
    </row>
    <row r="184">
      <c r="A184" s="33" t="str">
        <f t="shared" si="1"/>
        <v/>
      </c>
      <c r="B184" s="22" t="str">
        <f t="shared" si="2"/>
        <v/>
      </c>
      <c r="C184" s="14" t="str">
        <f>IF($A184&lt;&gt;"",MINIFS(Merchant!$A:$A,Merchant!$B:$B,$G$2),)</f>
        <v/>
      </c>
      <c r="D184" s="14" t="str">
        <f t="shared" si="3"/>
        <v/>
      </c>
      <c r="E184" s="14" t="str">
        <f t="shared" si="4"/>
        <v/>
      </c>
      <c r="F184" s="6" t="str">
        <f>IF($A184&lt;&gt;"",MAXIFS(Token!$C:$C,Token!$A:$A,$D184),)</f>
        <v/>
      </c>
    </row>
    <row r="185">
      <c r="A185" s="33" t="str">
        <f t="shared" si="1"/>
        <v/>
      </c>
      <c r="B185" s="22" t="str">
        <f t="shared" si="2"/>
        <v/>
      </c>
      <c r="C185" s="14" t="str">
        <f>IF($A185&lt;&gt;"",MINIFS(Merchant!$A:$A,Merchant!$B:$B,$G$2),)</f>
        <v/>
      </c>
      <c r="D185" s="14" t="str">
        <f t="shared" si="3"/>
        <v/>
      </c>
      <c r="E185" s="14" t="str">
        <f t="shared" si="4"/>
        <v/>
      </c>
      <c r="F185" s="6" t="str">
        <f>IF($A185&lt;&gt;"",MAXIFS(Token!$C:$C,Token!$A:$A,$D185),)</f>
        <v/>
      </c>
    </row>
    <row r="186">
      <c r="A186" s="33" t="str">
        <f t="shared" si="1"/>
        <v/>
      </c>
      <c r="B186" s="22" t="str">
        <f t="shared" si="2"/>
        <v/>
      </c>
      <c r="C186" s="14" t="str">
        <f>IF($A186&lt;&gt;"",MINIFS(Merchant!$A:$A,Merchant!$B:$B,$G$2),)</f>
        <v/>
      </c>
      <c r="D186" s="14" t="str">
        <f t="shared" si="3"/>
        <v/>
      </c>
      <c r="E186" s="14" t="str">
        <f t="shared" si="4"/>
        <v/>
      </c>
      <c r="F186" s="6" t="str">
        <f>IF($A186&lt;&gt;"",MAXIFS(Token!$C:$C,Token!$A:$A,$D186),)</f>
        <v/>
      </c>
    </row>
    <row r="187">
      <c r="A187" s="33" t="str">
        <f t="shared" si="1"/>
        <v/>
      </c>
      <c r="B187" s="22" t="str">
        <f t="shared" si="2"/>
        <v/>
      </c>
      <c r="C187" s="14" t="str">
        <f>IF($A187&lt;&gt;"",MINIFS(Merchant!$A:$A,Merchant!$B:$B,$G$2),)</f>
        <v/>
      </c>
      <c r="D187" s="14" t="str">
        <f t="shared" si="3"/>
        <v/>
      </c>
      <c r="E187" s="14" t="str">
        <f t="shared" si="4"/>
        <v/>
      </c>
      <c r="F187" s="6" t="str">
        <f>IF($A187&lt;&gt;"",MAXIFS(Token!$C:$C,Token!$A:$A,$D187),)</f>
        <v/>
      </c>
    </row>
    <row r="188">
      <c r="A188" s="33" t="str">
        <f t="shared" si="1"/>
        <v/>
      </c>
      <c r="B188" s="22" t="str">
        <f t="shared" si="2"/>
        <v/>
      </c>
      <c r="C188" s="14" t="str">
        <f>IF($A188&lt;&gt;"",MINIFS(Merchant!$A:$A,Merchant!$B:$B,$G$2),)</f>
        <v/>
      </c>
      <c r="D188" s="14" t="str">
        <f t="shared" si="3"/>
        <v/>
      </c>
      <c r="E188" s="14" t="str">
        <f t="shared" si="4"/>
        <v/>
      </c>
      <c r="F188" s="6" t="str">
        <f>IF($A188&lt;&gt;"",MAXIFS(Token!$C:$C,Token!$A:$A,$D188),)</f>
        <v/>
      </c>
    </row>
    <row r="189">
      <c r="A189" s="33" t="str">
        <f t="shared" si="1"/>
        <v/>
      </c>
      <c r="B189" s="22" t="str">
        <f t="shared" si="2"/>
        <v/>
      </c>
      <c r="C189" s="14" t="str">
        <f>IF($A189&lt;&gt;"",MINIFS(Merchant!$A:$A,Merchant!$B:$B,$G$2),)</f>
        <v/>
      </c>
      <c r="D189" s="14" t="str">
        <f t="shared" si="3"/>
        <v/>
      </c>
      <c r="E189" s="14" t="str">
        <f t="shared" si="4"/>
        <v/>
      </c>
      <c r="F189" s="6" t="str">
        <f>IF($A189&lt;&gt;"",MAXIFS(Token!$C:$C,Token!$A:$A,$D189),)</f>
        <v/>
      </c>
    </row>
    <row r="190">
      <c r="A190" s="33" t="str">
        <f t="shared" si="1"/>
        <v/>
      </c>
      <c r="B190" s="22" t="str">
        <f t="shared" si="2"/>
        <v/>
      </c>
      <c r="C190" s="14" t="str">
        <f>IF($A190&lt;&gt;"",MINIFS(Merchant!$A:$A,Merchant!$B:$B,$G$2),)</f>
        <v/>
      </c>
      <c r="D190" s="14" t="str">
        <f t="shared" si="3"/>
        <v/>
      </c>
      <c r="E190" s="14" t="str">
        <f t="shared" si="4"/>
        <v/>
      </c>
      <c r="F190" s="6" t="str">
        <f>IF($A190&lt;&gt;"",MAXIFS(Token!$C:$C,Token!$A:$A,$D190),)</f>
        <v/>
      </c>
    </row>
    <row r="191">
      <c r="A191" s="33" t="str">
        <f t="shared" si="1"/>
        <v/>
      </c>
      <c r="B191" s="22" t="str">
        <f t="shared" si="2"/>
        <v/>
      </c>
      <c r="C191" s="14" t="str">
        <f>IF($A191&lt;&gt;"",MINIFS(Merchant!$A:$A,Merchant!$B:$B,$G$2),)</f>
        <v/>
      </c>
      <c r="D191" s="14" t="str">
        <f t="shared" si="3"/>
        <v/>
      </c>
      <c r="E191" s="14" t="str">
        <f t="shared" si="4"/>
        <v/>
      </c>
      <c r="F191" s="6" t="str">
        <f>IF($A191&lt;&gt;"",MAXIFS(Token!$C:$C,Token!$A:$A,$D191),)</f>
        <v/>
      </c>
    </row>
    <row r="192">
      <c r="A192" s="33" t="str">
        <f t="shared" si="1"/>
        <v/>
      </c>
      <c r="B192" s="22" t="str">
        <f t="shared" si="2"/>
        <v/>
      </c>
      <c r="C192" s="14" t="str">
        <f>IF($A192&lt;&gt;"",MINIFS(Merchant!$A:$A,Merchant!$B:$B,$G$2),)</f>
        <v/>
      </c>
      <c r="D192" s="14" t="str">
        <f t="shared" si="3"/>
        <v/>
      </c>
      <c r="E192" s="14" t="str">
        <f t="shared" si="4"/>
        <v/>
      </c>
      <c r="F192" s="6" t="str">
        <f>IF($A192&lt;&gt;"",MAXIFS(Token!$C:$C,Token!$A:$A,$D192),)</f>
        <v/>
      </c>
    </row>
    <row r="193">
      <c r="A193" s="33" t="str">
        <f t="shared" si="1"/>
        <v/>
      </c>
      <c r="B193" s="22" t="str">
        <f t="shared" si="2"/>
        <v/>
      </c>
      <c r="C193" s="14" t="str">
        <f>IF($A193&lt;&gt;"",MINIFS(Merchant!$A:$A,Merchant!$B:$B,$G$2),)</f>
        <v/>
      </c>
      <c r="D193" s="14" t="str">
        <f t="shared" si="3"/>
        <v/>
      </c>
      <c r="E193" s="14" t="str">
        <f t="shared" si="4"/>
        <v/>
      </c>
      <c r="F193" s="6" t="str">
        <f>IF($A193&lt;&gt;"",MAXIFS(Token!$C:$C,Token!$A:$A,$D193),)</f>
        <v/>
      </c>
    </row>
    <row r="194">
      <c r="A194" s="33" t="str">
        <f t="shared" si="1"/>
        <v/>
      </c>
      <c r="B194" s="22" t="str">
        <f t="shared" si="2"/>
        <v/>
      </c>
      <c r="C194" s="14" t="str">
        <f>IF($A194&lt;&gt;"",MINIFS(Merchant!$A:$A,Merchant!$B:$B,$G$2),)</f>
        <v/>
      </c>
      <c r="D194" s="14" t="str">
        <f t="shared" si="3"/>
        <v/>
      </c>
      <c r="E194" s="14" t="str">
        <f t="shared" si="4"/>
        <v/>
      </c>
      <c r="F194" s="6" t="str">
        <f>IF($A194&lt;&gt;"",MAXIFS(Token!$C:$C,Token!$A:$A,$D194),)</f>
        <v/>
      </c>
    </row>
    <row r="195">
      <c r="A195" s="33" t="str">
        <f t="shared" si="1"/>
        <v/>
      </c>
      <c r="B195" s="22" t="str">
        <f t="shared" si="2"/>
        <v/>
      </c>
      <c r="C195" s="14" t="str">
        <f>IF($A195&lt;&gt;"",MINIFS(Merchant!$A:$A,Merchant!$B:$B,$G$2),)</f>
        <v/>
      </c>
      <c r="D195" s="14" t="str">
        <f t="shared" si="3"/>
        <v/>
      </c>
      <c r="E195" s="14" t="str">
        <f t="shared" si="4"/>
        <v/>
      </c>
      <c r="F195" s="6" t="str">
        <f>IF($A195&lt;&gt;"",MAXIFS(Token!$C:$C,Token!$A:$A,$D195),)</f>
        <v/>
      </c>
    </row>
    <row r="196">
      <c r="A196" s="33" t="str">
        <f t="shared" si="1"/>
        <v/>
      </c>
      <c r="B196" s="22" t="str">
        <f t="shared" si="2"/>
        <v/>
      </c>
      <c r="C196" s="14" t="str">
        <f>IF($A196&lt;&gt;"",MINIFS(Merchant!$A:$A,Merchant!$B:$B,$G$2),)</f>
        <v/>
      </c>
      <c r="D196" s="14" t="str">
        <f t="shared" si="3"/>
        <v/>
      </c>
      <c r="E196" s="14" t="str">
        <f t="shared" si="4"/>
        <v/>
      </c>
      <c r="F196" s="6" t="str">
        <f>IF($A196&lt;&gt;"",MAXIFS(Token!$C:$C,Token!$A:$A,$D196),)</f>
        <v/>
      </c>
    </row>
    <row r="197">
      <c r="A197" s="33" t="str">
        <f t="shared" si="1"/>
        <v/>
      </c>
      <c r="B197" s="22" t="str">
        <f t="shared" si="2"/>
        <v/>
      </c>
      <c r="C197" s="14" t="str">
        <f>IF($A197&lt;&gt;"",MINIFS(Merchant!$A:$A,Merchant!$B:$B,$G$2),)</f>
        <v/>
      </c>
      <c r="D197" s="14" t="str">
        <f t="shared" si="3"/>
        <v/>
      </c>
      <c r="E197" s="14" t="str">
        <f t="shared" si="4"/>
        <v/>
      </c>
      <c r="F197" s="6" t="str">
        <f>IF($A197&lt;&gt;"",MAXIFS(Token!$C:$C,Token!$A:$A,$D197),)</f>
        <v/>
      </c>
    </row>
    <row r="198">
      <c r="A198" s="33" t="str">
        <f t="shared" si="1"/>
        <v/>
      </c>
      <c r="B198" s="22" t="str">
        <f t="shared" si="2"/>
        <v/>
      </c>
      <c r="C198" s="14" t="str">
        <f>IF($A198&lt;&gt;"",MINIFS(Merchant!$A:$A,Merchant!$B:$B,$G$2),)</f>
        <v/>
      </c>
      <c r="D198" s="14" t="str">
        <f t="shared" si="3"/>
        <v/>
      </c>
      <c r="E198" s="14" t="str">
        <f t="shared" si="4"/>
        <v/>
      </c>
      <c r="F198" s="6" t="str">
        <f>IF($A198&lt;&gt;"",MAXIFS(Token!$C:$C,Token!$A:$A,$D198),)</f>
        <v/>
      </c>
    </row>
    <row r="199">
      <c r="A199" s="33" t="str">
        <f t="shared" si="1"/>
        <v/>
      </c>
      <c r="B199" s="22" t="str">
        <f t="shared" si="2"/>
        <v/>
      </c>
      <c r="C199" s="14" t="str">
        <f>IF($A199&lt;&gt;"",MINIFS(Merchant!$A:$A,Merchant!$B:$B,$G$2),)</f>
        <v/>
      </c>
      <c r="D199" s="14" t="str">
        <f t="shared" si="3"/>
        <v/>
      </c>
      <c r="E199" s="14" t="str">
        <f t="shared" si="4"/>
        <v/>
      </c>
      <c r="F199" s="6" t="str">
        <f>IF($A199&lt;&gt;"",MAXIFS(Token!$C:$C,Token!$A:$A,$D199),)</f>
        <v/>
      </c>
    </row>
    <row r="200">
      <c r="A200" s="33" t="str">
        <f t="shared" si="1"/>
        <v/>
      </c>
      <c r="B200" s="22" t="str">
        <f t="shared" si="2"/>
        <v/>
      </c>
      <c r="C200" s="14" t="str">
        <f>IF($A200&lt;&gt;"",MINIFS(Merchant!$A:$A,Merchant!$B:$B,$G$2),)</f>
        <v/>
      </c>
      <c r="D200" s="14" t="str">
        <f t="shared" si="3"/>
        <v/>
      </c>
      <c r="E200" s="14" t="str">
        <f t="shared" si="4"/>
        <v/>
      </c>
      <c r="F200" s="6" t="str">
        <f>IF($A200&lt;&gt;"",MAXIFS(Token!$C:$C,Token!$A:$A,$D200),)</f>
        <v/>
      </c>
    </row>
    <row r="201">
      <c r="A201" s="33" t="str">
        <f t="shared" si="1"/>
        <v/>
      </c>
      <c r="B201" s="22" t="str">
        <f t="shared" si="2"/>
        <v/>
      </c>
      <c r="C201" s="14" t="str">
        <f>IF($A201&lt;&gt;"",MINIFS(Merchant!$A:$A,Merchant!$B:$B,$G$2),)</f>
        <v/>
      </c>
      <c r="D201" s="14" t="str">
        <f t="shared" si="3"/>
        <v/>
      </c>
      <c r="E201" s="14" t="str">
        <f t="shared" si="4"/>
        <v/>
      </c>
      <c r="F201" s="6" t="str">
        <f>IF($A201&lt;&gt;"",MAXIFS(Token!$C:$C,Token!$A:$A,$D201),)</f>
        <v/>
      </c>
    </row>
    <row r="202">
      <c r="A202" s="33" t="str">
        <f t="shared" si="1"/>
        <v/>
      </c>
      <c r="B202" s="22" t="str">
        <f t="shared" si="2"/>
        <v/>
      </c>
      <c r="C202" s="14" t="str">
        <f>IF($A202&lt;&gt;"",MINIFS(Merchant!$A:$A,Merchant!$B:$B,$G$2),)</f>
        <v/>
      </c>
      <c r="D202" s="14" t="str">
        <f t="shared" si="3"/>
        <v/>
      </c>
      <c r="E202" s="14" t="str">
        <f t="shared" si="4"/>
        <v/>
      </c>
      <c r="F202" s="6" t="str">
        <f>IF($A202&lt;&gt;"",MAXIFS(Token!$C:$C,Token!$A:$A,$D202),)</f>
        <v/>
      </c>
    </row>
    <row r="203">
      <c r="A203" s="33" t="str">
        <f t="shared" si="1"/>
        <v/>
      </c>
      <c r="B203" s="22" t="str">
        <f t="shared" si="2"/>
        <v/>
      </c>
      <c r="C203" s="14" t="str">
        <f>IF($A203&lt;&gt;"",MINIFS(Merchant!$A:$A,Merchant!$B:$B,$G$2),)</f>
        <v/>
      </c>
      <c r="D203" s="14" t="str">
        <f t="shared" si="3"/>
        <v/>
      </c>
      <c r="E203" s="14" t="str">
        <f t="shared" si="4"/>
        <v/>
      </c>
      <c r="F203" s="6" t="str">
        <f>IF($A203&lt;&gt;"",MAXIFS(Token!$C:$C,Token!$A:$A,$D203),)</f>
        <v/>
      </c>
    </row>
    <row r="204">
      <c r="A204" s="33" t="str">
        <f t="shared" si="1"/>
        <v/>
      </c>
      <c r="B204" s="22" t="str">
        <f t="shared" si="2"/>
        <v/>
      </c>
      <c r="C204" s="14" t="str">
        <f>IF($A204&lt;&gt;"",MINIFS(Merchant!$A:$A,Merchant!$B:$B,$G$2),)</f>
        <v/>
      </c>
      <c r="D204" s="14" t="str">
        <f t="shared" si="3"/>
        <v/>
      </c>
      <c r="E204" s="14" t="str">
        <f t="shared" si="4"/>
        <v/>
      </c>
      <c r="F204" s="6" t="str">
        <f>IF($A204&lt;&gt;"",MAXIFS(Token!$C:$C,Token!$A:$A,$D204),)</f>
        <v/>
      </c>
    </row>
    <row r="205">
      <c r="A205" s="33" t="str">
        <f t="shared" si="1"/>
        <v/>
      </c>
      <c r="B205" s="22" t="str">
        <f t="shared" si="2"/>
        <v/>
      </c>
      <c r="C205" s="14" t="str">
        <f>IF($A205&lt;&gt;"",MINIFS(Merchant!$A:$A,Merchant!$B:$B,$G$2),)</f>
        <v/>
      </c>
      <c r="D205" s="14" t="str">
        <f t="shared" si="3"/>
        <v/>
      </c>
      <c r="E205" s="14" t="str">
        <f t="shared" si="4"/>
        <v/>
      </c>
      <c r="F205" s="6" t="str">
        <f>IF($A205&lt;&gt;"",MAXIFS(Token!$C:$C,Token!$A:$A,$D205),)</f>
        <v/>
      </c>
    </row>
    <row r="206">
      <c r="A206" s="33" t="str">
        <f t="shared" si="1"/>
        <v/>
      </c>
      <c r="B206" s="22" t="str">
        <f t="shared" si="2"/>
        <v/>
      </c>
      <c r="C206" s="14" t="str">
        <f>IF($A206&lt;&gt;"",MINIFS(Merchant!$A:$A,Merchant!$B:$B,$G$2),)</f>
        <v/>
      </c>
      <c r="D206" s="14" t="str">
        <f t="shared" si="3"/>
        <v/>
      </c>
      <c r="E206" s="14" t="str">
        <f t="shared" si="4"/>
        <v/>
      </c>
      <c r="F206" s="6" t="str">
        <f>IF($A206&lt;&gt;"",MAXIFS(Token!$C:$C,Token!$A:$A,$D206),)</f>
        <v/>
      </c>
    </row>
    <row r="207">
      <c r="A207" s="33" t="str">
        <f t="shared" si="1"/>
        <v/>
      </c>
      <c r="B207" s="22" t="str">
        <f t="shared" si="2"/>
        <v/>
      </c>
      <c r="C207" s="14" t="str">
        <f>IF($A207&lt;&gt;"",MINIFS(Merchant!$A:$A,Merchant!$B:$B,$G$2),)</f>
        <v/>
      </c>
      <c r="D207" s="14" t="str">
        <f t="shared" si="3"/>
        <v/>
      </c>
      <c r="E207" s="14" t="str">
        <f t="shared" si="4"/>
        <v/>
      </c>
      <c r="F207" s="6" t="str">
        <f>IF($A207&lt;&gt;"",MAXIFS(Token!$C:$C,Token!$A:$A,$D207),)</f>
        <v/>
      </c>
    </row>
    <row r="208">
      <c r="A208" s="33" t="str">
        <f t="shared" si="1"/>
        <v/>
      </c>
      <c r="B208" s="22" t="str">
        <f t="shared" si="2"/>
        <v/>
      </c>
      <c r="C208" s="14" t="str">
        <f>IF($A208&lt;&gt;"",MINIFS(Merchant!$A:$A,Merchant!$B:$B,$G$2),)</f>
        <v/>
      </c>
      <c r="D208" s="14" t="str">
        <f t="shared" si="3"/>
        <v/>
      </c>
      <c r="E208" s="14" t="str">
        <f t="shared" si="4"/>
        <v/>
      </c>
      <c r="F208" s="6" t="str">
        <f>IF($A208&lt;&gt;"",MAXIFS(Token!$C:$C,Token!$A:$A,$D208),)</f>
        <v/>
      </c>
    </row>
    <row r="209">
      <c r="A209" s="33" t="str">
        <f t="shared" si="1"/>
        <v/>
      </c>
      <c r="B209" s="22" t="str">
        <f t="shared" si="2"/>
        <v/>
      </c>
      <c r="C209" s="14" t="str">
        <f>IF($A209&lt;&gt;"",MINIFS(Merchant!$A:$A,Merchant!$B:$B,$G$2),)</f>
        <v/>
      </c>
      <c r="D209" s="14" t="str">
        <f t="shared" si="3"/>
        <v/>
      </c>
      <c r="E209" s="14" t="str">
        <f t="shared" si="4"/>
        <v/>
      </c>
      <c r="F209" s="6" t="str">
        <f>IF($A209&lt;&gt;"",MAXIFS(Token!$C:$C,Token!$A:$A,$D209),)</f>
        <v/>
      </c>
    </row>
    <row r="210">
      <c r="A210" s="33" t="str">
        <f t="shared" si="1"/>
        <v/>
      </c>
      <c r="B210" s="22" t="str">
        <f t="shared" si="2"/>
        <v/>
      </c>
      <c r="C210" s="14" t="str">
        <f>IF($A210&lt;&gt;"",MINIFS(Merchant!$A:$A,Merchant!$B:$B,$G$2),)</f>
        <v/>
      </c>
      <c r="D210" s="14" t="str">
        <f t="shared" si="3"/>
        <v/>
      </c>
      <c r="E210" s="14" t="str">
        <f t="shared" si="4"/>
        <v/>
      </c>
      <c r="F210" s="6" t="str">
        <f>IF($A210&lt;&gt;"",MAXIFS(Token!$C:$C,Token!$A:$A,$D210),)</f>
        <v/>
      </c>
    </row>
    <row r="211">
      <c r="A211" s="33" t="str">
        <f t="shared" si="1"/>
        <v/>
      </c>
      <c r="B211" s="22" t="str">
        <f t="shared" si="2"/>
        <v/>
      </c>
      <c r="C211" s="14" t="str">
        <f>IF($A211&lt;&gt;"",MINIFS(Merchant!$A:$A,Merchant!$B:$B,$G$2),)</f>
        <v/>
      </c>
      <c r="D211" s="14" t="str">
        <f t="shared" si="3"/>
        <v/>
      </c>
      <c r="E211" s="14" t="str">
        <f t="shared" si="4"/>
        <v/>
      </c>
      <c r="F211" s="6" t="str">
        <f>IF($A211&lt;&gt;"",MAXIFS(Token!$C:$C,Token!$A:$A,$D211),)</f>
        <v/>
      </c>
    </row>
    <row r="212">
      <c r="A212" s="33" t="str">
        <f t="shared" si="1"/>
        <v/>
      </c>
      <c r="B212" s="22" t="str">
        <f t="shared" si="2"/>
        <v/>
      </c>
      <c r="C212" s="14" t="str">
        <f>IF($A212&lt;&gt;"",MINIFS(Merchant!$A:$A,Merchant!$B:$B,$G$2),)</f>
        <v/>
      </c>
      <c r="D212" s="14" t="str">
        <f t="shared" si="3"/>
        <v/>
      </c>
      <c r="E212" s="14" t="str">
        <f t="shared" si="4"/>
        <v/>
      </c>
      <c r="F212" s="6" t="str">
        <f>IF($A212&lt;&gt;"",MAXIFS(Token!$C:$C,Token!$A:$A,$D212),)</f>
        <v/>
      </c>
    </row>
    <row r="213">
      <c r="A213" s="33" t="str">
        <f t="shared" si="1"/>
        <v/>
      </c>
      <c r="B213" s="22" t="str">
        <f t="shared" si="2"/>
        <v/>
      </c>
      <c r="C213" s="14" t="str">
        <f>IF($A213&lt;&gt;"",MINIFS(Merchant!$A:$A,Merchant!$B:$B,$G$2),)</f>
        <v/>
      </c>
      <c r="D213" s="14" t="str">
        <f t="shared" si="3"/>
        <v/>
      </c>
      <c r="E213" s="14" t="str">
        <f t="shared" si="4"/>
        <v/>
      </c>
      <c r="F213" s="6" t="str">
        <f>IF($A213&lt;&gt;"",MAXIFS(Token!$C:$C,Token!$A:$A,$D213),)</f>
        <v/>
      </c>
    </row>
    <row r="214">
      <c r="A214" s="33" t="str">
        <f t="shared" si="1"/>
        <v/>
      </c>
      <c r="B214" s="22" t="str">
        <f t="shared" si="2"/>
        <v/>
      </c>
      <c r="C214" s="14" t="str">
        <f>IF($A214&lt;&gt;"",MINIFS(Merchant!$A:$A,Merchant!$B:$B,$G$2),)</f>
        <v/>
      </c>
      <c r="D214" s="14" t="str">
        <f t="shared" si="3"/>
        <v/>
      </c>
      <c r="E214" s="14" t="str">
        <f t="shared" si="4"/>
        <v/>
      </c>
      <c r="F214" s="6" t="str">
        <f>IF($A214&lt;&gt;"",MAXIFS(Token!$C:$C,Token!$A:$A,$D214),)</f>
        <v/>
      </c>
    </row>
    <row r="215">
      <c r="A215" s="33" t="str">
        <f t="shared" si="1"/>
        <v/>
      </c>
      <c r="B215" s="22" t="str">
        <f t="shared" si="2"/>
        <v/>
      </c>
      <c r="C215" s="14" t="str">
        <f>IF($A215&lt;&gt;"",MINIFS(Merchant!$A:$A,Merchant!$B:$B,$G$2),)</f>
        <v/>
      </c>
      <c r="D215" s="14" t="str">
        <f t="shared" si="3"/>
        <v/>
      </c>
      <c r="E215" s="14" t="str">
        <f t="shared" si="4"/>
        <v/>
      </c>
      <c r="F215" s="6" t="str">
        <f>IF($A215&lt;&gt;"",MAXIFS(Token!$C:$C,Token!$A:$A,$D215),)</f>
        <v/>
      </c>
    </row>
    <row r="216">
      <c r="A216" s="33" t="str">
        <f t="shared" si="1"/>
        <v/>
      </c>
      <c r="B216" s="22" t="str">
        <f t="shared" si="2"/>
        <v/>
      </c>
      <c r="C216" s="14" t="str">
        <f>IF($A216&lt;&gt;"",MINIFS(Merchant!$A:$A,Merchant!$B:$B,$G$2),)</f>
        <v/>
      </c>
      <c r="D216" s="14" t="str">
        <f t="shared" si="3"/>
        <v/>
      </c>
      <c r="E216" s="14" t="str">
        <f t="shared" si="4"/>
        <v/>
      </c>
      <c r="F216" s="6" t="str">
        <f>IF($A216&lt;&gt;"",MAXIFS(Token!$C:$C,Token!$A:$A,$D216),)</f>
        <v/>
      </c>
    </row>
    <row r="217">
      <c r="A217" s="33" t="str">
        <f t="shared" si="1"/>
        <v/>
      </c>
      <c r="B217" s="22" t="str">
        <f t="shared" si="2"/>
        <v/>
      </c>
      <c r="C217" s="14" t="str">
        <f>IF($A217&lt;&gt;"",MINIFS(Merchant!$A:$A,Merchant!$B:$B,$G$2),)</f>
        <v/>
      </c>
      <c r="D217" s="14" t="str">
        <f t="shared" si="3"/>
        <v/>
      </c>
      <c r="E217" s="14" t="str">
        <f t="shared" si="4"/>
        <v/>
      </c>
      <c r="F217" s="6" t="str">
        <f>IF($A217&lt;&gt;"",MAXIFS(Token!$C:$C,Token!$A:$A,$D217),)</f>
        <v/>
      </c>
    </row>
    <row r="218">
      <c r="A218" s="33" t="str">
        <f t="shared" si="1"/>
        <v/>
      </c>
      <c r="B218" s="22" t="str">
        <f t="shared" si="2"/>
        <v/>
      </c>
      <c r="C218" s="14" t="str">
        <f>IF($A218&lt;&gt;"",MINIFS(Merchant!$A:$A,Merchant!$B:$B,$G$2),)</f>
        <v/>
      </c>
      <c r="D218" s="14" t="str">
        <f t="shared" si="3"/>
        <v/>
      </c>
      <c r="E218" s="14" t="str">
        <f t="shared" si="4"/>
        <v/>
      </c>
      <c r="F218" s="6" t="str">
        <f>IF($A218&lt;&gt;"",MAXIFS(Token!$C:$C,Token!$A:$A,$D218),)</f>
        <v/>
      </c>
    </row>
    <row r="219">
      <c r="A219" s="33" t="str">
        <f t="shared" si="1"/>
        <v/>
      </c>
      <c r="B219" s="22" t="str">
        <f t="shared" si="2"/>
        <v/>
      </c>
      <c r="C219" s="14" t="str">
        <f>IF($A219&lt;&gt;"",MINIFS(Merchant!$A:$A,Merchant!$B:$B,$G$2),)</f>
        <v/>
      </c>
      <c r="D219" s="14" t="str">
        <f t="shared" si="3"/>
        <v/>
      </c>
      <c r="E219" s="14" t="str">
        <f t="shared" si="4"/>
        <v/>
      </c>
      <c r="F219" s="6" t="str">
        <f>IF($A219&lt;&gt;"",MAXIFS(Token!$C:$C,Token!$A:$A,$D219),)</f>
        <v/>
      </c>
    </row>
    <row r="220">
      <c r="A220" s="33" t="str">
        <f t="shared" si="1"/>
        <v/>
      </c>
      <c r="B220" s="22" t="str">
        <f t="shared" si="2"/>
        <v/>
      </c>
      <c r="C220" s="14" t="str">
        <f>IF($A220&lt;&gt;"",MINIFS(Merchant!$A:$A,Merchant!$B:$B,$G$2),)</f>
        <v/>
      </c>
      <c r="D220" s="14" t="str">
        <f t="shared" si="3"/>
        <v/>
      </c>
      <c r="E220" s="14" t="str">
        <f t="shared" si="4"/>
        <v/>
      </c>
      <c r="F220" s="6" t="str">
        <f>IF($A220&lt;&gt;"",MAXIFS(Token!$C:$C,Token!$A:$A,$D220),)</f>
        <v/>
      </c>
    </row>
    <row r="221">
      <c r="A221" s="33" t="str">
        <f t="shared" si="1"/>
        <v/>
      </c>
      <c r="B221" s="22" t="str">
        <f t="shared" si="2"/>
        <v/>
      </c>
      <c r="C221" s="14" t="str">
        <f>IF($A221&lt;&gt;"",MINIFS(Merchant!$A:$A,Merchant!$B:$B,$G$2),)</f>
        <v/>
      </c>
      <c r="D221" s="14" t="str">
        <f t="shared" si="3"/>
        <v/>
      </c>
      <c r="E221" s="14" t="str">
        <f t="shared" si="4"/>
        <v/>
      </c>
      <c r="F221" s="6" t="str">
        <f>IF($A221&lt;&gt;"",MAXIFS(Token!$C:$C,Token!$A:$A,$D221),)</f>
        <v/>
      </c>
    </row>
    <row r="222">
      <c r="A222" s="33" t="str">
        <f t="shared" si="1"/>
        <v/>
      </c>
      <c r="B222" s="22" t="str">
        <f t="shared" si="2"/>
        <v/>
      </c>
      <c r="C222" s="14" t="str">
        <f>IF($A222&lt;&gt;"",MINIFS(Merchant!$A:$A,Merchant!$B:$B,$G$2),)</f>
        <v/>
      </c>
      <c r="D222" s="14" t="str">
        <f t="shared" si="3"/>
        <v/>
      </c>
      <c r="E222" s="14" t="str">
        <f t="shared" si="4"/>
        <v/>
      </c>
      <c r="F222" s="6" t="str">
        <f>IF($A222&lt;&gt;"",MAXIFS(Token!$C:$C,Token!$A:$A,$D222),)</f>
        <v/>
      </c>
    </row>
    <row r="223">
      <c r="A223" s="33" t="str">
        <f t="shared" si="1"/>
        <v/>
      </c>
      <c r="B223" s="22" t="str">
        <f t="shared" si="2"/>
        <v/>
      </c>
      <c r="C223" s="14" t="str">
        <f>IF($A223&lt;&gt;"",MINIFS(Merchant!$A:$A,Merchant!$B:$B,$G$2),)</f>
        <v/>
      </c>
      <c r="D223" s="14" t="str">
        <f t="shared" si="3"/>
        <v/>
      </c>
      <c r="E223" s="14" t="str">
        <f t="shared" si="4"/>
        <v/>
      </c>
      <c r="F223" s="6" t="str">
        <f>IF($A223&lt;&gt;"",MAXIFS(Token!$C:$C,Token!$A:$A,$D223),)</f>
        <v/>
      </c>
    </row>
    <row r="224">
      <c r="A224" s="33" t="str">
        <f t="shared" si="1"/>
        <v/>
      </c>
      <c r="B224" s="22" t="str">
        <f t="shared" si="2"/>
        <v/>
      </c>
      <c r="C224" s="14" t="str">
        <f>IF($A224&lt;&gt;"",MINIFS(Merchant!$A:$A,Merchant!$B:$B,$G$2),)</f>
        <v/>
      </c>
      <c r="D224" s="14" t="str">
        <f t="shared" si="3"/>
        <v/>
      </c>
      <c r="E224" s="14" t="str">
        <f t="shared" si="4"/>
        <v/>
      </c>
      <c r="F224" s="6" t="str">
        <f>IF($A224&lt;&gt;"",MAXIFS(Token!$C:$C,Token!$A:$A,$D224),)</f>
        <v/>
      </c>
    </row>
    <row r="225">
      <c r="A225" s="33" t="str">
        <f t="shared" si="1"/>
        <v/>
      </c>
      <c r="B225" s="22" t="str">
        <f t="shared" si="2"/>
        <v/>
      </c>
      <c r="C225" s="14" t="str">
        <f>IF($A225&lt;&gt;"",MINIFS(Merchant!$A:$A,Merchant!$B:$B,$G$2),)</f>
        <v/>
      </c>
      <c r="D225" s="14" t="str">
        <f t="shared" si="3"/>
        <v/>
      </c>
      <c r="E225" s="14" t="str">
        <f t="shared" si="4"/>
        <v/>
      </c>
      <c r="F225" s="6" t="str">
        <f>IF($A225&lt;&gt;"",MAXIFS(Token!$C:$C,Token!$A:$A,$D225),)</f>
        <v/>
      </c>
    </row>
    <row r="226">
      <c r="A226" s="33" t="str">
        <f t="shared" si="1"/>
        <v/>
      </c>
      <c r="B226" s="22" t="str">
        <f t="shared" si="2"/>
        <v/>
      </c>
      <c r="C226" s="14" t="str">
        <f>IF($A226&lt;&gt;"",MINIFS(Merchant!$A:$A,Merchant!$B:$B,$G$2),)</f>
        <v/>
      </c>
      <c r="D226" s="14" t="str">
        <f t="shared" si="3"/>
        <v/>
      </c>
      <c r="E226" s="14" t="str">
        <f t="shared" si="4"/>
        <v/>
      </c>
      <c r="F226" s="6" t="str">
        <f>IF($A226&lt;&gt;"",MAXIFS(Token!$C:$C,Token!$A:$A,$D226),)</f>
        <v/>
      </c>
    </row>
    <row r="227">
      <c r="A227" s="33" t="str">
        <f t="shared" si="1"/>
        <v/>
      </c>
      <c r="B227" s="22" t="str">
        <f t="shared" si="2"/>
        <v/>
      </c>
      <c r="C227" s="14" t="str">
        <f>IF($A227&lt;&gt;"",MINIFS(Merchant!$A:$A,Merchant!$B:$B,$G$2),)</f>
        <v/>
      </c>
      <c r="D227" s="14" t="str">
        <f t="shared" si="3"/>
        <v/>
      </c>
      <c r="E227" s="14" t="str">
        <f t="shared" si="4"/>
        <v/>
      </c>
      <c r="F227" s="6" t="str">
        <f>IF($A227&lt;&gt;"",MAXIFS(Token!$C:$C,Token!$A:$A,$D227),)</f>
        <v/>
      </c>
    </row>
    <row r="228">
      <c r="A228" s="33" t="str">
        <f t="shared" si="1"/>
        <v/>
      </c>
      <c r="B228" s="22" t="str">
        <f t="shared" si="2"/>
        <v/>
      </c>
      <c r="C228" s="14" t="str">
        <f>IF($A228&lt;&gt;"",MINIFS(Merchant!$A:$A,Merchant!$B:$B,$G$2),)</f>
        <v/>
      </c>
      <c r="D228" s="14" t="str">
        <f t="shared" si="3"/>
        <v/>
      </c>
      <c r="E228" s="14" t="str">
        <f t="shared" si="4"/>
        <v/>
      </c>
      <c r="F228" s="6" t="str">
        <f>IF($A228&lt;&gt;"",MAXIFS(Token!$C:$C,Token!$A:$A,$D228),)</f>
        <v/>
      </c>
    </row>
    <row r="229">
      <c r="A229" s="33" t="str">
        <f t="shared" si="1"/>
        <v/>
      </c>
      <c r="B229" s="22" t="str">
        <f t="shared" si="2"/>
        <v/>
      </c>
      <c r="C229" s="14" t="str">
        <f>IF($A229&lt;&gt;"",MINIFS(Merchant!$A:$A,Merchant!$B:$B,$G$2),)</f>
        <v/>
      </c>
      <c r="D229" s="14" t="str">
        <f t="shared" si="3"/>
        <v/>
      </c>
      <c r="E229" s="14" t="str">
        <f t="shared" si="4"/>
        <v/>
      </c>
      <c r="F229" s="6" t="str">
        <f>IF($A229&lt;&gt;"",MAXIFS(Token!$C:$C,Token!$A:$A,$D229),)</f>
        <v/>
      </c>
    </row>
    <row r="230">
      <c r="A230" s="33" t="str">
        <f t="shared" si="1"/>
        <v/>
      </c>
      <c r="B230" s="22" t="str">
        <f t="shared" si="2"/>
        <v/>
      </c>
      <c r="C230" s="14" t="str">
        <f>IF($A230&lt;&gt;"",MINIFS(Merchant!$A:$A,Merchant!$B:$B,$G$2),)</f>
        <v/>
      </c>
      <c r="D230" s="14" t="str">
        <f t="shared" si="3"/>
        <v/>
      </c>
      <c r="E230" s="14" t="str">
        <f t="shared" si="4"/>
        <v/>
      </c>
      <c r="F230" s="6" t="str">
        <f>IF($A230&lt;&gt;"",MAXIFS(Token!$C:$C,Token!$A:$A,$D230),)</f>
        <v/>
      </c>
    </row>
    <row r="231">
      <c r="A231" s="33" t="str">
        <f t="shared" si="1"/>
        <v/>
      </c>
      <c r="B231" s="22" t="str">
        <f t="shared" si="2"/>
        <v/>
      </c>
      <c r="C231" s="14" t="str">
        <f>IF($A231&lt;&gt;"",MINIFS(Merchant!$A:$A,Merchant!$B:$B,$G$2),)</f>
        <v/>
      </c>
      <c r="D231" s="14" t="str">
        <f t="shared" si="3"/>
        <v/>
      </c>
      <c r="E231" s="14" t="str">
        <f t="shared" si="4"/>
        <v/>
      </c>
      <c r="F231" s="6" t="str">
        <f>IF($A231&lt;&gt;"",MAXIFS(Token!$C:$C,Token!$A:$A,$D231),)</f>
        <v/>
      </c>
    </row>
    <row r="232">
      <c r="A232" s="33" t="str">
        <f t="shared" si="1"/>
        <v/>
      </c>
      <c r="B232" s="22" t="str">
        <f t="shared" si="2"/>
        <v/>
      </c>
      <c r="C232" s="14" t="str">
        <f>IF($A232&lt;&gt;"",MINIFS(Merchant!$A:$A,Merchant!$B:$B,$G$2),)</f>
        <v/>
      </c>
      <c r="D232" s="14" t="str">
        <f t="shared" si="3"/>
        <v/>
      </c>
      <c r="E232" s="14" t="str">
        <f t="shared" si="4"/>
        <v/>
      </c>
      <c r="F232" s="6" t="str">
        <f>IF($A232&lt;&gt;"",MAXIFS(Token!$C:$C,Token!$A:$A,$D232),)</f>
        <v/>
      </c>
    </row>
    <row r="233">
      <c r="A233" s="33" t="str">
        <f t="shared" si="1"/>
        <v/>
      </c>
      <c r="B233" s="22" t="str">
        <f t="shared" si="2"/>
        <v/>
      </c>
      <c r="C233" s="14" t="str">
        <f>IF($A233&lt;&gt;"",MINIFS(Merchant!$A:$A,Merchant!$B:$B,$G$2),)</f>
        <v/>
      </c>
      <c r="D233" s="14" t="str">
        <f t="shared" si="3"/>
        <v/>
      </c>
      <c r="E233" s="14" t="str">
        <f t="shared" si="4"/>
        <v/>
      </c>
      <c r="F233" s="6" t="str">
        <f>IF($A233&lt;&gt;"",MAXIFS(Token!$C:$C,Token!$A:$A,$D233),)</f>
        <v/>
      </c>
    </row>
    <row r="234">
      <c r="A234" s="33" t="str">
        <f t="shared" si="1"/>
        <v/>
      </c>
      <c r="B234" s="22" t="str">
        <f t="shared" si="2"/>
        <v/>
      </c>
      <c r="C234" s="14" t="str">
        <f>IF($A234&lt;&gt;"",MINIFS(Merchant!$A:$A,Merchant!$B:$B,$G$2),)</f>
        <v/>
      </c>
      <c r="D234" s="14" t="str">
        <f t="shared" si="3"/>
        <v/>
      </c>
      <c r="E234" s="14" t="str">
        <f t="shared" si="4"/>
        <v/>
      </c>
      <c r="F234" s="6" t="str">
        <f>IF($A234&lt;&gt;"",MAXIFS(Token!$C:$C,Token!$A:$A,$D234),)</f>
        <v/>
      </c>
    </row>
    <row r="235">
      <c r="A235" s="33" t="str">
        <f t="shared" si="1"/>
        <v/>
      </c>
      <c r="B235" s="22" t="str">
        <f t="shared" si="2"/>
        <v/>
      </c>
      <c r="C235" s="14" t="str">
        <f>IF($A235&lt;&gt;"",MINIFS(Merchant!$A:$A,Merchant!$B:$B,$G$2),)</f>
        <v/>
      </c>
      <c r="D235" s="14" t="str">
        <f t="shared" si="3"/>
        <v/>
      </c>
      <c r="E235" s="14" t="str">
        <f t="shared" si="4"/>
        <v/>
      </c>
      <c r="F235" s="6" t="str">
        <f>IF($A235&lt;&gt;"",MAXIFS(Token!$C:$C,Token!$A:$A,$D235),)</f>
        <v/>
      </c>
    </row>
    <row r="236">
      <c r="A236" s="33" t="str">
        <f t="shared" si="1"/>
        <v/>
      </c>
      <c r="B236" s="22" t="str">
        <f t="shared" si="2"/>
        <v/>
      </c>
      <c r="C236" s="14" t="str">
        <f>IF($A236&lt;&gt;"",MINIFS(Merchant!$A:$A,Merchant!$B:$B,$G$2),)</f>
        <v/>
      </c>
      <c r="D236" s="14" t="str">
        <f t="shared" si="3"/>
        <v/>
      </c>
      <c r="E236" s="14" t="str">
        <f t="shared" si="4"/>
        <v/>
      </c>
      <c r="F236" s="6" t="str">
        <f>IF($A236&lt;&gt;"",MAXIFS(Token!$C:$C,Token!$A:$A,$D236),)</f>
        <v/>
      </c>
    </row>
    <row r="237">
      <c r="A237" s="33" t="str">
        <f t="shared" si="1"/>
        <v/>
      </c>
      <c r="B237" s="22" t="str">
        <f t="shared" si="2"/>
        <v/>
      </c>
      <c r="C237" s="14" t="str">
        <f>IF($A237&lt;&gt;"",MINIFS(Merchant!$A:$A,Merchant!$B:$B,$G$2),)</f>
        <v/>
      </c>
      <c r="D237" s="14" t="str">
        <f t="shared" si="3"/>
        <v/>
      </c>
      <c r="E237" s="14" t="str">
        <f t="shared" si="4"/>
        <v/>
      </c>
      <c r="F237" s="6" t="str">
        <f>IF($A237&lt;&gt;"",MAXIFS(Token!$C:$C,Token!$A:$A,$D237),)</f>
        <v/>
      </c>
    </row>
    <row r="238">
      <c r="A238" s="33" t="str">
        <f t="shared" si="1"/>
        <v/>
      </c>
      <c r="B238" s="22" t="str">
        <f t="shared" si="2"/>
        <v/>
      </c>
      <c r="C238" s="14" t="str">
        <f>IF($A238&lt;&gt;"",MINIFS(Merchant!$A:$A,Merchant!$B:$B,$G$2),)</f>
        <v/>
      </c>
      <c r="D238" s="14" t="str">
        <f t="shared" si="3"/>
        <v/>
      </c>
      <c r="E238" s="14" t="str">
        <f t="shared" si="4"/>
        <v/>
      </c>
      <c r="F238" s="6" t="str">
        <f>IF($A238&lt;&gt;"",MAXIFS(Token!$C:$C,Token!$A:$A,$D238),)</f>
        <v/>
      </c>
    </row>
    <row r="239">
      <c r="A239" s="33" t="str">
        <f t="shared" si="1"/>
        <v/>
      </c>
      <c r="B239" s="22" t="str">
        <f t="shared" si="2"/>
        <v/>
      </c>
      <c r="C239" s="14" t="str">
        <f>IF($A239&lt;&gt;"",MINIFS(Merchant!$A:$A,Merchant!$B:$B,$G$2),)</f>
        <v/>
      </c>
      <c r="D239" s="14" t="str">
        <f t="shared" si="3"/>
        <v/>
      </c>
      <c r="E239" s="14" t="str">
        <f t="shared" si="4"/>
        <v/>
      </c>
      <c r="F239" s="6" t="str">
        <f>IF($A239&lt;&gt;"",MAXIFS(Token!$C:$C,Token!$A:$A,$D239),)</f>
        <v/>
      </c>
    </row>
    <row r="240">
      <c r="A240" s="33" t="str">
        <f t="shared" si="1"/>
        <v/>
      </c>
      <c r="B240" s="22" t="str">
        <f t="shared" si="2"/>
        <v/>
      </c>
      <c r="C240" s="14" t="str">
        <f>IF($A240&lt;&gt;"",MINIFS(Merchant!$A:$A,Merchant!$B:$B,$G$2),)</f>
        <v/>
      </c>
      <c r="D240" s="14" t="str">
        <f t="shared" si="3"/>
        <v/>
      </c>
      <c r="E240" s="14" t="str">
        <f t="shared" si="4"/>
        <v/>
      </c>
      <c r="F240" s="6" t="str">
        <f>IF($A240&lt;&gt;"",MAXIFS(Token!$C:$C,Token!$A:$A,$D240),)</f>
        <v/>
      </c>
    </row>
    <row r="241">
      <c r="A241" s="33" t="str">
        <f t="shared" si="1"/>
        <v/>
      </c>
      <c r="B241" s="22" t="str">
        <f t="shared" si="2"/>
        <v/>
      </c>
      <c r="C241" s="14" t="str">
        <f>IF($A241&lt;&gt;"",MINIFS(Merchant!$A:$A,Merchant!$B:$B,$G$2),)</f>
        <v/>
      </c>
      <c r="D241" s="14" t="str">
        <f t="shared" si="3"/>
        <v/>
      </c>
      <c r="E241" s="14" t="str">
        <f t="shared" si="4"/>
        <v/>
      </c>
      <c r="F241" s="6" t="str">
        <f>IF($A241&lt;&gt;"",MAXIFS(Token!$C:$C,Token!$A:$A,$D241),)</f>
        <v/>
      </c>
    </row>
    <row r="242">
      <c r="A242" s="33" t="str">
        <f t="shared" si="1"/>
        <v/>
      </c>
      <c r="B242" s="22" t="str">
        <f t="shared" si="2"/>
        <v/>
      </c>
      <c r="C242" s="14" t="str">
        <f>IF($A242&lt;&gt;"",MINIFS(Merchant!$A:$A,Merchant!$B:$B,$G$2),)</f>
        <v/>
      </c>
      <c r="D242" s="14" t="str">
        <f t="shared" si="3"/>
        <v/>
      </c>
      <c r="E242" s="14" t="str">
        <f t="shared" si="4"/>
        <v/>
      </c>
      <c r="F242" s="6" t="str">
        <f>IF($A242&lt;&gt;"",MAXIFS(Token!$C:$C,Token!$A:$A,$D242),)</f>
        <v/>
      </c>
    </row>
    <row r="243">
      <c r="A243" s="33" t="str">
        <f t="shared" si="1"/>
        <v/>
      </c>
      <c r="B243" s="22" t="str">
        <f t="shared" si="2"/>
        <v/>
      </c>
      <c r="C243" s="14" t="str">
        <f>IF($A243&lt;&gt;"",MINIFS(Merchant!$A:$A,Merchant!$B:$B,$G$2),)</f>
        <v/>
      </c>
      <c r="D243" s="14" t="str">
        <f t="shared" si="3"/>
        <v/>
      </c>
      <c r="E243" s="14" t="str">
        <f t="shared" si="4"/>
        <v/>
      </c>
      <c r="F243" s="6" t="str">
        <f>IF($A243&lt;&gt;"",MAXIFS(Token!$C:$C,Token!$A:$A,$D243),)</f>
        <v/>
      </c>
    </row>
    <row r="244">
      <c r="A244" s="33" t="str">
        <f t="shared" si="1"/>
        <v/>
      </c>
      <c r="B244" s="22" t="str">
        <f t="shared" si="2"/>
        <v/>
      </c>
      <c r="C244" s="14" t="str">
        <f>IF($A244&lt;&gt;"",MINIFS(Merchant!$A:$A,Merchant!$B:$B,$G$2),)</f>
        <v/>
      </c>
      <c r="D244" s="14" t="str">
        <f t="shared" si="3"/>
        <v/>
      </c>
      <c r="E244" s="14" t="str">
        <f t="shared" si="4"/>
        <v/>
      </c>
      <c r="F244" s="6" t="str">
        <f>IF($A244&lt;&gt;"",MAXIFS(Token!$C:$C,Token!$A:$A,$D244),)</f>
        <v/>
      </c>
    </row>
    <row r="245">
      <c r="A245" s="33" t="str">
        <f t="shared" si="1"/>
        <v/>
      </c>
      <c r="B245" s="22" t="str">
        <f t="shared" si="2"/>
        <v/>
      </c>
      <c r="C245" s="14" t="str">
        <f>IF($A245&lt;&gt;"",MINIFS(Merchant!$A:$A,Merchant!$B:$B,$G$2),)</f>
        <v/>
      </c>
      <c r="D245" s="14" t="str">
        <f t="shared" si="3"/>
        <v/>
      </c>
      <c r="E245" s="14" t="str">
        <f t="shared" si="4"/>
        <v/>
      </c>
      <c r="F245" s="6" t="str">
        <f>IF($A245&lt;&gt;"",MAXIFS(Token!$C:$C,Token!$A:$A,$D245),)</f>
        <v/>
      </c>
    </row>
    <row r="246">
      <c r="A246" s="33" t="str">
        <f t="shared" si="1"/>
        <v/>
      </c>
      <c r="B246" s="22" t="str">
        <f t="shared" si="2"/>
        <v/>
      </c>
      <c r="C246" s="14" t="str">
        <f>IF($A246&lt;&gt;"",MINIFS(Merchant!$A:$A,Merchant!$B:$B,$G$2),)</f>
        <v/>
      </c>
      <c r="D246" s="14" t="str">
        <f t="shared" si="3"/>
        <v/>
      </c>
      <c r="E246" s="14" t="str">
        <f t="shared" si="4"/>
        <v/>
      </c>
      <c r="F246" s="6" t="str">
        <f>IF($A246&lt;&gt;"",MAXIFS(Token!$C:$C,Token!$A:$A,$D246),)</f>
        <v/>
      </c>
    </row>
    <row r="247">
      <c r="A247" s="33" t="str">
        <f t="shared" si="1"/>
        <v/>
      </c>
      <c r="B247" s="22" t="str">
        <f t="shared" si="2"/>
        <v/>
      </c>
      <c r="C247" s="14" t="str">
        <f>IF($A247&lt;&gt;"",MINIFS(Merchant!$A:$A,Merchant!$B:$B,$G$2),)</f>
        <v/>
      </c>
      <c r="D247" s="14" t="str">
        <f t="shared" si="3"/>
        <v/>
      </c>
      <c r="E247" s="14" t="str">
        <f t="shared" si="4"/>
        <v/>
      </c>
      <c r="F247" s="6" t="str">
        <f>IF($A247&lt;&gt;"",MAXIFS(Token!$C:$C,Token!$A:$A,$D247),)</f>
        <v/>
      </c>
    </row>
    <row r="248">
      <c r="A248" s="33" t="str">
        <f t="shared" si="1"/>
        <v/>
      </c>
      <c r="B248" s="22" t="str">
        <f t="shared" si="2"/>
        <v/>
      </c>
      <c r="C248" s="14" t="str">
        <f>IF($A248&lt;&gt;"",MINIFS(Merchant!$A:$A,Merchant!$B:$B,$G$2),)</f>
        <v/>
      </c>
      <c r="D248" s="14" t="str">
        <f t="shared" si="3"/>
        <v/>
      </c>
      <c r="E248" s="14" t="str">
        <f t="shared" si="4"/>
        <v/>
      </c>
      <c r="F248" s="6" t="str">
        <f>IF($A248&lt;&gt;"",MAXIFS(Token!$C:$C,Token!$A:$A,$D248),)</f>
        <v/>
      </c>
    </row>
    <row r="249">
      <c r="A249" s="33" t="str">
        <f t="shared" si="1"/>
        <v/>
      </c>
      <c r="B249" s="22" t="str">
        <f t="shared" si="2"/>
        <v/>
      </c>
      <c r="C249" s="14" t="str">
        <f>IF($A249&lt;&gt;"",MINIFS(Merchant!$A:$A,Merchant!$B:$B,$G$2),)</f>
        <v/>
      </c>
      <c r="D249" s="14" t="str">
        <f t="shared" si="3"/>
        <v/>
      </c>
      <c r="E249" s="14" t="str">
        <f t="shared" si="4"/>
        <v/>
      </c>
      <c r="F249" s="6" t="str">
        <f>IF($A249&lt;&gt;"",MAXIFS(Token!$C:$C,Token!$A:$A,$D249),)</f>
        <v/>
      </c>
    </row>
    <row r="250">
      <c r="A250" s="33" t="str">
        <f t="shared" si="1"/>
        <v/>
      </c>
      <c r="B250" s="22" t="str">
        <f t="shared" si="2"/>
        <v/>
      </c>
      <c r="C250" s="14" t="str">
        <f>IF($A250&lt;&gt;"",MINIFS(Merchant!$A:$A,Merchant!$B:$B,$G$2),)</f>
        <v/>
      </c>
      <c r="D250" s="14" t="str">
        <f t="shared" si="3"/>
        <v/>
      </c>
      <c r="E250" s="14" t="str">
        <f t="shared" si="4"/>
        <v/>
      </c>
      <c r="F250" s="6" t="str">
        <f>IF($A250&lt;&gt;"",MAXIFS(Token!$C:$C,Token!$A:$A,$D250),)</f>
        <v/>
      </c>
    </row>
    <row r="251">
      <c r="A251" s="33" t="str">
        <f t="shared" si="1"/>
        <v/>
      </c>
      <c r="B251" s="22" t="str">
        <f t="shared" si="2"/>
        <v/>
      </c>
      <c r="C251" s="14" t="str">
        <f>IF($A251&lt;&gt;"",MINIFS(Merchant!$A:$A,Merchant!$B:$B,$G$2),)</f>
        <v/>
      </c>
      <c r="D251" s="14" t="str">
        <f t="shared" si="3"/>
        <v/>
      </c>
      <c r="E251" s="14" t="str">
        <f t="shared" si="4"/>
        <v/>
      </c>
      <c r="F251" s="6" t="str">
        <f>IF($A251&lt;&gt;"",MAXIFS(Token!$C:$C,Token!$A:$A,$D251),)</f>
        <v/>
      </c>
    </row>
    <row r="252">
      <c r="A252" s="33" t="str">
        <f t="shared" si="1"/>
        <v/>
      </c>
      <c r="B252" s="22" t="str">
        <f t="shared" si="2"/>
        <v/>
      </c>
      <c r="C252" s="14" t="str">
        <f>IF($A252&lt;&gt;"",MINIFS(Merchant!$A:$A,Merchant!$B:$B,$G$2),)</f>
        <v/>
      </c>
      <c r="D252" s="14" t="str">
        <f t="shared" si="3"/>
        <v/>
      </c>
      <c r="E252" s="14" t="str">
        <f t="shared" si="4"/>
        <v/>
      </c>
      <c r="F252" s="6" t="str">
        <f>IF($A252&lt;&gt;"",MAXIFS(Token!$C:$C,Token!$A:$A,$D252),)</f>
        <v/>
      </c>
    </row>
    <row r="253">
      <c r="A253" s="33" t="str">
        <f t="shared" si="1"/>
        <v/>
      </c>
      <c r="B253" s="22" t="str">
        <f t="shared" si="2"/>
        <v/>
      </c>
      <c r="C253" s="14" t="str">
        <f>IF($A253&lt;&gt;"",MINIFS(Merchant!$A:$A,Merchant!$B:$B,$G$2),)</f>
        <v/>
      </c>
      <c r="D253" s="14" t="str">
        <f t="shared" si="3"/>
        <v/>
      </c>
      <c r="E253" s="14" t="str">
        <f t="shared" si="4"/>
        <v/>
      </c>
      <c r="F253" s="6" t="str">
        <f>IF($A253&lt;&gt;"",MAXIFS(Token!$C:$C,Token!$A:$A,$D253),)</f>
        <v/>
      </c>
    </row>
    <row r="254">
      <c r="A254" s="33" t="str">
        <f t="shared" si="1"/>
        <v/>
      </c>
      <c r="B254" s="22" t="str">
        <f t="shared" si="2"/>
        <v/>
      </c>
      <c r="C254" s="14" t="str">
        <f>IF($A254&lt;&gt;"",MINIFS(Merchant!$A:$A,Merchant!$B:$B,$G$2),)</f>
        <v/>
      </c>
      <c r="D254" s="14" t="str">
        <f t="shared" si="3"/>
        <v/>
      </c>
      <c r="E254" s="14" t="str">
        <f t="shared" si="4"/>
        <v/>
      </c>
      <c r="F254" s="6" t="str">
        <f>IF($A254&lt;&gt;"",MAXIFS(Token!$C:$C,Token!$A:$A,$D254),)</f>
        <v/>
      </c>
    </row>
    <row r="255">
      <c r="A255" s="33" t="str">
        <f t="shared" si="1"/>
        <v/>
      </c>
      <c r="B255" s="22" t="str">
        <f t="shared" si="2"/>
        <v/>
      </c>
      <c r="C255" s="14" t="str">
        <f>IF($A255&lt;&gt;"",MINIFS(Merchant!$A:$A,Merchant!$B:$B,$G$2),)</f>
        <v/>
      </c>
      <c r="D255" s="14" t="str">
        <f t="shared" si="3"/>
        <v/>
      </c>
      <c r="E255" s="14" t="str">
        <f t="shared" si="4"/>
        <v/>
      </c>
      <c r="F255" s="6" t="str">
        <f>IF($A255&lt;&gt;"",MAXIFS(Token!$C:$C,Token!$A:$A,$D255),)</f>
        <v/>
      </c>
    </row>
    <row r="256">
      <c r="A256" s="33" t="str">
        <f t="shared" si="1"/>
        <v/>
      </c>
      <c r="B256" s="22" t="str">
        <f t="shared" si="2"/>
        <v/>
      </c>
      <c r="C256" s="14" t="str">
        <f>IF($A256&lt;&gt;"",MINIFS(Merchant!$A:$A,Merchant!$B:$B,$G$2),)</f>
        <v/>
      </c>
      <c r="D256" s="14" t="str">
        <f t="shared" si="3"/>
        <v/>
      </c>
      <c r="E256" s="14" t="str">
        <f t="shared" si="4"/>
        <v/>
      </c>
      <c r="F256" s="6" t="str">
        <f>IF($A256&lt;&gt;"",MAXIFS(Token!$C:$C,Token!$A:$A,$D256),)</f>
        <v/>
      </c>
    </row>
    <row r="257">
      <c r="A257" s="33" t="str">
        <f t="shared" si="1"/>
        <v/>
      </c>
      <c r="B257" s="22" t="str">
        <f t="shared" si="2"/>
        <v/>
      </c>
      <c r="C257" s="14" t="str">
        <f>IF($A257&lt;&gt;"",MINIFS(Merchant!$A:$A,Merchant!$B:$B,$G$2),)</f>
        <v/>
      </c>
      <c r="D257" s="14" t="str">
        <f t="shared" si="3"/>
        <v/>
      </c>
      <c r="E257" s="14" t="str">
        <f t="shared" si="4"/>
        <v/>
      </c>
      <c r="F257" s="6" t="str">
        <f>IF($A257&lt;&gt;"",MAXIFS(Token!$C:$C,Token!$A:$A,$D257),)</f>
        <v/>
      </c>
    </row>
    <row r="258">
      <c r="A258" s="33" t="str">
        <f t="shared" si="1"/>
        <v/>
      </c>
      <c r="B258" s="22" t="str">
        <f t="shared" si="2"/>
        <v/>
      </c>
      <c r="C258" s="14" t="str">
        <f>IF($A258&lt;&gt;"",MINIFS(Merchant!$A:$A,Merchant!$B:$B,$G$2),)</f>
        <v/>
      </c>
      <c r="D258" s="14" t="str">
        <f t="shared" si="3"/>
        <v/>
      </c>
      <c r="E258" s="14" t="str">
        <f t="shared" si="4"/>
        <v/>
      </c>
      <c r="F258" s="6" t="str">
        <f>IF($A258&lt;&gt;"",MAXIFS(Token!$C:$C,Token!$A:$A,$D258),)</f>
        <v/>
      </c>
    </row>
    <row r="259">
      <c r="A259" s="33" t="str">
        <f t="shared" si="1"/>
        <v/>
      </c>
      <c r="B259" s="22" t="str">
        <f t="shared" si="2"/>
        <v/>
      </c>
      <c r="C259" s="14" t="str">
        <f>IF($A259&lt;&gt;"",MINIFS(Merchant!$A:$A,Merchant!$B:$B,$G$2),)</f>
        <v/>
      </c>
      <c r="D259" s="14" t="str">
        <f t="shared" si="3"/>
        <v/>
      </c>
      <c r="E259" s="14" t="str">
        <f t="shared" si="4"/>
        <v/>
      </c>
      <c r="F259" s="6" t="str">
        <f>IF($A259&lt;&gt;"",MAXIFS(Token!$C:$C,Token!$A:$A,$D259),)</f>
        <v/>
      </c>
    </row>
    <row r="260">
      <c r="A260" s="33" t="str">
        <f t="shared" si="1"/>
        <v/>
      </c>
      <c r="B260" s="22" t="str">
        <f t="shared" si="2"/>
        <v/>
      </c>
      <c r="C260" s="14" t="str">
        <f>IF($A260&lt;&gt;"",MINIFS(Merchant!$A:$A,Merchant!$B:$B,$G$2),)</f>
        <v/>
      </c>
      <c r="D260" s="14" t="str">
        <f t="shared" si="3"/>
        <v/>
      </c>
      <c r="E260" s="14" t="str">
        <f t="shared" si="4"/>
        <v/>
      </c>
      <c r="F260" s="6" t="str">
        <f>IF($A260&lt;&gt;"",MAXIFS(Token!$C:$C,Token!$A:$A,$D260),)</f>
        <v/>
      </c>
    </row>
    <row r="261">
      <c r="A261" s="33" t="str">
        <f t="shared" si="1"/>
        <v/>
      </c>
      <c r="B261" s="22" t="str">
        <f t="shared" si="2"/>
        <v/>
      </c>
      <c r="C261" s="14" t="str">
        <f>IF($A261&lt;&gt;"",MINIFS(Merchant!$A:$A,Merchant!$B:$B,$G$2),)</f>
        <v/>
      </c>
      <c r="D261" s="14" t="str">
        <f t="shared" si="3"/>
        <v/>
      </c>
      <c r="E261" s="14" t="str">
        <f t="shared" si="4"/>
        <v/>
      </c>
      <c r="F261" s="6" t="str">
        <f>IF($A261&lt;&gt;"",MAXIFS(Token!$C:$C,Token!$A:$A,$D261),)</f>
        <v/>
      </c>
    </row>
    <row r="262">
      <c r="A262" s="33" t="str">
        <f t="shared" si="1"/>
        <v/>
      </c>
      <c r="B262" s="22" t="str">
        <f t="shared" si="2"/>
        <v/>
      </c>
      <c r="C262" s="14" t="str">
        <f>IF($A262&lt;&gt;"",MINIFS(Merchant!$A:$A,Merchant!$B:$B,$G$2),)</f>
        <v/>
      </c>
      <c r="D262" s="14" t="str">
        <f t="shared" si="3"/>
        <v/>
      </c>
      <c r="E262" s="14" t="str">
        <f t="shared" si="4"/>
        <v/>
      </c>
      <c r="F262" s="6" t="str">
        <f>IF($A262&lt;&gt;"",MAXIFS(Token!$C:$C,Token!$A:$A,$D262),)</f>
        <v/>
      </c>
    </row>
    <row r="263">
      <c r="A263" s="33" t="str">
        <f t="shared" si="1"/>
        <v/>
      </c>
      <c r="B263" s="22" t="str">
        <f t="shared" si="2"/>
        <v/>
      </c>
      <c r="C263" s="14" t="str">
        <f>IF($A263&lt;&gt;"",MINIFS(Merchant!$A:$A,Merchant!$B:$B,$G$2),)</f>
        <v/>
      </c>
      <c r="D263" s="14" t="str">
        <f t="shared" si="3"/>
        <v/>
      </c>
      <c r="E263" s="14" t="str">
        <f t="shared" si="4"/>
        <v/>
      </c>
      <c r="F263" s="6" t="str">
        <f>IF($A263&lt;&gt;"",MAXIFS(Token!$C:$C,Token!$A:$A,$D263),)</f>
        <v/>
      </c>
    </row>
    <row r="264">
      <c r="A264" s="33" t="str">
        <f t="shared" si="1"/>
        <v/>
      </c>
      <c r="B264" s="22" t="str">
        <f t="shared" si="2"/>
        <v/>
      </c>
      <c r="C264" s="14" t="str">
        <f>IF($A264&lt;&gt;"",MINIFS(Merchant!$A:$A,Merchant!$B:$B,$G$2),)</f>
        <v/>
      </c>
      <c r="D264" s="14" t="str">
        <f t="shared" si="3"/>
        <v/>
      </c>
      <c r="E264" s="14" t="str">
        <f t="shared" si="4"/>
        <v/>
      </c>
      <c r="F264" s="6" t="str">
        <f>IF($A264&lt;&gt;"",MAXIFS(Token!$C:$C,Token!$A:$A,$D264),)</f>
        <v/>
      </c>
    </row>
    <row r="265">
      <c r="A265" s="33" t="str">
        <f t="shared" si="1"/>
        <v/>
      </c>
      <c r="B265" s="22" t="str">
        <f t="shared" si="2"/>
        <v/>
      </c>
      <c r="C265" s="14" t="str">
        <f>IF($A265&lt;&gt;"",MINIFS(Merchant!$A:$A,Merchant!$B:$B,$G$2),)</f>
        <v/>
      </c>
      <c r="D265" s="14" t="str">
        <f t="shared" si="3"/>
        <v/>
      </c>
      <c r="E265" s="14" t="str">
        <f t="shared" si="4"/>
        <v/>
      </c>
      <c r="F265" s="6" t="str">
        <f>IF($A265&lt;&gt;"",MAXIFS(Token!$C:$C,Token!$A:$A,$D265),)</f>
        <v/>
      </c>
    </row>
    <row r="266">
      <c r="A266" s="33" t="str">
        <f t="shared" si="1"/>
        <v/>
      </c>
      <c r="B266" s="22" t="str">
        <f t="shared" si="2"/>
        <v/>
      </c>
      <c r="C266" s="14" t="str">
        <f>IF($A266&lt;&gt;"",MINIFS(Merchant!$A:$A,Merchant!$B:$B,$G$2),)</f>
        <v/>
      </c>
      <c r="D266" s="14" t="str">
        <f t="shared" si="3"/>
        <v/>
      </c>
      <c r="E266" s="14" t="str">
        <f t="shared" si="4"/>
        <v/>
      </c>
      <c r="F266" s="6" t="str">
        <f>IF($A266&lt;&gt;"",MAXIFS(Token!$C:$C,Token!$A:$A,$D266),)</f>
        <v/>
      </c>
    </row>
    <row r="267">
      <c r="A267" s="33" t="str">
        <f t="shared" si="1"/>
        <v/>
      </c>
      <c r="B267" s="22" t="str">
        <f t="shared" si="2"/>
        <v/>
      </c>
      <c r="C267" s="14" t="str">
        <f>IF($A267&lt;&gt;"",MINIFS(Merchant!$A:$A,Merchant!$B:$B,$G$2),)</f>
        <v/>
      </c>
      <c r="D267" s="14" t="str">
        <f t="shared" si="3"/>
        <v/>
      </c>
      <c r="E267" s="14" t="str">
        <f t="shared" si="4"/>
        <v/>
      </c>
      <c r="F267" s="6" t="str">
        <f>IF($A267&lt;&gt;"",MAXIFS(Token!$C:$C,Token!$A:$A,$D267),)</f>
        <v/>
      </c>
    </row>
    <row r="268">
      <c r="A268" s="33" t="str">
        <f t="shared" si="1"/>
        <v/>
      </c>
      <c r="B268" s="22" t="str">
        <f t="shared" si="2"/>
        <v/>
      </c>
      <c r="C268" s="14" t="str">
        <f>IF($A268&lt;&gt;"",MINIFS(Merchant!$A:$A,Merchant!$B:$B,$G$2),)</f>
        <v/>
      </c>
      <c r="D268" s="14" t="str">
        <f t="shared" si="3"/>
        <v/>
      </c>
      <c r="E268" s="14" t="str">
        <f t="shared" si="4"/>
        <v/>
      </c>
      <c r="F268" s="6" t="str">
        <f>IF($A268&lt;&gt;"",MAXIFS(Token!$C:$C,Token!$A:$A,$D268),)</f>
        <v/>
      </c>
    </row>
    <row r="269">
      <c r="A269" s="33" t="str">
        <f t="shared" si="1"/>
        <v/>
      </c>
      <c r="B269" s="22" t="str">
        <f t="shared" si="2"/>
        <v/>
      </c>
      <c r="C269" s="14" t="str">
        <f>IF($A269&lt;&gt;"",MINIFS(Merchant!$A:$A,Merchant!$B:$B,$G$2),)</f>
        <v/>
      </c>
      <c r="D269" s="14" t="str">
        <f t="shared" si="3"/>
        <v/>
      </c>
      <c r="E269" s="14" t="str">
        <f t="shared" si="4"/>
        <v/>
      </c>
      <c r="F269" s="6" t="str">
        <f>IF($A269&lt;&gt;"",MAXIFS(Token!$C:$C,Token!$A:$A,$D269),)</f>
        <v/>
      </c>
    </row>
    <row r="270">
      <c r="A270" s="33" t="str">
        <f t="shared" si="1"/>
        <v/>
      </c>
      <c r="B270" s="22" t="str">
        <f t="shared" si="2"/>
        <v/>
      </c>
      <c r="C270" s="14" t="str">
        <f>IF($A270&lt;&gt;"",MINIFS(Merchant!$A:$A,Merchant!$B:$B,$G$2),)</f>
        <v/>
      </c>
      <c r="D270" s="14" t="str">
        <f t="shared" si="3"/>
        <v/>
      </c>
      <c r="E270" s="14" t="str">
        <f t="shared" si="4"/>
        <v/>
      </c>
      <c r="F270" s="6" t="str">
        <f>IF($A270&lt;&gt;"",MAXIFS(Token!$C:$C,Token!$A:$A,$D270),)</f>
        <v/>
      </c>
    </row>
    <row r="271">
      <c r="A271" s="33" t="str">
        <f t="shared" si="1"/>
        <v/>
      </c>
      <c r="B271" s="22" t="str">
        <f t="shared" si="2"/>
        <v/>
      </c>
      <c r="C271" s="14" t="str">
        <f>IF($A271&lt;&gt;"",MINIFS(Merchant!$A:$A,Merchant!$B:$B,$G$2),)</f>
        <v/>
      </c>
      <c r="D271" s="14" t="str">
        <f t="shared" si="3"/>
        <v/>
      </c>
      <c r="E271" s="14" t="str">
        <f t="shared" si="4"/>
        <v/>
      </c>
      <c r="F271" s="6" t="str">
        <f>IF($A271&lt;&gt;"",MAXIFS(Token!$C:$C,Token!$A:$A,$D271),)</f>
        <v/>
      </c>
    </row>
    <row r="272">
      <c r="A272" s="33" t="str">
        <f t="shared" si="1"/>
        <v/>
      </c>
      <c r="B272" s="22" t="str">
        <f t="shared" si="2"/>
        <v/>
      </c>
      <c r="C272" s="14" t="str">
        <f>IF($A272&lt;&gt;"",MINIFS(Merchant!$A:$A,Merchant!$B:$B,$G$2),)</f>
        <v/>
      </c>
      <c r="D272" s="14" t="str">
        <f t="shared" si="3"/>
        <v/>
      </c>
      <c r="E272" s="14" t="str">
        <f t="shared" si="4"/>
        <v/>
      </c>
      <c r="F272" s="6" t="str">
        <f>IF($A272&lt;&gt;"",MAXIFS(Token!$C:$C,Token!$A:$A,$D272),)</f>
        <v/>
      </c>
    </row>
    <row r="273">
      <c r="A273" s="33" t="str">
        <f t="shared" si="1"/>
        <v/>
      </c>
      <c r="B273" s="22" t="str">
        <f t="shared" si="2"/>
        <v/>
      </c>
      <c r="C273" s="14" t="str">
        <f>IF($A273&lt;&gt;"",MINIFS(Merchant!$A:$A,Merchant!$B:$B,$G$2),)</f>
        <v/>
      </c>
      <c r="D273" s="14" t="str">
        <f t="shared" si="3"/>
        <v/>
      </c>
      <c r="E273" s="14" t="str">
        <f t="shared" si="4"/>
        <v/>
      </c>
      <c r="F273" s="6" t="str">
        <f>IF($A273&lt;&gt;"",MAXIFS(Token!$C:$C,Token!$A:$A,$D273),)</f>
        <v/>
      </c>
    </row>
    <row r="274">
      <c r="A274" s="33" t="str">
        <f t="shared" si="1"/>
        <v/>
      </c>
      <c r="B274" s="22" t="str">
        <f t="shared" si="2"/>
        <v/>
      </c>
      <c r="C274" s="14" t="str">
        <f>IF($A274&lt;&gt;"",MINIFS(Merchant!$A:$A,Merchant!$B:$B,$G$2),)</f>
        <v/>
      </c>
      <c r="D274" s="14" t="str">
        <f t="shared" si="3"/>
        <v/>
      </c>
      <c r="E274" s="14" t="str">
        <f t="shared" si="4"/>
        <v/>
      </c>
      <c r="F274" s="6" t="str">
        <f>IF($A274&lt;&gt;"",MAXIFS(Token!$C:$C,Token!$A:$A,$D274),)</f>
        <v/>
      </c>
    </row>
    <row r="275">
      <c r="A275" s="33" t="str">
        <f t="shared" si="1"/>
        <v/>
      </c>
      <c r="B275" s="22" t="str">
        <f t="shared" si="2"/>
        <v/>
      </c>
      <c r="C275" s="14" t="str">
        <f>IF($A275&lt;&gt;"",MINIFS(Merchant!$A:$A,Merchant!$B:$B,$G$2),)</f>
        <v/>
      </c>
      <c r="D275" s="14" t="str">
        <f t="shared" si="3"/>
        <v/>
      </c>
      <c r="E275" s="14" t="str">
        <f t="shared" si="4"/>
        <v/>
      </c>
      <c r="F275" s="6" t="str">
        <f>IF($A275&lt;&gt;"",MAXIFS(Token!$C:$C,Token!$A:$A,$D275),)</f>
        <v/>
      </c>
    </row>
    <row r="276">
      <c r="A276" s="33" t="str">
        <f t="shared" si="1"/>
        <v/>
      </c>
      <c r="B276" s="22" t="str">
        <f t="shared" si="2"/>
        <v/>
      </c>
      <c r="C276" s="14" t="str">
        <f>IF($A276&lt;&gt;"",MINIFS(Merchant!$A:$A,Merchant!$B:$B,$G$2),)</f>
        <v/>
      </c>
      <c r="D276" s="14" t="str">
        <f t="shared" si="3"/>
        <v/>
      </c>
      <c r="E276" s="14" t="str">
        <f t="shared" si="4"/>
        <v/>
      </c>
      <c r="F276" s="6" t="str">
        <f>IF($A276&lt;&gt;"",MAXIFS(Token!$C:$C,Token!$A:$A,$D276),)</f>
        <v/>
      </c>
    </row>
    <row r="277">
      <c r="A277" s="33" t="str">
        <f t="shared" si="1"/>
        <v/>
      </c>
      <c r="B277" s="22" t="str">
        <f t="shared" si="2"/>
        <v/>
      </c>
      <c r="C277" s="14" t="str">
        <f>IF($A277&lt;&gt;"",MINIFS(Merchant!$A:$A,Merchant!$B:$B,$G$2),)</f>
        <v/>
      </c>
      <c r="D277" s="14" t="str">
        <f t="shared" si="3"/>
        <v/>
      </c>
      <c r="E277" s="14" t="str">
        <f t="shared" si="4"/>
        <v/>
      </c>
      <c r="F277" s="6" t="str">
        <f>IF($A277&lt;&gt;"",MAXIFS(Token!$C:$C,Token!$A:$A,$D277),)</f>
        <v/>
      </c>
    </row>
    <row r="278">
      <c r="A278" s="33" t="str">
        <f t="shared" si="1"/>
        <v/>
      </c>
      <c r="B278" s="22" t="str">
        <f t="shared" si="2"/>
        <v/>
      </c>
      <c r="C278" s="14" t="str">
        <f>IF($A278&lt;&gt;"",MINIFS(Merchant!$A:$A,Merchant!$B:$B,$G$2),)</f>
        <v/>
      </c>
      <c r="D278" s="14" t="str">
        <f t="shared" si="3"/>
        <v/>
      </c>
      <c r="E278" s="14" t="str">
        <f t="shared" si="4"/>
        <v/>
      </c>
      <c r="F278" s="6" t="str">
        <f>IF($A278&lt;&gt;"",MAXIFS(Token!$C:$C,Token!$A:$A,$D278),)</f>
        <v/>
      </c>
    </row>
    <row r="279">
      <c r="A279" s="33" t="str">
        <f t="shared" si="1"/>
        <v/>
      </c>
      <c r="B279" s="22" t="str">
        <f t="shared" si="2"/>
        <v/>
      </c>
      <c r="C279" s="14" t="str">
        <f>IF($A279&lt;&gt;"",MINIFS(Merchant!$A:$A,Merchant!$B:$B,$G$2),)</f>
        <v/>
      </c>
      <c r="D279" s="14" t="str">
        <f t="shared" si="3"/>
        <v/>
      </c>
      <c r="E279" s="14" t="str">
        <f t="shared" si="4"/>
        <v/>
      </c>
      <c r="F279" s="6" t="str">
        <f>IF($A279&lt;&gt;"",MAXIFS(Token!$C:$C,Token!$A:$A,$D279),)</f>
        <v/>
      </c>
    </row>
    <row r="280">
      <c r="A280" s="33" t="str">
        <f t="shared" si="1"/>
        <v/>
      </c>
      <c r="B280" s="22" t="str">
        <f t="shared" si="2"/>
        <v/>
      </c>
      <c r="C280" s="14" t="str">
        <f>IF($A280&lt;&gt;"",MINIFS(Merchant!$A:$A,Merchant!$B:$B,$G$2),)</f>
        <v/>
      </c>
      <c r="D280" s="14" t="str">
        <f t="shared" si="3"/>
        <v/>
      </c>
      <c r="E280" s="14" t="str">
        <f t="shared" si="4"/>
        <v/>
      </c>
      <c r="F280" s="6" t="str">
        <f>IF($A280&lt;&gt;"",MAXIFS(Token!$C:$C,Token!$A:$A,$D280),)</f>
        <v/>
      </c>
    </row>
    <row r="281">
      <c r="A281" s="33" t="str">
        <f t="shared" si="1"/>
        <v/>
      </c>
      <c r="B281" s="22" t="str">
        <f t="shared" si="2"/>
        <v/>
      </c>
      <c r="C281" s="14" t="str">
        <f>IF($A281&lt;&gt;"",MINIFS(Merchant!$A:$A,Merchant!$B:$B,$G$2),)</f>
        <v/>
      </c>
      <c r="D281" s="14" t="str">
        <f t="shared" si="3"/>
        <v/>
      </c>
      <c r="E281" s="14" t="str">
        <f t="shared" si="4"/>
        <v/>
      </c>
      <c r="F281" s="6" t="str">
        <f>IF($A281&lt;&gt;"",MAXIFS(Token!$C:$C,Token!$A:$A,$D281),)</f>
        <v/>
      </c>
    </row>
    <row r="282">
      <c r="A282" s="33" t="str">
        <f t="shared" si="1"/>
        <v/>
      </c>
      <c r="B282" s="22" t="str">
        <f t="shared" si="2"/>
        <v/>
      </c>
      <c r="C282" s="14" t="str">
        <f>IF($A282&lt;&gt;"",MINIFS(Merchant!$A:$A,Merchant!$B:$B,$G$2),)</f>
        <v/>
      </c>
      <c r="D282" s="14" t="str">
        <f t="shared" si="3"/>
        <v/>
      </c>
      <c r="E282" s="14" t="str">
        <f t="shared" si="4"/>
        <v/>
      </c>
      <c r="F282" s="6" t="str">
        <f>IF($A282&lt;&gt;"",MAXIFS(Token!$C:$C,Token!$A:$A,$D282),)</f>
        <v/>
      </c>
    </row>
    <row r="283">
      <c r="A283" s="33" t="str">
        <f t="shared" si="1"/>
        <v/>
      </c>
      <c r="B283" s="22" t="str">
        <f t="shared" si="2"/>
        <v/>
      </c>
      <c r="C283" s="14" t="str">
        <f>IF($A283&lt;&gt;"",MINIFS(Merchant!$A:$A,Merchant!$B:$B,$G$2),)</f>
        <v/>
      </c>
      <c r="D283" s="14" t="str">
        <f t="shared" si="3"/>
        <v/>
      </c>
      <c r="E283" s="14" t="str">
        <f t="shared" si="4"/>
        <v/>
      </c>
      <c r="F283" s="6" t="str">
        <f>IF($A283&lt;&gt;"",MAXIFS(Token!$C:$C,Token!$A:$A,$D283),)</f>
        <v/>
      </c>
    </row>
    <row r="284">
      <c r="A284" s="33" t="str">
        <f t="shared" si="1"/>
        <v/>
      </c>
      <c r="B284" s="22" t="str">
        <f t="shared" si="2"/>
        <v/>
      </c>
      <c r="C284" s="14" t="str">
        <f>IF($A284&lt;&gt;"",MINIFS(Merchant!$A:$A,Merchant!$B:$B,$G$2),)</f>
        <v/>
      </c>
      <c r="D284" s="14" t="str">
        <f t="shared" si="3"/>
        <v/>
      </c>
      <c r="E284" s="14" t="str">
        <f t="shared" si="4"/>
        <v/>
      </c>
      <c r="F284" s="6" t="str">
        <f>IF($A284&lt;&gt;"",MAXIFS(Token!$C:$C,Token!$A:$A,$D284),)</f>
        <v/>
      </c>
    </row>
    <row r="285">
      <c r="A285" s="33" t="str">
        <f t="shared" si="1"/>
        <v/>
      </c>
      <c r="B285" s="22" t="str">
        <f t="shared" si="2"/>
        <v/>
      </c>
      <c r="C285" s="14" t="str">
        <f>IF($A285&lt;&gt;"",MINIFS(Merchant!$A:$A,Merchant!$B:$B,$G$2),)</f>
        <v/>
      </c>
      <c r="D285" s="14" t="str">
        <f t="shared" si="3"/>
        <v/>
      </c>
      <c r="E285" s="14" t="str">
        <f t="shared" si="4"/>
        <v/>
      </c>
      <c r="F285" s="6" t="str">
        <f>IF($A285&lt;&gt;"",MAXIFS(Token!$C:$C,Token!$A:$A,$D285),)</f>
        <v/>
      </c>
    </row>
    <row r="286">
      <c r="A286" s="33" t="str">
        <f t="shared" si="1"/>
        <v/>
      </c>
      <c r="B286" s="22" t="str">
        <f t="shared" si="2"/>
        <v/>
      </c>
      <c r="C286" s="14" t="str">
        <f>IF($A286&lt;&gt;"",MINIFS(Merchant!$A:$A,Merchant!$B:$B,$G$2),)</f>
        <v/>
      </c>
      <c r="D286" s="14" t="str">
        <f t="shared" si="3"/>
        <v/>
      </c>
      <c r="E286" s="14" t="str">
        <f t="shared" si="4"/>
        <v/>
      </c>
      <c r="F286" s="6" t="str">
        <f>IF($A286&lt;&gt;"",MAXIFS(Token!$C:$C,Token!$A:$A,$D286),)</f>
        <v/>
      </c>
    </row>
    <row r="287">
      <c r="A287" s="33" t="str">
        <f t="shared" si="1"/>
        <v/>
      </c>
      <c r="B287" s="22" t="str">
        <f t="shared" si="2"/>
        <v/>
      </c>
      <c r="C287" s="14" t="str">
        <f>IF($A287&lt;&gt;"",MINIFS(Merchant!$A:$A,Merchant!$B:$B,$G$2),)</f>
        <v/>
      </c>
      <c r="D287" s="14" t="str">
        <f t="shared" si="3"/>
        <v/>
      </c>
      <c r="E287" s="14" t="str">
        <f t="shared" si="4"/>
        <v/>
      </c>
      <c r="F287" s="6" t="str">
        <f>IF($A287&lt;&gt;"",MAXIFS(Token!$C:$C,Token!$A:$A,$D287),)</f>
        <v/>
      </c>
    </row>
    <row r="288">
      <c r="A288" s="33" t="str">
        <f t="shared" si="1"/>
        <v/>
      </c>
      <c r="B288" s="22" t="str">
        <f t="shared" si="2"/>
        <v/>
      </c>
      <c r="C288" s="14" t="str">
        <f>IF($A288&lt;&gt;"",MINIFS(Merchant!$A:$A,Merchant!$B:$B,$G$2),)</f>
        <v/>
      </c>
      <c r="D288" s="14" t="str">
        <f t="shared" si="3"/>
        <v/>
      </c>
      <c r="E288" s="14" t="str">
        <f t="shared" si="4"/>
        <v/>
      </c>
      <c r="F288" s="6" t="str">
        <f>IF($A288&lt;&gt;"",MAXIFS(Token!$C:$C,Token!$A:$A,$D288),)</f>
        <v/>
      </c>
    </row>
    <row r="289">
      <c r="A289" s="33" t="str">
        <f t="shared" si="1"/>
        <v/>
      </c>
      <c r="B289" s="22" t="str">
        <f t="shared" si="2"/>
        <v/>
      </c>
      <c r="C289" s="14" t="str">
        <f>IF($A289&lt;&gt;"",MINIFS(Merchant!$A:$A,Merchant!$B:$B,$G$2),)</f>
        <v/>
      </c>
      <c r="D289" s="14" t="str">
        <f t="shared" si="3"/>
        <v/>
      </c>
      <c r="E289" s="14" t="str">
        <f t="shared" si="4"/>
        <v/>
      </c>
      <c r="F289" s="6" t="str">
        <f>IF($A289&lt;&gt;"",MAXIFS(Token!$C:$C,Token!$A:$A,$D289),)</f>
        <v/>
      </c>
    </row>
    <row r="290">
      <c r="A290" s="33" t="str">
        <f t="shared" si="1"/>
        <v/>
      </c>
      <c r="B290" s="22" t="str">
        <f t="shared" si="2"/>
        <v/>
      </c>
      <c r="C290" s="14" t="str">
        <f>IF($A290&lt;&gt;"",MINIFS(Merchant!$A:$A,Merchant!$B:$B,$G$2),)</f>
        <v/>
      </c>
      <c r="D290" s="14" t="str">
        <f t="shared" si="3"/>
        <v/>
      </c>
      <c r="E290" s="14" t="str">
        <f t="shared" si="4"/>
        <v/>
      </c>
      <c r="F290" s="6" t="str">
        <f>IF($A290&lt;&gt;"",MAXIFS(Token!$C:$C,Token!$A:$A,$D290),)</f>
        <v/>
      </c>
    </row>
    <row r="291">
      <c r="A291" s="33" t="str">
        <f t="shared" si="1"/>
        <v/>
      </c>
      <c r="B291" s="22" t="str">
        <f t="shared" si="2"/>
        <v/>
      </c>
      <c r="C291" s="14" t="str">
        <f>IF($A291&lt;&gt;"",MINIFS(Merchant!$A:$A,Merchant!$B:$B,$G$2),)</f>
        <v/>
      </c>
      <c r="D291" s="14" t="str">
        <f t="shared" si="3"/>
        <v/>
      </c>
      <c r="E291" s="14" t="str">
        <f t="shared" si="4"/>
        <v/>
      </c>
      <c r="F291" s="6" t="str">
        <f>IF($A291&lt;&gt;"",MAXIFS(Token!$C:$C,Token!$A:$A,$D291),)</f>
        <v/>
      </c>
    </row>
    <row r="292">
      <c r="A292" s="33" t="str">
        <f t="shared" si="1"/>
        <v/>
      </c>
      <c r="B292" s="22" t="str">
        <f t="shared" si="2"/>
        <v/>
      </c>
      <c r="C292" s="14" t="str">
        <f>IF($A292&lt;&gt;"",MINIFS(Merchant!$A:$A,Merchant!$B:$B,$G$2),)</f>
        <v/>
      </c>
      <c r="D292" s="14" t="str">
        <f t="shared" si="3"/>
        <v/>
      </c>
      <c r="E292" s="14" t="str">
        <f t="shared" si="4"/>
        <v/>
      </c>
      <c r="F292" s="6" t="str">
        <f>IF($A292&lt;&gt;"",MAXIFS(Token!$C:$C,Token!$A:$A,$D292),)</f>
        <v/>
      </c>
    </row>
    <row r="293">
      <c r="A293" s="33" t="str">
        <f t="shared" si="1"/>
        <v/>
      </c>
      <c r="B293" s="22" t="str">
        <f t="shared" si="2"/>
        <v/>
      </c>
      <c r="C293" s="14" t="str">
        <f>IF($A293&lt;&gt;"",MINIFS(Merchant!$A:$A,Merchant!$B:$B,$G$2),)</f>
        <v/>
      </c>
      <c r="D293" s="14" t="str">
        <f t="shared" si="3"/>
        <v/>
      </c>
      <c r="E293" s="14" t="str">
        <f t="shared" si="4"/>
        <v/>
      </c>
      <c r="F293" s="6" t="str">
        <f>IF($A293&lt;&gt;"",MAXIFS(Token!$C:$C,Token!$A:$A,$D293),)</f>
        <v/>
      </c>
    </row>
    <row r="294">
      <c r="A294" s="33" t="str">
        <f t="shared" si="1"/>
        <v/>
      </c>
      <c r="B294" s="22" t="str">
        <f t="shared" si="2"/>
        <v/>
      </c>
      <c r="C294" s="14" t="str">
        <f>IF($A294&lt;&gt;"",MINIFS(Merchant!$A:$A,Merchant!$B:$B,$G$2),)</f>
        <v/>
      </c>
      <c r="D294" s="14" t="str">
        <f t="shared" si="3"/>
        <v/>
      </c>
      <c r="E294" s="14" t="str">
        <f t="shared" si="4"/>
        <v/>
      </c>
      <c r="F294" s="6" t="str">
        <f>IF($A294&lt;&gt;"",MAXIFS(Token!$C:$C,Token!$A:$A,$D294),)</f>
        <v/>
      </c>
    </row>
    <row r="295">
      <c r="A295" s="33" t="str">
        <f t="shared" si="1"/>
        <v/>
      </c>
      <c r="B295" s="22" t="str">
        <f t="shared" si="2"/>
        <v/>
      </c>
      <c r="C295" s="14" t="str">
        <f>IF($A295&lt;&gt;"",MINIFS(Merchant!$A:$A,Merchant!$B:$B,$G$2),)</f>
        <v/>
      </c>
      <c r="D295" s="14" t="str">
        <f t="shared" si="3"/>
        <v/>
      </c>
      <c r="E295" s="14" t="str">
        <f t="shared" si="4"/>
        <v/>
      </c>
      <c r="F295" s="6" t="str">
        <f>IF($A295&lt;&gt;"",MAXIFS(Token!$C:$C,Token!$A:$A,$D295),)</f>
        <v/>
      </c>
    </row>
    <row r="296">
      <c r="A296" s="33" t="str">
        <f t="shared" si="1"/>
        <v/>
      </c>
      <c r="B296" s="22" t="str">
        <f t="shared" si="2"/>
        <v/>
      </c>
      <c r="C296" s="14" t="str">
        <f>IF($A296&lt;&gt;"",MINIFS(Merchant!$A:$A,Merchant!$B:$B,$G$2),)</f>
        <v/>
      </c>
      <c r="D296" s="14" t="str">
        <f t="shared" si="3"/>
        <v/>
      </c>
      <c r="E296" s="14" t="str">
        <f t="shared" si="4"/>
        <v/>
      </c>
      <c r="F296" s="6" t="str">
        <f>IF($A296&lt;&gt;"",MAXIFS(Token!$C:$C,Token!$A:$A,$D296),)</f>
        <v/>
      </c>
    </row>
    <row r="297">
      <c r="A297" s="33" t="str">
        <f t="shared" si="1"/>
        <v/>
      </c>
      <c r="B297" s="22" t="str">
        <f t="shared" si="2"/>
        <v/>
      </c>
      <c r="C297" s="14" t="str">
        <f>IF($A297&lt;&gt;"",MINIFS(Merchant!$A:$A,Merchant!$B:$B,$G$2),)</f>
        <v/>
      </c>
      <c r="D297" s="14" t="str">
        <f t="shared" si="3"/>
        <v/>
      </c>
      <c r="E297" s="14" t="str">
        <f t="shared" si="4"/>
        <v/>
      </c>
      <c r="F297" s="6" t="str">
        <f>IF($A297&lt;&gt;"",MAXIFS(Token!$C:$C,Token!$A:$A,$D297),)</f>
        <v/>
      </c>
    </row>
    <row r="298">
      <c r="A298" s="33" t="str">
        <f t="shared" si="1"/>
        <v/>
      </c>
      <c r="B298" s="22" t="str">
        <f t="shared" si="2"/>
        <v/>
      </c>
      <c r="C298" s="14" t="str">
        <f>IF($A298&lt;&gt;"",MINIFS(Merchant!$A:$A,Merchant!$B:$B,$G$2),)</f>
        <v/>
      </c>
      <c r="D298" s="14" t="str">
        <f t="shared" si="3"/>
        <v/>
      </c>
      <c r="E298" s="14" t="str">
        <f t="shared" si="4"/>
        <v/>
      </c>
      <c r="F298" s="6" t="str">
        <f>IF($A298&lt;&gt;"",MAXIFS(Token!$C:$C,Token!$A:$A,$D298),)</f>
        <v/>
      </c>
    </row>
    <row r="299">
      <c r="A299" s="33" t="str">
        <f t="shared" si="1"/>
        <v/>
      </c>
      <c r="B299" s="22" t="str">
        <f t="shared" si="2"/>
        <v/>
      </c>
      <c r="C299" s="14" t="str">
        <f>IF($A299&lt;&gt;"",MINIFS(Merchant!$A:$A,Merchant!$B:$B,$G$2),)</f>
        <v/>
      </c>
      <c r="D299" s="14" t="str">
        <f t="shared" si="3"/>
        <v/>
      </c>
      <c r="E299" s="14" t="str">
        <f t="shared" si="4"/>
        <v/>
      </c>
      <c r="F299" s="6" t="str">
        <f>IF($A299&lt;&gt;"",MAXIFS(Token!$C:$C,Token!$A:$A,$D299),)</f>
        <v/>
      </c>
    </row>
    <row r="300">
      <c r="A300" s="33" t="str">
        <f t="shared" si="1"/>
        <v/>
      </c>
      <c r="B300" s="22" t="str">
        <f t="shared" si="2"/>
        <v/>
      </c>
      <c r="C300" s="14" t="str">
        <f>IF($A300&lt;&gt;"",MINIFS(Merchant!$A:$A,Merchant!$B:$B,$G$2),)</f>
        <v/>
      </c>
      <c r="D300" s="14" t="str">
        <f t="shared" si="3"/>
        <v/>
      </c>
      <c r="E300" s="14" t="str">
        <f t="shared" si="4"/>
        <v/>
      </c>
      <c r="F300" s="6" t="str">
        <f>IF($A300&lt;&gt;"",MAXIFS(Token!$C:$C,Token!$A:$A,$D300),)</f>
        <v/>
      </c>
    </row>
    <row r="301">
      <c r="A301" s="33" t="str">
        <f t="shared" si="1"/>
        <v/>
      </c>
      <c r="B301" s="22" t="str">
        <f t="shared" si="2"/>
        <v/>
      </c>
      <c r="C301" s="14" t="str">
        <f>IF($A301&lt;&gt;"",MINIFS(Merchant!$A:$A,Merchant!$B:$B,$G$2),)</f>
        <v/>
      </c>
      <c r="D301" s="14" t="str">
        <f t="shared" si="3"/>
        <v/>
      </c>
      <c r="E301" s="14" t="str">
        <f t="shared" si="4"/>
        <v/>
      </c>
      <c r="F301" s="6" t="str">
        <f>IF($A301&lt;&gt;"",MAXIFS(Token!$C:$C,Token!$A:$A,$D301),)</f>
        <v/>
      </c>
    </row>
    <row r="302">
      <c r="A302" s="33" t="str">
        <f t="shared" si="1"/>
        <v/>
      </c>
      <c r="B302" s="22" t="str">
        <f t="shared" si="2"/>
        <v/>
      </c>
      <c r="C302" s="14" t="str">
        <f>IF($A302&lt;&gt;"",MINIFS(Merchant!$A:$A,Merchant!$B:$B,$G$2),)</f>
        <v/>
      </c>
      <c r="D302" s="14" t="str">
        <f t="shared" si="3"/>
        <v/>
      </c>
      <c r="E302" s="14" t="str">
        <f t="shared" si="4"/>
        <v/>
      </c>
      <c r="F302" s="6" t="str">
        <f>IF($A302&lt;&gt;"",MAXIFS(Token!$C:$C,Token!$A:$A,$D302),)</f>
        <v/>
      </c>
    </row>
    <row r="303">
      <c r="A303" s="33" t="str">
        <f t="shared" si="1"/>
        <v/>
      </c>
      <c r="B303" s="22" t="str">
        <f t="shared" si="2"/>
        <v/>
      </c>
      <c r="C303" s="14" t="str">
        <f>IF($A303&lt;&gt;"",MINIFS(Merchant!$A:$A,Merchant!$B:$B,$G$2),)</f>
        <v/>
      </c>
      <c r="D303" s="14" t="str">
        <f t="shared" si="3"/>
        <v/>
      </c>
      <c r="E303" s="14" t="str">
        <f t="shared" si="4"/>
        <v/>
      </c>
      <c r="F303" s="6" t="str">
        <f>IF($A303&lt;&gt;"",MAXIFS(Token!$C:$C,Token!$A:$A,$D303),)</f>
        <v/>
      </c>
    </row>
    <row r="304">
      <c r="A304" s="33" t="str">
        <f t="shared" si="1"/>
        <v/>
      </c>
      <c r="B304" s="22" t="str">
        <f t="shared" si="2"/>
        <v/>
      </c>
      <c r="C304" s="14" t="str">
        <f>IF($A304&lt;&gt;"",MINIFS(Merchant!$A:$A,Merchant!$B:$B,$G$2),)</f>
        <v/>
      </c>
      <c r="D304" s="14" t="str">
        <f t="shared" si="3"/>
        <v/>
      </c>
      <c r="E304" s="14" t="str">
        <f t="shared" si="4"/>
        <v/>
      </c>
      <c r="F304" s="6" t="str">
        <f>IF($A304&lt;&gt;"",MAXIFS(Token!$C:$C,Token!$A:$A,$D304),)</f>
        <v/>
      </c>
    </row>
    <row r="305">
      <c r="A305" s="33" t="str">
        <f t="shared" si="1"/>
        <v/>
      </c>
      <c r="B305" s="22" t="str">
        <f t="shared" si="2"/>
        <v/>
      </c>
      <c r="C305" s="14" t="str">
        <f>IF($A305&lt;&gt;"",MINIFS(Merchant!$A:$A,Merchant!$B:$B,$G$2),)</f>
        <v/>
      </c>
      <c r="D305" s="14" t="str">
        <f t="shared" si="3"/>
        <v/>
      </c>
      <c r="E305" s="14" t="str">
        <f t="shared" si="4"/>
        <v/>
      </c>
      <c r="F305" s="6" t="str">
        <f>IF($A305&lt;&gt;"",MAXIFS(Token!$C:$C,Token!$A:$A,$D305),)</f>
        <v/>
      </c>
    </row>
    <row r="306">
      <c r="A306" s="33" t="str">
        <f t="shared" si="1"/>
        <v/>
      </c>
      <c r="B306" s="22" t="str">
        <f t="shared" si="2"/>
        <v/>
      </c>
      <c r="C306" s="14" t="str">
        <f>IF($A306&lt;&gt;"",MINIFS(Merchant!$A:$A,Merchant!$B:$B,$G$2),)</f>
        <v/>
      </c>
      <c r="D306" s="14" t="str">
        <f t="shared" si="3"/>
        <v/>
      </c>
      <c r="E306" s="14" t="str">
        <f t="shared" si="4"/>
        <v/>
      </c>
      <c r="F306" s="6" t="str">
        <f>IF($A306&lt;&gt;"",MAXIFS(Token!$C:$C,Token!$A:$A,$D306),)</f>
        <v/>
      </c>
    </row>
    <row r="307">
      <c r="A307" s="33" t="str">
        <f t="shared" si="1"/>
        <v/>
      </c>
      <c r="B307" s="22" t="str">
        <f t="shared" si="2"/>
        <v/>
      </c>
      <c r="C307" s="14" t="str">
        <f>IF($A307&lt;&gt;"",MINIFS(Merchant!$A:$A,Merchant!$B:$B,$G$2),)</f>
        <v/>
      </c>
      <c r="D307" s="14" t="str">
        <f t="shared" si="3"/>
        <v/>
      </c>
      <c r="E307" s="14" t="str">
        <f t="shared" si="4"/>
        <v/>
      </c>
      <c r="F307" s="6" t="str">
        <f>IF($A307&lt;&gt;"",MAXIFS(Token!$C:$C,Token!$A:$A,$D307),)</f>
        <v/>
      </c>
    </row>
    <row r="308">
      <c r="A308" s="33" t="str">
        <f t="shared" si="1"/>
        <v/>
      </c>
      <c r="B308" s="22" t="str">
        <f t="shared" si="2"/>
        <v/>
      </c>
      <c r="C308" s="14" t="str">
        <f>IF($A308&lt;&gt;"",MINIFS(Merchant!$A:$A,Merchant!$B:$B,$G$2),)</f>
        <v/>
      </c>
      <c r="D308" s="14" t="str">
        <f t="shared" si="3"/>
        <v/>
      </c>
      <c r="E308" s="14" t="str">
        <f t="shared" si="4"/>
        <v/>
      </c>
      <c r="F308" s="6" t="str">
        <f>IF($A308&lt;&gt;"",MAXIFS(Token!$C:$C,Token!$A:$A,$D308),)</f>
        <v/>
      </c>
    </row>
    <row r="309">
      <c r="A309" s="33" t="str">
        <f t="shared" si="1"/>
        <v/>
      </c>
      <c r="B309" s="22" t="str">
        <f t="shared" si="2"/>
        <v/>
      </c>
      <c r="C309" s="14" t="str">
        <f>IF($A309&lt;&gt;"",MINIFS(Merchant!$A:$A,Merchant!$B:$B,$G$2),)</f>
        <v/>
      </c>
      <c r="D309" s="14" t="str">
        <f t="shared" si="3"/>
        <v/>
      </c>
      <c r="E309" s="14" t="str">
        <f t="shared" si="4"/>
        <v/>
      </c>
      <c r="F309" s="6" t="str">
        <f>IF($A309&lt;&gt;"",MAXIFS(Token!$C:$C,Token!$A:$A,$D309),)</f>
        <v/>
      </c>
    </row>
    <row r="310">
      <c r="A310" s="33" t="str">
        <f t="shared" si="1"/>
        <v/>
      </c>
      <c r="B310" s="22" t="str">
        <f t="shared" si="2"/>
        <v/>
      </c>
      <c r="C310" s="14" t="str">
        <f>IF($A310&lt;&gt;"",MINIFS(Merchant!$A:$A,Merchant!$B:$B,$G$2),)</f>
        <v/>
      </c>
      <c r="D310" s="14" t="str">
        <f t="shared" si="3"/>
        <v/>
      </c>
      <c r="E310" s="14" t="str">
        <f t="shared" si="4"/>
        <v/>
      </c>
      <c r="F310" s="6" t="str">
        <f>IF($A310&lt;&gt;"",MAXIFS(Token!$C:$C,Token!$A:$A,$D310),)</f>
        <v/>
      </c>
    </row>
    <row r="311">
      <c r="A311" s="33" t="str">
        <f t="shared" si="1"/>
        <v/>
      </c>
      <c r="B311" s="22" t="str">
        <f t="shared" si="2"/>
        <v/>
      </c>
      <c r="C311" s="14" t="str">
        <f>IF($A311&lt;&gt;"",MINIFS(Merchant!$A:$A,Merchant!$B:$B,$G$2),)</f>
        <v/>
      </c>
      <c r="D311" s="14" t="str">
        <f t="shared" si="3"/>
        <v/>
      </c>
      <c r="E311" s="14" t="str">
        <f t="shared" si="4"/>
        <v/>
      </c>
      <c r="F311" s="6" t="str">
        <f>IF($A311&lt;&gt;"",MAXIFS(Token!$C:$C,Token!$A:$A,$D311),)</f>
        <v/>
      </c>
    </row>
    <row r="312">
      <c r="A312" s="33" t="str">
        <f t="shared" si="1"/>
        <v/>
      </c>
      <c r="B312" s="22" t="str">
        <f t="shared" si="2"/>
        <v/>
      </c>
      <c r="C312" s="14" t="str">
        <f>IF($A312&lt;&gt;"",MINIFS(Merchant!$A:$A,Merchant!$B:$B,$G$2),)</f>
        <v/>
      </c>
      <c r="D312" s="14" t="str">
        <f t="shared" si="3"/>
        <v/>
      </c>
      <c r="E312" s="14" t="str">
        <f t="shared" si="4"/>
        <v/>
      </c>
      <c r="F312" s="6" t="str">
        <f>IF($A312&lt;&gt;"",MAXIFS(Token!$C:$C,Token!$A:$A,$D312),)</f>
        <v/>
      </c>
    </row>
    <row r="313">
      <c r="A313" s="33" t="str">
        <f t="shared" si="1"/>
        <v/>
      </c>
      <c r="B313" s="22" t="str">
        <f t="shared" si="2"/>
        <v/>
      </c>
      <c r="C313" s="14" t="str">
        <f>IF($A313&lt;&gt;"",MINIFS(Merchant!$A:$A,Merchant!$B:$B,$G$2),)</f>
        <v/>
      </c>
      <c r="D313" s="14" t="str">
        <f t="shared" si="3"/>
        <v/>
      </c>
      <c r="E313" s="14" t="str">
        <f t="shared" si="4"/>
        <v/>
      </c>
      <c r="F313" s="6" t="str">
        <f>IF($A313&lt;&gt;"",MAXIFS(Token!$C:$C,Token!$A:$A,$D313),)</f>
        <v/>
      </c>
    </row>
    <row r="314">
      <c r="A314" s="33" t="str">
        <f t="shared" si="1"/>
        <v/>
      </c>
      <c r="B314" s="22" t="str">
        <f t="shared" si="2"/>
        <v/>
      </c>
      <c r="C314" s="14" t="str">
        <f>IF($A314&lt;&gt;"",MINIFS(Merchant!$A:$A,Merchant!$B:$B,$G$2),)</f>
        <v/>
      </c>
      <c r="D314" s="14" t="str">
        <f t="shared" si="3"/>
        <v/>
      </c>
      <c r="E314" s="14" t="str">
        <f t="shared" si="4"/>
        <v/>
      </c>
      <c r="F314" s="6" t="str">
        <f>IF($A314&lt;&gt;"",MAXIFS(Token!$C:$C,Token!$A:$A,$D314),)</f>
        <v/>
      </c>
    </row>
    <row r="315">
      <c r="A315" s="33" t="str">
        <f t="shared" si="1"/>
        <v/>
      </c>
      <c r="B315" s="22" t="str">
        <f t="shared" si="2"/>
        <v/>
      </c>
      <c r="C315" s="14" t="str">
        <f>IF($A315&lt;&gt;"",MINIFS(Merchant!$A:$A,Merchant!$B:$B,$G$2),)</f>
        <v/>
      </c>
      <c r="D315" s="14" t="str">
        <f t="shared" si="3"/>
        <v/>
      </c>
      <c r="E315" s="14" t="str">
        <f t="shared" si="4"/>
        <v/>
      </c>
      <c r="F315" s="6" t="str">
        <f>IF($A315&lt;&gt;"",MAXIFS(Token!$C:$C,Token!$A:$A,$D315),)</f>
        <v/>
      </c>
    </row>
    <row r="316">
      <c r="A316" s="33" t="str">
        <f t="shared" si="1"/>
        <v/>
      </c>
      <c r="B316" s="22" t="str">
        <f t="shared" si="2"/>
        <v/>
      </c>
      <c r="C316" s="14" t="str">
        <f>IF($A316&lt;&gt;"",MINIFS(Merchant!$A:$A,Merchant!$B:$B,$G$2),)</f>
        <v/>
      </c>
      <c r="D316" s="14" t="str">
        <f t="shared" si="3"/>
        <v/>
      </c>
      <c r="E316" s="14" t="str">
        <f t="shared" si="4"/>
        <v/>
      </c>
      <c r="F316" s="6" t="str">
        <f>IF($A316&lt;&gt;"",MAXIFS(Token!$C:$C,Token!$A:$A,$D316),)</f>
        <v/>
      </c>
    </row>
    <row r="317">
      <c r="A317" s="33" t="str">
        <f t="shared" si="1"/>
        <v/>
      </c>
      <c r="B317" s="22" t="str">
        <f t="shared" si="2"/>
        <v/>
      </c>
      <c r="C317" s="14" t="str">
        <f>IF($A317&lt;&gt;"",MINIFS(Merchant!$A:$A,Merchant!$B:$B,$G$2),)</f>
        <v/>
      </c>
      <c r="D317" s="14" t="str">
        <f t="shared" si="3"/>
        <v/>
      </c>
      <c r="E317" s="14" t="str">
        <f t="shared" si="4"/>
        <v/>
      </c>
      <c r="F317" s="6" t="str">
        <f>IF($A317&lt;&gt;"",MAXIFS(Token!$C:$C,Token!$A:$A,$D317),)</f>
        <v/>
      </c>
    </row>
    <row r="318">
      <c r="A318" s="33" t="str">
        <f t="shared" si="1"/>
        <v/>
      </c>
      <c r="B318" s="22" t="str">
        <f t="shared" si="2"/>
        <v/>
      </c>
      <c r="C318" s="14" t="str">
        <f>IF($A318&lt;&gt;"",MINIFS(Merchant!$A:$A,Merchant!$B:$B,$G$2),)</f>
        <v/>
      </c>
      <c r="D318" s="14" t="str">
        <f t="shared" si="3"/>
        <v/>
      </c>
      <c r="E318" s="14" t="str">
        <f t="shared" si="4"/>
        <v/>
      </c>
      <c r="F318" s="6" t="str">
        <f>IF($A318&lt;&gt;"",MAXIFS(Token!$C:$C,Token!$A:$A,$D318),)</f>
        <v/>
      </c>
    </row>
    <row r="319">
      <c r="A319" s="33" t="str">
        <f t="shared" si="1"/>
        <v/>
      </c>
      <c r="B319" s="22" t="str">
        <f t="shared" si="2"/>
        <v/>
      </c>
      <c r="C319" s="14" t="str">
        <f>IF($A319&lt;&gt;"",MINIFS(Merchant!$A:$A,Merchant!$B:$B,$G$2),)</f>
        <v/>
      </c>
      <c r="D319" s="14" t="str">
        <f t="shared" si="3"/>
        <v/>
      </c>
      <c r="E319" s="14" t="str">
        <f t="shared" si="4"/>
        <v/>
      </c>
      <c r="F319" s="6" t="str">
        <f>IF($A319&lt;&gt;"",MAXIFS(Token!$C:$C,Token!$A:$A,$D319),)</f>
        <v/>
      </c>
    </row>
    <row r="320">
      <c r="A320" s="33" t="str">
        <f t="shared" si="1"/>
        <v/>
      </c>
      <c r="B320" s="22" t="str">
        <f t="shared" si="2"/>
        <v/>
      </c>
      <c r="C320" s="14" t="str">
        <f>IF($A320&lt;&gt;"",MINIFS(Merchant!$A:$A,Merchant!$B:$B,$G$2),)</f>
        <v/>
      </c>
      <c r="D320" s="14" t="str">
        <f t="shared" si="3"/>
        <v/>
      </c>
      <c r="E320" s="14" t="str">
        <f t="shared" si="4"/>
        <v/>
      </c>
      <c r="F320" s="6" t="str">
        <f>IF($A320&lt;&gt;"",MAXIFS(Token!$C:$C,Token!$A:$A,$D320),)</f>
        <v/>
      </c>
    </row>
    <row r="321">
      <c r="A321" s="33" t="str">
        <f t="shared" si="1"/>
        <v/>
      </c>
      <c r="B321" s="22" t="str">
        <f t="shared" si="2"/>
        <v/>
      </c>
      <c r="C321" s="14" t="str">
        <f>IF($A321&lt;&gt;"",MINIFS(Merchant!$A:$A,Merchant!$B:$B,$G$2),)</f>
        <v/>
      </c>
      <c r="D321" s="14" t="str">
        <f t="shared" si="3"/>
        <v/>
      </c>
      <c r="E321" s="14" t="str">
        <f t="shared" si="4"/>
        <v/>
      </c>
      <c r="F321" s="6" t="str">
        <f>IF($A321&lt;&gt;"",MAXIFS(Token!$C:$C,Token!$A:$A,$D321),)</f>
        <v/>
      </c>
    </row>
    <row r="322">
      <c r="A322" s="33" t="str">
        <f t="shared" si="1"/>
        <v/>
      </c>
      <c r="B322" s="22" t="str">
        <f t="shared" si="2"/>
        <v/>
      </c>
      <c r="C322" s="14" t="str">
        <f>IF($A322&lt;&gt;"",MINIFS(Merchant!$A:$A,Merchant!$B:$B,$G$2),)</f>
        <v/>
      </c>
      <c r="D322" s="14" t="str">
        <f t="shared" si="3"/>
        <v/>
      </c>
      <c r="E322" s="14" t="str">
        <f t="shared" si="4"/>
        <v/>
      </c>
      <c r="F322" s="6" t="str">
        <f>IF($A322&lt;&gt;"",MAXIFS(Token!$C:$C,Token!$A:$A,$D322),)</f>
        <v/>
      </c>
    </row>
    <row r="323">
      <c r="A323" s="33" t="str">
        <f t="shared" si="1"/>
        <v/>
      </c>
      <c r="B323" s="22" t="str">
        <f t="shared" si="2"/>
        <v/>
      </c>
      <c r="C323" s="14" t="str">
        <f>IF($A323&lt;&gt;"",MINIFS(Merchant!$A:$A,Merchant!$B:$B,$G$2),)</f>
        <v/>
      </c>
      <c r="D323" s="14" t="str">
        <f t="shared" si="3"/>
        <v/>
      </c>
      <c r="E323" s="14" t="str">
        <f t="shared" si="4"/>
        <v/>
      </c>
      <c r="F323" s="6" t="str">
        <f>IF($A323&lt;&gt;"",MAXIFS(Token!$C:$C,Token!$A:$A,$D323),)</f>
        <v/>
      </c>
    </row>
    <row r="324">
      <c r="A324" s="33" t="str">
        <f t="shared" si="1"/>
        <v/>
      </c>
      <c r="B324" s="22" t="str">
        <f t="shared" si="2"/>
        <v/>
      </c>
      <c r="C324" s="14" t="str">
        <f>IF($A324&lt;&gt;"",MINIFS(Merchant!$A:$A,Merchant!$B:$B,$G$2),)</f>
        <v/>
      </c>
      <c r="D324" s="14" t="str">
        <f t="shared" si="3"/>
        <v/>
      </c>
      <c r="E324" s="14" t="str">
        <f t="shared" si="4"/>
        <v/>
      </c>
      <c r="F324" s="6" t="str">
        <f>IF($A324&lt;&gt;"",MAXIFS(Token!$C:$C,Token!$A:$A,$D324),)</f>
        <v/>
      </c>
    </row>
    <row r="325">
      <c r="A325" s="33" t="str">
        <f t="shared" si="1"/>
        <v/>
      </c>
      <c r="B325" s="22" t="str">
        <f t="shared" si="2"/>
        <v/>
      </c>
      <c r="C325" s="14" t="str">
        <f>IF($A325&lt;&gt;"",MINIFS(Merchant!$A:$A,Merchant!$B:$B,$G$2),)</f>
        <v/>
      </c>
      <c r="D325" s="14" t="str">
        <f t="shared" si="3"/>
        <v/>
      </c>
      <c r="E325" s="14" t="str">
        <f t="shared" si="4"/>
        <v/>
      </c>
      <c r="F325" s="6" t="str">
        <f>IF($A325&lt;&gt;"",MAXIFS(Token!$C:$C,Token!$A:$A,$D325),)</f>
        <v/>
      </c>
    </row>
    <row r="326">
      <c r="A326" s="33" t="str">
        <f t="shared" si="1"/>
        <v/>
      </c>
      <c r="B326" s="22" t="str">
        <f t="shared" si="2"/>
        <v/>
      </c>
      <c r="C326" s="14" t="str">
        <f>IF($A326&lt;&gt;"",MINIFS(Merchant!$A:$A,Merchant!$B:$B,$G$2),)</f>
        <v/>
      </c>
      <c r="D326" s="14" t="str">
        <f t="shared" si="3"/>
        <v/>
      </c>
      <c r="E326" s="14" t="str">
        <f t="shared" si="4"/>
        <v/>
      </c>
      <c r="F326" s="6" t="str">
        <f>IF($A326&lt;&gt;"",MAXIFS(Token!$C:$C,Token!$A:$A,$D326),)</f>
        <v/>
      </c>
    </row>
    <row r="327">
      <c r="A327" s="33" t="str">
        <f t="shared" si="1"/>
        <v/>
      </c>
      <c r="B327" s="22" t="str">
        <f t="shared" si="2"/>
        <v/>
      </c>
      <c r="C327" s="14" t="str">
        <f>IF($A327&lt;&gt;"",MINIFS(Merchant!$A:$A,Merchant!$B:$B,$G$2),)</f>
        <v/>
      </c>
      <c r="D327" s="14" t="str">
        <f t="shared" si="3"/>
        <v/>
      </c>
      <c r="E327" s="14" t="str">
        <f t="shared" si="4"/>
        <v/>
      </c>
      <c r="F327" s="6" t="str">
        <f>IF($A327&lt;&gt;"",MAXIFS(Token!$C:$C,Token!$A:$A,$D327),)</f>
        <v/>
      </c>
    </row>
    <row r="328">
      <c r="A328" s="33" t="str">
        <f t="shared" si="1"/>
        <v/>
      </c>
      <c r="B328" s="22" t="str">
        <f t="shared" si="2"/>
        <v/>
      </c>
      <c r="C328" s="14" t="str">
        <f>IF($A328&lt;&gt;"",MINIFS(Merchant!$A:$A,Merchant!$B:$B,$G$2),)</f>
        <v/>
      </c>
      <c r="D328" s="14" t="str">
        <f t="shared" si="3"/>
        <v/>
      </c>
      <c r="E328" s="14" t="str">
        <f t="shared" si="4"/>
        <v/>
      </c>
      <c r="F328" s="6" t="str">
        <f>IF($A328&lt;&gt;"",MAXIFS(Token!$C:$C,Token!$A:$A,$D328),)</f>
        <v/>
      </c>
    </row>
    <row r="329">
      <c r="A329" s="33" t="str">
        <f t="shared" si="1"/>
        <v/>
      </c>
      <c r="B329" s="22" t="str">
        <f t="shared" si="2"/>
        <v/>
      </c>
      <c r="C329" s="14" t="str">
        <f>IF($A329&lt;&gt;"",MINIFS(Merchant!$A:$A,Merchant!$B:$B,$G$2),)</f>
        <v/>
      </c>
      <c r="D329" s="14" t="str">
        <f t="shared" si="3"/>
        <v/>
      </c>
      <c r="E329" s="14" t="str">
        <f t="shared" si="4"/>
        <v/>
      </c>
      <c r="F329" s="6" t="str">
        <f>IF($A329&lt;&gt;"",MAXIFS(Token!$C:$C,Token!$A:$A,$D329),)</f>
        <v/>
      </c>
    </row>
    <row r="330">
      <c r="A330" s="33" t="str">
        <f t="shared" si="1"/>
        <v/>
      </c>
      <c r="B330" s="22" t="str">
        <f t="shared" si="2"/>
        <v/>
      </c>
      <c r="C330" s="14" t="str">
        <f>IF($A330&lt;&gt;"",MINIFS(Merchant!$A:$A,Merchant!$B:$B,$G$2),)</f>
        <v/>
      </c>
      <c r="D330" s="14" t="str">
        <f t="shared" si="3"/>
        <v/>
      </c>
      <c r="E330" s="14" t="str">
        <f t="shared" si="4"/>
        <v/>
      </c>
      <c r="F330" s="6" t="str">
        <f>IF($A330&lt;&gt;"",MAXIFS(Token!$C:$C,Token!$A:$A,$D330),)</f>
        <v/>
      </c>
    </row>
    <row r="331">
      <c r="A331" s="33" t="str">
        <f t="shared" si="1"/>
        <v/>
      </c>
      <c r="B331" s="22" t="str">
        <f t="shared" si="2"/>
        <v/>
      </c>
      <c r="C331" s="14" t="str">
        <f>IF($A331&lt;&gt;"",MINIFS(Merchant!$A:$A,Merchant!$B:$B,$G$2),)</f>
        <v/>
      </c>
      <c r="D331" s="14" t="str">
        <f t="shared" si="3"/>
        <v/>
      </c>
      <c r="E331" s="14" t="str">
        <f t="shared" si="4"/>
        <v/>
      </c>
      <c r="F331" s="6" t="str">
        <f>IF($A331&lt;&gt;"",MAXIFS(Token!$C:$C,Token!$A:$A,$D331),)</f>
        <v/>
      </c>
    </row>
    <row r="332">
      <c r="A332" s="33" t="str">
        <f t="shared" si="1"/>
        <v/>
      </c>
      <c r="B332" s="22" t="str">
        <f t="shared" si="2"/>
        <v/>
      </c>
      <c r="C332" s="14" t="str">
        <f>IF($A332&lt;&gt;"",MINIFS(Merchant!$A:$A,Merchant!$B:$B,$G$2),)</f>
        <v/>
      </c>
      <c r="D332" s="14" t="str">
        <f t="shared" si="3"/>
        <v/>
      </c>
      <c r="E332" s="14" t="str">
        <f t="shared" si="4"/>
        <v/>
      </c>
      <c r="F332" s="6" t="str">
        <f>IF($A332&lt;&gt;"",MAXIFS(Token!$C:$C,Token!$A:$A,$D332),)</f>
        <v/>
      </c>
    </row>
    <row r="333">
      <c r="A333" s="33" t="str">
        <f t="shared" si="1"/>
        <v/>
      </c>
      <c r="B333" s="22" t="str">
        <f t="shared" si="2"/>
        <v/>
      </c>
      <c r="C333" s="14" t="str">
        <f>IF($A333&lt;&gt;"",MINIFS(Merchant!$A:$A,Merchant!$B:$B,$G$2),)</f>
        <v/>
      </c>
      <c r="D333" s="14" t="str">
        <f t="shared" si="3"/>
        <v/>
      </c>
      <c r="E333" s="14" t="str">
        <f t="shared" si="4"/>
        <v/>
      </c>
      <c r="F333" s="6" t="str">
        <f>IF($A333&lt;&gt;"",MAXIFS(Token!$C:$C,Token!$A:$A,$D333),)</f>
        <v/>
      </c>
    </row>
    <row r="334">
      <c r="A334" s="33" t="str">
        <f t="shared" si="1"/>
        <v/>
      </c>
      <c r="B334" s="22" t="str">
        <f t="shared" si="2"/>
        <v/>
      </c>
      <c r="C334" s="14" t="str">
        <f>IF($A334&lt;&gt;"",MINIFS(Merchant!$A:$A,Merchant!$B:$B,$G$2),)</f>
        <v/>
      </c>
      <c r="D334" s="14" t="str">
        <f t="shared" si="3"/>
        <v/>
      </c>
      <c r="E334" s="14" t="str">
        <f t="shared" si="4"/>
        <v/>
      </c>
      <c r="F334" s="6" t="str">
        <f>IF($A334&lt;&gt;"",MAXIFS(Token!$C:$C,Token!$A:$A,$D334),)</f>
        <v/>
      </c>
    </row>
    <row r="335">
      <c r="A335" s="33" t="str">
        <f t="shared" si="1"/>
        <v/>
      </c>
      <c r="B335" s="22" t="str">
        <f t="shared" si="2"/>
        <v/>
      </c>
      <c r="C335" s="14" t="str">
        <f>IF($A335&lt;&gt;"",MINIFS(Merchant!$A:$A,Merchant!$B:$B,$G$2),)</f>
        <v/>
      </c>
      <c r="D335" s="14" t="str">
        <f t="shared" si="3"/>
        <v/>
      </c>
      <c r="E335" s="14" t="str">
        <f t="shared" si="4"/>
        <v/>
      </c>
      <c r="F335" s="6" t="str">
        <f>IF($A335&lt;&gt;"",MAXIFS(Token!$C:$C,Token!$A:$A,$D335),)</f>
        <v/>
      </c>
    </row>
    <row r="336">
      <c r="A336" s="33" t="str">
        <f t="shared" si="1"/>
        <v/>
      </c>
      <c r="B336" s="22" t="str">
        <f t="shared" si="2"/>
        <v/>
      </c>
      <c r="C336" s="14" t="str">
        <f>IF($A336&lt;&gt;"",MINIFS(Merchant!$A:$A,Merchant!$B:$B,$G$2),)</f>
        <v/>
      </c>
      <c r="D336" s="14" t="str">
        <f t="shared" si="3"/>
        <v/>
      </c>
      <c r="E336" s="14" t="str">
        <f t="shared" si="4"/>
        <v/>
      </c>
      <c r="F336" s="6" t="str">
        <f>IF($A336&lt;&gt;"",MAXIFS(Token!$C:$C,Token!$A:$A,$D336),)</f>
        <v/>
      </c>
    </row>
    <row r="337">
      <c r="A337" s="33" t="str">
        <f t="shared" si="1"/>
        <v/>
      </c>
      <c r="B337" s="22" t="str">
        <f t="shared" si="2"/>
        <v/>
      </c>
      <c r="C337" s="14" t="str">
        <f>IF($A337&lt;&gt;"",MINIFS(Merchant!$A:$A,Merchant!$B:$B,$G$2),)</f>
        <v/>
      </c>
      <c r="D337" s="14" t="str">
        <f t="shared" si="3"/>
        <v/>
      </c>
      <c r="E337" s="14" t="str">
        <f t="shared" si="4"/>
        <v/>
      </c>
      <c r="F337" s="6" t="str">
        <f>IF($A337&lt;&gt;"",MAXIFS(Token!$C:$C,Token!$A:$A,$D337),)</f>
        <v/>
      </c>
    </row>
    <row r="338">
      <c r="A338" s="33" t="str">
        <f t="shared" si="1"/>
        <v/>
      </c>
      <c r="B338" s="22" t="str">
        <f t="shared" si="2"/>
        <v/>
      </c>
      <c r="C338" s="14" t="str">
        <f>IF($A338&lt;&gt;"",MINIFS(Merchant!$A:$A,Merchant!$B:$B,$G$2),)</f>
        <v/>
      </c>
      <c r="D338" s="14" t="str">
        <f t="shared" si="3"/>
        <v/>
      </c>
      <c r="E338" s="14" t="str">
        <f t="shared" si="4"/>
        <v/>
      </c>
      <c r="F338" s="6" t="str">
        <f>IF($A338&lt;&gt;"",MAXIFS(Token!$C:$C,Token!$A:$A,$D338),)</f>
        <v/>
      </c>
    </row>
    <row r="339">
      <c r="A339" s="33" t="str">
        <f t="shared" si="1"/>
        <v/>
      </c>
      <c r="B339" s="22" t="str">
        <f t="shared" si="2"/>
        <v/>
      </c>
      <c r="C339" s="14" t="str">
        <f>IF($A339&lt;&gt;"",MINIFS(Merchant!$A:$A,Merchant!$B:$B,$G$2),)</f>
        <v/>
      </c>
      <c r="D339" s="14" t="str">
        <f t="shared" si="3"/>
        <v/>
      </c>
      <c r="E339" s="14" t="str">
        <f t="shared" si="4"/>
        <v/>
      </c>
      <c r="F339" s="6" t="str">
        <f>IF($A339&lt;&gt;"",MAXIFS(Token!$C:$C,Token!$A:$A,$D339),)</f>
        <v/>
      </c>
    </row>
    <row r="340">
      <c r="A340" s="33" t="str">
        <f t="shared" si="1"/>
        <v/>
      </c>
      <c r="B340" s="22" t="str">
        <f t="shared" si="2"/>
        <v/>
      </c>
      <c r="C340" s="14" t="str">
        <f>IF($A340&lt;&gt;"",MINIFS(Merchant!$A:$A,Merchant!$B:$B,$G$2),)</f>
        <v/>
      </c>
      <c r="D340" s="14" t="str">
        <f t="shared" si="3"/>
        <v/>
      </c>
      <c r="E340" s="14" t="str">
        <f t="shared" si="4"/>
        <v/>
      </c>
      <c r="F340" s="6" t="str">
        <f>IF($A340&lt;&gt;"",MAXIFS(Token!$C:$C,Token!$A:$A,$D340),)</f>
        <v/>
      </c>
    </row>
    <row r="341">
      <c r="A341" s="33" t="str">
        <f t="shared" si="1"/>
        <v/>
      </c>
      <c r="B341" s="22" t="str">
        <f t="shared" si="2"/>
        <v/>
      </c>
      <c r="C341" s="14" t="str">
        <f>IF($A341&lt;&gt;"",MINIFS(Merchant!$A:$A,Merchant!$B:$B,$G$2),)</f>
        <v/>
      </c>
      <c r="D341" s="14" t="str">
        <f t="shared" si="3"/>
        <v/>
      </c>
      <c r="E341" s="14" t="str">
        <f t="shared" si="4"/>
        <v/>
      </c>
      <c r="F341" s="6" t="str">
        <f>IF($A341&lt;&gt;"",MAXIFS(Token!$C:$C,Token!$A:$A,$D341),)</f>
        <v/>
      </c>
    </row>
    <row r="342">
      <c r="A342" s="33" t="str">
        <f t="shared" si="1"/>
        <v/>
      </c>
      <c r="B342" s="22" t="str">
        <f t="shared" si="2"/>
        <v/>
      </c>
      <c r="C342" s="14" t="str">
        <f>IF($A342&lt;&gt;"",MINIFS(Merchant!$A:$A,Merchant!$B:$B,$G$2),)</f>
        <v/>
      </c>
      <c r="D342" s="14" t="str">
        <f t="shared" si="3"/>
        <v/>
      </c>
      <c r="E342" s="14" t="str">
        <f t="shared" si="4"/>
        <v/>
      </c>
      <c r="F342" s="6" t="str">
        <f>IF($A342&lt;&gt;"",MAXIFS(Token!$C:$C,Token!$A:$A,$D342),)</f>
        <v/>
      </c>
    </row>
    <row r="343">
      <c r="A343" s="33" t="str">
        <f t="shared" si="1"/>
        <v/>
      </c>
      <c r="B343" s="22" t="str">
        <f t="shared" si="2"/>
        <v/>
      </c>
      <c r="C343" s="14" t="str">
        <f>IF($A343&lt;&gt;"",MINIFS(Merchant!$A:$A,Merchant!$B:$B,$G$2),)</f>
        <v/>
      </c>
      <c r="D343" s="14" t="str">
        <f t="shared" si="3"/>
        <v/>
      </c>
      <c r="E343" s="14" t="str">
        <f t="shared" si="4"/>
        <v/>
      </c>
      <c r="F343" s="6" t="str">
        <f>IF($A343&lt;&gt;"",MAXIFS(Token!$C:$C,Token!$A:$A,$D343),)</f>
        <v/>
      </c>
    </row>
    <row r="344">
      <c r="A344" s="33" t="str">
        <f t="shared" si="1"/>
        <v/>
      </c>
      <c r="B344" s="22" t="str">
        <f t="shared" si="2"/>
        <v/>
      </c>
      <c r="C344" s="14" t="str">
        <f>IF($A344&lt;&gt;"",MINIFS(Merchant!$A:$A,Merchant!$B:$B,$G$2),)</f>
        <v/>
      </c>
      <c r="D344" s="14" t="str">
        <f t="shared" si="3"/>
        <v/>
      </c>
      <c r="E344" s="14" t="str">
        <f t="shared" si="4"/>
        <v/>
      </c>
      <c r="F344" s="6" t="str">
        <f>IF($A344&lt;&gt;"",MAXIFS(Token!$C:$C,Token!$A:$A,$D344),)</f>
        <v/>
      </c>
    </row>
    <row r="345">
      <c r="A345" s="33" t="str">
        <f t="shared" si="1"/>
        <v/>
      </c>
      <c r="B345" s="22" t="str">
        <f t="shared" si="2"/>
        <v/>
      </c>
      <c r="C345" s="14" t="str">
        <f>IF($A345&lt;&gt;"",MINIFS(Merchant!$A:$A,Merchant!$B:$B,$G$2),)</f>
        <v/>
      </c>
      <c r="D345" s="14" t="str">
        <f t="shared" si="3"/>
        <v/>
      </c>
      <c r="E345" s="14" t="str">
        <f t="shared" si="4"/>
        <v/>
      </c>
      <c r="F345" s="6" t="str">
        <f>IF($A345&lt;&gt;"",MAXIFS(Token!$C:$C,Token!$A:$A,$D345),)</f>
        <v/>
      </c>
    </row>
    <row r="346">
      <c r="A346" s="33" t="str">
        <f t="shared" si="1"/>
        <v/>
      </c>
      <c r="B346" s="22" t="str">
        <f t="shared" si="2"/>
        <v/>
      </c>
      <c r="C346" s="14" t="str">
        <f>IF($A346&lt;&gt;"",MINIFS(Merchant!$A:$A,Merchant!$B:$B,$G$2),)</f>
        <v/>
      </c>
      <c r="D346" s="14" t="str">
        <f t="shared" si="3"/>
        <v/>
      </c>
      <c r="E346" s="14" t="str">
        <f t="shared" si="4"/>
        <v/>
      </c>
      <c r="F346" s="6" t="str">
        <f>IF($A346&lt;&gt;"",MAXIFS(Token!$C:$C,Token!$A:$A,$D346),)</f>
        <v/>
      </c>
    </row>
    <row r="347">
      <c r="A347" s="33" t="str">
        <f t="shared" si="1"/>
        <v/>
      </c>
      <c r="B347" s="22" t="str">
        <f t="shared" si="2"/>
        <v/>
      </c>
      <c r="C347" s="14" t="str">
        <f>IF($A347&lt;&gt;"",MINIFS(Merchant!$A:$A,Merchant!$B:$B,$G$2),)</f>
        <v/>
      </c>
      <c r="D347" s="14" t="str">
        <f t="shared" si="3"/>
        <v/>
      </c>
      <c r="E347" s="14" t="str">
        <f t="shared" si="4"/>
        <v/>
      </c>
      <c r="F347" s="6" t="str">
        <f>IF($A347&lt;&gt;"",MAXIFS(Token!$C:$C,Token!$A:$A,$D347),)</f>
        <v/>
      </c>
    </row>
    <row r="348">
      <c r="A348" s="33" t="str">
        <f t="shared" si="1"/>
        <v/>
      </c>
      <c r="B348" s="22" t="str">
        <f t="shared" si="2"/>
        <v/>
      </c>
      <c r="C348" s="14" t="str">
        <f>IF($A348&lt;&gt;"",MINIFS(Merchant!$A:$A,Merchant!$B:$B,$G$2),)</f>
        <v/>
      </c>
      <c r="D348" s="14" t="str">
        <f t="shared" si="3"/>
        <v/>
      </c>
      <c r="E348" s="14" t="str">
        <f t="shared" si="4"/>
        <v/>
      </c>
      <c r="F348" s="6" t="str">
        <f>IF($A348&lt;&gt;"",MAXIFS(Token!$C:$C,Token!$A:$A,$D348),)</f>
        <v/>
      </c>
    </row>
    <row r="349">
      <c r="A349" s="33" t="str">
        <f t="shared" si="1"/>
        <v/>
      </c>
      <c r="B349" s="22" t="str">
        <f t="shared" si="2"/>
        <v/>
      </c>
      <c r="C349" s="14" t="str">
        <f>IF($A349&lt;&gt;"",MINIFS(Merchant!$A:$A,Merchant!$B:$B,$G$2),)</f>
        <v/>
      </c>
      <c r="D349" s="14" t="str">
        <f t="shared" si="3"/>
        <v/>
      </c>
      <c r="E349" s="14" t="str">
        <f t="shared" si="4"/>
        <v/>
      </c>
      <c r="F349" s="6" t="str">
        <f>IF($A349&lt;&gt;"",MAXIFS(Token!$C:$C,Token!$A:$A,$D349),)</f>
        <v/>
      </c>
    </row>
    <row r="350">
      <c r="A350" s="33" t="str">
        <f t="shared" si="1"/>
        <v/>
      </c>
      <c r="B350" s="22" t="str">
        <f t="shared" si="2"/>
        <v/>
      </c>
      <c r="C350" s="14" t="str">
        <f>IF($A350&lt;&gt;"",MINIFS(Merchant!$A:$A,Merchant!$B:$B,$G$2),)</f>
        <v/>
      </c>
      <c r="D350" s="14" t="str">
        <f t="shared" si="3"/>
        <v/>
      </c>
      <c r="E350" s="14" t="str">
        <f t="shared" si="4"/>
        <v/>
      </c>
      <c r="F350" s="6" t="str">
        <f>IF($A350&lt;&gt;"",MAXIFS(Token!$C:$C,Token!$A:$A,$D350),)</f>
        <v/>
      </c>
    </row>
    <row r="351">
      <c r="A351" s="33" t="str">
        <f t="shared" si="1"/>
        <v/>
      </c>
      <c r="B351" s="22" t="str">
        <f t="shared" si="2"/>
        <v/>
      </c>
      <c r="C351" s="14" t="str">
        <f>IF($A351&lt;&gt;"",MINIFS(Merchant!$A:$A,Merchant!$B:$B,$G$2),)</f>
        <v/>
      </c>
      <c r="D351" s="14" t="str">
        <f t="shared" si="3"/>
        <v/>
      </c>
      <c r="E351" s="14" t="str">
        <f t="shared" si="4"/>
        <v/>
      </c>
      <c r="F351" s="6" t="str">
        <f>IF($A351&lt;&gt;"",MAXIFS(Token!$C:$C,Token!$A:$A,$D351),)</f>
        <v/>
      </c>
    </row>
    <row r="352">
      <c r="A352" s="33" t="str">
        <f t="shared" si="1"/>
        <v/>
      </c>
      <c r="B352" s="22" t="str">
        <f t="shared" si="2"/>
        <v/>
      </c>
      <c r="C352" s="14" t="str">
        <f>IF($A352&lt;&gt;"",MINIFS(Merchant!$A:$A,Merchant!$B:$B,$G$2),)</f>
        <v/>
      </c>
      <c r="D352" s="14" t="str">
        <f t="shared" si="3"/>
        <v/>
      </c>
      <c r="E352" s="14" t="str">
        <f t="shared" si="4"/>
        <v/>
      </c>
      <c r="F352" s="6" t="str">
        <f>IF($A352&lt;&gt;"",MAXIFS(Token!$C:$C,Token!$A:$A,$D352),)</f>
        <v/>
      </c>
    </row>
    <row r="353">
      <c r="A353" s="33" t="str">
        <f t="shared" si="1"/>
        <v/>
      </c>
      <c r="B353" s="22" t="str">
        <f t="shared" si="2"/>
        <v/>
      </c>
      <c r="C353" s="14" t="str">
        <f>IF($A353&lt;&gt;"",MINIFS(Merchant!$A:$A,Merchant!$B:$B,$G$2),)</f>
        <v/>
      </c>
      <c r="D353" s="14" t="str">
        <f t="shared" si="3"/>
        <v/>
      </c>
      <c r="E353" s="14" t="str">
        <f t="shared" si="4"/>
        <v/>
      </c>
      <c r="F353" s="6" t="str">
        <f>IF($A353&lt;&gt;"",MAXIFS(Token!$C:$C,Token!$A:$A,$D353),)</f>
        <v/>
      </c>
    </row>
    <row r="354">
      <c r="A354" s="33" t="str">
        <f t="shared" si="1"/>
        <v/>
      </c>
      <c r="B354" s="22" t="str">
        <f t="shared" si="2"/>
        <v/>
      </c>
      <c r="C354" s="14" t="str">
        <f>IF($A354&lt;&gt;"",MINIFS(Merchant!$A:$A,Merchant!$B:$B,$G$2),)</f>
        <v/>
      </c>
      <c r="D354" s="14" t="str">
        <f t="shared" si="3"/>
        <v/>
      </c>
      <c r="E354" s="14" t="str">
        <f t="shared" si="4"/>
        <v/>
      </c>
      <c r="F354" s="6" t="str">
        <f>IF($A354&lt;&gt;"",MAXIFS(Token!$C:$C,Token!$A:$A,$D354),)</f>
        <v/>
      </c>
    </row>
    <row r="355">
      <c r="A355" s="33" t="str">
        <f t="shared" si="1"/>
        <v/>
      </c>
      <c r="B355" s="22" t="str">
        <f t="shared" si="2"/>
        <v/>
      </c>
      <c r="C355" s="14" t="str">
        <f>IF($A355&lt;&gt;"",MINIFS(Merchant!$A:$A,Merchant!$B:$B,$G$2),)</f>
        <v/>
      </c>
      <c r="D355" s="14" t="str">
        <f t="shared" si="3"/>
        <v/>
      </c>
      <c r="E355" s="14" t="str">
        <f t="shared" si="4"/>
        <v/>
      </c>
      <c r="F355" s="6" t="str">
        <f>IF($A355&lt;&gt;"",MAXIFS(Token!$C:$C,Token!$A:$A,$D355),)</f>
        <v/>
      </c>
    </row>
    <row r="356">
      <c r="A356" s="33" t="str">
        <f t="shared" si="1"/>
        <v/>
      </c>
      <c r="B356" s="22" t="str">
        <f t="shared" si="2"/>
        <v/>
      </c>
      <c r="C356" s="14" t="str">
        <f>IF($A356&lt;&gt;"",MINIFS(Merchant!$A:$A,Merchant!$B:$B,$G$2),)</f>
        <v/>
      </c>
      <c r="D356" s="14" t="str">
        <f t="shared" si="3"/>
        <v/>
      </c>
      <c r="E356" s="14" t="str">
        <f t="shared" si="4"/>
        <v/>
      </c>
      <c r="F356" s="6" t="str">
        <f>IF($A356&lt;&gt;"",MAXIFS(Token!$C:$C,Token!$A:$A,$D356),)</f>
        <v/>
      </c>
    </row>
    <row r="357">
      <c r="A357" s="33" t="str">
        <f t="shared" si="1"/>
        <v/>
      </c>
      <c r="B357" s="22" t="str">
        <f t="shared" si="2"/>
        <v/>
      </c>
      <c r="C357" s="14" t="str">
        <f>IF($A357&lt;&gt;"",MINIFS(Merchant!$A:$A,Merchant!$B:$B,$G$2),)</f>
        <v/>
      </c>
      <c r="D357" s="14" t="str">
        <f t="shared" si="3"/>
        <v/>
      </c>
      <c r="E357" s="14" t="str">
        <f t="shared" si="4"/>
        <v/>
      </c>
      <c r="F357" s="6" t="str">
        <f>IF($A357&lt;&gt;"",MAXIFS(Token!$C:$C,Token!$A:$A,$D357),)</f>
        <v/>
      </c>
    </row>
    <row r="358">
      <c r="A358" s="33" t="str">
        <f t="shared" si="1"/>
        <v/>
      </c>
      <c r="B358" s="22" t="str">
        <f t="shared" si="2"/>
        <v/>
      </c>
      <c r="C358" s="14" t="str">
        <f>IF($A358&lt;&gt;"",MINIFS(Merchant!$A:$A,Merchant!$B:$B,$G$2),)</f>
        <v/>
      </c>
      <c r="D358" s="14" t="str">
        <f t="shared" si="3"/>
        <v/>
      </c>
      <c r="E358" s="14" t="str">
        <f t="shared" si="4"/>
        <v/>
      </c>
      <c r="F358" s="6" t="str">
        <f>IF($A358&lt;&gt;"",MAXIFS(Token!$C:$C,Token!$A:$A,$D358),)</f>
        <v/>
      </c>
    </row>
    <row r="359">
      <c r="A359" s="33" t="str">
        <f t="shared" si="1"/>
        <v/>
      </c>
      <c r="B359" s="22" t="str">
        <f t="shared" si="2"/>
        <v/>
      </c>
      <c r="C359" s="14" t="str">
        <f>IF($A359&lt;&gt;"",MINIFS(Merchant!$A:$A,Merchant!$B:$B,$G$2),)</f>
        <v/>
      </c>
      <c r="D359" s="14" t="str">
        <f t="shared" si="3"/>
        <v/>
      </c>
      <c r="E359" s="14" t="str">
        <f t="shared" si="4"/>
        <v/>
      </c>
      <c r="F359" s="6" t="str">
        <f>IF($A359&lt;&gt;"",MAXIFS(Token!$C:$C,Token!$A:$A,$D359),)</f>
        <v/>
      </c>
    </row>
    <row r="360">
      <c r="A360" s="33" t="str">
        <f t="shared" si="1"/>
        <v/>
      </c>
      <c r="B360" s="22" t="str">
        <f t="shared" si="2"/>
        <v/>
      </c>
      <c r="C360" s="14" t="str">
        <f>IF($A360&lt;&gt;"",MINIFS(Merchant!$A:$A,Merchant!$B:$B,$G$2),)</f>
        <v/>
      </c>
      <c r="D360" s="14" t="str">
        <f t="shared" si="3"/>
        <v/>
      </c>
      <c r="E360" s="14" t="str">
        <f t="shared" si="4"/>
        <v/>
      </c>
      <c r="F360" s="6" t="str">
        <f>IF($A360&lt;&gt;"",MAXIFS(Token!$C:$C,Token!$A:$A,$D360),)</f>
        <v/>
      </c>
    </row>
    <row r="361">
      <c r="A361" s="33" t="str">
        <f t="shared" si="1"/>
        <v/>
      </c>
      <c r="B361" s="22" t="str">
        <f t="shared" si="2"/>
        <v/>
      </c>
      <c r="C361" s="14" t="str">
        <f>IF($A361&lt;&gt;"",MINIFS(Merchant!$A:$A,Merchant!$B:$B,$G$2),)</f>
        <v/>
      </c>
      <c r="D361" s="14" t="str">
        <f t="shared" si="3"/>
        <v/>
      </c>
      <c r="E361" s="14" t="str">
        <f t="shared" si="4"/>
        <v/>
      </c>
      <c r="F361" s="6" t="str">
        <f>IF($A361&lt;&gt;"",MAXIFS(Token!$C:$C,Token!$A:$A,$D361),)</f>
        <v/>
      </c>
    </row>
    <row r="362">
      <c r="A362" s="33" t="str">
        <f t="shared" si="1"/>
        <v/>
      </c>
      <c r="B362" s="22" t="str">
        <f t="shared" si="2"/>
        <v/>
      </c>
      <c r="C362" s="14" t="str">
        <f>IF($A362&lt;&gt;"",MINIFS(Merchant!$A:$A,Merchant!$B:$B,$G$2),)</f>
        <v/>
      </c>
      <c r="D362" s="14" t="str">
        <f t="shared" si="3"/>
        <v/>
      </c>
      <c r="E362" s="14" t="str">
        <f t="shared" si="4"/>
        <v/>
      </c>
      <c r="F362" s="6" t="str">
        <f>IF($A362&lt;&gt;"",MAXIFS(Token!$C:$C,Token!$A:$A,$D362),)</f>
        <v/>
      </c>
    </row>
    <row r="363">
      <c r="A363" s="33" t="str">
        <f t="shared" si="1"/>
        <v/>
      </c>
      <c r="B363" s="22" t="str">
        <f t="shared" si="2"/>
        <v/>
      </c>
      <c r="C363" s="14" t="str">
        <f>IF($A363&lt;&gt;"",MINIFS(Merchant!$A:$A,Merchant!$B:$B,$G$2),)</f>
        <v/>
      </c>
      <c r="D363" s="14" t="str">
        <f t="shared" si="3"/>
        <v/>
      </c>
      <c r="E363" s="14" t="str">
        <f t="shared" si="4"/>
        <v/>
      </c>
      <c r="F363" s="6" t="str">
        <f>IF($A363&lt;&gt;"",MAXIFS(Token!$C:$C,Token!$A:$A,$D363),)</f>
        <v/>
      </c>
    </row>
    <row r="364">
      <c r="A364" s="33" t="str">
        <f t="shared" si="1"/>
        <v/>
      </c>
      <c r="B364" s="22" t="str">
        <f t="shared" si="2"/>
        <v/>
      </c>
      <c r="C364" s="14" t="str">
        <f>IF($A364&lt;&gt;"",MINIFS(Merchant!$A:$A,Merchant!$B:$B,$G$2),)</f>
        <v/>
      </c>
      <c r="D364" s="14" t="str">
        <f t="shared" si="3"/>
        <v/>
      </c>
      <c r="E364" s="14" t="str">
        <f t="shared" si="4"/>
        <v/>
      </c>
      <c r="F364" s="6" t="str">
        <f>IF($A364&lt;&gt;"",MAXIFS(Token!$C:$C,Token!$A:$A,$D364),)</f>
        <v/>
      </c>
    </row>
    <row r="365">
      <c r="A365" s="33" t="str">
        <f t="shared" si="1"/>
        <v/>
      </c>
      <c r="B365" s="22" t="str">
        <f t="shared" si="2"/>
        <v/>
      </c>
      <c r="C365" s="14" t="str">
        <f>IF($A365&lt;&gt;"",MINIFS(Merchant!$A:$A,Merchant!$B:$B,$G$2),)</f>
        <v/>
      </c>
      <c r="D365" s="14" t="str">
        <f t="shared" si="3"/>
        <v/>
      </c>
      <c r="E365" s="14" t="str">
        <f t="shared" si="4"/>
        <v/>
      </c>
      <c r="F365" s="6" t="str">
        <f>IF($A365&lt;&gt;"",MAXIFS(Token!$C:$C,Token!$A:$A,$D365),)</f>
        <v/>
      </c>
    </row>
    <row r="366">
      <c r="A366" s="33" t="str">
        <f t="shared" si="1"/>
        <v/>
      </c>
      <c r="B366" s="22" t="str">
        <f t="shared" si="2"/>
        <v/>
      </c>
      <c r="C366" s="14" t="str">
        <f>IF($A366&lt;&gt;"",MINIFS(Merchant!$A:$A,Merchant!$B:$B,$G$2),)</f>
        <v/>
      </c>
      <c r="D366" s="14" t="str">
        <f t="shared" si="3"/>
        <v/>
      </c>
      <c r="E366" s="14" t="str">
        <f t="shared" si="4"/>
        <v/>
      </c>
      <c r="F366" s="6" t="str">
        <f>IF($A366&lt;&gt;"",MAXIFS(Token!$C:$C,Token!$A:$A,$D366),)</f>
        <v/>
      </c>
    </row>
    <row r="367">
      <c r="A367" s="33" t="str">
        <f t="shared" si="1"/>
        <v/>
      </c>
      <c r="B367" s="22" t="str">
        <f t="shared" si="2"/>
        <v/>
      </c>
      <c r="C367" s="14" t="str">
        <f>IF($A367&lt;&gt;"",MINIFS(Merchant!$A:$A,Merchant!$B:$B,$G$2),)</f>
        <v/>
      </c>
      <c r="D367" s="14" t="str">
        <f t="shared" si="3"/>
        <v/>
      </c>
      <c r="E367" s="14" t="str">
        <f t="shared" si="4"/>
        <v/>
      </c>
      <c r="F367" s="6" t="str">
        <f>IF($A367&lt;&gt;"",MAXIFS(Token!$C:$C,Token!$A:$A,$D367),)</f>
        <v/>
      </c>
    </row>
    <row r="368">
      <c r="A368" s="33" t="str">
        <f t="shared" si="1"/>
        <v/>
      </c>
      <c r="B368" s="22" t="str">
        <f t="shared" si="2"/>
        <v/>
      </c>
      <c r="C368" s="14" t="str">
        <f>IF($A368&lt;&gt;"",MINIFS(Merchant!$A:$A,Merchant!$B:$B,$G$2),)</f>
        <v/>
      </c>
      <c r="D368" s="14" t="str">
        <f t="shared" si="3"/>
        <v/>
      </c>
      <c r="E368" s="14" t="str">
        <f t="shared" si="4"/>
        <v/>
      </c>
      <c r="F368" s="6" t="str">
        <f>IF($A368&lt;&gt;"",MAXIFS(Token!$C:$C,Token!$A:$A,$D368),)</f>
        <v/>
      </c>
    </row>
    <row r="369">
      <c r="A369" s="33" t="str">
        <f t="shared" si="1"/>
        <v/>
      </c>
      <c r="B369" s="22" t="str">
        <f t="shared" si="2"/>
        <v/>
      </c>
      <c r="C369" s="14" t="str">
        <f>IF($A369&lt;&gt;"",MINIFS(Merchant!$A:$A,Merchant!$B:$B,$G$2),)</f>
        <v/>
      </c>
      <c r="D369" s="14" t="str">
        <f t="shared" si="3"/>
        <v/>
      </c>
      <c r="E369" s="14" t="str">
        <f t="shared" si="4"/>
        <v/>
      </c>
      <c r="F369" s="6" t="str">
        <f>IF($A369&lt;&gt;"",MAXIFS(Token!$C:$C,Token!$A:$A,$D369),)</f>
        <v/>
      </c>
    </row>
    <row r="370">
      <c r="A370" s="33" t="str">
        <f t="shared" si="1"/>
        <v/>
      </c>
      <c r="B370" s="22" t="str">
        <f t="shared" si="2"/>
        <v/>
      </c>
      <c r="C370" s="14" t="str">
        <f>IF($A370&lt;&gt;"",MINIFS(Merchant!$A:$A,Merchant!$B:$B,$G$2),)</f>
        <v/>
      </c>
      <c r="D370" s="14" t="str">
        <f t="shared" si="3"/>
        <v/>
      </c>
      <c r="E370" s="14" t="str">
        <f t="shared" si="4"/>
        <v/>
      </c>
      <c r="F370" s="6" t="str">
        <f>IF($A370&lt;&gt;"",MAXIFS(Token!$C:$C,Token!$A:$A,$D370),)</f>
        <v/>
      </c>
    </row>
    <row r="371">
      <c r="A371" s="33" t="str">
        <f t="shared" si="1"/>
        <v/>
      </c>
      <c r="B371" s="22" t="str">
        <f t="shared" si="2"/>
        <v/>
      </c>
      <c r="C371" s="14" t="str">
        <f>IF($A371&lt;&gt;"",MINIFS(Merchant!$A:$A,Merchant!$B:$B,$G$2),)</f>
        <v/>
      </c>
      <c r="D371" s="14" t="str">
        <f t="shared" si="3"/>
        <v/>
      </c>
      <c r="E371" s="14" t="str">
        <f t="shared" si="4"/>
        <v/>
      </c>
      <c r="F371" s="6" t="str">
        <f>IF($A371&lt;&gt;"",MAXIFS(Token!$C:$C,Token!$A:$A,$D371),)</f>
        <v/>
      </c>
    </row>
    <row r="372">
      <c r="A372" s="33" t="str">
        <f t="shared" si="1"/>
        <v/>
      </c>
      <c r="B372" s="22" t="str">
        <f t="shared" si="2"/>
        <v/>
      </c>
      <c r="C372" s="14" t="str">
        <f>IF($A372&lt;&gt;"",MINIFS(Merchant!$A:$A,Merchant!$B:$B,$G$2),)</f>
        <v/>
      </c>
      <c r="D372" s="14" t="str">
        <f t="shared" si="3"/>
        <v/>
      </c>
      <c r="E372" s="14" t="str">
        <f t="shared" si="4"/>
        <v/>
      </c>
      <c r="F372" s="6" t="str">
        <f>IF($A372&lt;&gt;"",MAXIFS(Token!$C:$C,Token!$A:$A,$D372),)</f>
        <v/>
      </c>
    </row>
    <row r="373">
      <c r="A373" s="33" t="str">
        <f t="shared" si="1"/>
        <v/>
      </c>
      <c r="B373" s="22" t="str">
        <f t="shared" si="2"/>
        <v/>
      </c>
      <c r="C373" s="14" t="str">
        <f>IF($A373&lt;&gt;"",MINIFS(Merchant!$A:$A,Merchant!$B:$B,$G$2),)</f>
        <v/>
      </c>
      <c r="D373" s="14" t="str">
        <f t="shared" si="3"/>
        <v/>
      </c>
      <c r="E373" s="14" t="str">
        <f t="shared" si="4"/>
        <v/>
      </c>
      <c r="F373" s="6" t="str">
        <f>IF($A373&lt;&gt;"",MAXIFS(Token!$C:$C,Token!$A:$A,$D373),)</f>
        <v/>
      </c>
    </row>
    <row r="374">
      <c r="A374" s="33" t="str">
        <f t="shared" si="1"/>
        <v/>
      </c>
      <c r="B374" s="22" t="str">
        <f t="shared" si="2"/>
        <v/>
      </c>
      <c r="C374" s="14" t="str">
        <f>IF($A374&lt;&gt;"",MINIFS(Merchant!$A:$A,Merchant!$B:$B,$G$2),)</f>
        <v/>
      </c>
      <c r="D374" s="14" t="str">
        <f t="shared" si="3"/>
        <v/>
      </c>
      <c r="E374" s="14" t="str">
        <f t="shared" si="4"/>
        <v/>
      </c>
      <c r="F374" s="6" t="str">
        <f>IF($A374&lt;&gt;"",MAXIFS(Token!$C:$C,Token!$A:$A,$D374),)</f>
        <v/>
      </c>
    </row>
    <row r="375">
      <c r="A375" s="33" t="str">
        <f t="shared" si="1"/>
        <v/>
      </c>
      <c r="B375" s="22" t="str">
        <f t="shared" si="2"/>
        <v/>
      </c>
      <c r="C375" s="14" t="str">
        <f>IF($A375&lt;&gt;"",MINIFS(Merchant!$A:$A,Merchant!$B:$B,$G$2),)</f>
        <v/>
      </c>
      <c r="D375" s="14" t="str">
        <f t="shared" si="3"/>
        <v/>
      </c>
      <c r="E375" s="14" t="str">
        <f t="shared" si="4"/>
        <v/>
      </c>
      <c r="F375" s="6" t="str">
        <f>IF($A375&lt;&gt;"",MAXIFS(Token!$C:$C,Token!$A:$A,$D375),)</f>
        <v/>
      </c>
    </row>
    <row r="376">
      <c r="A376" s="33" t="str">
        <f t="shared" si="1"/>
        <v/>
      </c>
      <c r="B376" s="22" t="str">
        <f t="shared" si="2"/>
        <v/>
      </c>
      <c r="C376" s="14" t="str">
        <f>IF($A376&lt;&gt;"",MINIFS(Merchant!$A:$A,Merchant!$B:$B,$G$2),)</f>
        <v/>
      </c>
      <c r="D376" s="14" t="str">
        <f t="shared" si="3"/>
        <v/>
      </c>
      <c r="E376" s="14" t="str">
        <f t="shared" si="4"/>
        <v/>
      </c>
      <c r="F376" s="6" t="str">
        <f>IF($A376&lt;&gt;"",MAXIFS(Token!$C:$C,Token!$A:$A,$D376),)</f>
        <v/>
      </c>
    </row>
    <row r="377">
      <c r="A377" s="33" t="str">
        <f t="shared" si="1"/>
        <v/>
      </c>
      <c r="B377" s="22" t="str">
        <f t="shared" si="2"/>
        <v/>
      </c>
      <c r="C377" s="14" t="str">
        <f>IF($A377&lt;&gt;"",MINIFS(Merchant!$A:$A,Merchant!$B:$B,$G$2),)</f>
        <v/>
      </c>
      <c r="D377" s="14" t="str">
        <f t="shared" si="3"/>
        <v/>
      </c>
      <c r="E377" s="14" t="str">
        <f t="shared" si="4"/>
        <v/>
      </c>
      <c r="F377" s="6" t="str">
        <f>IF($A377&lt;&gt;"",MAXIFS(Token!$C:$C,Token!$A:$A,$D377),)</f>
        <v/>
      </c>
    </row>
    <row r="378">
      <c r="A378" s="33" t="str">
        <f t="shared" si="1"/>
        <v/>
      </c>
      <c r="B378" s="22" t="str">
        <f t="shared" si="2"/>
        <v/>
      </c>
      <c r="C378" s="14" t="str">
        <f>IF($A378&lt;&gt;"",MINIFS(Merchant!$A:$A,Merchant!$B:$B,$G$2),)</f>
        <v/>
      </c>
      <c r="D378" s="14" t="str">
        <f t="shared" si="3"/>
        <v/>
      </c>
      <c r="E378" s="14" t="str">
        <f t="shared" si="4"/>
        <v/>
      </c>
      <c r="F378" s="6" t="str">
        <f>IF($A378&lt;&gt;"",MAXIFS(Token!$C:$C,Token!$A:$A,$D378),)</f>
        <v/>
      </c>
    </row>
    <row r="379">
      <c r="A379" s="33" t="str">
        <f t="shared" si="1"/>
        <v/>
      </c>
      <c r="B379" s="22" t="str">
        <f t="shared" si="2"/>
        <v/>
      </c>
      <c r="C379" s="14" t="str">
        <f>IF($A379&lt;&gt;"",MINIFS(Merchant!$A:$A,Merchant!$B:$B,$G$2),)</f>
        <v/>
      </c>
      <c r="D379" s="14" t="str">
        <f t="shared" si="3"/>
        <v/>
      </c>
      <c r="E379" s="14" t="str">
        <f t="shared" si="4"/>
        <v/>
      </c>
      <c r="F379" s="6" t="str">
        <f>IF($A379&lt;&gt;"",MAXIFS(Token!$C:$C,Token!$A:$A,$D379),)</f>
        <v/>
      </c>
    </row>
    <row r="380">
      <c r="A380" s="33" t="str">
        <f t="shared" si="1"/>
        <v/>
      </c>
      <c r="B380" s="22" t="str">
        <f t="shared" si="2"/>
        <v/>
      </c>
      <c r="C380" s="14" t="str">
        <f>IF($A380&lt;&gt;"",MINIFS(Merchant!$A:$A,Merchant!$B:$B,$G$2),)</f>
        <v/>
      </c>
      <c r="D380" s="14" t="str">
        <f t="shared" si="3"/>
        <v/>
      </c>
      <c r="E380" s="14" t="str">
        <f t="shared" si="4"/>
        <v/>
      </c>
      <c r="F380" s="6" t="str">
        <f>IF($A380&lt;&gt;"",MAXIFS(Token!$C:$C,Token!$A:$A,$D380),)</f>
        <v/>
      </c>
    </row>
    <row r="381">
      <c r="A381" s="33" t="str">
        <f t="shared" si="1"/>
        <v/>
      </c>
      <c r="B381" s="22" t="str">
        <f t="shared" si="2"/>
        <v/>
      </c>
      <c r="C381" s="14" t="str">
        <f>IF($A381&lt;&gt;"",MINIFS(Merchant!$A:$A,Merchant!$B:$B,$G$2),)</f>
        <v/>
      </c>
      <c r="D381" s="14" t="str">
        <f t="shared" si="3"/>
        <v/>
      </c>
      <c r="E381" s="14" t="str">
        <f t="shared" si="4"/>
        <v/>
      </c>
      <c r="F381" s="6" t="str">
        <f>IF($A381&lt;&gt;"",MAXIFS(Token!$C:$C,Token!$A:$A,$D381),)</f>
        <v/>
      </c>
    </row>
    <row r="382">
      <c r="A382" s="33" t="str">
        <f t="shared" si="1"/>
        <v/>
      </c>
      <c r="B382" s="22" t="str">
        <f t="shared" si="2"/>
        <v/>
      </c>
      <c r="C382" s="14" t="str">
        <f>IF($A382&lt;&gt;"",MINIFS(Merchant!$A:$A,Merchant!$B:$B,$G$2),)</f>
        <v/>
      </c>
      <c r="D382" s="14" t="str">
        <f t="shared" si="3"/>
        <v/>
      </c>
      <c r="E382" s="14" t="str">
        <f t="shared" si="4"/>
        <v/>
      </c>
      <c r="F382" s="6" t="str">
        <f>IF($A382&lt;&gt;"",MAXIFS(Token!$C:$C,Token!$A:$A,$D382),)</f>
        <v/>
      </c>
    </row>
    <row r="383">
      <c r="A383" s="33" t="str">
        <f t="shared" si="1"/>
        <v/>
      </c>
      <c r="B383" s="22" t="str">
        <f t="shared" si="2"/>
        <v/>
      </c>
      <c r="C383" s="14" t="str">
        <f>IF($A383&lt;&gt;"",MINIFS(Merchant!$A:$A,Merchant!$B:$B,$G$2),)</f>
        <v/>
      </c>
      <c r="D383" s="14" t="str">
        <f t="shared" si="3"/>
        <v/>
      </c>
      <c r="E383" s="14" t="str">
        <f t="shared" si="4"/>
        <v/>
      </c>
      <c r="F383" s="6" t="str">
        <f>IF($A383&lt;&gt;"",MAXIFS(Token!$C:$C,Token!$A:$A,$D383),)</f>
        <v/>
      </c>
    </row>
    <row r="384">
      <c r="A384" s="33" t="str">
        <f t="shared" si="1"/>
        <v/>
      </c>
      <c r="B384" s="22" t="str">
        <f t="shared" si="2"/>
        <v/>
      </c>
      <c r="C384" s="14" t="str">
        <f>IF($A384&lt;&gt;"",MINIFS(Merchant!$A:$A,Merchant!$B:$B,$G$2),)</f>
        <v/>
      </c>
      <c r="D384" s="14" t="str">
        <f t="shared" si="3"/>
        <v/>
      </c>
      <c r="E384" s="14" t="str">
        <f t="shared" si="4"/>
        <v/>
      </c>
      <c r="F384" s="6" t="str">
        <f>IF($A384&lt;&gt;"",MAXIFS(Token!$C:$C,Token!$A:$A,$D384),)</f>
        <v/>
      </c>
    </row>
    <row r="385">
      <c r="A385" s="33" t="str">
        <f t="shared" si="1"/>
        <v/>
      </c>
      <c r="B385" s="22" t="str">
        <f t="shared" si="2"/>
        <v/>
      </c>
      <c r="C385" s="14" t="str">
        <f>IF($A385&lt;&gt;"",MINIFS(Merchant!$A:$A,Merchant!$B:$B,$G$2),)</f>
        <v/>
      </c>
      <c r="D385" s="14" t="str">
        <f t="shared" si="3"/>
        <v/>
      </c>
      <c r="E385" s="14" t="str">
        <f t="shared" si="4"/>
        <v/>
      </c>
      <c r="F385" s="6" t="str">
        <f>IF($A385&lt;&gt;"",MAXIFS(Token!$C:$C,Token!$A:$A,$D385),)</f>
        <v/>
      </c>
    </row>
    <row r="386">
      <c r="A386" s="33" t="str">
        <f t="shared" si="1"/>
        <v/>
      </c>
      <c r="B386" s="22" t="str">
        <f t="shared" si="2"/>
        <v/>
      </c>
      <c r="C386" s="14" t="str">
        <f>IF($A386&lt;&gt;"",MINIFS(Merchant!$A:$A,Merchant!$B:$B,$G$2),)</f>
        <v/>
      </c>
      <c r="D386" s="14" t="str">
        <f t="shared" si="3"/>
        <v/>
      </c>
      <c r="E386" s="14" t="str">
        <f t="shared" si="4"/>
        <v/>
      </c>
      <c r="F386" s="6" t="str">
        <f>IF($A386&lt;&gt;"",MAXIFS(Token!$C:$C,Token!$A:$A,$D386),)</f>
        <v/>
      </c>
    </row>
    <row r="387">
      <c r="A387" s="33" t="str">
        <f t="shared" si="1"/>
        <v/>
      </c>
      <c r="B387" s="22" t="str">
        <f t="shared" si="2"/>
        <v/>
      </c>
      <c r="C387" s="14" t="str">
        <f>IF($A387&lt;&gt;"",MINIFS(Merchant!$A:$A,Merchant!$B:$B,$G$2),)</f>
        <v/>
      </c>
      <c r="D387" s="14" t="str">
        <f t="shared" si="3"/>
        <v/>
      </c>
      <c r="E387" s="14" t="str">
        <f t="shared" si="4"/>
        <v/>
      </c>
      <c r="F387" s="6" t="str">
        <f>IF($A387&lt;&gt;"",MAXIFS(Token!$C:$C,Token!$A:$A,$D387),)</f>
        <v/>
      </c>
    </row>
    <row r="388">
      <c r="A388" s="33" t="str">
        <f t="shared" si="1"/>
        <v/>
      </c>
      <c r="B388" s="22" t="str">
        <f t="shared" si="2"/>
        <v/>
      </c>
      <c r="C388" s="14" t="str">
        <f>IF($A388&lt;&gt;"",MINIFS(Merchant!$A:$A,Merchant!$B:$B,$G$2),)</f>
        <v/>
      </c>
      <c r="D388" s="14" t="str">
        <f t="shared" si="3"/>
        <v/>
      </c>
      <c r="E388" s="14" t="str">
        <f t="shared" si="4"/>
        <v/>
      </c>
      <c r="F388" s="6" t="str">
        <f>IF($A388&lt;&gt;"",MAXIFS(Token!$C:$C,Token!$A:$A,$D388),)</f>
        <v/>
      </c>
    </row>
    <row r="389">
      <c r="A389" s="33" t="str">
        <f t="shared" si="1"/>
        <v/>
      </c>
      <c r="B389" s="22" t="str">
        <f t="shared" si="2"/>
        <v/>
      </c>
      <c r="C389" s="14" t="str">
        <f>IF($A389&lt;&gt;"",MINIFS(Merchant!$A:$A,Merchant!$B:$B,$G$2),)</f>
        <v/>
      </c>
      <c r="D389" s="14" t="str">
        <f t="shared" si="3"/>
        <v/>
      </c>
      <c r="E389" s="14" t="str">
        <f t="shared" si="4"/>
        <v/>
      </c>
      <c r="F389" s="6" t="str">
        <f>IF($A389&lt;&gt;"",MAXIFS(Token!$C:$C,Token!$A:$A,$D389),)</f>
        <v/>
      </c>
    </row>
    <row r="390">
      <c r="A390" s="33" t="str">
        <f t="shared" si="1"/>
        <v/>
      </c>
      <c r="B390" s="22" t="str">
        <f t="shared" si="2"/>
        <v/>
      </c>
      <c r="C390" s="14" t="str">
        <f>IF($A390&lt;&gt;"",MINIFS(Merchant!$A:$A,Merchant!$B:$B,$G$2),)</f>
        <v/>
      </c>
      <c r="D390" s="14" t="str">
        <f t="shared" si="3"/>
        <v/>
      </c>
      <c r="E390" s="14" t="str">
        <f t="shared" si="4"/>
        <v/>
      </c>
      <c r="F390" s="6" t="str">
        <f>IF($A390&lt;&gt;"",MAXIFS(Token!$C:$C,Token!$A:$A,$D390),)</f>
        <v/>
      </c>
    </row>
    <row r="391">
      <c r="A391" s="33" t="str">
        <f t="shared" si="1"/>
        <v/>
      </c>
      <c r="B391" s="22" t="str">
        <f t="shared" si="2"/>
        <v/>
      </c>
      <c r="C391" s="14" t="str">
        <f>IF($A391&lt;&gt;"",MINIFS(Merchant!$A:$A,Merchant!$B:$B,$G$2),)</f>
        <v/>
      </c>
      <c r="D391" s="14" t="str">
        <f t="shared" si="3"/>
        <v/>
      </c>
      <c r="E391" s="14" t="str">
        <f t="shared" si="4"/>
        <v/>
      </c>
      <c r="F391" s="6" t="str">
        <f>IF($A391&lt;&gt;"",MAXIFS(Token!$C:$C,Token!$A:$A,$D391),)</f>
        <v/>
      </c>
    </row>
    <row r="392">
      <c r="A392" s="33" t="str">
        <f t="shared" si="1"/>
        <v/>
      </c>
      <c r="B392" s="22" t="str">
        <f t="shared" si="2"/>
        <v/>
      </c>
      <c r="C392" s="14" t="str">
        <f>IF($A392&lt;&gt;"",MINIFS(Merchant!$A:$A,Merchant!$B:$B,$G$2),)</f>
        <v/>
      </c>
      <c r="D392" s="14" t="str">
        <f t="shared" si="3"/>
        <v/>
      </c>
      <c r="E392" s="14" t="str">
        <f t="shared" si="4"/>
        <v/>
      </c>
      <c r="F392" s="6" t="str">
        <f>IF($A392&lt;&gt;"",MAXIFS(Token!$C:$C,Token!$A:$A,$D392),)</f>
        <v/>
      </c>
    </row>
    <row r="393">
      <c r="A393" s="33" t="str">
        <f t="shared" si="1"/>
        <v/>
      </c>
      <c r="B393" s="22" t="str">
        <f t="shared" si="2"/>
        <v/>
      </c>
      <c r="C393" s="14" t="str">
        <f>IF($A393&lt;&gt;"",MINIFS(Merchant!$A:$A,Merchant!$B:$B,$G$2),)</f>
        <v/>
      </c>
      <c r="D393" s="14" t="str">
        <f t="shared" si="3"/>
        <v/>
      </c>
      <c r="E393" s="14" t="str">
        <f t="shared" si="4"/>
        <v/>
      </c>
      <c r="F393" s="6" t="str">
        <f>IF($A393&lt;&gt;"",MAXIFS(Token!$C:$C,Token!$A:$A,$D393),)</f>
        <v/>
      </c>
    </row>
    <row r="394">
      <c r="A394" s="33" t="str">
        <f t="shared" si="1"/>
        <v/>
      </c>
      <c r="B394" s="22" t="str">
        <f t="shared" si="2"/>
        <v/>
      </c>
      <c r="C394" s="14" t="str">
        <f>IF($A394&lt;&gt;"",MINIFS(Merchant!$A:$A,Merchant!$B:$B,$G$2),)</f>
        <v/>
      </c>
      <c r="D394" s="14" t="str">
        <f t="shared" si="3"/>
        <v/>
      </c>
      <c r="E394" s="14" t="str">
        <f t="shared" si="4"/>
        <v/>
      </c>
      <c r="F394" s="6" t="str">
        <f>IF($A394&lt;&gt;"",MAXIFS(Token!$C:$C,Token!$A:$A,$D394),)</f>
        <v/>
      </c>
    </row>
    <row r="395">
      <c r="A395" s="33" t="str">
        <f t="shared" si="1"/>
        <v/>
      </c>
      <c r="B395" s="22" t="str">
        <f t="shared" si="2"/>
        <v/>
      </c>
      <c r="C395" s="14" t="str">
        <f>IF($A395&lt;&gt;"",MINIFS(Merchant!$A:$A,Merchant!$B:$B,$G$2),)</f>
        <v/>
      </c>
      <c r="D395" s="14" t="str">
        <f t="shared" si="3"/>
        <v/>
      </c>
      <c r="E395" s="14" t="str">
        <f t="shared" si="4"/>
        <v/>
      </c>
      <c r="F395" s="6" t="str">
        <f>IF($A395&lt;&gt;"",MAXIFS(Token!$C:$C,Token!$A:$A,$D395),)</f>
        <v/>
      </c>
    </row>
    <row r="396">
      <c r="A396" s="33" t="str">
        <f t="shared" si="1"/>
        <v/>
      </c>
      <c r="B396" s="22" t="str">
        <f t="shared" si="2"/>
        <v/>
      </c>
      <c r="C396" s="14" t="str">
        <f>IF($A396&lt;&gt;"",MINIFS(Merchant!$A:$A,Merchant!$B:$B,$G$2),)</f>
        <v/>
      </c>
      <c r="D396" s="14" t="str">
        <f t="shared" si="3"/>
        <v/>
      </c>
      <c r="E396" s="14" t="str">
        <f t="shared" si="4"/>
        <v/>
      </c>
      <c r="F396" s="6" t="str">
        <f>IF($A396&lt;&gt;"",MAXIFS(Token!$C:$C,Token!$A:$A,$D396),)</f>
        <v/>
      </c>
    </row>
    <row r="397">
      <c r="A397" s="33" t="str">
        <f t="shared" si="1"/>
        <v/>
      </c>
      <c r="B397" s="22" t="str">
        <f t="shared" si="2"/>
        <v/>
      </c>
      <c r="C397" s="14" t="str">
        <f>IF($A397&lt;&gt;"",MINIFS(Merchant!$A:$A,Merchant!$B:$B,$G$2),)</f>
        <v/>
      </c>
      <c r="D397" s="14" t="str">
        <f t="shared" si="3"/>
        <v/>
      </c>
      <c r="E397" s="14" t="str">
        <f t="shared" si="4"/>
        <v/>
      </c>
      <c r="F397" s="6" t="str">
        <f>IF($A397&lt;&gt;"",MAXIFS(Token!$C:$C,Token!$A:$A,$D397),)</f>
        <v/>
      </c>
    </row>
    <row r="398">
      <c r="A398" s="33" t="str">
        <f t="shared" si="1"/>
        <v/>
      </c>
      <c r="B398" s="22" t="str">
        <f t="shared" si="2"/>
        <v/>
      </c>
      <c r="C398" s="14" t="str">
        <f>IF($A398&lt;&gt;"",MINIFS(Merchant!$A:$A,Merchant!$B:$B,$G$2),)</f>
        <v/>
      </c>
      <c r="D398" s="14" t="str">
        <f t="shared" si="3"/>
        <v/>
      </c>
      <c r="E398" s="14" t="str">
        <f t="shared" si="4"/>
        <v/>
      </c>
      <c r="F398" s="6" t="str">
        <f>IF($A398&lt;&gt;"",MAXIFS(Token!$C:$C,Token!$A:$A,$D398),)</f>
        <v/>
      </c>
    </row>
    <row r="399">
      <c r="A399" s="33" t="str">
        <f t="shared" si="1"/>
        <v/>
      </c>
      <c r="B399" s="22" t="str">
        <f t="shared" si="2"/>
        <v/>
      </c>
      <c r="C399" s="14" t="str">
        <f>IF($A399&lt;&gt;"",MINIFS(Merchant!$A:$A,Merchant!$B:$B,$G$2),)</f>
        <v/>
      </c>
      <c r="D399" s="14" t="str">
        <f t="shared" si="3"/>
        <v/>
      </c>
      <c r="E399" s="14" t="str">
        <f t="shared" si="4"/>
        <v/>
      </c>
      <c r="F399" s="6" t="str">
        <f>IF($A399&lt;&gt;"",MAXIFS(Token!$C:$C,Token!$A:$A,$D399),)</f>
        <v/>
      </c>
    </row>
    <row r="400">
      <c r="A400" s="33" t="str">
        <f t="shared" si="1"/>
        <v/>
      </c>
      <c r="B400" s="22" t="str">
        <f t="shared" si="2"/>
        <v/>
      </c>
      <c r="C400" s="14" t="str">
        <f>IF($A400&lt;&gt;"",MINIFS(Merchant!$A:$A,Merchant!$B:$B,$G$2),)</f>
        <v/>
      </c>
      <c r="D400" s="14" t="str">
        <f t="shared" si="3"/>
        <v/>
      </c>
      <c r="E400" s="14" t="str">
        <f t="shared" si="4"/>
        <v/>
      </c>
      <c r="F400" s="6" t="str">
        <f>IF($A400&lt;&gt;"",MAXIFS(Token!$C:$C,Token!$A:$A,$D400),)</f>
        <v/>
      </c>
    </row>
    <row r="401">
      <c r="A401" s="33" t="str">
        <f t="shared" si="1"/>
        <v/>
      </c>
      <c r="B401" s="22" t="str">
        <f t="shared" si="2"/>
        <v/>
      </c>
      <c r="C401" s="14" t="str">
        <f>IF($A401&lt;&gt;"",MINIFS(Merchant!$A:$A,Merchant!$B:$B,$G$2),)</f>
        <v/>
      </c>
      <c r="D401" s="14" t="str">
        <f t="shared" si="3"/>
        <v/>
      </c>
      <c r="E401" s="14" t="str">
        <f t="shared" si="4"/>
        <v/>
      </c>
      <c r="F401" s="6" t="str">
        <f>IF($A401&lt;&gt;"",MAXIFS(Token!$C:$C,Token!$A:$A,$D401),)</f>
        <v/>
      </c>
    </row>
    <row r="402">
      <c r="A402" s="33" t="str">
        <f t="shared" si="1"/>
        <v/>
      </c>
      <c r="B402" s="22" t="str">
        <f t="shared" si="2"/>
        <v/>
      </c>
      <c r="C402" s="14" t="str">
        <f>IF($A402&lt;&gt;"",MINIFS(Merchant!$A:$A,Merchant!$B:$B,$G$2),)</f>
        <v/>
      </c>
      <c r="D402" s="14" t="str">
        <f t="shared" si="3"/>
        <v/>
      </c>
      <c r="E402" s="14" t="str">
        <f t="shared" si="4"/>
        <v/>
      </c>
      <c r="F402" s="6" t="str">
        <f>IF($A402&lt;&gt;"",MAXIFS(Token!$C:$C,Token!$A:$A,$D402),)</f>
        <v/>
      </c>
    </row>
    <row r="403">
      <c r="A403" s="33" t="str">
        <f t="shared" si="1"/>
        <v/>
      </c>
      <c r="B403" s="22" t="str">
        <f t="shared" si="2"/>
        <v/>
      </c>
      <c r="C403" s="14" t="str">
        <f>IF($A403&lt;&gt;"",MINIFS(Merchant!$A:$A,Merchant!$B:$B,$G$2),)</f>
        <v/>
      </c>
      <c r="D403" s="14" t="str">
        <f t="shared" si="3"/>
        <v/>
      </c>
      <c r="E403" s="14" t="str">
        <f t="shared" si="4"/>
        <v/>
      </c>
      <c r="F403" s="6" t="str">
        <f>IF($A403&lt;&gt;"",MAXIFS(Token!$C:$C,Token!$A:$A,$D403),)</f>
        <v/>
      </c>
    </row>
    <row r="404">
      <c r="A404" s="33" t="str">
        <f t="shared" si="1"/>
        <v/>
      </c>
      <c r="B404" s="22" t="str">
        <f t="shared" si="2"/>
        <v/>
      </c>
      <c r="C404" s="14" t="str">
        <f>IF($A404&lt;&gt;"",MINIFS(Merchant!$A:$A,Merchant!$B:$B,$G$2),)</f>
        <v/>
      </c>
      <c r="D404" s="14" t="str">
        <f t="shared" si="3"/>
        <v/>
      </c>
      <c r="E404" s="14" t="str">
        <f t="shared" si="4"/>
        <v/>
      </c>
      <c r="F404" s="6" t="str">
        <f>IF($A404&lt;&gt;"",MAXIFS(Token!$C:$C,Token!$A:$A,$D404),)</f>
        <v/>
      </c>
    </row>
    <row r="405">
      <c r="A405" s="33" t="str">
        <f t="shared" si="1"/>
        <v/>
      </c>
      <c r="B405" s="22" t="str">
        <f t="shared" si="2"/>
        <v/>
      </c>
      <c r="C405" s="14" t="str">
        <f>IF($A405&lt;&gt;"",MINIFS(Merchant!$A:$A,Merchant!$B:$B,$G$2),)</f>
        <v/>
      </c>
      <c r="D405" s="14" t="str">
        <f t="shared" si="3"/>
        <v/>
      </c>
      <c r="E405" s="14" t="str">
        <f t="shared" si="4"/>
        <v/>
      </c>
      <c r="F405" s="6" t="str">
        <f>IF($A405&lt;&gt;"",MAXIFS(Token!$C:$C,Token!$A:$A,$D405),)</f>
        <v/>
      </c>
    </row>
    <row r="406">
      <c r="A406" s="33" t="str">
        <f t="shared" si="1"/>
        <v/>
      </c>
      <c r="B406" s="22" t="str">
        <f t="shared" si="2"/>
        <v/>
      </c>
      <c r="C406" s="14" t="str">
        <f>IF($A406&lt;&gt;"",MINIFS(Merchant!$A:$A,Merchant!$B:$B,$G$2),)</f>
        <v/>
      </c>
      <c r="D406" s="14" t="str">
        <f t="shared" si="3"/>
        <v/>
      </c>
      <c r="E406" s="14" t="str">
        <f t="shared" si="4"/>
        <v/>
      </c>
      <c r="F406" s="6" t="str">
        <f>IF($A406&lt;&gt;"",MAXIFS(Token!$C:$C,Token!$A:$A,$D406),)</f>
        <v/>
      </c>
    </row>
    <row r="407">
      <c r="A407" s="33" t="str">
        <f t="shared" si="1"/>
        <v/>
      </c>
      <c r="B407" s="22" t="str">
        <f t="shared" si="2"/>
        <v/>
      </c>
      <c r="C407" s="14" t="str">
        <f>IF($A407&lt;&gt;"",MINIFS(Merchant!$A:$A,Merchant!$B:$B,$G$2),)</f>
        <v/>
      </c>
      <c r="D407" s="14" t="str">
        <f t="shared" si="3"/>
        <v/>
      </c>
      <c r="E407" s="14" t="str">
        <f t="shared" si="4"/>
        <v/>
      </c>
      <c r="F407" s="6" t="str">
        <f>IF($A407&lt;&gt;"",MAXIFS(Token!$C:$C,Token!$A:$A,$D407),)</f>
        <v/>
      </c>
    </row>
    <row r="408">
      <c r="A408" s="33" t="str">
        <f t="shared" si="1"/>
        <v/>
      </c>
      <c r="B408" s="22" t="str">
        <f t="shared" si="2"/>
        <v/>
      </c>
      <c r="C408" s="14" t="str">
        <f>IF($A408&lt;&gt;"",MINIFS(Merchant!$A:$A,Merchant!$B:$B,$G$2),)</f>
        <v/>
      </c>
      <c r="D408" s="14" t="str">
        <f t="shared" si="3"/>
        <v/>
      </c>
      <c r="E408" s="14" t="str">
        <f t="shared" si="4"/>
        <v/>
      </c>
      <c r="F408" s="6" t="str">
        <f>IF($A408&lt;&gt;"",MAXIFS(Token!$C:$C,Token!$A:$A,$D408),)</f>
        <v/>
      </c>
    </row>
    <row r="409">
      <c r="A409" s="33" t="str">
        <f t="shared" si="1"/>
        <v/>
      </c>
      <c r="B409" s="22" t="str">
        <f t="shared" si="2"/>
        <v/>
      </c>
      <c r="C409" s="14" t="str">
        <f>IF($A409&lt;&gt;"",MINIFS(Merchant!$A:$A,Merchant!$B:$B,$G$2),)</f>
        <v/>
      </c>
      <c r="D409" s="14" t="str">
        <f t="shared" si="3"/>
        <v/>
      </c>
      <c r="E409" s="14" t="str">
        <f t="shared" si="4"/>
        <v/>
      </c>
      <c r="F409" s="6" t="str">
        <f>IF($A409&lt;&gt;"",MAXIFS(Token!$C:$C,Token!$A:$A,$D409),)</f>
        <v/>
      </c>
    </row>
    <row r="410">
      <c r="A410" s="33" t="str">
        <f t="shared" si="1"/>
        <v/>
      </c>
      <c r="B410" s="22" t="str">
        <f t="shared" si="2"/>
        <v/>
      </c>
      <c r="C410" s="14" t="str">
        <f>IF($A410&lt;&gt;"",MINIFS(Merchant!$A:$A,Merchant!$B:$B,$G$2),)</f>
        <v/>
      </c>
      <c r="D410" s="14" t="str">
        <f t="shared" si="3"/>
        <v/>
      </c>
      <c r="E410" s="14" t="str">
        <f t="shared" si="4"/>
        <v/>
      </c>
      <c r="F410" s="6" t="str">
        <f>IF($A410&lt;&gt;"",MAXIFS(Token!$C:$C,Token!$A:$A,$D410),)</f>
        <v/>
      </c>
    </row>
    <row r="411">
      <c r="A411" s="33" t="str">
        <f t="shared" si="1"/>
        <v/>
      </c>
      <c r="B411" s="22" t="str">
        <f t="shared" si="2"/>
        <v/>
      </c>
      <c r="C411" s="14" t="str">
        <f>IF($A411&lt;&gt;"",MINIFS(Merchant!$A:$A,Merchant!$B:$B,$G$2),)</f>
        <v/>
      </c>
      <c r="D411" s="14" t="str">
        <f t="shared" si="3"/>
        <v/>
      </c>
      <c r="E411" s="14" t="str">
        <f t="shared" si="4"/>
        <v/>
      </c>
      <c r="F411" s="6" t="str">
        <f>IF($A411&lt;&gt;"",MAXIFS(Token!$C:$C,Token!$A:$A,$D411),)</f>
        <v/>
      </c>
    </row>
    <row r="412">
      <c r="A412" s="33" t="str">
        <f t="shared" si="1"/>
        <v/>
      </c>
      <c r="B412" s="22" t="str">
        <f t="shared" si="2"/>
        <v/>
      </c>
      <c r="C412" s="14" t="str">
        <f>IF($A412&lt;&gt;"",MINIFS(Merchant!$A:$A,Merchant!$B:$B,$G$2),)</f>
        <v/>
      </c>
      <c r="D412" s="14" t="str">
        <f t="shared" si="3"/>
        <v/>
      </c>
      <c r="E412" s="14" t="str">
        <f t="shared" si="4"/>
        <v/>
      </c>
      <c r="F412" s="6" t="str">
        <f>IF($A412&lt;&gt;"",MAXIFS(Token!$C:$C,Token!$A:$A,$D412),)</f>
        <v/>
      </c>
    </row>
    <row r="413">
      <c r="A413" s="33" t="str">
        <f t="shared" si="1"/>
        <v/>
      </c>
      <c r="B413" s="22" t="str">
        <f t="shared" si="2"/>
        <v/>
      </c>
      <c r="C413" s="14" t="str">
        <f>IF($A413&lt;&gt;"",MINIFS(Merchant!$A:$A,Merchant!$B:$B,$G$2),)</f>
        <v/>
      </c>
      <c r="D413" s="14" t="str">
        <f t="shared" si="3"/>
        <v/>
      </c>
      <c r="E413" s="14" t="str">
        <f t="shared" si="4"/>
        <v/>
      </c>
      <c r="F413" s="6" t="str">
        <f>IF($A413&lt;&gt;"",MAXIFS(Token!$C:$C,Token!$A:$A,$D413),)</f>
        <v/>
      </c>
    </row>
    <row r="414">
      <c r="A414" s="33" t="str">
        <f t="shared" si="1"/>
        <v/>
      </c>
      <c r="B414" s="22" t="str">
        <f t="shared" si="2"/>
        <v/>
      </c>
      <c r="C414" s="14" t="str">
        <f>IF($A414&lt;&gt;"",MINIFS(Merchant!$A:$A,Merchant!$B:$B,$G$2),)</f>
        <v/>
      </c>
      <c r="D414" s="14" t="str">
        <f t="shared" si="3"/>
        <v/>
      </c>
      <c r="E414" s="14" t="str">
        <f t="shared" si="4"/>
        <v/>
      </c>
      <c r="F414" s="6" t="str">
        <f>IF($A414&lt;&gt;"",MAXIFS(Token!$C:$C,Token!$A:$A,$D414),)</f>
        <v/>
      </c>
    </row>
    <row r="415">
      <c r="A415" s="33" t="str">
        <f t="shared" si="1"/>
        <v/>
      </c>
      <c r="B415" s="22" t="str">
        <f t="shared" si="2"/>
        <v/>
      </c>
      <c r="C415" s="14" t="str">
        <f>IF($A415&lt;&gt;"",MINIFS(Merchant!$A:$A,Merchant!$B:$B,$G$2),)</f>
        <v/>
      </c>
      <c r="D415" s="14" t="str">
        <f t="shared" si="3"/>
        <v/>
      </c>
      <c r="E415" s="14" t="str">
        <f t="shared" si="4"/>
        <v/>
      </c>
      <c r="F415" s="6" t="str">
        <f>IF($A415&lt;&gt;"",MAXIFS(Token!$C:$C,Token!$A:$A,$D415),)</f>
        <v/>
      </c>
    </row>
    <row r="416">
      <c r="A416" s="33" t="str">
        <f t="shared" si="1"/>
        <v/>
      </c>
      <c r="B416" s="22" t="str">
        <f t="shared" si="2"/>
        <v/>
      </c>
      <c r="C416" s="14" t="str">
        <f>IF($A416&lt;&gt;"",MINIFS(Merchant!$A:$A,Merchant!$B:$B,$G$2),)</f>
        <v/>
      </c>
      <c r="D416" s="14" t="str">
        <f t="shared" si="3"/>
        <v/>
      </c>
      <c r="E416" s="14" t="str">
        <f t="shared" si="4"/>
        <v/>
      </c>
      <c r="F416" s="6" t="str">
        <f>IF($A416&lt;&gt;"",MAXIFS(Token!$C:$C,Token!$A:$A,$D416),)</f>
        <v/>
      </c>
    </row>
    <row r="417">
      <c r="A417" s="33" t="str">
        <f t="shared" si="1"/>
        <v/>
      </c>
      <c r="B417" s="22" t="str">
        <f t="shared" si="2"/>
        <v/>
      </c>
      <c r="C417" s="14" t="str">
        <f>IF($A417&lt;&gt;"",MINIFS(Merchant!$A:$A,Merchant!$B:$B,$G$2),)</f>
        <v/>
      </c>
      <c r="D417" s="14" t="str">
        <f t="shared" si="3"/>
        <v/>
      </c>
      <c r="E417" s="14" t="str">
        <f t="shared" si="4"/>
        <v/>
      </c>
      <c r="F417" s="6" t="str">
        <f>IF($A417&lt;&gt;"",MAXIFS(Token!$C:$C,Token!$A:$A,$D417),)</f>
        <v/>
      </c>
    </row>
    <row r="418">
      <c r="A418" s="33" t="str">
        <f t="shared" si="1"/>
        <v/>
      </c>
      <c r="B418" s="22" t="str">
        <f t="shared" si="2"/>
        <v/>
      </c>
      <c r="C418" s="14" t="str">
        <f>IF($A418&lt;&gt;"",MINIFS(Merchant!$A:$A,Merchant!$B:$B,$G$2),)</f>
        <v/>
      </c>
      <c r="D418" s="14" t="str">
        <f t="shared" si="3"/>
        <v/>
      </c>
      <c r="E418" s="14" t="str">
        <f t="shared" si="4"/>
        <v/>
      </c>
      <c r="F418" s="6" t="str">
        <f>IF($A418&lt;&gt;"",MAXIFS(Token!$C:$C,Token!$A:$A,$D418),)</f>
        <v/>
      </c>
    </row>
    <row r="419">
      <c r="A419" s="33" t="str">
        <f t="shared" si="1"/>
        <v/>
      </c>
      <c r="B419" s="22" t="str">
        <f t="shared" si="2"/>
        <v/>
      </c>
      <c r="C419" s="14" t="str">
        <f>IF($A419&lt;&gt;"",MINIFS(Merchant!$A:$A,Merchant!$B:$B,$G$2),)</f>
        <v/>
      </c>
      <c r="D419" s="14" t="str">
        <f t="shared" si="3"/>
        <v/>
      </c>
      <c r="E419" s="14" t="str">
        <f t="shared" si="4"/>
        <v/>
      </c>
      <c r="F419" s="6" t="str">
        <f>IF($A419&lt;&gt;"",MAXIFS(Token!$C:$C,Token!$A:$A,$D419),)</f>
        <v/>
      </c>
    </row>
    <row r="420">
      <c r="A420" s="33" t="str">
        <f t="shared" si="1"/>
        <v/>
      </c>
      <c r="B420" s="22" t="str">
        <f t="shared" si="2"/>
        <v/>
      </c>
      <c r="C420" s="14" t="str">
        <f>IF($A420&lt;&gt;"",MINIFS(Merchant!$A:$A,Merchant!$B:$B,$G$2),)</f>
        <v/>
      </c>
      <c r="D420" s="14" t="str">
        <f t="shared" si="3"/>
        <v/>
      </c>
      <c r="E420" s="14" t="str">
        <f t="shared" si="4"/>
        <v/>
      </c>
      <c r="F420" s="6" t="str">
        <f>IF($A420&lt;&gt;"",MAXIFS(Token!$C:$C,Token!$A:$A,$D420),)</f>
        <v/>
      </c>
    </row>
    <row r="421">
      <c r="A421" s="33" t="str">
        <f t="shared" si="1"/>
        <v/>
      </c>
      <c r="B421" s="22" t="str">
        <f t="shared" si="2"/>
        <v/>
      </c>
      <c r="C421" s="14" t="str">
        <f>IF($A421&lt;&gt;"",MINIFS(Merchant!$A:$A,Merchant!$B:$B,$G$2),)</f>
        <v/>
      </c>
      <c r="D421" s="14" t="str">
        <f t="shared" si="3"/>
        <v/>
      </c>
      <c r="E421" s="14" t="str">
        <f t="shared" si="4"/>
        <v/>
      </c>
      <c r="F421" s="6" t="str">
        <f>IF($A421&lt;&gt;"",MAXIFS(Token!$C:$C,Token!$A:$A,$D421),)</f>
        <v/>
      </c>
    </row>
    <row r="422">
      <c r="A422" s="33" t="str">
        <f t="shared" si="1"/>
        <v/>
      </c>
      <c r="B422" s="22" t="str">
        <f t="shared" si="2"/>
        <v/>
      </c>
      <c r="C422" s="14" t="str">
        <f>IF($A422&lt;&gt;"",MINIFS(Merchant!$A:$A,Merchant!$B:$B,$G$2),)</f>
        <v/>
      </c>
      <c r="D422" s="14" t="str">
        <f t="shared" si="3"/>
        <v/>
      </c>
      <c r="E422" s="14" t="str">
        <f t="shared" si="4"/>
        <v/>
      </c>
      <c r="F422" s="6" t="str">
        <f>IF($A422&lt;&gt;"",MAXIFS(Token!$C:$C,Token!$A:$A,$D422),)</f>
        <v/>
      </c>
    </row>
    <row r="423">
      <c r="A423" s="33" t="str">
        <f t="shared" si="1"/>
        <v/>
      </c>
      <c r="B423" s="22" t="str">
        <f t="shared" si="2"/>
        <v/>
      </c>
      <c r="C423" s="14" t="str">
        <f>IF($A423&lt;&gt;"",MINIFS(Merchant!$A:$A,Merchant!$B:$B,$G$2),)</f>
        <v/>
      </c>
      <c r="D423" s="14" t="str">
        <f t="shared" si="3"/>
        <v/>
      </c>
      <c r="E423" s="14" t="str">
        <f t="shared" si="4"/>
        <v/>
      </c>
      <c r="F423" s="6" t="str">
        <f>IF($A423&lt;&gt;"",MAXIFS(Token!$C:$C,Token!$A:$A,$D423),)</f>
        <v/>
      </c>
    </row>
    <row r="424">
      <c r="A424" s="33" t="str">
        <f t="shared" si="1"/>
        <v/>
      </c>
      <c r="B424" s="22" t="str">
        <f t="shared" si="2"/>
        <v/>
      </c>
      <c r="C424" s="14" t="str">
        <f>IF($A424&lt;&gt;"",MINIFS(Merchant!$A:$A,Merchant!$B:$B,$G$2),)</f>
        <v/>
      </c>
      <c r="D424" s="14" t="str">
        <f t="shared" si="3"/>
        <v/>
      </c>
      <c r="E424" s="14" t="str">
        <f t="shared" si="4"/>
        <v/>
      </c>
      <c r="F424" s="6" t="str">
        <f>IF($A424&lt;&gt;"",MAXIFS(Token!$C:$C,Token!$A:$A,$D424),)</f>
        <v/>
      </c>
    </row>
    <row r="425">
      <c r="A425" s="33" t="str">
        <f t="shared" si="1"/>
        <v/>
      </c>
      <c r="B425" s="22" t="str">
        <f t="shared" si="2"/>
        <v/>
      </c>
      <c r="C425" s="14" t="str">
        <f>IF($A425&lt;&gt;"",MINIFS(Merchant!$A:$A,Merchant!$B:$B,$G$2),)</f>
        <v/>
      </c>
      <c r="D425" s="14" t="str">
        <f t="shared" si="3"/>
        <v/>
      </c>
      <c r="E425" s="14" t="str">
        <f t="shared" si="4"/>
        <v/>
      </c>
      <c r="F425" s="6" t="str">
        <f>IF($A425&lt;&gt;"",MAXIFS(Token!$C:$C,Token!$A:$A,$D425),)</f>
        <v/>
      </c>
    </row>
    <row r="426">
      <c r="A426" s="33" t="str">
        <f t="shared" si="1"/>
        <v/>
      </c>
      <c r="B426" s="22" t="str">
        <f t="shared" si="2"/>
        <v/>
      </c>
      <c r="C426" s="14" t="str">
        <f>IF($A426&lt;&gt;"",MINIFS(Merchant!$A:$A,Merchant!$B:$B,$G$2),)</f>
        <v/>
      </c>
      <c r="D426" s="14" t="str">
        <f t="shared" si="3"/>
        <v/>
      </c>
      <c r="E426" s="14" t="str">
        <f t="shared" si="4"/>
        <v/>
      </c>
      <c r="F426" s="6" t="str">
        <f>IF($A426&lt;&gt;"",MAXIFS(Token!$C:$C,Token!$A:$A,$D426),)</f>
        <v/>
      </c>
    </row>
    <row r="427">
      <c r="A427" s="33" t="str">
        <f t="shared" si="1"/>
        <v/>
      </c>
      <c r="B427" s="22" t="str">
        <f t="shared" si="2"/>
        <v/>
      </c>
      <c r="C427" s="14" t="str">
        <f>IF($A427&lt;&gt;"",MINIFS(Merchant!$A:$A,Merchant!$B:$B,$G$2),)</f>
        <v/>
      </c>
      <c r="D427" s="14" t="str">
        <f t="shared" si="3"/>
        <v/>
      </c>
      <c r="E427" s="14" t="str">
        <f t="shared" si="4"/>
        <v/>
      </c>
      <c r="F427" s="6" t="str">
        <f>IF($A427&lt;&gt;"",MAXIFS(Token!$C:$C,Token!$A:$A,$D427),)</f>
        <v/>
      </c>
    </row>
    <row r="428">
      <c r="A428" s="33" t="str">
        <f t="shared" si="1"/>
        <v/>
      </c>
      <c r="B428" s="22" t="str">
        <f t="shared" si="2"/>
        <v/>
      </c>
      <c r="C428" s="14" t="str">
        <f>IF($A428&lt;&gt;"",MINIFS(Merchant!$A:$A,Merchant!$B:$B,$G$2),)</f>
        <v/>
      </c>
      <c r="D428" s="14" t="str">
        <f t="shared" si="3"/>
        <v/>
      </c>
      <c r="E428" s="14" t="str">
        <f t="shared" si="4"/>
        <v/>
      </c>
      <c r="F428" s="6" t="str">
        <f>IF($A428&lt;&gt;"",MAXIFS(Token!$C:$C,Token!$A:$A,$D428),)</f>
        <v/>
      </c>
    </row>
    <row r="429">
      <c r="A429" s="33" t="str">
        <f t="shared" si="1"/>
        <v/>
      </c>
      <c r="B429" s="22" t="str">
        <f t="shared" si="2"/>
        <v/>
      </c>
      <c r="C429" s="14" t="str">
        <f>IF($A429&lt;&gt;"",MINIFS(Merchant!$A:$A,Merchant!$B:$B,$G$2),)</f>
        <v/>
      </c>
      <c r="D429" s="14" t="str">
        <f t="shared" si="3"/>
        <v/>
      </c>
      <c r="E429" s="14" t="str">
        <f t="shared" si="4"/>
        <v/>
      </c>
      <c r="F429" s="6" t="str">
        <f>IF($A429&lt;&gt;"",MAXIFS(Token!$C:$C,Token!$A:$A,$D429),)</f>
        <v/>
      </c>
    </row>
    <row r="430">
      <c r="A430" s="33" t="str">
        <f t="shared" si="1"/>
        <v/>
      </c>
      <c r="B430" s="22" t="str">
        <f t="shared" si="2"/>
        <v/>
      </c>
      <c r="C430" s="14" t="str">
        <f>IF($A430&lt;&gt;"",MINIFS(Merchant!$A:$A,Merchant!$B:$B,$G$2),)</f>
        <v/>
      </c>
      <c r="D430" s="14" t="str">
        <f t="shared" si="3"/>
        <v/>
      </c>
      <c r="E430" s="14" t="str">
        <f t="shared" si="4"/>
        <v/>
      </c>
      <c r="F430" s="6" t="str">
        <f>IF($A430&lt;&gt;"",MAXIFS(Token!$C:$C,Token!$A:$A,$D430),)</f>
        <v/>
      </c>
    </row>
    <row r="431">
      <c r="A431" s="33" t="str">
        <f t="shared" si="1"/>
        <v/>
      </c>
      <c r="B431" s="22" t="str">
        <f t="shared" si="2"/>
        <v/>
      </c>
      <c r="C431" s="14" t="str">
        <f>IF($A431&lt;&gt;"",MINIFS(Merchant!$A:$A,Merchant!$B:$B,$G$2),)</f>
        <v/>
      </c>
      <c r="D431" s="14" t="str">
        <f t="shared" si="3"/>
        <v/>
      </c>
      <c r="E431" s="14" t="str">
        <f t="shared" si="4"/>
        <v/>
      </c>
      <c r="F431" s="6" t="str">
        <f>IF($A431&lt;&gt;"",MAXIFS(Token!$C:$C,Token!$A:$A,$D431),)</f>
        <v/>
      </c>
    </row>
    <row r="432">
      <c r="A432" s="33" t="str">
        <f t="shared" si="1"/>
        <v/>
      </c>
      <c r="B432" s="22" t="str">
        <f t="shared" si="2"/>
        <v/>
      </c>
      <c r="C432" s="14" t="str">
        <f>IF($A432&lt;&gt;"",MINIFS(Merchant!$A:$A,Merchant!$B:$B,$G$2),)</f>
        <v/>
      </c>
      <c r="D432" s="14" t="str">
        <f t="shared" si="3"/>
        <v/>
      </c>
      <c r="E432" s="14" t="str">
        <f t="shared" si="4"/>
        <v/>
      </c>
      <c r="F432" s="6" t="str">
        <f>IF($A432&lt;&gt;"",MAXIFS(Token!$C:$C,Token!$A:$A,$D432),)</f>
        <v/>
      </c>
    </row>
    <row r="433">
      <c r="A433" s="33" t="str">
        <f t="shared" si="1"/>
        <v/>
      </c>
      <c r="B433" s="22" t="str">
        <f t="shared" si="2"/>
        <v/>
      </c>
      <c r="C433" s="14" t="str">
        <f>IF($A433&lt;&gt;"",MINIFS(Merchant!$A:$A,Merchant!$B:$B,$G$2),)</f>
        <v/>
      </c>
      <c r="D433" s="14" t="str">
        <f t="shared" si="3"/>
        <v/>
      </c>
      <c r="E433" s="14" t="str">
        <f t="shared" si="4"/>
        <v/>
      </c>
      <c r="F433" s="6" t="str">
        <f>IF($A433&lt;&gt;"",MAXIFS(Token!$C:$C,Token!$A:$A,$D433),)</f>
        <v/>
      </c>
    </row>
    <row r="434">
      <c r="A434" s="33" t="str">
        <f t="shared" si="1"/>
        <v/>
      </c>
      <c r="B434" s="22" t="str">
        <f t="shared" si="2"/>
        <v/>
      </c>
      <c r="C434" s="14" t="str">
        <f>IF($A434&lt;&gt;"",MINIFS(Merchant!$A:$A,Merchant!$B:$B,$G$2),)</f>
        <v/>
      </c>
      <c r="D434" s="14" t="str">
        <f t="shared" si="3"/>
        <v/>
      </c>
      <c r="E434" s="14" t="str">
        <f t="shared" si="4"/>
        <v/>
      </c>
      <c r="F434" s="6" t="str">
        <f>IF($A434&lt;&gt;"",MAXIFS(Token!$C:$C,Token!$A:$A,$D434),)</f>
        <v/>
      </c>
    </row>
    <row r="435">
      <c r="A435" s="33" t="str">
        <f t="shared" si="1"/>
        <v/>
      </c>
      <c r="B435" s="22" t="str">
        <f t="shared" si="2"/>
        <v/>
      </c>
      <c r="C435" s="14" t="str">
        <f>IF($A435&lt;&gt;"",MINIFS(Merchant!$A:$A,Merchant!$B:$B,$G$2),)</f>
        <v/>
      </c>
      <c r="D435" s="14" t="str">
        <f t="shared" si="3"/>
        <v/>
      </c>
      <c r="E435" s="14" t="str">
        <f t="shared" si="4"/>
        <v/>
      </c>
      <c r="F435" s="6" t="str">
        <f>IF($A435&lt;&gt;"",MAXIFS(Token!$C:$C,Token!$A:$A,$D435),)</f>
        <v/>
      </c>
    </row>
    <row r="436">
      <c r="A436" s="33" t="str">
        <f t="shared" si="1"/>
        <v/>
      </c>
      <c r="B436" s="22" t="str">
        <f t="shared" si="2"/>
        <v/>
      </c>
      <c r="C436" s="14" t="str">
        <f>IF($A436&lt;&gt;"",MINIFS(Merchant!$A:$A,Merchant!$B:$B,$G$2),)</f>
        <v/>
      </c>
      <c r="D436" s="14" t="str">
        <f t="shared" si="3"/>
        <v/>
      </c>
      <c r="E436" s="14" t="str">
        <f t="shared" si="4"/>
        <v/>
      </c>
      <c r="F436" s="6" t="str">
        <f>IF($A436&lt;&gt;"",MAXIFS(Token!$C:$C,Token!$A:$A,$D436),)</f>
        <v/>
      </c>
    </row>
    <row r="437">
      <c r="A437" s="33" t="str">
        <f t="shared" si="1"/>
        <v/>
      </c>
      <c r="B437" s="22" t="str">
        <f t="shared" si="2"/>
        <v/>
      </c>
      <c r="C437" s="14" t="str">
        <f>IF($A437&lt;&gt;"",MINIFS(Merchant!$A:$A,Merchant!$B:$B,$G$2),)</f>
        <v/>
      </c>
      <c r="D437" s="14" t="str">
        <f t="shared" si="3"/>
        <v/>
      </c>
      <c r="E437" s="14" t="str">
        <f t="shared" si="4"/>
        <v/>
      </c>
      <c r="F437" s="6" t="str">
        <f>IF($A437&lt;&gt;"",MAXIFS(Token!$C:$C,Token!$A:$A,$D437),)</f>
        <v/>
      </c>
    </row>
    <row r="438">
      <c r="A438" s="33" t="str">
        <f t="shared" si="1"/>
        <v/>
      </c>
      <c r="B438" s="22" t="str">
        <f t="shared" si="2"/>
        <v/>
      </c>
      <c r="C438" s="14" t="str">
        <f>IF($A438&lt;&gt;"",MINIFS(Merchant!$A:$A,Merchant!$B:$B,$G$2),)</f>
        <v/>
      </c>
      <c r="D438" s="14" t="str">
        <f t="shared" si="3"/>
        <v/>
      </c>
      <c r="E438" s="14" t="str">
        <f t="shared" si="4"/>
        <v/>
      </c>
      <c r="F438" s="6" t="str">
        <f>IF($A438&lt;&gt;"",MAXIFS(Token!$C:$C,Token!$A:$A,$D438),)</f>
        <v/>
      </c>
    </row>
    <row r="439">
      <c r="A439" s="33" t="str">
        <f t="shared" si="1"/>
        <v/>
      </c>
      <c r="B439" s="22" t="str">
        <f t="shared" si="2"/>
        <v/>
      </c>
      <c r="C439" s="14" t="str">
        <f>IF($A439&lt;&gt;"",MINIFS(Merchant!$A:$A,Merchant!$B:$B,$G$2),)</f>
        <v/>
      </c>
      <c r="D439" s="14" t="str">
        <f t="shared" si="3"/>
        <v/>
      </c>
      <c r="E439" s="14" t="str">
        <f t="shared" si="4"/>
        <v/>
      </c>
      <c r="F439" s="6" t="str">
        <f>IF($A439&lt;&gt;"",MAXIFS(Token!$C:$C,Token!$A:$A,$D439),)</f>
        <v/>
      </c>
    </row>
    <row r="440">
      <c r="A440" s="33" t="str">
        <f t="shared" si="1"/>
        <v/>
      </c>
      <c r="B440" s="22" t="str">
        <f t="shared" si="2"/>
        <v/>
      </c>
      <c r="C440" s="14" t="str">
        <f>IF($A440&lt;&gt;"",MINIFS(Merchant!$A:$A,Merchant!$B:$B,$G$2),)</f>
        <v/>
      </c>
      <c r="D440" s="14" t="str">
        <f t="shared" si="3"/>
        <v/>
      </c>
      <c r="E440" s="14" t="str">
        <f t="shared" si="4"/>
        <v/>
      </c>
      <c r="F440" s="6" t="str">
        <f>IF($A440&lt;&gt;"",MAXIFS(Token!$C:$C,Token!$A:$A,$D440),)</f>
        <v/>
      </c>
    </row>
    <row r="441">
      <c r="A441" s="33" t="str">
        <f t="shared" si="1"/>
        <v/>
      </c>
      <c r="B441" s="22" t="str">
        <f t="shared" si="2"/>
        <v/>
      </c>
      <c r="C441" s="14" t="str">
        <f>IF($A441&lt;&gt;"",MINIFS(Merchant!$A:$A,Merchant!$B:$B,$G$2),)</f>
        <v/>
      </c>
      <c r="D441" s="14" t="str">
        <f t="shared" si="3"/>
        <v/>
      </c>
      <c r="E441" s="14" t="str">
        <f t="shared" si="4"/>
        <v/>
      </c>
      <c r="F441" s="6" t="str">
        <f>IF($A441&lt;&gt;"",MAXIFS(Token!$C:$C,Token!$A:$A,$D441),)</f>
        <v/>
      </c>
    </row>
    <row r="442">
      <c r="A442" s="33" t="str">
        <f t="shared" si="1"/>
        <v/>
      </c>
      <c r="B442" s="22" t="str">
        <f t="shared" si="2"/>
        <v/>
      </c>
      <c r="C442" s="14" t="str">
        <f>IF($A442&lt;&gt;"",MINIFS(Merchant!$A:$A,Merchant!$B:$B,$G$2),)</f>
        <v/>
      </c>
      <c r="D442" s="14" t="str">
        <f t="shared" si="3"/>
        <v/>
      </c>
      <c r="E442" s="14" t="str">
        <f t="shared" si="4"/>
        <v/>
      </c>
      <c r="F442" s="6" t="str">
        <f>IF($A442&lt;&gt;"",MAXIFS(Token!$C:$C,Token!$A:$A,$D442),)</f>
        <v/>
      </c>
    </row>
    <row r="443">
      <c r="A443" s="33" t="str">
        <f t="shared" si="1"/>
        <v/>
      </c>
      <c r="B443" s="22" t="str">
        <f t="shared" si="2"/>
        <v/>
      </c>
      <c r="C443" s="14" t="str">
        <f>IF($A443&lt;&gt;"",MINIFS(Merchant!$A:$A,Merchant!$B:$B,$G$2),)</f>
        <v/>
      </c>
      <c r="D443" s="14" t="str">
        <f t="shared" si="3"/>
        <v/>
      </c>
      <c r="E443" s="14" t="str">
        <f t="shared" si="4"/>
        <v/>
      </c>
      <c r="F443" s="6" t="str">
        <f>IF($A443&lt;&gt;"",MAXIFS(Token!$C:$C,Token!$A:$A,$D443),)</f>
        <v/>
      </c>
    </row>
    <row r="444">
      <c r="A444" s="33" t="str">
        <f t="shared" si="1"/>
        <v/>
      </c>
      <c r="B444" s="22" t="str">
        <f t="shared" si="2"/>
        <v/>
      </c>
      <c r="C444" s="14" t="str">
        <f>IF($A444&lt;&gt;"",MINIFS(Merchant!$A:$A,Merchant!$B:$B,$G$2),)</f>
        <v/>
      </c>
      <c r="D444" s="14" t="str">
        <f t="shared" si="3"/>
        <v/>
      </c>
      <c r="E444" s="14" t="str">
        <f t="shared" si="4"/>
        <v/>
      </c>
      <c r="F444" s="6" t="str">
        <f>IF($A444&lt;&gt;"",MAXIFS(Token!$C:$C,Token!$A:$A,$D444),)</f>
        <v/>
      </c>
    </row>
    <row r="445">
      <c r="A445" s="33" t="str">
        <f t="shared" si="1"/>
        <v/>
      </c>
      <c r="B445" s="22" t="str">
        <f t="shared" si="2"/>
        <v/>
      </c>
      <c r="C445" s="14" t="str">
        <f>IF($A445&lt;&gt;"",MINIFS(Merchant!$A:$A,Merchant!$B:$B,$G$2),)</f>
        <v/>
      </c>
      <c r="D445" s="14" t="str">
        <f t="shared" si="3"/>
        <v/>
      </c>
      <c r="E445" s="14" t="str">
        <f t="shared" si="4"/>
        <v/>
      </c>
      <c r="F445" s="6" t="str">
        <f>IF($A445&lt;&gt;"",MAXIFS(Token!$C:$C,Token!$A:$A,$D445),)</f>
        <v/>
      </c>
    </row>
    <row r="446">
      <c r="A446" s="33" t="str">
        <f t="shared" si="1"/>
        <v/>
      </c>
      <c r="B446" s="22" t="str">
        <f t="shared" si="2"/>
        <v/>
      </c>
      <c r="C446" s="14" t="str">
        <f>IF($A446&lt;&gt;"",MINIFS(Merchant!$A:$A,Merchant!$B:$B,$G$2),)</f>
        <v/>
      </c>
      <c r="D446" s="14" t="str">
        <f t="shared" si="3"/>
        <v/>
      </c>
      <c r="E446" s="14" t="str">
        <f t="shared" si="4"/>
        <v/>
      </c>
      <c r="F446" s="6" t="str">
        <f>IF($A446&lt;&gt;"",MAXIFS(Token!$C:$C,Token!$A:$A,$D446),)</f>
        <v/>
      </c>
    </row>
    <row r="447">
      <c r="A447" s="33" t="str">
        <f t="shared" si="1"/>
        <v/>
      </c>
      <c r="B447" s="22" t="str">
        <f t="shared" si="2"/>
        <v/>
      </c>
      <c r="C447" s="14" t="str">
        <f>IF($A447&lt;&gt;"",MINIFS(Merchant!$A:$A,Merchant!$B:$B,$G$2),)</f>
        <v/>
      </c>
      <c r="D447" s="14" t="str">
        <f t="shared" si="3"/>
        <v/>
      </c>
      <c r="E447" s="14" t="str">
        <f t="shared" si="4"/>
        <v/>
      </c>
      <c r="F447" s="6" t="str">
        <f>IF($A447&lt;&gt;"",MAXIFS(Token!$C:$C,Token!$A:$A,$D447),)</f>
        <v/>
      </c>
    </row>
    <row r="448">
      <c r="A448" s="33" t="str">
        <f t="shared" si="1"/>
        <v/>
      </c>
      <c r="B448" s="22" t="str">
        <f t="shared" si="2"/>
        <v/>
      </c>
      <c r="C448" s="14" t="str">
        <f>IF($A448&lt;&gt;"",MINIFS(Merchant!$A:$A,Merchant!$B:$B,$G$2),)</f>
        <v/>
      </c>
      <c r="D448" s="14" t="str">
        <f t="shared" si="3"/>
        <v/>
      </c>
      <c r="E448" s="14" t="str">
        <f t="shared" si="4"/>
        <v/>
      </c>
      <c r="F448" s="6" t="str">
        <f>IF($A448&lt;&gt;"",MAXIFS(Token!$C:$C,Token!$A:$A,$D448),)</f>
        <v/>
      </c>
    </row>
    <row r="449">
      <c r="A449" s="33" t="str">
        <f t="shared" si="1"/>
        <v/>
      </c>
      <c r="B449" s="22" t="str">
        <f t="shared" si="2"/>
        <v/>
      </c>
      <c r="C449" s="14" t="str">
        <f>IF($A449&lt;&gt;"",MINIFS(Merchant!$A:$A,Merchant!$B:$B,$G$2),)</f>
        <v/>
      </c>
      <c r="D449" s="14" t="str">
        <f t="shared" si="3"/>
        <v/>
      </c>
      <c r="E449" s="14" t="str">
        <f t="shared" si="4"/>
        <v/>
      </c>
      <c r="F449" s="6" t="str">
        <f>IF($A449&lt;&gt;"",MAXIFS(Token!$C:$C,Token!$A:$A,$D449),)</f>
        <v/>
      </c>
    </row>
    <row r="450">
      <c r="A450" s="33" t="str">
        <f t="shared" si="1"/>
        <v/>
      </c>
      <c r="B450" s="22" t="str">
        <f t="shared" si="2"/>
        <v/>
      </c>
      <c r="C450" s="14" t="str">
        <f>IF($A450&lt;&gt;"",MINIFS(Merchant!$A:$A,Merchant!$B:$B,$G$2),)</f>
        <v/>
      </c>
      <c r="D450" s="14" t="str">
        <f t="shared" si="3"/>
        <v/>
      </c>
      <c r="E450" s="14" t="str">
        <f t="shared" si="4"/>
        <v/>
      </c>
      <c r="F450" s="6" t="str">
        <f>IF($A450&lt;&gt;"",MAXIFS(Token!$C:$C,Token!$A:$A,$D450),)</f>
        <v/>
      </c>
    </row>
    <row r="451">
      <c r="A451" s="33" t="str">
        <f t="shared" si="1"/>
        <v/>
      </c>
      <c r="B451" s="22" t="str">
        <f t="shared" si="2"/>
        <v/>
      </c>
      <c r="C451" s="14" t="str">
        <f>IF($A451&lt;&gt;"",MINIFS(Merchant!$A:$A,Merchant!$B:$B,$G$2),)</f>
        <v/>
      </c>
      <c r="D451" s="14" t="str">
        <f t="shared" si="3"/>
        <v/>
      </c>
      <c r="E451" s="14" t="str">
        <f t="shared" si="4"/>
        <v/>
      </c>
      <c r="F451" s="6" t="str">
        <f>IF($A451&lt;&gt;"",MAXIFS(Token!$C:$C,Token!$A:$A,$D451),)</f>
        <v/>
      </c>
    </row>
    <row r="452">
      <c r="A452" s="33" t="str">
        <f t="shared" si="1"/>
        <v/>
      </c>
      <c r="B452" s="22" t="str">
        <f t="shared" si="2"/>
        <v/>
      </c>
      <c r="C452" s="14" t="str">
        <f>IF($A452&lt;&gt;"",MINIFS(Merchant!$A:$A,Merchant!$B:$B,$G$2),)</f>
        <v/>
      </c>
      <c r="D452" s="14" t="str">
        <f t="shared" si="3"/>
        <v/>
      </c>
      <c r="E452" s="14" t="str">
        <f t="shared" si="4"/>
        <v/>
      </c>
      <c r="F452" s="6" t="str">
        <f>IF($A452&lt;&gt;"",MAXIFS(Token!$C:$C,Token!$A:$A,$D452),)</f>
        <v/>
      </c>
    </row>
    <row r="453">
      <c r="A453" s="33" t="str">
        <f t="shared" si="1"/>
        <v/>
      </c>
      <c r="B453" s="22" t="str">
        <f t="shared" si="2"/>
        <v/>
      </c>
      <c r="C453" s="14" t="str">
        <f>IF($A453&lt;&gt;"",MINIFS(Merchant!$A:$A,Merchant!$B:$B,$G$2),)</f>
        <v/>
      </c>
      <c r="D453" s="14" t="str">
        <f t="shared" si="3"/>
        <v/>
      </c>
      <c r="E453" s="14" t="str">
        <f t="shared" si="4"/>
        <v/>
      </c>
      <c r="F453" s="6" t="str">
        <f>IF($A453&lt;&gt;"",MAXIFS(Token!$C:$C,Token!$A:$A,$D453),)</f>
        <v/>
      </c>
    </row>
    <row r="454">
      <c r="A454" s="33" t="str">
        <f t="shared" si="1"/>
        <v/>
      </c>
      <c r="B454" s="22" t="str">
        <f t="shared" si="2"/>
        <v/>
      </c>
      <c r="C454" s="14" t="str">
        <f>IF($A454&lt;&gt;"",MINIFS(Merchant!$A:$A,Merchant!$B:$B,$G$2),)</f>
        <v/>
      </c>
      <c r="D454" s="14" t="str">
        <f t="shared" si="3"/>
        <v/>
      </c>
      <c r="E454" s="14" t="str">
        <f t="shared" si="4"/>
        <v/>
      </c>
      <c r="F454" s="6" t="str">
        <f>IF($A454&lt;&gt;"",MAXIFS(Token!$C:$C,Token!$A:$A,$D454),)</f>
        <v/>
      </c>
    </row>
    <row r="455">
      <c r="A455" s="33" t="str">
        <f t="shared" si="1"/>
        <v/>
      </c>
      <c r="B455" s="22" t="str">
        <f t="shared" si="2"/>
        <v/>
      </c>
      <c r="C455" s="14" t="str">
        <f>IF($A455&lt;&gt;"",MINIFS(Merchant!$A:$A,Merchant!$B:$B,$G$2),)</f>
        <v/>
      </c>
      <c r="D455" s="14" t="str">
        <f t="shared" si="3"/>
        <v/>
      </c>
      <c r="E455" s="14" t="str">
        <f t="shared" si="4"/>
        <v/>
      </c>
      <c r="F455" s="6" t="str">
        <f>IF($A455&lt;&gt;"",MAXIFS(Token!$C:$C,Token!$A:$A,$D455),)</f>
        <v/>
      </c>
    </row>
    <row r="456">
      <c r="A456" s="33" t="str">
        <f t="shared" si="1"/>
        <v/>
      </c>
      <c r="B456" s="22" t="str">
        <f t="shared" si="2"/>
        <v/>
      </c>
      <c r="C456" s="14" t="str">
        <f>IF($A456&lt;&gt;"",MINIFS(Merchant!$A:$A,Merchant!$B:$B,$G$2),)</f>
        <v/>
      </c>
      <c r="D456" s="14" t="str">
        <f t="shared" si="3"/>
        <v/>
      </c>
      <c r="E456" s="14" t="str">
        <f t="shared" si="4"/>
        <v/>
      </c>
      <c r="F456" s="6" t="str">
        <f>IF($A456&lt;&gt;"",MAXIFS(Token!$C:$C,Token!$A:$A,$D456),)</f>
        <v/>
      </c>
    </row>
    <row r="457">
      <c r="A457" s="33" t="str">
        <f t="shared" si="1"/>
        <v/>
      </c>
      <c r="B457" s="22" t="str">
        <f t="shared" si="2"/>
        <v/>
      </c>
      <c r="C457" s="14" t="str">
        <f>IF($A457&lt;&gt;"",MINIFS(Merchant!$A:$A,Merchant!$B:$B,$G$2),)</f>
        <v/>
      </c>
      <c r="D457" s="14" t="str">
        <f t="shared" si="3"/>
        <v/>
      </c>
      <c r="E457" s="14" t="str">
        <f t="shared" si="4"/>
        <v/>
      </c>
      <c r="F457" s="6" t="str">
        <f>IF($A457&lt;&gt;"",MAXIFS(Token!$C:$C,Token!$A:$A,$D457),)</f>
        <v/>
      </c>
    </row>
    <row r="458">
      <c r="A458" s="33" t="str">
        <f t="shared" si="1"/>
        <v/>
      </c>
      <c r="B458" s="22" t="str">
        <f t="shared" si="2"/>
        <v/>
      </c>
      <c r="C458" s="14" t="str">
        <f>IF($A458&lt;&gt;"",MINIFS(Merchant!$A:$A,Merchant!$B:$B,$G$2),)</f>
        <v/>
      </c>
      <c r="D458" s="14" t="str">
        <f t="shared" si="3"/>
        <v/>
      </c>
      <c r="E458" s="14" t="str">
        <f t="shared" si="4"/>
        <v/>
      </c>
      <c r="F458" s="6" t="str">
        <f>IF($A458&lt;&gt;"",MAXIFS(Token!$C:$C,Token!$A:$A,$D458),)</f>
        <v/>
      </c>
    </row>
    <row r="459">
      <c r="A459" s="33" t="str">
        <f t="shared" si="1"/>
        <v/>
      </c>
      <c r="B459" s="22" t="str">
        <f t="shared" si="2"/>
        <v/>
      </c>
      <c r="C459" s="14" t="str">
        <f>IF($A459&lt;&gt;"",MINIFS(Merchant!$A:$A,Merchant!$B:$B,$G$2),)</f>
        <v/>
      </c>
      <c r="D459" s="14" t="str">
        <f t="shared" si="3"/>
        <v/>
      </c>
      <c r="E459" s="14" t="str">
        <f t="shared" si="4"/>
        <v/>
      </c>
      <c r="F459" s="6" t="str">
        <f>IF($A459&lt;&gt;"",MAXIFS(Token!$C:$C,Token!$A:$A,$D459),)</f>
        <v/>
      </c>
    </row>
    <row r="460">
      <c r="A460" s="33" t="str">
        <f t="shared" si="1"/>
        <v/>
      </c>
      <c r="B460" s="22" t="str">
        <f t="shared" si="2"/>
        <v/>
      </c>
      <c r="C460" s="14" t="str">
        <f>IF($A460&lt;&gt;"",MINIFS(Merchant!$A:$A,Merchant!$B:$B,$G$2),)</f>
        <v/>
      </c>
      <c r="D460" s="14" t="str">
        <f t="shared" si="3"/>
        <v/>
      </c>
      <c r="E460" s="14" t="str">
        <f t="shared" si="4"/>
        <v/>
      </c>
      <c r="F460" s="6" t="str">
        <f>IF($A460&lt;&gt;"",MAXIFS(Token!$C:$C,Token!$A:$A,$D460),)</f>
        <v/>
      </c>
    </row>
    <row r="461">
      <c r="A461" s="33" t="str">
        <f t="shared" si="1"/>
        <v/>
      </c>
      <c r="B461" s="22" t="str">
        <f t="shared" si="2"/>
        <v/>
      </c>
      <c r="C461" s="14" t="str">
        <f>IF($A461&lt;&gt;"",MINIFS(Merchant!$A:$A,Merchant!$B:$B,$G$2),)</f>
        <v/>
      </c>
      <c r="D461" s="14" t="str">
        <f t="shared" si="3"/>
        <v/>
      </c>
      <c r="E461" s="14" t="str">
        <f t="shared" si="4"/>
        <v/>
      </c>
      <c r="F461" s="6" t="str">
        <f>IF($A461&lt;&gt;"",MAXIFS(Token!$C:$C,Token!$A:$A,$D461),)</f>
        <v/>
      </c>
    </row>
    <row r="462">
      <c r="A462" s="33" t="str">
        <f t="shared" si="1"/>
        <v/>
      </c>
      <c r="B462" s="22" t="str">
        <f t="shared" si="2"/>
        <v/>
      </c>
      <c r="C462" s="14" t="str">
        <f>IF($A462&lt;&gt;"",MINIFS(Merchant!$A:$A,Merchant!$B:$B,$G$2),)</f>
        <v/>
      </c>
      <c r="D462" s="14" t="str">
        <f t="shared" si="3"/>
        <v/>
      </c>
      <c r="E462" s="14" t="str">
        <f t="shared" si="4"/>
        <v/>
      </c>
      <c r="F462" s="6" t="str">
        <f>IF($A462&lt;&gt;"",MAXIFS(Token!$C:$C,Token!$A:$A,$D462),)</f>
        <v/>
      </c>
    </row>
    <row r="463">
      <c r="A463" s="33" t="str">
        <f t="shared" si="1"/>
        <v/>
      </c>
      <c r="B463" s="22" t="str">
        <f t="shared" si="2"/>
        <v/>
      </c>
      <c r="C463" s="14" t="str">
        <f>IF($A463&lt;&gt;"",MINIFS(Merchant!$A:$A,Merchant!$B:$B,$G$2),)</f>
        <v/>
      </c>
      <c r="D463" s="14" t="str">
        <f t="shared" si="3"/>
        <v/>
      </c>
      <c r="E463" s="14" t="str">
        <f t="shared" si="4"/>
        <v/>
      </c>
      <c r="F463" s="6" t="str">
        <f>IF($A463&lt;&gt;"",MAXIFS(Token!$C:$C,Token!$A:$A,$D463),)</f>
        <v/>
      </c>
    </row>
    <row r="464">
      <c r="A464" s="33" t="str">
        <f t="shared" si="1"/>
        <v/>
      </c>
      <c r="B464" s="22" t="str">
        <f t="shared" si="2"/>
        <v/>
      </c>
      <c r="C464" s="14" t="str">
        <f>IF($A464&lt;&gt;"",MINIFS(Merchant!$A:$A,Merchant!$B:$B,$G$2),)</f>
        <v/>
      </c>
      <c r="D464" s="14" t="str">
        <f t="shared" si="3"/>
        <v/>
      </c>
      <c r="E464" s="14" t="str">
        <f t="shared" si="4"/>
        <v/>
      </c>
      <c r="F464" s="6" t="str">
        <f>IF($A464&lt;&gt;"",MAXIFS(Token!$C:$C,Token!$A:$A,$D464),)</f>
        <v/>
      </c>
    </row>
    <row r="465">
      <c r="A465" s="33" t="str">
        <f t="shared" si="1"/>
        <v/>
      </c>
      <c r="B465" s="22" t="str">
        <f t="shared" si="2"/>
        <v/>
      </c>
      <c r="C465" s="14" t="str">
        <f>IF($A465&lt;&gt;"",MINIFS(Merchant!$A:$A,Merchant!$B:$B,$G$2),)</f>
        <v/>
      </c>
      <c r="D465" s="14" t="str">
        <f t="shared" si="3"/>
        <v/>
      </c>
      <c r="E465" s="14" t="str">
        <f t="shared" si="4"/>
        <v/>
      </c>
      <c r="F465" s="6" t="str">
        <f>IF($A465&lt;&gt;"",MAXIFS(Token!$C:$C,Token!$A:$A,$D465),)</f>
        <v/>
      </c>
    </row>
    <row r="466">
      <c r="A466" s="33" t="str">
        <f t="shared" si="1"/>
        <v/>
      </c>
      <c r="B466" s="22" t="str">
        <f t="shared" si="2"/>
        <v/>
      </c>
      <c r="C466" s="14" t="str">
        <f>IF($A466&lt;&gt;"",MINIFS(Merchant!$A:$A,Merchant!$B:$B,$G$2),)</f>
        <v/>
      </c>
      <c r="D466" s="14" t="str">
        <f t="shared" si="3"/>
        <v/>
      </c>
      <c r="E466" s="14" t="str">
        <f t="shared" si="4"/>
        <v/>
      </c>
      <c r="F466" s="6" t="str">
        <f>IF($A466&lt;&gt;"",MAXIFS(Token!$C:$C,Token!$A:$A,$D466),)</f>
        <v/>
      </c>
    </row>
    <row r="467">
      <c r="A467" s="33" t="str">
        <f t="shared" si="1"/>
        <v/>
      </c>
      <c r="B467" s="22" t="str">
        <f t="shared" si="2"/>
        <v/>
      </c>
      <c r="C467" s="14" t="str">
        <f>IF($A467&lt;&gt;"",MINIFS(Merchant!$A:$A,Merchant!$B:$B,$G$2),)</f>
        <v/>
      </c>
      <c r="D467" s="14" t="str">
        <f t="shared" si="3"/>
        <v/>
      </c>
      <c r="E467" s="14" t="str">
        <f t="shared" si="4"/>
        <v/>
      </c>
      <c r="F467" s="6" t="str">
        <f>IF($A467&lt;&gt;"",MAXIFS(Token!$C:$C,Token!$A:$A,$D467),)</f>
        <v/>
      </c>
    </row>
    <row r="468">
      <c r="A468" s="33" t="str">
        <f t="shared" si="1"/>
        <v/>
      </c>
      <c r="B468" s="22" t="str">
        <f t="shared" si="2"/>
        <v/>
      </c>
      <c r="C468" s="14" t="str">
        <f>IF($A468&lt;&gt;"",MINIFS(Merchant!$A:$A,Merchant!$B:$B,$G$2),)</f>
        <v/>
      </c>
      <c r="D468" s="14" t="str">
        <f t="shared" si="3"/>
        <v/>
      </c>
      <c r="E468" s="14" t="str">
        <f t="shared" si="4"/>
        <v/>
      </c>
      <c r="F468" s="6" t="str">
        <f>IF($A468&lt;&gt;"",MAXIFS(Token!$C:$C,Token!$A:$A,$D468),)</f>
        <v/>
      </c>
    </row>
    <row r="469">
      <c r="A469" s="33" t="str">
        <f t="shared" si="1"/>
        <v/>
      </c>
      <c r="B469" s="22" t="str">
        <f t="shared" si="2"/>
        <v/>
      </c>
      <c r="C469" s="14" t="str">
        <f>IF($A469&lt;&gt;"",MINIFS(Merchant!$A:$A,Merchant!$B:$B,$G$2),)</f>
        <v/>
      </c>
      <c r="D469" s="14" t="str">
        <f t="shared" si="3"/>
        <v/>
      </c>
      <c r="E469" s="14" t="str">
        <f t="shared" si="4"/>
        <v/>
      </c>
      <c r="F469" s="6" t="str">
        <f>IF($A469&lt;&gt;"",MAXIFS(Token!$C:$C,Token!$A:$A,$D469),)</f>
        <v/>
      </c>
    </row>
    <row r="470">
      <c r="A470" s="33" t="str">
        <f t="shared" si="1"/>
        <v/>
      </c>
      <c r="B470" s="22" t="str">
        <f t="shared" si="2"/>
        <v/>
      </c>
      <c r="C470" s="14" t="str">
        <f>IF($A470&lt;&gt;"",MINIFS(Merchant!$A:$A,Merchant!$B:$B,$G$2),)</f>
        <v/>
      </c>
      <c r="D470" s="14" t="str">
        <f t="shared" si="3"/>
        <v/>
      </c>
      <c r="E470" s="14" t="str">
        <f t="shared" si="4"/>
        <v/>
      </c>
      <c r="F470" s="6" t="str">
        <f>IF($A470&lt;&gt;"",MAXIFS(Token!$C:$C,Token!$A:$A,$D470),)</f>
        <v/>
      </c>
    </row>
    <row r="471">
      <c r="A471" s="33" t="str">
        <f t="shared" si="1"/>
        <v/>
      </c>
      <c r="B471" s="22" t="str">
        <f t="shared" si="2"/>
        <v/>
      </c>
      <c r="C471" s="14" t="str">
        <f>IF($A471&lt;&gt;"",MINIFS(Merchant!$A:$A,Merchant!$B:$B,$G$2),)</f>
        <v/>
      </c>
      <c r="D471" s="14" t="str">
        <f t="shared" si="3"/>
        <v/>
      </c>
      <c r="E471" s="14" t="str">
        <f t="shared" si="4"/>
        <v/>
      </c>
      <c r="F471" s="6" t="str">
        <f>IF($A471&lt;&gt;"",MAXIFS(Token!$C:$C,Token!$A:$A,$D471),)</f>
        <v/>
      </c>
    </row>
    <row r="472">
      <c r="A472" s="33" t="str">
        <f t="shared" si="1"/>
        <v/>
      </c>
      <c r="B472" s="22" t="str">
        <f t="shared" si="2"/>
        <v/>
      </c>
      <c r="C472" s="14" t="str">
        <f>IF($A472&lt;&gt;"",MINIFS(Merchant!$A:$A,Merchant!$B:$B,$G$2),)</f>
        <v/>
      </c>
      <c r="D472" s="14" t="str">
        <f t="shared" si="3"/>
        <v/>
      </c>
      <c r="E472" s="14" t="str">
        <f t="shared" si="4"/>
        <v/>
      </c>
      <c r="F472" s="6" t="str">
        <f>IF($A472&lt;&gt;"",MAXIFS(Token!$C:$C,Token!$A:$A,$D472),)</f>
        <v/>
      </c>
    </row>
    <row r="473">
      <c r="A473" s="33" t="str">
        <f t="shared" si="1"/>
        <v/>
      </c>
      <c r="B473" s="22" t="str">
        <f t="shared" si="2"/>
        <v/>
      </c>
      <c r="C473" s="14" t="str">
        <f>IF($A473&lt;&gt;"",MINIFS(Merchant!$A:$A,Merchant!$B:$B,$G$2),)</f>
        <v/>
      </c>
      <c r="D473" s="14" t="str">
        <f t="shared" si="3"/>
        <v/>
      </c>
      <c r="E473" s="14" t="str">
        <f t="shared" si="4"/>
        <v/>
      </c>
      <c r="F473" s="6" t="str">
        <f>IF($A473&lt;&gt;"",MAXIFS(Token!$C:$C,Token!$A:$A,$D473),)</f>
        <v/>
      </c>
    </row>
    <row r="474">
      <c r="A474" s="33" t="str">
        <f t="shared" si="1"/>
        <v/>
      </c>
      <c r="B474" s="22" t="str">
        <f t="shared" si="2"/>
        <v/>
      </c>
      <c r="C474" s="14" t="str">
        <f>IF($A474&lt;&gt;"",MINIFS(Merchant!$A:$A,Merchant!$B:$B,$G$2),)</f>
        <v/>
      </c>
      <c r="D474" s="14" t="str">
        <f t="shared" si="3"/>
        <v/>
      </c>
      <c r="E474" s="14" t="str">
        <f t="shared" si="4"/>
        <v/>
      </c>
      <c r="F474" s="6" t="str">
        <f>IF($A474&lt;&gt;"",MAXIFS(Token!$C:$C,Token!$A:$A,$D474),)</f>
        <v/>
      </c>
    </row>
    <row r="475">
      <c r="A475" s="33" t="str">
        <f t="shared" si="1"/>
        <v/>
      </c>
      <c r="B475" s="22" t="str">
        <f t="shared" si="2"/>
        <v/>
      </c>
      <c r="C475" s="14" t="str">
        <f>IF($A475&lt;&gt;"",MINIFS(Merchant!$A:$A,Merchant!$B:$B,$G$2),)</f>
        <v/>
      </c>
      <c r="D475" s="14" t="str">
        <f t="shared" si="3"/>
        <v/>
      </c>
      <c r="E475" s="14" t="str">
        <f t="shared" si="4"/>
        <v/>
      </c>
      <c r="F475" s="6" t="str">
        <f>IF($A475&lt;&gt;"",MAXIFS(Token!$C:$C,Token!$A:$A,$D475),)</f>
        <v/>
      </c>
    </row>
    <row r="476">
      <c r="A476" s="33" t="str">
        <f t="shared" si="1"/>
        <v/>
      </c>
      <c r="B476" s="22" t="str">
        <f t="shared" si="2"/>
        <v/>
      </c>
      <c r="C476" s="14" t="str">
        <f>IF($A476&lt;&gt;"",MINIFS(Merchant!$A:$A,Merchant!$B:$B,$G$2),)</f>
        <v/>
      </c>
      <c r="D476" s="14" t="str">
        <f t="shared" si="3"/>
        <v/>
      </c>
      <c r="E476" s="14" t="str">
        <f t="shared" si="4"/>
        <v/>
      </c>
      <c r="F476" s="6" t="str">
        <f>IF($A476&lt;&gt;"",MAXIFS(Token!$C:$C,Token!$A:$A,$D476),)</f>
        <v/>
      </c>
    </row>
    <row r="477">
      <c r="A477" s="33" t="str">
        <f t="shared" si="1"/>
        <v/>
      </c>
      <c r="B477" s="22" t="str">
        <f t="shared" si="2"/>
        <v/>
      </c>
      <c r="C477" s="14" t="str">
        <f>IF($A477&lt;&gt;"",MINIFS(Merchant!$A:$A,Merchant!$B:$B,$G$2),)</f>
        <v/>
      </c>
      <c r="D477" s="14" t="str">
        <f t="shared" si="3"/>
        <v/>
      </c>
      <c r="E477" s="14" t="str">
        <f t="shared" si="4"/>
        <v/>
      </c>
      <c r="F477" s="6" t="str">
        <f>IF($A477&lt;&gt;"",MAXIFS(Token!$C:$C,Token!$A:$A,$D477),)</f>
        <v/>
      </c>
    </row>
    <row r="478">
      <c r="A478" s="33" t="str">
        <f t="shared" si="1"/>
        <v/>
      </c>
      <c r="B478" s="22" t="str">
        <f t="shared" si="2"/>
        <v/>
      </c>
      <c r="C478" s="14" t="str">
        <f>IF($A478&lt;&gt;"",MINIFS(Merchant!$A:$A,Merchant!$B:$B,$G$2),)</f>
        <v/>
      </c>
      <c r="D478" s="14" t="str">
        <f t="shared" si="3"/>
        <v/>
      </c>
      <c r="E478" s="14" t="str">
        <f t="shared" si="4"/>
        <v/>
      </c>
      <c r="F478" s="6" t="str">
        <f>IF($A478&lt;&gt;"",MAXIFS(Token!$C:$C,Token!$A:$A,$D478),)</f>
        <v/>
      </c>
    </row>
    <row r="479">
      <c r="A479" s="33" t="str">
        <f t="shared" si="1"/>
        <v/>
      </c>
      <c r="B479" s="22" t="str">
        <f t="shared" si="2"/>
        <v/>
      </c>
      <c r="C479" s="14" t="str">
        <f>IF($A479&lt;&gt;"",MINIFS(Merchant!$A:$A,Merchant!$B:$B,$G$2),)</f>
        <v/>
      </c>
      <c r="D479" s="14" t="str">
        <f t="shared" si="3"/>
        <v/>
      </c>
      <c r="E479" s="14" t="str">
        <f t="shared" si="4"/>
        <v/>
      </c>
      <c r="F479" s="6" t="str">
        <f>IF($A479&lt;&gt;"",MAXIFS(Token!$C:$C,Token!$A:$A,$D479),)</f>
        <v/>
      </c>
    </row>
    <row r="480">
      <c r="A480" s="33" t="str">
        <f t="shared" si="1"/>
        <v/>
      </c>
      <c r="B480" s="22" t="str">
        <f t="shared" si="2"/>
        <v/>
      </c>
      <c r="C480" s="14" t="str">
        <f>IF($A480&lt;&gt;"",MINIFS(Merchant!$A:$A,Merchant!$B:$B,$G$2),)</f>
        <v/>
      </c>
      <c r="D480" s="14" t="str">
        <f t="shared" si="3"/>
        <v/>
      </c>
      <c r="E480" s="14" t="str">
        <f t="shared" si="4"/>
        <v/>
      </c>
      <c r="F480" s="6" t="str">
        <f>IF($A480&lt;&gt;"",MAXIFS(Token!$C:$C,Token!$A:$A,$D480),)</f>
        <v/>
      </c>
    </row>
    <row r="481">
      <c r="A481" s="33" t="str">
        <f t="shared" si="1"/>
        <v/>
      </c>
      <c r="B481" s="22" t="str">
        <f t="shared" si="2"/>
        <v/>
      </c>
      <c r="C481" s="14" t="str">
        <f>IF($A481&lt;&gt;"",MINIFS(Merchant!$A:$A,Merchant!$B:$B,$G$2),)</f>
        <v/>
      </c>
      <c r="D481" s="14" t="str">
        <f t="shared" si="3"/>
        <v/>
      </c>
      <c r="E481" s="14" t="str">
        <f t="shared" si="4"/>
        <v/>
      </c>
      <c r="F481" s="6" t="str">
        <f>IF($A481&lt;&gt;"",MAXIFS(Token!$C:$C,Token!$A:$A,$D481),)</f>
        <v/>
      </c>
    </row>
    <row r="482">
      <c r="A482" s="33" t="str">
        <f t="shared" si="1"/>
        <v/>
      </c>
      <c r="B482" s="22" t="str">
        <f t="shared" si="2"/>
        <v/>
      </c>
      <c r="C482" s="14" t="str">
        <f>IF($A482&lt;&gt;"",MINIFS(Merchant!$A:$A,Merchant!$B:$B,$G$2),)</f>
        <v/>
      </c>
      <c r="D482" s="14" t="str">
        <f t="shared" si="3"/>
        <v/>
      </c>
      <c r="E482" s="14" t="str">
        <f t="shared" si="4"/>
        <v/>
      </c>
      <c r="F482" s="6" t="str">
        <f>IF($A482&lt;&gt;"",MAXIFS(Token!$C:$C,Token!$A:$A,$D482),)</f>
        <v/>
      </c>
    </row>
    <row r="483">
      <c r="A483" s="33" t="str">
        <f t="shared" si="1"/>
        <v/>
      </c>
      <c r="B483" s="22" t="str">
        <f t="shared" si="2"/>
        <v/>
      </c>
      <c r="C483" s="14" t="str">
        <f>IF($A483&lt;&gt;"",MINIFS(Merchant!$A:$A,Merchant!$B:$B,$G$2),)</f>
        <v/>
      </c>
      <c r="D483" s="14" t="str">
        <f t="shared" si="3"/>
        <v/>
      </c>
      <c r="E483" s="14" t="str">
        <f t="shared" si="4"/>
        <v/>
      </c>
      <c r="F483" s="6" t="str">
        <f>IF($A483&lt;&gt;"",MAXIFS(Token!$C:$C,Token!$A:$A,$D483),)</f>
        <v/>
      </c>
    </row>
    <row r="484">
      <c r="A484" s="33" t="str">
        <f t="shared" si="1"/>
        <v/>
      </c>
      <c r="B484" s="22" t="str">
        <f t="shared" si="2"/>
        <v/>
      </c>
      <c r="C484" s="14" t="str">
        <f>IF($A484&lt;&gt;"",MINIFS(Merchant!$A:$A,Merchant!$B:$B,$G$2),)</f>
        <v/>
      </c>
      <c r="D484" s="14" t="str">
        <f t="shared" si="3"/>
        <v/>
      </c>
      <c r="E484" s="14" t="str">
        <f t="shared" si="4"/>
        <v/>
      </c>
      <c r="F484" s="6" t="str">
        <f>IF($A484&lt;&gt;"",MAXIFS(Token!$C:$C,Token!$A:$A,$D484),)</f>
        <v/>
      </c>
    </row>
    <row r="485">
      <c r="A485" s="33" t="str">
        <f t="shared" si="1"/>
        <v/>
      </c>
      <c r="B485" s="22" t="str">
        <f t="shared" si="2"/>
        <v/>
      </c>
      <c r="C485" s="14" t="str">
        <f>IF($A485&lt;&gt;"",MINIFS(Merchant!$A:$A,Merchant!$B:$B,$G$2),)</f>
        <v/>
      </c>
      <c r="D485" s="14" t="str">
        <f t="shared" si="3"/>
        <v/>
      </c>
      <c r="E485" s="14" t="str">
        <f t="shared" si="4"/>
        <v/>
      </c>
      <c r="F485" s="6" t="str">
        <f>IF($A485&lt;&gt;"",MAXIFS(Token!$C:$C,Token!$A:$A,$D485),)</f>
        <v/>
      </c>
    </row>
    <row r="486">
      <c r="A486" s="33" t="str">
        <f t="shared" si="1"/>
        <v/>
      </c>
      <c r="B486" s="22" t="str">
        <f t="shared" si="2"/>
        <v/>
      </c>
      <c r="C486" s="14" t="str">
        <f>IF($A486&lt;&gt;"",MINIFS(Merchant!$A:$A,Merchant!$B:$B,$G$2),)</f>
        <v/>
      </c>
      <c r="D486" s="14" t="str">
        <f t="shared" si="3"/>
        <v/>
      </c>
      <c r="E486" s="14" t="str">
        <f t="shared" si="4"/>
        <v/>
      </c>
      <c r="F486" s="6" t="str">
        <f>IF($A486&lt;&gt;"",MAXIFS(Token!$C:$C,Token!$A:$A,$D486),)</f>
        <v/>
      </c>
    </row>
    <row r="487">
      <c r="A487" s="33" t="str">
        <f t="shared" si="1"/>
        <v/>
      </c>
      <c r="B487" s="22" t="str">
        <f t="shared" si="2"/>
        <v/>
      </c>
      <c r="C487" s="14" t="str">
        <f>IF($A487&lt;&gt;"",MINIFS(Merchant!$A:$A,Merchant!$B:$B,$G$2),)</f>
        <v/>
      </c>
      <c r="D487" s="14" t="str">
        <f t="shared" si="3"/>
        <v/>
      </c>
      <c r="E487" s="14" t="str">
        <f t="shared" si="4"/>
        <v/>
      </c>
      <c r="F487" s="6" t="str">
        <f>IF($A487&lt;&gt;"",MAXIFS(Token!$C:$C,Token!$A:$A,$D487),)</f>
        <v/>
      </c>
    </row>
    <row r="488">
      <c r="A488" s="33" t="str">
        <f t="shared" si="1"/>
        <v/>
      </c>
      <c r="B488" s="22" t="str">
        <f t="shared" si="2"/>
        <v/>
      </c>
      <c r="C488" s="14" t="str">
        <f>IF($A488&lt;&gt;"",MINIFS(Merchant!$A:$A,Merchant!$B:$B,$G$2),)</f>
        <v/>
      </c>
      <c r="D488" s="14" t="str">
        <f t="shared" si="3"/>
        <v/>
      </c>
      <c r="E488" s="14" t="str">
        <f t="shared" si="4"/>
        <v/>
      </c>
      <c r="F488" s="6" t="str">
        <f>IF($A488&lt;&gt;"",MAXIFS(Token!$C:$C,Token!$A:$A,$D488),)</f>
        <v/>
      </c>
    </row>
    <row r="489">
      <c r="A489" s="33" t="str">
        <f t="shared" si="1"/>
        <v/>
      </c>
      <c r="B489" s="22" t="str">
        <f t="shared" si="2"/>
        <v/>
      </c>
      <c r="C489" s="14" t="str">
        <f>IF($A489&lt;&gt;"",MINIFS(Merchant!$A:$A,Merchant!$B:$B,$G$2),)</f>
        <v/>
      </c>
      <c r="D489" s="14" t="str">
        <f t="shared" si="3"/>
        <v/>
      </c>
      <c r="E489" s="14" t="str">
        <f t="shared" si="4"/>
        <v/>
      </c>
      <c r="F489" s="6" t="str">
        <f>IF($A489&lt;&gt;"",MAXIFS(Token!$C:$C,Token!$A:$A,$D489),)</f>
        <v/>
      </c>
    </row>
    <row r="490">
      <c r="A490" s="33" t="str">
        <f t="shared" si="1"/>
        <v/>
      </c>
      <c r="B490" s="22" t="str">
        <f t="shared" si="2"/>
        <v/>
      </c>
      <c r="C490" s="14" t="str">
        <f>IF($A490&lt;&gt;"",MINIFS(Merchant!$A:$A,Merchant!$B:$B,$G$2),)</f>
        <v/>
      </c>
      <c r="D490" s="14" t="str">
        <f t="shared" si="3"/>
        <v/>
      </c>
      <c r="E490" s="14" t="str">
        <f t="shared" si="4"/>
        <v/>
      </c>
      <c r="F490" s="6" t="str">
        <f>IF($A490&lt;&gt;"",MAXIFS(Token!$C:$C,Token!$A:$A,$D490),)</f>
        <v/>
      </c>
    </row>
    <row r="491">
      <c r="A491" s="33" t="str">
        <f t="shared" si="1"/>
        <v/>
      </c>
      <c r="B491" s="22" t="str">
        <f t="shared" si="2"/>
        <v/>
      </c>
      <c r="C491" s="14" t="str">
        <f>IF($A491&lt;&gt;"",MINIFS(Merchant!$A:$A,Merchant!$B:$B,$G$2),)</f>
        <v/>
      </c>
      <c r="D491" s="14" t="str">
        <f t="shared" si="3"/>
        <v/>
      </c>
      <c r="E491" s="14" t="str">
        <f t="shared" si="4"/>
        <v/>
      </c>
      <c r="F491" s="6" t="str">
        <f>IF($A491&lt;&gt;"",MAXIFS(Token!$C:$C,Token!$A:$A,$D491),)</f>
        <v/>
      </c>
    </row>
    <row r="492">
      <c r="A492" s="33" t="str">
        <f t="shared" si="1"/>
        <v/>
      </c>
      <c r="B492" s="22" t="str">
        <f t="shared" si="2"/>
        <v/>
      </c>
      <c r="C492" s="14" t="str">
        <f>IF($A492&lt;&gt;"",MINIFS(Merchant!$A:$A,Merchant!$B:$B,$G$2),)</f>
        <v/>
      </c>
      <c r="D492" s="14" t="str">
        <f t="shared" si="3"/>
        <v/>
      </c>
      <c r="E492" s="14" t="str">
        <f t="shared" si="4"/>
        <v/>
      </c>
      <c r="F492" s="6" t="str">
        <f>IF($A492&lt;&gt;"",MAXIFS(Token!$C:$C,Token!$A:$A,$D492),)</f>
        <v/>
      </c>
    </row>
    <row r="493">
      <c r="A493" s="33" t="str">
        <f t="shared" si="1"/>
        <v/>
      </c>
      <c r="B493" s="22" t="str">
        <f t="shared" si="2"/>
        <v/>
      </c>
      <c r="C493" s="14" t="str">
        <f>IF($A493&lt;&gt;"",MINIFS(Merchant!$A:$A,Merchant!$B:$B,$G$2),)</f>
        <v/>
      </c>
      <c r="D493" s="14" t="str">
        <f t="shared" si="3"/>
        <v/>
      </c>
      <c r="E493" s="14" t="str">
        <f t="shared" si="4"/>
        <v/>
      </c>
      <c r="F493" s="6" t="str">
        <f>IF($A493&lt;&gt;"",MAXIFS(Token!$C:$C,Token!$A:$A,$D493),)</f>
        <v/>
      </c>
    </row>
    <row r="494">
      <c r="A494" s="33" t="str">
        <f t="shared" si="1"/>
        <v/>
      </c>
      <c r="B494" s="22" t="str">
        <f t="shared" si="2"/>
        <v/>
      </c>
      <c r="C494" s="14" t="str">
        <f>IF($A494&lt;&gt;"",MINIFS(Merchant!$A:$A,Merchant!$B:$B,$G$2),)</f>
        <v/>
      </c>
      <c r="D494" s="14" t="str">
        <f t="shared" si="3"/>
        <v/>
      </c>
      <c r="E494" s="14" t="str">
        <f t="shared" si="4"/>
        <v/>
      </c>
      <c r="F494" s="6" t="str">
        <f>IF($A494&lt;&gt;"",MAXIFS(Token!$C:$C,Token!$A:$A,$D494),)</f>
        <v/>
      </c>
    </row>
    <row r="495">
      <c r="A495" s="33" t="str">
        <f t="shared" si="1"/>
        <v/>
      </c>
      <c r="B495" s="22" t="str">
        <f t="shared" si="2"/>
        <v/>
      </c>
      <c r="C495" s="14" t="str">
        <f>IF($A495&lt;&gt;"",MINIFS(Merchant!$A:$A,Merchant!$B:$B,$G$2),)</f>
        <v/>
      </c>
      <c r="D495" s="14" t="str">
        <f t="shared" si="3"/>
        <v/>
      </c>
      <c r="E495" s="14" t="str">
        <f t="shared" si="4"/>
        <v/>
      </c>
      <c r="F495" s="6" t="str">
        <f>IF($A495&lt;&gt;"",MAXIFS(Token!$C:$C,Token!$A:$A,$D495),)</f>
        <v/>
      </c>
    </row>
    <row r="496">
      <c r="A496" s="33" t="str">
        <f t="shared" si="1"/>
        <v/>
      </c>
      <c r="B496" s="22" t="str">
        <f t="shared" si="2"/>
        <v/>
      </c>
      <c r="C496" s="14" t="str">
        <f>IF($A496&lt;&gt;"",MINIFS(Merchant!$A:$A,Merchant!$B:$B,$G$2),)</f>
        <v/>
      </c>
      <c r="D496" s="14" t="str">
        <f t="shared" si="3"/>
        <v/>
      </c>
      <c r="E496" s="14" t="str">
        <f t="shared" si="4"/>
        <v/>
      </c>
      <c r="F496" s="6" t="str">
        <f>IF($A496&lt;&gt;"",MAXIFS(Token!$C:$C,Token!$A:$A,$D496),)</f>
        <v/>
      </c>
    </row>
    <row r="497">
      <c r="A497" s="33" t="str">
        <f t="shared" si="1"/>
        <v/>
      </c>
      <c r="B497" s="22" t="str">
        <f t="shared" si="2"/>
        <v/>
      </c>
      <c r="C497" s="14" t="str">
        <f>IF($A497&lt;&gt;"",MINIFS(Merchant!$A:$A,Merchant!$B:$B,$G$2),)</f>
        <v/>
      </c>
      <c r="D497" s="14" t="str">
        <f t="shared" si="3"/>
        <v/>
      </c>
      <c r="E497" s="14" t="str">
        <f t="shared" si="4"/>
        <v/>
      </c>
      <c r="F497" s="6" t="str">
        <f>IF($A497&lt;&gt;"",MAXIFS(Token!$C:$C,Token!$A:$A,$D497),)</f>
        <v/>
      </c>
    </row>
    <row r="498">
      <c r="A498" s="33" t="str">
        <f t="shared" si="1"/>
        <v/>
      </c>
      <c r="B498" s="22" t="str">
        <f t="shared" si="2"/>
        <v/>
      </c>
      <c r="C498" s="14" t="str">
        <f>IF($A498&lt;&gt;"",MINIFS(Merchant!$A:$A,Merchant!$B:$B,$G$2),)</f>
        <v/>
      </c>
      <c r="D498" s="14" t="str">
        <f t="shared" si="3"/>
        <v/>
      </c>
      <c r="E498" s="14" t="str">
        <f t="shared" si="4"/>
        <v/>
      </c>
      <c r="F498" s="6" t="str">
        <f>IF($A498&lt;&gt;"",MAXIFS(Token!$C:$C,Token!$A:$A,$D498),)</f>
        <v/>
      </c>
    </row>
    <row r="499">
      <c r="A499" s="33" t="str">
        <f t="shared" si="1"/>
        <v/>
      </c>
      <c r="B499" s="22" t="str">
        <f t="shared" si="2"/>
        <v/>
      </c>
      <c r="C499" s="14" t="str">
        <f>IF($A499&lt;&gt;"",MINIFS(Merchant!$A:$A,Merchant!$B:$B,$G$2),)</f>
        <v/>
      </c>
      <c r="D499" s="14" t="str">
        <f t="shared" si="3"/>
        <v/>
      </c>
      <c r="E499" s="14" t="str">
        <f t="shared" si="4"/>
        <v/>
      </c>
      <c r="F499" s="6" t="str">
        <f>IF($A499&lt;&gt;"",MAXIFS(Token!$C:$C,Token!$A:$A,$D499),)</f>
        <v/>
      </c>
    </row>
    <row r="500">
      <c r="A500" s="33" t="str">
        <f t="shared" si="1"/>
        <v/>
      </c>
      <c r="B500" s="22" t="str">
        <f t="shared" si="2"/>
        <v/>
      </c>
      <c r="C500" s="14" t="str">
        <f>IF($A500&lt;&gt;"",MINIFS(Merchant!$A:$A,Merchant!$B:$B,$G$2),)</f>
        <v/>
      </c>
      <c r="D500" s="14" t="str">
        <f t="shared" si="3"/>
        <v/>
      </c>
      <c r="E500" s="14" t="str">
        <f t="shared" si="4"/>
        <v/>
      </c>
      <c r="F500" s="6" t="str">
        <f>IF($A500&lt;&gt;"",MAXIFS(Token!$C:$C,Token!$A:$A,$D500),)</f>
        <v/>
      </c>
    </row>
    <row r="501">
      <c r="A501" s="33" t="str">
        <f t="shared" si="1"/>
        <v/>
      </c>
      <c r="B501" s="22" t="str">
        <f t="shared" si="2"/>
        <v/>
      </c>
      <c r="C501" s="14" t="str">
        <f>IF($A501&lt;&gt;"",MINIFS(Merchant!$A:$A,Merchant!$B:$B,$G$2),)</f>
        <v/>
      </c>
      <c r="D501" s="14" t="str">
        <f t="shared" si="3"/>
        <v/>
      </c>
      <c r="E501" s="14" t="str">
        <f t="shared" si="4"/>
        <v/>
      </c>
      <c r="F501" s="6" t="str">
        <f>IF($A501&lt;&gt;"",MAXIFS(Token!$C:$C,Token!$A:$A,$D501),)</f>
        <v/>
      </c>
    </row>
    <row r="502">
      <c r="A502" s="33" t="str">
        <f t="shared" si="1"/>
        <v/>
      </c>
      <c r="B502" s="22" t="str">
        <f t="shared" si="2"/>
        <v/>
      </c>
      <c r="C502" s="14" t="str">
        <f>IF($A502&lt;&gt;"",MINIFS(Merchant!$A:$A,Merchant!$B:$B,$G$2),)</f>
        <v/>
      </c>
      <c r="D502" s="14" t="str">
        <f t="shared" si="3"/>
        <v/>
      </c>
      <c r="E502" s="14" t="str">
        <f t="shared" si="4"/>
        <v/>
      </c>
      <c r="F502" s="6" t="str">
        <f>IF($A502&lt;&gt;"",MAXIFS(Token!$C:$C,Token!$A:$A,$D502),)</f>
        <v/>
      </c>
    </row>
    <row r="503">
      <c r="A503" s="33" t="str">
        <f t="shared" si="1"/>
        <v/>
      </c>
      <c r="B503" s="22" t="str">
        <f t="shared" si="2"/>
        <v/>
      </c>
      <c r="C503" s="14" t="str">
        <f>IF($A503&lt;&gt;"",MINIFS(Merchant!$A:$A,Merchant!$B:$B,$G$2),)</f>
        <v/>
      </c>
      <c r="D503" s="14" t="str">
        <f t="shared" si="3"/>
        <v/>
      </c>
      <c r="E503" s="14" t="str">
        <f t="shared" si="4"/>
        <v/>
      </c>
      <c r="F503" s="6" t="str">
        <f>IF($A503&lt;&gt;"",MAXIFS(Token!$C:$C,Token!$A:$A,$D503),)</f>
        <v/>
      </c>
    </row>
    <row r="504">
      <c r="A504" s="33" t="str">
        <f t="shared" si="1"/>
        <v/>
      </c>
      <c r="B504" s="22" t="str">
        <f t="shared" si="2"/>
        <v/>
      </c>
      <c r="C504" s="14" t="str">
        <f>IF($A504&lt;&gt;"",MINIFS(Merchant!$A:$A,Merchant!$B:$B,$G$2),)</f>
        <v/>
      </c>
      <c r="D504" s="14" t="str">
        <f t="shared" si="3"/>
        <v/>
      </c>
      <c r="E504" s="14" t="str">
        <f t="shared" si="4"/>
        <v/>
      </c>
      <c r="F504" s="6" t="str">
        <f>IF($A504&lt;&gt;"",MAXIFS(Token!$C:$C,Token!$A:$A,$D504),)</f>
        <v/>
      </c>
    </row>
    <row r="505">
      <c r="A505" s="33" t="str">
        <f t="shared" si="1"/>
        <v/>
      </c>
      <c r="B505" s="22" t="str">
        <f t="shared" si="2"/>
        <v/>
      </c>
      <c r="C505" s="14" t="str">
        <f>IF($A505&lt;&gt;"",MINIFS(Merchant!$A:$A,Merchant!$B:$B,$G$2),)</f>
        <v/>
      </c>
      <c r="D505" s="14" t="str">
        <f t="shared" si="3"/>
        <v/>
      </c>
      <c r="E505" s="14" t="str">
        <f t="shared" si="4"/>
        <v/>
      </c>
      <c r="F505" s="6" t="str">
        <f>IF($A505&lt;&gt;"",MAXIFS(Token!$C:$C,Token!$A:$A,$D505),)</f>
        <v/>
      </c>
    </row>
    <row r="506">
      <c r="A506" s="33" t="str">
        <f t="shared" si="1"/>
        <v/>
      </c>
      <c r="B506" s="22" t="str">
        <f t="shared" si="2"/>
        <v/>
      </c>
      <c r="C506" s="14" t="str">
        <f>IF($A506&lt;&gt;"",MINIFS(Merchant!$A:$A,Merchant!$B:$B,$G$2),)</f>
        <v/>
      </c>
      <c r="D506" s="14" t="str">
        <f t="shared" si="3"/>
        <v/>
      </c>
      <c r="E506" s="14" t="str">
        <f t="shared" si="4"/>
        <v/>
      </c>
      <c r="F506" s="6" t="str">
        <f>IF($A506&lt;&gt;"",MAXIFS(Token!$C:$C,Token!$A:$A,$D506),)</f>
        <v/>
      </c>
    </row>
    <row r="507">
      <c r="A507" s="33" t="str">
        <f t="shared" si="1"/>
        <v/>
      </c>
      <c r="B507" s="22" t="str">
        <f t="shared" si="2"/>
        <v/>
      </c>
      <c r="C507" s="14" t="str">
        <f>IF($A507&lt;&gt;"",MINIFS(Merchant!$A:$A,Merchant!$B:$B,$G$2),)</f>
        <v/>
      </c>
      <c r="D507" s="14" t="str">
        <f t="shared" si="3"/>
        <v/>
      </c>
      <c r="E507" s="14" t="str">
        <f t="shared" si="4"/>
        <v/>
      </c>
      <c r="F507" s="6" t="str">
        <f>IF($A507&lt;&gt;"",MAXIFS(Token!$C:$C,Token!$A:$A,$D507),)</f>
        <v/>
      </c>
    </row>
    <row r="508">
      <c r="A508" s="33" t="str">
        <f t="shared" si="1"/>
        <v/>
      </c>
      <c r="B508" s="22" t="str">
        <f t="shared" si="2"/>
        <v/>
      </c>
      <c r="C508" s="14" t="str">
        <f>IF($A508&lt;&gt;"",MINIFS(Merchant!$A:$A,Merchant!$B:$B,$G$2),)</f>
        <v/>
      </c>
      <c r="D508" s="14" t="str">
        <f t="shared" si="3"/>
        <v/>
      </c>
      <c r="E508" s="14" t="str">
        <f t="shared" si="4"/>
        <v/>
      </c>
      <c r="F508" s="6" t="str">
        <f>IF($A508&lt;&gt;"",MAXIFS(Token!$C:$C,Token!$A:$A,$D508),)</f>
        <v/>
      </c>
    </row>
    <row r="509">
      <c r="A509" s="33" t="str">
        <f t="shared" si="1"/>
        <v/>
      </c>
      <c r="B509" s="22" t="str">
        <f t="shared" si="2"/>
        <v/>
      </c>
      <c r="C509" s="14" t="str">
        <f>IF($A509&lt;&gt;"",MINIFS(Merchant!$A:$A,Merchant!$B:$B,$G$2),)</f>
        <v/>
      </c>
      <c r="D509" s="14" t="str">
        <f t="shared" si="3"/>
        <v/>
      </c>
      <c r="E509" s="14" t="str">
        <f t="shared" si="4"/>
        <v/>
      </c>
      <c r="F509" s="6" t="str">
        <f>IF($A509&lt;&gt;"",MAXIFS(Token!$C:$C,Token!$A:$A,$D509),)</f>
        <v/>
      </c>
    </row>
    <row r="510">
      <c r="A510" s="33" t="str">
        <f t="shared" si="1"/>
        <v/>
      </c>
      <c r="B510" s="22" t="str">
        <f t="shared" si="2"/>
        <v/>
      </c>
      <c r="C510" s="14" t="str">
        <f>IF($A510&lt;&gt;"",MINIFS(Merchant!$A:$A,Merchant!$B:$B,$G$2),)</f>
        <v/>
      </c>
      <c r="D510" s="14" t="str">
        <f t="shared" si="3"/>
        <v/>
      </c>
      <c r="E510" s="14" t="str">
        <f t="shared" si="4"/>
        <v/>
      </c>
      <c r="F510" s="6" t="str">
        <f>IF($A510&lt;&gt;"",MAXIFS(Token!$C:$C,Token!$A:$A,$D510),)</f>
        <v/>
      </c>
    </row>
    <row r="511">
      <c r="A511" s="33" t="str">
        <f t="shared" si="1"/>
        <v/>
      </c>
      <c r="B511" s="22" t="str">
        <f t="shared" si="2"/>
        <v/>
      </c>
      <c r="C511" s="14" t="str">
        <f>IF($A511&lt;&gt;"",MINIFS(Merchant!$A:$A,Merchant!$B:$B,$G$2),)</f>
        <v/>
      </c>
      <c r="D511" s="14" t="str">
        <f t="shared" si="3"/>
        <v/>
      </c>
      <c r="E511" s="14" t="str">
        <f t="shared" si="4"/>
        <v/>
      </c>
      <c r="F511" s="6" t="str">
        <f>IF($A511&lt;&gt;"",MAXIFS(Token!$C:$C,Token!$A:$A,$D511),)</f>
        <v/>
      </c>
    </row>
    <row r="512">
      <c r="A512" s="33" t="str">
        <f t="shared" si="1"/>
        <v/>
      </c>
      <c r="B512" s="22" t="str">
        <f t="shared" si="2"/>
        <v/>
      </c>
      <c r="C512" s="14" t="str">
        <f>IF($A512&lt;&gt;"",MINIFS(Merchant!$A:$A,Merchant!$B:$B,$G$2),)</f>
        <v/>
      </c>
      <c r="D512" s="14" t="str">
        <f t="shared" si="3"/>
        <v/>
      </c>
      <c r="E512" s="14" t="str">
        <f t="shared" si="4"/>
        <v/>
      </c>
      <c r="F512" s="6" t="str">
        <f>IF($A512&lt;&gt;"",MAXIFS(Token!$C:$C,Token!$A:$A,$D512),)</f>
        <v/>
      </c>
    </row>
    <row r="513">
      <c r="A513" s="33" t="str">
        <f t="shared" si="1"/>
        <v/>
      </c>
      <c r="B513" s="22" t="str">
        <f t="shared" si="2"/>
        <v/>
      </c>
      <c r="C513" s="14" t="str">
        <f>IF($A513&lt;&gt;"",MINIFS(Merchant!$A:$A,Merchant!$B:$B,$G$2),)</f>
        <v/>
      </c>
      <c r="D513" s="14" t="str">
        <f t="shared" si="3"/>
        <v/>
      </c>
      <c r="E513" s="14" t="str">
        <f t="shared" si="4"/>
        <v/>
      </c>
      <c r="F513" s="6" t="str">
        <f>IF($A513&lt;&gt;"",MAXIFS(Token!$C:$C,Token!$A:$A,$D513),)</f>
        <v/>
      </c>
    </row>
    <row r="514">
      <c r="A514" s="33" t="str">
        <f t="shared" si="1"/>
        <v/>
      </c>
      <c r="B514" s="22" t="str">
        <f t="shared" si="2"/>
        <v/>
      </c>
      <c r="C514" s="14" t="str">
        <f>IF($A514&lt;&gt;"",MINIFS(Merchant!$A:$A,Merchant!$B:$B,$G$2),)</f>
        <v/>
      </c>
      <c r="D514" s="14" t="str">
        <f t="shared" si="3"/>
        <v/>
      </c>
      <c r="E514" s="14" t="str">
        <f t="shared" si="4"/>
        <v/>
      </c>
      <c r="F514" s="6" t="str">
        <f>IF($A514&lt;&gt;"",MAXIFS(Token!$C:$C,Token!$A:$A,$D514),)</f>
        <v/>
      </c>
    </row>
    <row r="515">
      <c r="A515" s="33" t="str">
        <f t="shared" si="1"/>
        <v/>
      </c>
      <c r="B515" s="22" t="str">
        <f t="shared" si="2"/>
        <v/>
      </c>
      <c r="C515" s="14" t="str">
        <f>IF($A515&lt;&gt;"",MINIFS(Merchant!$A:$A,Merchant!$B:$B,$G$2),)</f>
        <v/>
      </c>
      <c r="D515" s="14" t="str">
        <f t="shared" si="3"/>
        <v/>
      </c>
      <c r="E515" s="14" t="str">
        <f t="shared" si="4"/>
        <v/>
      </c>
      <c r="F515" s="6" t="str">
        <f>IF($A515&lt;&gt;"",MAXIFS(Token!$C:$C,Token!$A:$A,$D515),)</f>
        <v/>
      </c>
    </row>
    <row r="516">
      <c r="A516" s="33" t="str">
        <f t="shared" si="1"/>
        <v/>
      </c>
      <c r="B516" s="22" t="str">
        <f t="shared" si="2"/>
        <v/>
      </c>
      <c r="C516" s="14" t="str">
        <f>IF($A516&lt;&gt;"",MINIFS(Merchant!$A:$A,Merchant!$B:$B,$G$2),)</f>
        <v/>
      </c>
      <c r="D516" s="14" t="str">
        <f t="shared" si="3"/>
        <v/>
      </c>
      <c r="E516" s="14" t="str">
        <f t="shared" si="4"/>
        <v/>
      </c>
      <c r="F516" s="6" t="str">
        <f>IF($A516&lt;&gt;"",MAXIFS(Token!$C:$C,Token!$A:$A,$D516),)</f>
        <v/>
      </c>
    </row>
    <row r="517">
      <c r="A517" s="33" t="str">
        <f t="shared" si="1"/>
        <v/>
      </c>
      <c r="B517" s="22" t="str">
        <f t="shared" si="2"/>
        <v/>
      </c>
      <c r="C517" s="14" t="str">
        <f>IF($A517&lt;&gt;"",MINIFS(Merchant!$A:$A,Merchant!$B:$B,$G$2),)</f>
        <v/>
      </c>
      <c r="D517" s="14" t="str">
        <f t="shared" si="3"/>
        <v/>
      </c>
      <c r="E517" s="14" t="str">
        <f t="shared" si="4"/>
        <v/>
      </c>
      <c r="F517" s="6" t="str">
        <f>IF($A517&lt;&gt;"",MAXIFS(Token!$C:$C,Token!$A:$A,$D517),)</f>
        <v/>
      </c>
    </row>
    <row r="518">
      <c r="A518" s="33" t="str">
        <f t="shared" si="1"/>
        <v/>
      </c>
      <c r="B518" s="22" t="str">
        <f t="shared" si="2"/>
        <v/>
      </c>
      <c r="C518" s="14" t="str">
        <f>IF($A518&lt;&gt;"",MINIFS(Merchant!$A:$A,Merchant!$B:$B,$G$2),)</f>
        <v/>
      </c>
      <c r="D518" s="14" t="str">
        <f t="shared" si="3"/>
        <v/>
      </c>
      <c r="E518" s="14" t="str">
        <f t="shared" si="4"/>
        <v/>
      </c>
      <c r="F518" s="6" t="str">
        <f>IF($A518&lt;&gt;"",MAXIFS(Token!$C:$C,Token!$A:$A,$D518),)</f>
        <v/>
      </c>
    </row>
    <row r="519">
      <c r="A519" s="33" t="str">
        <f t="shared" si="1"/>
        <v/>
      </c>
      <c r="B519" s="22" t="str">
        <f t="shared" si="2"/>
        <v/>
      </c>
      <c r="C519" s="14" t="str">
        <f>IF($A519&lt;&gt;"",MINIFS(Merchant!$A:$A,Merchant!$B:$B,$G$2),)</f>
        <v/>
      </c>
      <c r="D519" s="14" t="str">
        <f t="shared" si="3"/>
        <v/>
      </c>
      <c r="E519" s="14" t="str">
        <f t="shared" si="4"/>
        <v/>
      </c>
      <c r="F519" s="6" t="str">
        <f>IF($A519&lt;&gt;"",MAXIFS(Token!$C:$C,Token!$A:$A,$D519),)</f>
        <v/>
      </c>
    </row>
    <row r="520">
      <c r="A520" s="33" t="str">
        <f t="shared" si="1"/>
        <v/>
      </c>
      <c r="B520" s="22" t="str">
        <f t="shared" si="2"/>
        <v/>
      </c>
      <c r="C520" s="14" t="str">
        <f>IF($A520&lt;&gt;"",MINIFS(Merchant!$A:$A,Merchant!$B:$B,$G$2),)</f>
        <v/>
      </c>
      <c r="D520" s="14" t="str">
        <f t="shared" si="3"/>
        <v/>
      </c>
      <c r="E520" s="14" t="str">
        <f t="shared" si="4"/>
        <v/>
      </c>
      <c r="F520" s="6" t="str">
        <f>IF($A520&lt;&gt;"",MAXIFS(Token!$C:$C,Token!$A:$A,$D520),)</f>
        <v/>
      </c>
    </row>
    <row r="521">
      <c r="A521" s="33" t="str">
        <f t="shared" si="1"/>
        <v/>
      </c>
      <c r="B521" s="22" t="str">
        <f t="shared" si="2"/>
        <v/>
      </c>
      <c r="C521" s="14" t="str">
        <f>IF($A521&lt;&gt;"",MINIFS(Merchant!$A:$A,Merchant!$B:$B,$G$2),)</f>
        <v/>
      </c>
      <c r="D521" s="14" t="str">
        <f t="shared" si="3"/>
        <v/>
      </c>
      <c r="E521" s="14" t="str">
        <f t="shared" si="4"/>
        <v/>
      </c>
      <c r="F521" s="6" t="str">
        <f>IF($A521&lt;&gt;"",MAXIFS(Token!$C:$C,Token!$A:$A,$D521),)</f>
        <v/>
      </c>
    </row>
    <row r="522">
      <c r="A522" s="33" t="str">
        <f t="shared" si="1"/>
        <v/>
      </c>
      <c r="B522" s="22" t="str">
        <f t="shared" si="2"/>
        <v/>
      </c>
      <c r="C522" s="14" t="str">
        <f>IF($A522&lt;&gt;"",MINIFS(Merchant!$A:$A,Merchant!$B:$B,$G$2),)</f>
        <v/>
      </c>
      <c r="D522" s="14" t="str">
        <f t="shared" si="3"/>
        <v/>
      </c>
      <c r="E522" s="14" t="str">
        <f t="shared" si="4"/>
        <v/>
      </c>
      <c r="F522" s="6" t="str">
        <f>IF($A522&lt;&gt;"",MAXIFS(Token!$C:$C,Token!$A:$A,$D522),)</f>
        <v/>
      </c>
    </row>
    <row r="523">
      <c r="A523" s="33" t="str">
        <f t="shared" si="1"/>
        <v/>
      </c>
      <c r="B523" s="22" t="str">
        <f t="shared" si="2"/>
        <v/>
      </c>
      <c r="C523" s="14" t="str">
        <f>IF($A523&lt;&gt;"",MINIFS(Merchant!$A:$A,Merchant!$B:$B,$G$2),)</f>
        <v/>
      </c>
      <c r="D523" s="14" t="str">
        <f t="shared" si="3"/>
        <v/>
      </c>
      <c r="E523" s="14" t="str">
        <f t="shared" si="4"/>
        <v/>
      </c>
      <c r="F523" s="6" t="str">
        <f>IF($A523&lt;&gt;"",MAXIFS(Token!$C:$C,Token!$A:$A,$D523),)</f>
        <v/>
      </c>
    </row>
    <row r="524">
      <c r="A524" s="33" t="str">
        <f t="shared" si="1"/>
        <v/>
      </c>
      <c r="B524" s="22" t="str">
        <f t="shared" si="2"/>
        <v/>
      </c>
      <c r="C524" s="14" t="str">
        <f>IF($A524&lt;&gt;"",MINIFS(Merchant!$A:$A,Merchant!$B:$B,$G$2),)</f>
        <v/>
      </c>
      <c r="D524" s="14" t="str">
        <f t="shared" si="3"/>
        <v/>
      </c>
      <c r="E524" s="14" t="str">
        <f t="shared" si="4"/>
        <v/>
      </c>
      <c r="F524" s="6" t="str">
        <f>IF($A524&lt;&gt;"",MAXIFS(Token!$C:$C,Token!$A:$A,$D524),)</f>
        <v/>
      </c>
    </row>
    <row r="525">
      <c r="A525" s="33" t="str">
        <f t="shared" si="1"/>
        <v/>
      </c>
      <c r="B525" s="22" t="str">
        <f t="shared" si="2"/>
        <v/>
      </c>
      <c r="C525" s="14" t="str">
        <f>IF($A525&lt;&gt;"",MINIFS(Merchant!$A:$A,Merchant!$B:$B,$G$2),)</f>
        <v/>
      </c>
      <c r="D525" s="14" t="str">
        <f t="shared" si="3"/>
        <v/>
      </c>
      <c r="E525" s="14" t="str">
        <f t="shared" si="4"/>
        <v/>
      </c>
      <c r="F525" s="6" t="str">
        <f>IF($A525&lt;&gt;"",MAXIFS(Token!$C:$C,Token!$A:$A,$D525),)</f>
        <v/>
      </c>
    </row>
    <row r="526">
      <c r="A526" s="33" t="str">
        <f t="shared" si="1"/>
        <v/>
      </c>
      <c r="B526" s="22" t="str">
        <f t="shared" si="2"/>
        <v/>
      </c>
      <c r="C526" s="14" t="str">
        <f>IF($A526&lt;&gt;"",MINIFS(Merchant!$A:$A,Merchant!$B:$B,$G$2),)</f>
        <v/>
      </c>
      <c r="D526" s="14" t="str">
        <f t="shared" si="3"/>
        <v/>
      </c>
      <c r="E526" s="14" t="str">
        <f t="shared" si="4"/>
        <v/>
      </c>
      <c r="F526" s="6" t="str">
        <f>IF($A526&lt;&gt;"",MAXIFS(Token!$C:$C,Token!$A:$A,$D526),)</f>
        <v/>
      </c>
    </row>
    <row r="527">
      <c r="A527" s="33" t="str">
        <f t="shared" si="1"/>
        <v/>
      </c>
      <c r="B527" s="22" t="str">
        <f t="shared" si="2"/>
        <v/>
      </c>
      <c r="C527" s="14" t="str">
        <f>IF($A527&lt;&gt;"",MINIFS(Merchant!$A:$A,Merchant!$B:$B,$G$2),)</f>
        <v/>
      </c>
      <c r="D527" s="14" t="str">
        <f t="shared" si="3"/>
        <v/>
      </c>
      <c r="E527" s="14" t="str">
        <f t="shared" si="4"/>
        <v/>
      </c>
      <c r="F527" s="6" t="str">
        <f>IF($A527&lt;&gt;"",MAXIFS(Token!$C:$C,Token!$A:$A,$D527),)</f>
        <v/>
      </c>
    </row>
    <row r="528">
      <c r="A528" s="33" t="str">
        <f t="shared" si="1"/>
        <v/>
      </c>
      <c r="B528" s="22" t="str">
        <f t="shared" si="2"/>
        <v/>
      </c>
      <c r="C528" s="14" t="str">
        <f>IF($A528&lt;&gt;"",MINIFS(Merchant!$A:$A,Merchant!$B:$B,$G$2),)</f>
        <v/>
      </c>
      <c r="D528" s="14" t="str">
        <f t="shared" si="3"/>
        <v/>
      </c>
      <c r="E528" s="14" t="str">
        <f t="shared" si="4"/>
        <v/>
      </c>
      <c r="F528" s="6" t="str">
        <f>IF($A528&lt;&gt;"",MAXIFS(Token!$C:$C,Token!$A:$A,$D528),)</f>
        <v/>
      </c>
    </row>
    <row r="529">
      <c r="A529" s="33" t="str">
        <f t="shared" si="1"/>
        <v/>
      </c>
      <c r="B529" s="22" t="str">
        <f t="shared" si="2"/>
        <v/>
      </c>
      <c r="C529" s="14" t="str">
        <f>IF($A529&lt;&gt;"",MINIFS(Merchant!$A:$A,Merchant!$B:$B,$G$2),)</f>
        <v/>
      </c>
      <c r="D529" s="14" t="str">
        <f t="shared" si="3"/>
        <v/>
      </c>
      <c r="E529" s="14" t="str">
        <f t="shared" si="4"/>
        <v/>
      </c>
      <c r="F529" s="6" t="str">
        <f>IF($A529&lt;&gt;"",MAXIFS(Token!$C:$C,Token!$A:$A,$D529),)</f>
        <v/>
      </c>
    </row>
    <row r="530">
      <c r="A530" s="33" t="str">
        <f t="shared" si="1"/>
        <v/>
      </c>
      <c r="B530" s="22" t="str">
        <f t="shared" si="2"/>
        <v/>
      </c>
      <c r="C530" s="14" t="str">
        <f>IF($A530&lt;&gt;"",MINIFS(Merchant!$A:$A,Merchant!$B:$B,$G$2),)</f>
        <v/>
      </c>
      <c r="D530" s="14" t="str">
        <f t="shared" si="3"/>
        <v/>
      </c>
      <c r="E530" s="14" t="str">
        <f t="shared" si="4"/>
        <v/>
      </c>
      <c r="F530" s="6" t="str">
        <f>IF($A530&lt;&gt;"",MAXIFS(Token!$C:$C,Token!$A:$A,$D530),)</f>
        <v/>
      </c>
    </row>
    <row r="531">
      <c r="A531" s="33" t="str">
        <f t="shared" si="1"/>
        <v/>
      </c>
      <c r="B531" s="22" t="str">
        <f t="shared" si="2"/>
        <v/>
      </c>
      <c r="C531" s="14" t="str">
        <f>IF($A531&lt;&gt;"",MINIFS(Merchant!$A:$A,Merchant!$B:$B,$G$2),)</f>
        <v/>
      </c>
      <c r="D531" s="14" t="str">
        <f t="shared" si="3"/>
        <v/>
      </c>
      <c r="E531" s="14" t="str">
        <f t="shared" si="4"/>
        <v/>
      </c>
      <c r="F531" s="6" t="str">
        <f>IF($A531&lt;&gt;"",MAXIFS(Token!$C:$C,Token!$A:$A,$D531),)</f>
        <v/>
      </c>
    </row>
    <row r="532">
      <c r="A532" s="33" t="str">
        <f t="shared" si="1"/>
        <v/>
      </c>
      <c r="B532" s="22" t="str">
        <f t="shared" si="2"/>
        <v/>
      </c>
      <c r="C532" s="14" t="str">
        <f>IF($A532&lt;&gt;"",MINIFS(Merchant!$A:$A,Merchant!$B:$B,$G$2),)</f>
        <v/>
      </c>
      <c r="D532" s="14" t="str">
        <f t="shared" si="3"/>
        <v/>
      </c>
      <c r="E532" s="14" t="str">
        <f t="shared" si="4"/>
        <v/>
      </c>
      <c r="F532" s="6" t="str">
        <f>IF($A532&lt;&gt;"",MAXIFS(Token!$C:$C,Token!$A:$A,$D532),)</f>
        <v/>
      </c>
    </row>
    <row r="533">
      <c r="A533" s="33" t="str">
        <f t="shared" si="1"/>
        <v/>
      </c>
      <c r="B533" s="22" t="str">
        <f t="shared" si="2"/>
        <v/>
      </c>
      <c r="C533" s="14" t="str">
        <f>IF($A533&lt;&gt;"",MINIFS(Merchant!$A:$A,Merchant!$B:$B,$G$2),)</f>
        <v/>
      </c>
      <c r="D533" s="14" t="str">
        <f t="shared" si="3"/>
        <v/>
      </c>
      <c r="E533" s="14" t="str">
        <f t="shared" si="4"/>
        <v/>
      </c>
      <c r="F533" s="6" t="str">
        <f>IF($A533&lt;&gt;"",MAXIFS(Token!$C:$C,Token!$A:$A,$D533),)</f>
        <v/>
      </c>
    </row>
    <row r="534">
      <c r="A534" s="33" t="str">
        <f t="shared" si="1"/>
        <v/>
      </c>
      <c r="B534" s="22" t="str">
        <f t="shared" si="2"/>
        <v/>
      </c>
      <c r="C534" s="14" t="str">
        <f>IF($A534&lt;&gt;"",MINIFS(Merchant!$A:$A,Merchant!$B:$B,$G$2),)</f>
        <v/>
      </c>
      <c r="D534" s="14" t="str">
        <f t="shared" si="3"/>
        <v/>
      </c>
      <c r="E534" s="14" t="str">
        <f t="shared" si="4"/>
        <v/>
      </c>
      <c r="F534" s="6" t="str">
        <f>IF($A534&lt;&gt;"",MAXIFS(Token!$C:$C,Token!$A:$A,$D534),)</f>
        <v/>
      </c>
    </row>
    <row r="535">
      <c r="A535" s="33" t="str">
        <f t="shared" si="1"/>
        <v/>
      </c>
      <c r="B535" s="22" t="str">
        <f t="shared" si="2"/>
        <v/>
      </c>
      <c r="C535" s="14" t="str">
        <f>IF($A535&lt;&gt;"",MINIFS(Merchant!$A:$A,Merchant!$B:$B,$G$2),)</f>
        <v/>
      </c>
      <c r="D535" s="14" t="str">
        <f t="shared" si="3"/>
        <v/>
      </c>
      <c r="E535" s="14" t="str">
        <f t="shared" si="4"/>
        <v/>
      </c>
      <c r="F535" s="6" t="str">
        <f>IF($A535&lt;&gt;"",MAXIFS(Token!$C:$C,Token!$A:$A,$D535),)</f>
        <v/>
      </c>
    </row>
    <row r="536">
      <c r="A536" s="33" t="str">
        <f t="shared" si="1"/>
        <v/>
      </c>
      <c r="B536" s="22" t="str">
        <f t="shared" si="2"/>
        <v/>
      </c>
      <c r="C536" s="14" t="str">
        <f>IF($A536&lt;&gt;"",MINIFS(Merchant!$A:$A,Merchant!$B:$B,$G$2),)</f>
        <v/>
      </c>
      <c r="D536" s="14" t="str">
        <f t="shared" si="3"/>
        <v/>
      </c>
      <c r="E536" s="14" t="str">
        <f t="shared" si="4"/>
        <v/>
      </c>
      <c r="F536" s="6" t="str">
        <f>IF($A536&lt;&gt;"",MAXIFS(Token!$C:$C,Token!$A:$A,$D536),)</f>
        <v/>
      </c>
    </row>
    <row r="537">
      <c r="A537" s="33" t="str">
        <f t="shared" si="1"/>
        <v/>
      </c>
      <c r="B537" s="22" t="str">
        <f t="shared" si="2"/>
        <v/>
      </c>
      <c r="C537" s="14" t="str">
        <f>IF($A537&lt;&gt;"",MINIFS(Merchant!$A:$A,Merchant!$B:$B,$G$2),)</f>
        <v/>
      </c>
      <c r="D537" s="14" t="str">
        <f t="shared" si="3"/>
        <v/>
      </c>
      <c r="E537" s="14" t="str">
        <f t="shared" si="4"/>
        <v/>
      </c>
      <c r="F537" s="6" t="str">
        <f>IF($A537&lt;&gt;"",MAXIFS(Token!$C:$C,Token!$A:$A,$D537),)</f>
        <v/>
      </c>
    </row>
    <row r="538">
      <c r="A538" s="33" t="str">
        <f t="shared" si="1"/>
        <v/>
      </c>
      <c r="B538" s="22" t="str">
        <f t="shared" si="2"/>
        <v/>
      </c>
      <c r="C538" s="14" t="str">
        <f>IF($A538&lt;&gt;"",MINIFS(Merchant!$A:$A,Merchant!$B:$B,$G$2),)</f>
        <v/>
      </c>
      <c r="D538" s="14" t="str">
        <f t="shared" si="3"/>
        <v/>
      </c>
      <c r="E538" s="14" t="str">
        <f t="shared" si="4"/>
        <v/>
      </c>
      <c r="F538" s="6" t="str">
        <f>IF($A538&lt;&gt;"",MAXIFS(Token!$C:$C,Token!$A:$A,$D538),)</f>
        <v/>
      </c>
    </row>
    <row r="539">
      <c r="A539" s="33" t="str">
        <f t="shared" si="1"/>
        <v/>
      </c>
      <c r="B539" s="22" t="str">
        <f t="shared" si="2"/>
        <v/>
      </c>
      <c r="C539" s="14" t="str">
        <f>IF($A539&lt;&gt;"",MINIFS(Merchant!$A:$A,Merchant!$B:$B,$G$2),)</f>
        <v/>
      </c>
      <c r="D539" s="14" t="str">
        <f t="shared" si="3"/>
        <v/>
      </c>
      <c r="E539" s="14" t="str">
        <f t="shared" si="4"/>
        <v/>
      </c>
      <c r="F539" s="6" t="str">
        <f>IF($A539&lt;&gt;"",MAXIFS(Token!$C:$C,Token!$A:$A,$D539),)</f>
        <v/>
      </c>
    </row>
    <row r="540">
      <c r="A540" s="33" t="str">
        <f t="shared" si="1"/>
        <v/>
      </c>
      <c r="B540" s="22" t="str">
        <f t="shared" si="2"/>
        <v/>
      </c>
      <c r="C540" s="14" t="str">
        <f>IF($A540&lt;&gt;"",MINIFS(Merchant!$A:$A,Merchant!$B:$B,$G$2),)</f>
        <v/>
      </c>
      <c r="D540" s="14" t="str">
        <f t="shared" si="3"/>
        <v/>
      </c>
      <c r="E540" s="14" t="str">
        <f t="shared" si="4"/>
        <v/>
      </c>
      <c r="F540" s="6" t="str">
        <f>IF($A540&lt;&gt;"",MAXIFS(Token!$C:$C,Token!$A:$A,$D540),)</f>
        <v/>
      </c>
    </row>
    <row r="541">
      <c r="A541" s="33" t="str">
        <f t="shared" si="1"/>
        <v/>
      </c>
      <c r="B541" s="22" t="str">
        <f t="shared" si="2"/>
        <v/>
      </c>
      <c r="C541" s="14" t="str">
        <f>IF($A541&lt;&gt;"",MINIFS(Merchant!$A:$A,Merchant!$B:$B,$G$2),)</f>
        <v/>
      </c>
      <c r="D541" s="14" t="str">
        <f t="shared" si="3"/>
        <v/>
      </c>
      <c r="E541" s="14" t="str">
        <f t="shared" si="4"/>
        <v/>
      </c>
      <c r="F541" s="6" t="str">
        <f>IF($A541&lt;&gt;"",MAXIFS(Token!$C:$C,Token!$A:$A,$D541),)</f>
        <v/>
      </c>
    </row>
    <row r="542">
      <c r="A542" s="33" t="str">
        <f t="shared" si="1"/>
        <v/>
      </c>
      <c r="B542" s="22" t="str">
        <f t="shared" si="2"/>
        <v/>
      </c>
      <c r="C542" s="14" t="str">
        <f>IF($A542&lt;&gt;"",MINIFS(Merchant!$A:$A,Merchant!$B:$B,$G$2),)</f>
        <v/>
      </c>
      <c r="D542" s="14" t="str">
        <f t="shared" si="3"/>
        <v/>
      </c>
      <c r="E542" s="14" t="str">
        <f t="shared" si="4"/>
        <v/>
      </c>
      <c r="F542" s="6" t="str">
        <f>IF($A542&lt;&gt;"",MAXIFS(Token!$C:$C,Token!$A:$A,$D542),)</f>
        <v/>
      </c>
    </row>
    <row r="543">
      <c r="A543" s="33" t="str">
        <f t="shared" si="1"/>
        <v/>
      </c>
      <c r="B543" s="22" t="str">
        <f t="shared" si="2"/>
        <v/>
      </c>
      <c r="C543" s="14" t="str">
        <f>IF($A543&lt;&gt;"",MINIFS(Merchant!$A:$A,Merchant!$B:$B,$G$2),)</f>
        <v/>
      </c>
      <c r="D543" s="14" t="str">
        <f t="shared" si="3"/>
        <v/>
      </c>
      <c r="E543" s="14" t="str">
        <f t="shared" si="4"/>
        <v/>
      </c>
      <c r="F543" s="6" t="str">
        <f>IF($A543&lt;&gt;"",MAXIFS(Token!$C:$C,Token!$A:$A,$D543),)</f>
        <v/>
      </c>
    </row>
    <row r="544">
      <c r="A544" s="33" t="str">
        <f t="shared" si="1"/>
        <v/>
      </c>
      <c r="B544" s="22" t="str">
        <f t="shared" si="2"/>
        <v/>
      </c>
      <c r="C544" s="14" t="str">
        <f>IF($A544&lt;&gt;"",MINIFS(Merchant!$A:$A,Merchant!$B:$B,$G$2),)</f>
        <v/>
      </c>
      <c r="D544" s="14" t="str">
        <f t="shared" si="3"/>
        <v/>
      </c>
      <c r="E544" s="14" t="str">
        <f t="shared" si="4"/>
        <v/>
      </c>
      <c r="F544" s="6" t="str">
        <f>IF($A544&lt;&gt;"",MAXIFS(Token!$C:$C,Token!$A:$A,$D544),)</f>
        <v/>
      </c>
    </row>
    <row r="545">
      <c r="A545" s="33" t="str">
        <f t="shared" si="1"/>
        <v/>
      </c>
      <c r="B545" s="22" t="str">
        <f t="shared" si="2"/>
        <v/>
      </c>
      <c r="C545" s="14" t="str">
        <f>IF($A545&lt;&gt;"",MINIFS(Merchant!$A:$A,Merchant!$B:$B,$G$2),)</f>
        <v/>
      </c>
      <c r="D545" s="14" t="str">
        <f t="shared" si="3"/>
        <v/>
      </c>
      <c r="E545" s="14" t="str">
        <f t="shared" si="4"/>
        <v/>
      </c>
      <c r="F545" s="6" t="str">
        <f>IF($A545&lt;&gt;"",MAXIFS(Token!$C:$C,Token!$A:$A,$D545),)</f>
        <v/>
      </c>
    </row>
    <row r="546">
      <c r="A546" s="33" t="str">
        <f t="shared" si="1"/>
        <v/>
      </c>
      <c r="B546" s="22" t="str">
        <f t="shared" si="2"/>
        <v/>
      </c>
      <c r="C546" s="14" t="str">
        <f>IF($A546&lt;&gt;"",MINIFS(Merchant!$A:$A,Merchant!$B:$B,$G$2),)</f>
        <v/>
      </c>
      <c r="D546" s="14" t="str">
        <f t="shared" si="3"/>
        <v/>
      </c>
      <c r="E546" s="14" t="str">
        <f t="shared" si="4"/>
        <v/>
      </c>
      <c r="F546" s="6" t="str">
        <f>IF($A546&lt;&gt;"",MAXIFS(Token!$C:$C,Token!$A:$A,$D546),)</f>
        <v/>
      </c>
    </row>
    <row r="547">
      <c r="A547" s="33" t="str">
        <f t="shared" si="1"/>
        <v/>
      </c>
      <c r="B547" s="22" t="str">
        <f t="shared" si="2"/>
        <v/>
      </c>
      <c r="C547" s="14" t="str">
        <f>IF($A547&lt;&gt;"",MINIFS(Merchant!$A:$A,Merchant!$B:$B,$G$2),)</f>
        <v/>
      </c>
      <c r="D547" s="14" t="str">
        <f t="shared" si="3"/>
        <v/>
      </c>
      <c r="E547" s="14" t="str">
        <f t="shared" si="4"/>
        <v/>
      </c>
      <c r="F547" s="6" t="str">
        <f>IF($A547&lt;&gt;"",MAXIFS(Token!$C:$C,Token!$A:$A,$D547),)</f>
        <v/>
      </c>
    </row>
    <row r="548">
      <c r="A548" s="33" t="str">
        <f t="shared" si="1"/>
        <v/>
      </c>
      <c r="B548" s="22" t="str">
        <f t="shared" si="2"/>
        <v/>
      </c>
      <c r="C548" s="14" t="str">
        <f>IF($A548&lt;&gt;"",MINIFS(Merchant!$A:$A,Merchant!$B:$B,$G$2),)</f>
        <v/>
      </c>
      <c r="D548" s="14" t="str">
        <f t="shared" si="3"/>
        <v/>
      </c>
      <c r="E548" s="14" t="str">
        <f t="shared" si="4"/>
        <v/>
      </c>
      <c r="F548" s="6" t="str">
        <f>IF($A548&lt;&gt;"",MAXIFS(Token!$C:$C,Token!$A:$A,$D548),)</f>
        <v/>
      </c>
    </row>
    <row r="549">
      <c r="A549" s="33" t="str">
        <f t="shared" si="1"/>
        <v/>
      </c>
      <c r="B549" s="22" t="str">
        <f t="shared" si="2"/>
        <v/>
      </c>
      <c r="C549" s="14" t="str">
        <f>IF($A549&lt;&gt;"",MINIFS(Merchant!$A:$A,Merchant!$B:$B,$G$2),)</f>
        <v/>
      </c>
      <c r="D549" s="14" t="str">
        <f t="shared" si="3"/>
        <v/>
      </c>
      <c r="E549" s="14" t="str">
        <f t="shared" si="4"/>
        <v/>
      </c>
      <c r="F549" s="6" t="str">
        <f>IF($A549&lt;&gt;"",MAXIFS(Token!$C:$C,Token!$A:$A,$D549),)</f>
        <v/>
      </c>
    </row>
    <row r="550">
      <c r="A550" s="33" t="str">
        <f t="shared" si="1"/>
        <v/>
      </c>
      <c r="B550" s="22" t="str">
        <f t="shared" si="2"/>
        <v/>
      </c>
      <c r="C550" s="14" t="str">
        <f>IF($A550&lt;&gt;"",MINIFS(Merchant!$A:$A,Merchant!$B:$B,$G$2),)</f>
        <v/>
      </c>
      <c r="D550" s="14" t="str">
        <f t="shared" si="3"/>
        <v/>
      </c>
      <c r="E550" s="14" t="str">
        <f t="shared" si="4"/>
        <v/>
      </c>
      <c r="F550" s="6" t="str">
        <f>IF($A550&lt;&gt;"",MAXIFS(Token!$C:$C,Token!$A:$A,$D550),)</f>
        <v/>
      </c>
    </row>
    <row r="551">
      <c r="A551" s="33" t="str">
        <f t="shared" si="1"/>
        <v/>
      </c>
      <c r="B551" s="22" t="str">
        <f t="shared" si="2"/>
        <v/>
      </c>
      <c r="C551" s="14" t="str">
        <f>IF($A551&lt;&gt;"",MINIFS(Merchant!$A:$A,Merchant!$B:$B,$G$2),)</f>
        <v/>
      </c>
      <c r="D551" s="14" t="str">
        <f t="shared" si="3"/>
        <v/>
      </c>
      <c r="E551" s="14" t="str">
        <f t="shared" si="4"/>
        <v/>
      </c>
      <c r="F551" s="6" t="str">
        <f>IF($A551&lt;&gt;"",MAXIFS(Token!$C:$C,Token!$A:$A,$D551),)</f>
        <v/>
      </c>
    </row>
    <row r="552">
      <c r="A552" s="33" t="str">
        <f t="shared" si="1"/>
        <v/>
      </c>
      <c r="B552" s="22" t="str">
        <f t="shared" si="2"/>
        <v/>
      </c>
      <c r="C552" s="14" t="str">
        <f>IF($A552&lt;&gt;"",MINIFS(Merchant!$A:$A,Merchant!$B:$B,$G$2),)</f>
        <v/>
      </c>
      <c r="D552" s="14" t="str">
        <f t="shared" si="3"/>
        <v/>
      </c>
      <c r="E552" s="14" t="str">
        <f t="shared" si="4"/>
        <v/>
      </c>
      <c r="F552" s="6" t="str">
        <f>IF($A552&lt;&gt;"",MAXIFS(Token!$C:$C,Token!$A:$A,$D552),)</f>
        <v/>
      </c>
    </row>
    <row r="553">
      <c r="A553" s="33" t="str">
        <f t="shared" si="1"/>
        <v/>
      </c>
      <c r="B553" s="22" t="str">
        <f t="shared" si="2"/>
        <v/>
      </c>
      <c r="C553" s="14" t="str">
        <f>IF($A553&lt;&gt;"",MINIFS(Merchant!$A:$A,Merchant!$B:$B,$G$2),)</f>
        <v/>
      </c>
      <c r="D553" s="14" t="str">
        <f t="shared" si="3"/>
        <v/>
      </c>
      <c r="E553" s="14" t="str">
        <f t="shared" si="4"/>
        <v/>
      </c>
      <c r="F553" s="6" t="str">
        <f>IF($A553&lt;&gt;"",MAXIFS(Token!$C:$C,Token!$A:$A,$D553),)</f>
        <v/>
      </c>
    </row>
    <row r="554">
      <c r="A554" s="33" t="str">
        <f t="shared" si="1"/>
        <v/>
      </c>
      <c r="B554" s="22" t="str">
        <f t="shared" si="2"/>
        <v/>
      </c>
      <c r="C554" s="14" t="str">
        <f>IF($A554&lt;&gt;"",MINIFS(Merchant!$A:$A,Merchant!$B:$B,$G$2),)</f>
        <v/>
      </c>
      <c r="D554" s="14" t="str">
        <f t="shared" si="3"/>
        <v/>
      </c>
      <c r="E554" s="14" t="str">
        <f t="shared" si="4"/>
        <v/>
      </c>
      <c r="F554" s="6" t="str">
        <f>IF($A554&lt;&gt;"",MAXIFS(Token!$C:$C,Token!$A:$A,$D554),)</f>
        <v/>
      </c>
    </row>
    <row r="555">
      <c r="A555" s="33" t="str">
        <f t="shared" si="1"/>
        <v/>
      </c>
      <c r="B555" s="22" t="str">
        <f t="shared" si="2"/>
        <v/>
      </c>
      <c r="C555" s="14" t="str">
        <f>IF($A555&lt;&gt;"",MINIFS(Merchant!$A:$A,Merchant!$B:$B,$G$2),)</f>
        <v/>
      </c>
      <c r="D555" s="14" t="str">
        <f t="shared" si="3"/>
        <v/>
      </c>
      <c r="E555" s="14" t="str">
        <f t="shared" si="4"/>
        <v/>
      </c>
      <c r="F555" s="6" t="str">
        <f>IF($A555&lt;&gt;"",MAXIFS(Token!$C:$C,Token!$A:$A,$D555),)</f>
        <v/>
      </c>
    </row>
    <row r="556">
      <c r="A556" s="33" t="str">
        <f t="shared" si="1"/>
        <v/>
      </c>
      <c r="B556" s="22" t="str">
        <f t="shared" si="2"/>
        <v/>
      </c>
      <c r="C556" s="14" t="str">
        <f>IF($A556&lt;&gt;"",MINIFS(Merchant!$A:$A,Merchant!$B:$B,$G$2),)</f>
        <v/>
      </c>
      <c r="D556" s="14" t="str">
        <f t="shared" si="3"/>
        <v/>
      </c>
      <c r="E556" s="14" t="str">
        <f t="shared" si="4"/>
        <v/>
      </c>
      <c r="F556" s="6" t="str">
        <f>IF($A556&lt;&gt;"",MAXIFS(Token!$C:$C,Token!$A:$A,$D556),)</f>
        <v/>
      </c>
    </row>
    <row r="557">
      <c r="A557" s="33" t="str">
        <f t="shared" si="1"/>
        <v/>
      </c>
      <c r="B557" s="22" t="str">
        <f t="shared" si="2"/>
        <v/>
      </c>
      <c r="C557" s="14" t="str">
        <f>IF($A557&lt;&gt;"",MINIFS(Merchant!$A:$A,Merchant!$B:$B,$G$2),)</f>
        <v/>
      </c>
      <c r="D557" s="14" t="str">
        <f t="shared" si="3"/>
        <v/>
      </c>
      <c r="E557" s="14" t="str">
        <f t="shared" si="4"/>
        <v/>
      </c>
      <c r="F557" s="6" t="str">
        <f>IF($A557&lt;&gt;"",MAXIFS(Token!$C:$C,Token!$A:$A,$D557),)</f>
        <v/>
      </c>
    </row>
    <row r="558">
      <c r="A558" s="33" t="str">
        <f t="shared" si="1"/>
        <v/>
      </c>
      <c r="B558" s="22" t="str">
        <f t="shared" si="2"/>
        <v/>
      </c>
      <c r="C558" s="14" t="str">
        <f>IF($A558&lt;&gt;"",MINIFS(Merchant!$A:$A,Merchant!$B:$B,$G$2),)</f>
        <v/>
      </c>
      <c r="D558" s="14" t="str">
        <f t="shared" si="3"/>
        <v/>
      </c>
      <c r="E558" s="14" t="str">
        <f t="shared" si="4"/>
        <v/>
      </c>
      <c r="F558" s="6" t="str">
        <f>IF($A558&lt;&gt;"",MAXIFS(Token!$C:$C,Token!$A:$A,$D558),)</f>
        <v/>
      </c>
    </row>
    <row r="559">
      <c r="A559" s="33" t="str">
        <f t="shared" si="1"/>
        <v/>
      </c>
      <c r="B559" s="22" t="str">
        <f t="shared" si="2"/>
        <v/>
      </c>
      <c r="C559" s="14" t="str">
        <f>IF($A559&lt;&gt;"",MINIFS(Merchant!$A:$A,Merchant!$B:$B,$G$2),)</f>
        <v/>
      </c>
      <c r="D559" s="14" t="str">
        <f t="shared" si="3"/>
        <v/>
      </c>
      <c r="E559" s="14" t="str">
        <f t="shared" si="4"/>
        <v/>
      </c>
      <c r="F559" s="6" t="str">
        <f>IF($A559&lt;&gt;"",MAXIFS(Token!$C:$C,Token!$A:$A,$D559),)</f>
        <v/>
      </c>
    </row>
    <row r="560">
      <c r="A560" s="33" t="str">
        <f t="shared" si="1"/>
        <v/>
      </c>
      <c r="B560" s="22" t="str">
        <f t="shared" si="2"/>
        <v/>
      </c>
      <c r="C560" s="14" t="str">
        <f>IF($A560&lt;&gt;"",MINIFS(Merchant!$A:$A,Merchant!$B:$B,$G$2),)</f>
        <v/>
      </c>
      <c r="D560" s="14" t="str">
        <f t="shared" si="3"/>
        <v/>
      </c>
      <c r="E560" s="14" t="str">
        <f t="shared" si="4"/>
        <v/>
      </c>
      <c r="F560" s="6" t="str">
        <f>IF($A560&lt;&gt;"",MAXIFS(Token!$C:$C,Token!$A:$A,$D560),)</f>
        <v/>
      </c>
    </row>
    <row r="561">
      <c r="A561" s="33" t="str">
        <f t="shared" si="1"/>
        <v/>
      </c>
      <c r="B561" s="22" t="str">
        <f t="shared" si="2"/>
        <v/>
      </c>
      <c r="C561" s="14" t="str">
        <f>IF($A561&lt;&gt;"",MINIFS(Merchant!$A:$A,Merchant!$B:$B,$G$2),)</f>
        <v/>
      </c>
      <c r="D561" s="14" t="str">
        <f t="shared" si="3"/>
        <v/>
      </c>
      <c r="E561" s="14" t="str">
        <f t="shared" si="4"/>
        <v/>
      </c>
      <c r="F561" s="6" t="str">
        <f>IF($A561&lt;&gt;"",MAXIFS(Token!$C:$C,Token!$A:$A,$D561),)</f>
        <v/>
      </c>
    </row>
    <row r="562">
      <c r="A562" s="33" t="str">
        <f t="shared" si="1"/>
        <v/>
      </c>
      <c r="B562" s="22" t="str">
        <f t="shared" si="2"/>
        <v/>
      </c>
      <c r="C562" s="14" t="str">
        <f>IF($A562&lt;&gt;"",MINIFS(Merchant!$A:$A,Merchant!$B:$B,$G$2),)</f>
        <v/>
      </c>
      <c r="D562" s="14" t="str">
        <f t="shared" si="3"/>
        <v/>
      </c>
      <c r="E562" s="14" t="str">
        <f t="shared" si="4"/>
        <v/>
      </c>
      <c r="F562" s="6" t="str">
        <f>IF($A562&lt;&gt;"",MAXIFS(Token!$C:$C,Token!$A:$A,$D562),)</f>
        <v/>
      </c>
    </row>
    <row r="563">
      <c r="A563" s="33" t="str">
        <f t="shared" si="1"/>
        <v/>
      </c>
      <c r="B563" s="22" t="str">
        <f t="shared" si="2"/>
        <v/>
      </c>
      <c r="C563" s="14" t="str">
        <f>IF($A563&lt;&gt;"",MINIFS(Merchant!$A:$A,Merchant!$B:$B,$G$2),)</f>
        <v/>
      </c>
      <c r="D563" s="14" t="str">
        <f t="shared" si="3"/>
        <v/>
      </c>
      <c r="E563" s="14" t="str">
        <f t="shared" si="4"/>
        <v/>
      </c>
      <c r="F563" s="6" t="str">
        <f>IF($A563&lt;&gt;"",MAXIFS(Token!$C:$C,Token!$A:$A,$D563),)</f>
        <v/>
      </c>
    </row>
    <row r="564">
      <c r="A564" s="33" t="str">
        <f t="shared" si="1"/>
        <v/>
      </c>
      <c r="B564" s="22" t="str">
        <f t="shared" si="2"/>
        <v/>
      </c>
      <c r="C564" s="14" t="str">
        <f>IF($A564&lt;&gt;"",MINIFS(Merchant!$A:$A,Merchant!$B:$B,$G$2),)</f>
        <v/>
      </c>
      <c r="D564" s="14" t="str">
        <f t="shared" si="3"/>
        <v/>
      </c>
      <c r="E564" s="14" t="str">
        <f t="shared" si="4"/>
        <v/>
      </c>
      <c r="F564" s="6" t="str">
        <f>IF($A564&lt;&gt;"",MAXIFS(Token!$C:$C,Token!$A:$A,$D564),)</f>
        <v/>
      </c>
    </row>
    <row r="565">
      <c r="A565" s="33" t="str">
        <f t="shared" si="1"/>
        <v/>
      </c>
      <c r="B565" s="22" t="str">
        <f t="shared" si="2"/>
        <v/>
      </c>
      <c r="C565" s="14" t="str">
        <f>IF($A565&lt;&gt;"",MINIFS(Merchant!$A:$A,Merchant!$B:$B,$G$2),)</f>
        <v/>
      </c>
      <c r="D565" s="14" t="str">
        <f t="shared" si="3"/>
        <v/>
      </c>
      <c r="E565" s="14" t="str">
        <f t="shared" si="4"/>
        <v/>
      </c>
      <c r="F565" s="6" t="str">
        <f>IF($A565&lt;&gt;"",MAXIFS(Token!$C:$C,Token!$A:$A,$D565),)</f>
        <v/>
      </c>
    </row>
    <row r="566">
      <c r="A566" s="33" t="str">
        <f t="shared" si="1"/>
        <v/>
      </c>
      <c r="B566" s="22" t="str">
        <f t="shared" si="2"/>
        <v/>
      </c>
      <c r="C566" s="14" t="str">
        <f>IF($A566&lt;&gt;"",MINIFS(Merchant!$A:$A,Merchant!$B:$B,$G$2),)</f>
        <v/>
      </c>
      <c r="D566" s="14" t="str">
        <f t="shared" si="3"/>
        <v/>
      </c>
      <c r="E566" s="14" t="str">
        <f t="shared" si="4"/>
        <v/>
      </c>
      <c r="F566" s="6" t="str">
        <f>IF($A566&lt;&gt;"",MAXIFS(Token!$C:$C,Token!$A:$A,$D566),)</f>
        <v/>
      </c>
    </row>
    <row r="567">
      <c r="A567" s="33" t="str">
        <f t="shared" si="1"/>
        <v/>
      </c>
      <c r="B567" s="22" t="str">
        <f t="shared" si="2"/>
        <v/>
      </c>
      <c r="C567" s="14" t="str">
        <f>IF($A567&lt;&gt;"",MINIFS(Merchant!$A:$A,Merchant!$B:$B,$G$2),)</f>
        <v/>
      </c>
      <c r="D567" s="14" t="str">
        <f t="shared" si="3"/>
        <v/>
      </c>
      <c r="E567" s="14" t="str">
        <f t="shared" si="4"/>
        <v/>
      </c>
      <c r="F567" s="6" t="str">
        <f>IF($A567&lt;&gt;"",MAXIFS(Token!$C:$C,Token!$A:$A,$D567),)</f>
        <v/>
      </c>
    </row>
    <row r="568">
      <c r="A568" s="33" t="str">
        <f t="shared" si="1"/>
        <v/>
      </c>
      <c r="B568" s="22" t="str">
        <f t="shared" si="2"/>
        <v/>
      </c>
      <c r="C568" s="14" t="str">
        <f>IF($A568&lt;&gt;"",MINIFS(Merchant!$A:$A,Merchant!$B:$B,$G$2),)</f>
        <v/>
      </c>
      <c r="D568" s="14" t="str">
        <f t="shared" si="3"/>
        <v/>
      </c>
      <c r="E568" s="14" t="str">
        <f t="shared" si="4"/>
        <v/>
      </c>
      <c r="F568" s="6" t="str">
        <f>IF($A568&lt;&gt;"",MAXIFS(Token!$C:$C,Token!$A:$A,$D568),)</f>
        <v/>
      </c>
    </row>
    <row r="569">
      <c r="A569" s="33" t="str">
        <f t="shared" si="1"/>
        <v/>
      </c>
      <c r="B569" s="22" t="str">
        <f t="shared" si="2"/>
        <v/>
      </c>
      <c r="C569" s="14" t="str">
        <f>IF($A569&lt;&gt;"",MINIFS(Merchant!$A:$A,Merchant!$B:$B,$G$2),)</f>
        <v/>
      </c>
      <c r="D569" s="14" t="str">
        <f t="shared" si="3"/>
        <v/>
      </c>
      <c r="E569" s="14" t="str">
        <f t="shared" si="4"/>
        <v/>
      </c>
      <c r="F569" s="6" t="str">
        <f>IF($A569&lt;&gt;"",MAXIFS(Token!$C:$C,Token!$A:$A,$D569),)</f>
        <v/>
      </c>
    </row>
    <row r="570">
      <c r="A570" s="33" t="str">
        <f t="shared" si="1"/>
        <v/>
      </c>
      <c r="B570" s="22" t="str">
        <f t="shared" si="2"/>
        <v/>
      </c>
      <c r="C570" s="14" t="str">
        <f>IF($A570&lt;&gt;"",MINIFS(Merchant!$A:$A,Merchant!$B:$B,$G$2),)</f>
        <v/>
      </c>
      <c r="D570" s="14" t="str">
        <f t="shared" si="3"/>
        <v/>
      </c>
      <c r="E570" s="14" t="str">
        <f t="shared" si="4"/>
        <v/>
      </c>
      <c r="F570" s="6" t="str">
        <f>IF($A570&lt;&gt;"",MAXIFS(Token!$C:$C,Token!$A:$A,$D570),)</f>
        <v/>
      </c>
    </row>
    <row r="571">
      <c r="A571" s="33" t="str">
        <f t="shared" si="1"/>
        <v/>
      </c>
      <c r="B571" s="22" t="str">
        <f t="shared" si="2"/>
        <v/>
      </c>
      <c r="C571" s="14" t="str">
        <f>IF($A571&lt;&gt;"",MINIFS(Merchant!$A:$A,Merchant!$B:$B,$G$2),)</f>
        <v/>
      </c>
      <c r="D571" s="14" t="str">
        <f t="shared" si="3"/>
        <v/>
      </c>
      <c r="E571" s="14" t="str">
        <f t="shared" si="4"/>
        <v/>
      </c>
      <c r="F571" s="6" t="str">
        <f>IF($A571&lt;&gt;"",MAXIFS(Token!$C:$C,Token!$A:$A,$D571),)</f>
        <v/>
      </c>
    </row>
    <row r="572">
      <c r="A572" s="33" t="str">
        <f t="shared" si="1"/>
        <v/>
      </c>
      <c r="B572" s="22" t="str">
        <f t="shared" si="2"/>
        <v/>
      </c>
      <c r="C572" s="14" t="str">
        <f>IF($A572&lt;&gt;"",MINIFS(Merchant!$A:$A,Merchant!$B:$B,$G$2),)</f>
        <v/>
      </c>
      <c r="D572" s="14" t="str">
        <f t="shared" si="3"/>
        <v/>
      </c>
      <c r="E572" s="14" t="str">
        <f t="shared" si="4"/>
        <v/>
      </c>
      <c r="F572" s="6" t="str">
        <f>IF($A572&lt;&gt;"",MAXIFS(Token!$C:$C,Token!$A:$A,$D572),)</f>
        <v/>
      </c>
    </row>
    <row r="573">
      <c r="A573" s="33" t="str">
        <f t="shared" si="1"/>
        <v/>
      </c>
      <c r="B573" s="22" t="str">
        <f t="shared" si="2"/>
        <v/>
      </c>
      <c r="C573" s="14" t="str">
        <f>IF($A573&lt;&gt;"",MINIFS(Merchant!$A:$A,Merchant!$B:$B,$G$2),)</f>
        <v/>
      </c>
      <c r="D573" s="14" t="str">
        <f t="shared" si="3"/>
        <v/>
      </c>
      <c r="E573" s="14" t="str">
        <f t="shared" si="4"/>
        <v/>
      </c>
      <c r="F573" s="6" t="str">
        <f>IF($A573&lt;&gt;"",MAXIFS(Token!$C:$C,Token!$A:$A,$D573),)</f>
        <v/>
      </c>
    </row>
    <row r="574">
      <c r="A574" s="33" t="str">
        <f t="shared" si="1"/>
        <v/>
      </c>
      <c r="B574" s="22" t="str">
        <f t="shared" si="2"/>
        <v/>
      </c>
      <c r="C574" s="14" t="str">
        <f>IF($A574&lt;&gt;"",MINIFS(Merchant!$A:$A,Merchant!$B:$B,$G$2),)</f>
        <v/>
      </c>
      <c r="D574" s="14" t="str">
        <f t="shared" si="3"/>
        <v/>
      </c>
      <c r="E574" s="14" t="str">
        <f t="shared" si="4"/>
        <v/>
      </c>
      <c r="F574" s="6" t="str">
        <f>IF($A574&lt;&gt;"",MAXIFS(Token!$C:$C,Token!$A:$A,$D574),)</f>
        <v/>
      </c>
    </row>
    <row r="575">
      <c r="A575" s="33" t="str">
        <f t="shared" si="1"/>
        <v/>
      </c>
      <c r="B575" s="22" t="str">
        <f t="shared" si="2"/>
        <v/>
      </c>
      <c r="C575" s="14" t="str">
        <f>IF($A575&lt;&gt;"",MINIFS(Merchant!$A:$A,Merchant!$B:$B,$G$2),)</f>
        <v/>
      </c>
      <c r="D575" s="14" t="str">
        <f t="shared" si="3"/>
        <v/>
      </c>
      <c r="E575" s="14" t="str">
        <f t="shared" si="4"/>
        <v/>
      </c>
      <c r="F575" s="6" t="str">
        <f>IF($A575&lt;&gt;"",MAXIFS(Token!$C:$C,Token!$A:$A,$D575),)</f>
        <v/>
      </c>
    </row>
    <row r="576">
      <c r="A576" s="33" t="str">
        <f t="shared" si="1"/>
        <v/>
      </c>
      <c r="B576" s="22" t="str">
        <f t="shared" si="2"/>
        <v/>
      </c>
      <c r="C576" s="14" t="str">
        <f>IF($A576&lt;&gt;"",MINIFS(Merchant!$A:$A,Merchant!$B:$B,$G$2),)</f>
        <v/>
      </c>
      <c r="D576" s="14" t="str">
        <f t="shared" si="3"/>
        <v/>
      </c>
      <c r="E576" s="14" t="str">
        <f t="shared" si="4"/>
        <v/>
      </c>
      <c r="F576" s="6" t="str">
        <f>IF($A576&lt;&gt;"",MAXIFS(Token!$C:$C,Token!$A:$A,$D576),)</f>
        <v/>
      </c>
    </row>
    <row r="577">
      <c r="A577" s="33" t="str">
        <f t="shared" si="1"/>
        <v/>
      </c>
      <c r="B577" s="22" t="str">
        <f t="shared" si="2"/>
        <v/>
      </c>
      <c r="C577" s="14" t="str">
        <f>IF($A577&lt;&gt;"",MINIFS(Merchant!$A:$A,Merchant!$B:$B,$G$2),)</f>
        <v/>
      </c>
      <c r="D577" s="14" t="str">
        <f t="shared" si="3"/>
        <v/>
      </c>
      <c r="E577" s="14" t="str">
        <f t="shared" si="4"/>
        <v/>
      </c>
      <c r="F577" s="6" t="str">
        <f>IF($A577&lt;&gt;"",MAXIFS(Token!$C:$C,Token!$A:$A,$D577),)</f>
        <v/>
      </c>
    </row>
    <row r="578">
      <c r="A578" s="33" t="str">
        <f t="shared" si="1"/>
        <v/>
      </c>
      <c r="B578" s="22" t="str">
        <f t="shared" si="2"/>
        <v/>
      </c>
      <c r="C578" s="14" t="str">
        <f>IF($A578&lt;&gt;"",MINIFS(Merchant!$A:$A,Merchant!$B:$B,$G$2),)</f>
        <v/>
      </c>
      <c r="D578" s="14" t="str">
        <f t="shared" si="3"/>
        <v/>
      </c>
      <c r="E578" s="14" t="str">
        <f t="shared" si="4"/>
        <v/>
      </c>
      <c r="F578" s="6" t="str">
        <f>IF($A578&lt;&gt;"",MAXIFS(Token!$C:$C,Token!$A:$A,$D578),)</f>
        <v/>
      </c>
    </row>
    <row r="579">
      <c r="A579" s="33" t="str">
        <f t="shared" si="1"/>
        <v/>
      </c>
      <c r="B579" s="22" t="str">
        <f t="shared" si="2"/>
        <v/>
      </c>
      <c r="C579" s="14" t="str">
        <f>IF($A579&lt;&gt;"",MINIFS(Merchant!$A:$A,Merchant!$B:$B,$G$2),)</f>
        <v/>
      </c>
      <c r="D579" s="14" t="str">
        <f t="shared" si="3"/>
        <v/>
      </c>
      <c r="E579" s="14" t="str">
        <f t="shared" si="4"/>
        <v/>
      </c>
      <c r="F579" s="6" t="str">
        <f>IF($A579&lt;&gt;"",MAXIFS(Token!$C:$C,Token!$A:$A,$D579),)</f>
        <v/>
      </c>
    </row>
    <row r="580">
      <c r="A580" s="33" t="str">
        <f t="shared" si="1"/>
        <v/>
      </c>
      <c r="B580" s="22" t="str">
        <f t="shared" si="2"/>
        <v/>
      </c>
      <c r="C580" s="14" t="str">
        <f>IF($A580&lt;&gt;"",MINIFS(Merchant!$A:$A,Merchant!$B:$B,$G$2),)</f>
        <v/>
      </c>
      <c r="D580" s="14" t="str">
        <f t="shared" si="3"/>
        <v/>
      </c>
      <c r="E580" s="14" t="str">
        <f t="shared" si="4"/>
        <v/>
      </c>
      <c r="F580" s="6" t="str">
        <f>IF($A580&lt;&gt;"",MAXIFS(Token!$C:$C,Token!$A:$A,$D580),)</f>
        <v/>
      </c>
    </row>
    <row r="581">
      <c r="A581" s="33" t="str">
        <f t="shared" si="1"/>
        <v/>
      </c>
      <c r="B581" s="22" t="str">
        <f t="shared" si="2"/>
        <v/>
      </c>
      <c r="C581" s="14" t="str">
        <f>IF($A581&lt;&gt;"",MINIFS(Merchant!$A:$A,Merchant!$B:$B,$G$2),)</f>
        <v/>
      </c>
      <c r="D581" s="14" t="str">
        <f t="shared" si="3"/>
        <v/>
      </c>
      <c r="E581" s="14" t="str">
        <f t="shared" si="4"/>
        <v/>
      </c>
      <c r="F581" s="6" t="str">
        <f>IF($A581&lt;&gt;"",MAXIFS(Token!$C:$C,Token!$A:$A,$D581),)</f>
        <v/>
      </c>
    </row>
    <row r="582">
      <c r="A582" s="33" t="str">
        <f t="shared" si="1"/>
        <v/>
      </c>
      <c r="B582" s="22" t="str">
        <f t="shared" si="2"/>
        <v/>
      </c>
      <c r="C582" s="14" t="str">
        <f>IF($A582&lt;&gt;"",MINIFS(Merchant!$A:$A,Merchant!$B:$B,$G$2),)</f>
        <v/>
      </c>
      <c r="D582" s="14" t="str">
        <f t="shared" si="3"/>
        <v/>
      </c>
      <c r="E582" s="14" t="str">
        <f t="shared" si="4"/>
        <v/>
      </c>
      <c r="F582" s="6" t="str">
        <f>IF($A582&lt;&gt;"",MAXIFS(Token!$C:$C,Token!$A:$A,$D582),)</f>
        <v/>
      </c>
    </row>
    <row r="583">
      <c r="A583" s="33" t="str">
        <f t="shared" si="1"/>
        <v/>
      </c>
      <c r="B583" s="22" t="str">
        <f t="shared" si="2"/>
        <v/>
      </c>
      <c r="C583" s="14" t="str">
        <f>IF($A583&lt;&gt;"",MINIFS(Merchant!$A:$A,Merchant!$B:$B,$G$2),)</f>
        <v/>
      </c>
      <c r="D583" s="14" t="str">
        <f t="shared" si="3"/>
        <v/>
      </c>
      <c r="E583" s="14" t="str">
        <f t="shared" si="4"/>
        <v/>
      </c>
      <c r="F583" s="6" t="str">
        <f>IF($A583&lt;&gt;"",MAXIFS(Token!$C:$C,Token!$A:$A,$D583),)</f>
        <v/>
      </c>
    </row>
    <row r="584">
      <c r="A584" s="33" t="str">
        <f t="shared" si="1"/>
        <v/>
      </c>
      <c r="B584" s="22" t="str">
        <f t="shared" si="2"/>
        <v/>
      </c>
      <c r="C584" s="14" t="str">
        <f>IF($A584&lt;&gt;"",MINIFS(Merchant!$A:$A,Merchant!$B:$B,$G$2),)</f>
        <v/>
      </c>
      <c r="D584" s="14" t="str">
        <f t="shared" si="3"/>
        <v/>
      </c>
      <c r="E584" s="14" t="str">
        <f t="shared" si="4"/>
        <v/>
      </c>
      <c r="F584" s="6" t="str">
        <f>IF($A584&lt;&gt;"",MAXIFS(Token!$C:$C,Token!$A:$A,$D584),)</f>
        <v/>
      </c>
    </row>
    <row r="585">
      <c r="A585" s="33" t="str">
        <f t="shared" si="1"/>
        <v/>
      </c>
      <c r="B585" s="22" t="str">
        <f t="shared" si="2"/>
        <v/>
      </c>
      <c r="C585" s="14" t="str">
        <f>IF($A585&lt;&gt;"",MINIFS(Merchant!$A:$A,Merchant!$B:$B,$G$2),)</f>
        <v/>
      </c>
      <c r="D585" s="14" t="str">
        <f t="shared" si="3"/>
        <v/>
      </c>
      <c r="E585" s="14" t="str">
        <f t="shared" si="4"/>
        <v/>
      </c>
      <c r="F585" s="6" t="str">
        <f>IF($A585&lt;&gt;"",MAXIFS(Token!$C:$C,Token!$A:$A,$D585),)</f>
        <v/>
      </c>
    </row>
    <row r="586">
      <c r="A586" s="33" t="str">
        <f t="shared" si="1"/>
        <v/>
      </c>
      <c r="B586" s="22" t="str">
        <f t="shared" si="2"/>
        <v/>
      </c>
      <c r="C586" s="14" t="str">
        <f>IF($A586&lt;&gt;"",MINIFS(Merchant!$A:$A,Merchant!$B:$B,$G$2),)</f>
        <v/>
      </c>
      <c r="D586" s="14" t="str">
        <f t="shared" si="3"/>
        <v/>
      </c>
      <c r="E586" s="14" t="str">
        <f t="shared" si="4"/>
        <v/>
      </c>
      <c r="F586" s="6" t="str">
        <f>IF($A586&lt;&gt;"",MAXIFS(Token!$C:$C,Token!$A:$A,$D586),)</f>
        <v/>
      </c>
    </row>
    <row r="587">
      <c r="A587" s="33" t="str">
        <f t="shared" si="1"/>
        <v/>
      </c>
      <c r="B587" s="22" t="str">
        <f t="shared" si="2"/>
        <v/>
      </c>
      <c r="C587" s="14" t="str">
        <f>IF($A587&lt;&gt;"",MINIFS(Merchant!$A:$A,Merchant!$B:$B,$G$2),)</f>
        <v/>
      </c>
      <c r="D587" s="14" t="str">
        <f t="shared" si="3"/>
        <v/>
      </c>
      <c r="E587" s="14" t="str">
        <f t="shared" si="4"/>
        <v/>
      </c>
      <c r="F587" s="6" t="str">
        <f>IF($A587&lt;&gt;"",MAXIFS(Token!$C:$C,Token!$A:$A,$D587),)</f>
        <v/>
      </c>
    </row>
    <row r="588">
      <c r="A588" s="33" t="str">
        <f t="shared" si="1"/>
        <v/>
      </c>
      <c r="B588" s="22" t="str">
        <f t="shared" si="2"/>
        <v/>
      </c>
      <c r="C588" s="14" t="str">
        <f>IF($A588&lt;&gt;"",MINIFS(Merchant!$A:$A,Merchant!$B:$B,$G$2),)</f>
        <v/>
      </c>
      <c r="D588" s="14" t="str">
        <f t="shared" si="3"/>
        <v/>
      </c>
      <c r="E588" s="14" t="str">
        <f t="shared" si="4"/>
        <v/>
      </c>
      <c r="F588" s="6" t="str">
        <f>IF($A588&lt;&gt;"",MAXIFS(Token!$C:$C,Token!$A:$A,$D588),)</f>
        <v/>
      </c>
    </row>
    <row r="589">
      <c r="A589" s="33" t="str">
        <f t="shared" si="1"/>
        <v/>
      </c>
      <c r="B589" s="22" t="str">
        <f t="shared" si="2"/>
        <v/>
      </c>
      <c r="C589" s="14" t="str">
        <f>IF($A589&lt;&gt;"",MINIFS(Merchant!$A:$A,Merchant!$B:$B,$G$2),)</f>
        <v/>
      </c>
      <c r="D589" s="14" t="str">
        <f t="shared" si="3"/>
        <v/>
      </c>
      <c r="E589" s="14" t="str">
        <f t="shared" si="4"/>
        <v/>
      </c>
      <c r="F589" s="6" t="str">
        <f>IF($A589&lt;&gt;"",MAXIFS(Token!$C:$C,Token!$A:$A,$D589),)</f>
        <v/>
      </c>
    </row>
    <row r="590">
      <c r="A590" s="33" t="str">
        <f t="shared" si="1"/>
        <v/>
      </c>
      <c r="B590" s="22" t="str">
        <f t="shared" si="2"/>
        <v/>
      </c>
      <c r="C590" s="14" t="str">
        <f>IF($A590&lt;&gt;"",MINIFS(Merchant!$A:$A,Merchant!$B:$B,$G$2),)</f>
        <v/>
      </c>
      <c r="D590" s="14" t="str">
        <f t="shared" si="3"/>
        <v/>
      </c>
      <c r="E590" s="14" t="str">
        <f t="shared" si="4"/>
        <v/>
      </c>
      <c r="F590" s="6" t="str">
        <f>IF($A590&lt;&gt;"",MAXIFS(Token!$C:$C,Token!$A:$A,$D590),)</f>
        <v/>
      </c>
    </row>
    <row r="591">
      <c r="A591" s="33" t="str">
        <f t="shared" si="1"/>
        <v/>
      </c>
      <c r="B591" s="22" t="str">
        <f t="shared" si="2"/>
        <v/>
      </c>
      <c r="C591" s="14" t="str">
        <f>IF($A591&lt;&gt;"",MINIFS(Merchant!$A:$A,Merchant!$B:$B,$G$2),)</f>
        <v/>
      </c>
      <c r="D591" s="14" t="str">
        <f t="shared" si="3"/>
        <v/>
      </c>
      <c r="E591" s="14" t="str">
        <f t="shared" si="4"/>
        <v/>
      </c>
      <c r="F591" s="6" t="str">
        <f>IF($A591&lt;&gt;"",MAXIFS(Token!$C:$C,Token!$A:$A,$D591),)</f>
        <v/>
      </c>
    </row>
    <row r="592">
      <c r="A592" s="33" t="str">
        <f t="shared" si="1"/>
        <v/>
      </c>
      <c r="B592" s="22" t="str">
        <f t="shared" si="2"/>
        <v/>
      </c>
      <c r="C592" s="14" t="str">
        <f>IF($A592&lt;&gt;"",MINIFS(Merchant!$A:$A,Merchant!$B:$B,$G$2),)</f>
        <v/>
      </c>
      <c r="D592" s="14" t="str">
        <f t="shared" si="3"/>
        <v/>
      </c>
      <c r="E592" s="14" t="str">
        <f t="shared" si="4"/>
        <v/>
      </c>
      <c r="F592" s="6" t="str">
        <f>IF($A592&lt;&gt;"",MAXIFS(Token!$C:$C,Token!$A:$A,$D592),)</f>
        <v/>
      </c>
    </row>
    <row r="593">
      <c r="A593" s="33" t="str">
        <f t="shared" si="1"/>
        <v/>
      </c>
      <c r="B593" s="22" t="str">
        <f t="shared" si="2"/>
        <v/>
      </c>
      <c r="C593" s="14" t="str">
        <f>IF($A593&lt;&gt;"",MINIFS(Merchant!$A:$A,Merchant!$B:$B,$G$2),)</f>
        <v/>
      </c>
      <c r="D593" s="14" t="str">
        <f t="shared" si="3"/>
        <v/>
      </c>
      <c r="E593" s="14" t="str">
        <f t="shared" si="4"/>
        <v/>
      </c>
      <c r="F593" s="6" t="str">
        <f>IF($A593&lt;&gt;"",MAXIFS(Token!$C:$C,Token!$A:$A,$D593),)</f>
        <v/>
      </c>
    </row>
    <row r="594">
      <c r="A594" s="33" t="str">
        <f t="shared" si="1"/>
        <v/>
      </c>
      <c r="B594" s="22" t="str">
        <f t="shared" si="2"/>
        <v/>
      </c>
      <c r="C594" s="14" t="str">
        <f>IF($A594&lt;&gt;"",MINIFS(Merchant!$A:$A,Merchant!$B:$B,$G$2),)</f>
        <v/>
      </c>
      <c r="D594" s="14" t="str">
        <f t="shared" si="3"/>
        <v/>
      </c>
      <c r="E594" s="14" t="str">
        <f t="shared" si="4"/>
        <v/>
      </c>
      <c r="F594" s="6" t="str">
        <f>IF($A594&lt;&gt;"",MAXIFS(Token!$C:$C,Token!$A:$A,$D594),)</f>
        <v/>
      </c>
    </row>
    <row r="595">
      <c r="A595" s="33" t="str">
        <f t="shared" si="1"/>
        <v/>
      </c>
      <c r="B595" s="22" t="str">
        <f t="shared" si="2"/>
        <v/>
      </c>
      <c r="C595" s="14" t="str">
        <f>IF($A595&lt;&gt;"",MINIFS(Merchant!$A:$A,Merchant!$B:$B,$G$2),)</f>
        <v/>
      </c>
      <c r="D595" s="14" t="str">
        <f t="shared" si="3"/>
        <v/>
      </c>
      <c r="E595" s="14" t="str">
        <f t="shared" si="4"/>
        <v/>
      </c>
      <c r="F595" s="6" t="str">
        <f>IF($A595&lt;&gt;"",MAXIFS(Token!$C:$C,Token!$A:$A,$D595),)</f>
        <v/>
      </c>
    </row>
    <row r="596">
      <c r="A596" s="33" t="str">
        <f t="shared" si="1"/>
        <v/>
      </c>
      <c r="B596" s="22" t="str">
        <f t="shared" si="2"/>
        <v/>
      </c>
      <c r="C596" s="14" t="str">
        <f>IF($A596&lt;&gt;"",MINIFS(Merchant!$A:$A,Merchant!$B:$B,$G$2),)</f>
        <v/>
      </c>
      <c r="D596" s="14" t="str">
        <f t="shared" si="3"/>
        <v/>
      </c>
      <c r="E596" s="14" t="str">
        <f t="shared" si="4"/>
        <v/>
      </c>
      <c r="F596" s="6" t="str">
        <f>IF($A596&lt;&gt;"",MAXIFS(Token!$C:$C,Token!$A:$A,$D596),)</f>
        <v/>
      </c>
    </row>
    <row r="597">
      <c r="A597" s="33" t="str">
        <f t="shared" si="1"/>
        <v/>
      </c>
      <c r="B597" s="22" t="str">
        <f t="shared" si="2"/>
        <v/>
      </c>
      <c r="C597" s="14" t="str">
        <f>IF($A597&lt;&gt;"",MINIFS(Merchant!$A:$A,Merchant!$B:$B,$G$2),)</f>
        <v/>
      </c>
      <c r="D597" s="14" t="str">
        <f t="shared" si="3"/>
        <v/>
      </c>
      <c r="E597" s="14" t="str">
        <f t="shared" si="4"/>
        <v/>
      </c>
      <c r="F597" s="6" t="str">
        <f>IF($A597&lt;&gt;"",MAXIFS(Token!$C:$C,Token!$A:$A,$D597),)</f>
        <v/>
      </c>
    </row>
    <row r="598">
      <c r="A598" s="33" t="str">
        <f t="shared" si="1"/>
        <v/>
      </c>
      <c r="B598" s="22" t="str">
        <f t="shared" si="2"/>
        <v/>
      </c>
      <c r="C598" s="14" t="str">
        <f>IF($A598&lt;&gt;"",MINIFS(Merchant!$A:$A,Merchant!$B:$B,$G$2),)</f>
        <v/>
      </c>
      <c r="D598" s="14" t="str">
        <f t="shared" si="3"/>
        <v/>
      </c>
      <c r="E598" s="14" t="str">
        <f t="shared" si="4"/>
        <v/>
      </c>
      <c r="F598" s="6" t="str">
        <f>IF($A598&lt;&gt;"",MAXIFS(Token!$C:$C,Token!$A:$A,$D598),)</f>
        <v/>
      </c>
    </row>
    <row r="599">
      <c r="A599" s="33" t="str">
        <f t="shared" si="1"/>
        <v/>
      </c>
      <c r="B599" s="22" t="str">
        <f t="shared" si="2"/>
        <v/>
      </c>
      <c r="C599" s="14" t="str">
        <f>IF($A599&lt;&gt;"",MINIFS(Merchant!$A:$A,Merchant!$B:$B,$G$2),)</f>
        <v/>
      </c>
      <c r="D599" s="14" t="str">
        <f t="shared" si="3"/>
        <v/>
      </c>
      <c r="E599" s="14" t="str">
        <f t="shared" si="4"/>
        <v/>
      </c>
      <c r="F599" s="6" t="str">
        <f>IF($A599&lt;&gt;"",MAXIFS(Token!$C:$C,Token!$A:$A,$D599),)</f>
        <v/>
      </c>
    </row>
    <row r="600">
      <c r="A600" s="33" t="str">
        <f t="shared" si="1"/>
        <v/>
      </c>
      <c r="B600" s="22" t="str">
        <f t="shared" si="2"/>
        <v/>
      </c>
      <c r="C600" s="14" t="str">
        <f>IF($A600&lt;&gt;"",MINIFS(Merchant!$A:$A,Merchant!$B:$B,$G$2),)</f>
        <v/>
      </c>
      <c r="D600" s="14" t="str">
        <f t="shared" si="3"/>
        <v/>
      </c>
      <c r="E600" s="14" t="str">
        <f t="shared" si="4"/>
        <v/>
      </c>
      <c r="F600" s="6" t="str">
        <f>IF($A600&lt;&gt;"",MAXIFS(Token!$C:$C,Token!$A:$A,$D600),)</f>
        <v/>
      </c>
    </row>
    <row r="601">
      <c r="A601" s="33" t="str">
        <f t="shared" si="1"/>
        <v/>
      </c>
      <c r="B601" s="22" t="str">
        <f t="shared" si="2"/>
        <v/>
      </c>
      <c r="C601" s="14" t="str">
        <f>IF($A601&lt;&gt;"",MINIFS(Merchant!$A:$A,Merchant!$B:$B,$G$2),)</f>
        <v/>
      </c>
      <c r="D601" s="14" t="str">
        <f t="shared" si="3"/>
        <v/>
      </c>
      <c r="E601" s="14" t="str">
        <f t="shared" si="4"/>
        <v/>
      </c>
      <c r="F601" s="6" t="str">
        <f>IF($A601&lt;&gt;"",MAXIFS(Token!$C:$C,Token!$A:$A,$D601),)</f>
        <v/>
      </c>
    </row>
    <row r="602">
      <c r="A602" s="33" t="str">
        <f t="shared" si="1"/>
        <v/>
      </c>
      <c r="B602" s="22" t="str">
        <f t="shared" si="2"/>
        <v/>
      </c>
      <c r="C602" s="14" t="str">
        <f>IF($A602&lt;&gt;"",MINIFS(Merchant!$A:$A,Merchant!$B:$B,$G$2),)</f>
        <v/>
      </c>
      <c r="D602" s="14" t="str">
        <f t="shared" si="3"/>
        <v/>
      </c>
      <c r="E602" s="14" t="str">
        <f t="shared" si="4"/>
        <v/>
      </c>
      <c r="F602" s="6" t="str">
        <f>IF($A602&lt;&gt;"",MAXIFS(Token!$C:$C,Token!$A:$A,$D602),)</f>
        <v/>
      </c>
    </row>
    <row r="603">
      <c r="A603" s="33" t="str">
        <f t="shared" si="1"/>
        <v/>
      </c>
      <c r="B603" s="22" t="str">
        <f t="shared" si="2"/>
        <v/>
      </c>
      <c r="C603" s="14" t="str">
        <f>IF($A603&lt;&gt;"",MINIFS(Merchant!$A:$A,Merchant!$B:$B,$G$2),)</f>
        <v/>
      </c>
      <c r="D603" s="14" t="str">
        <f t="shared" si="3"/>
        <v/>
      </c>
      <c r="E603" s="14" t="str">
        <f t="shared" si="4"/>
        <v/>
      </c>
      <c r="F603" s="6" t="str">
        <f>IF($A603&lt;&gt;"",MAXIFS(Token!$C:$C,Token!$A:$A,$D603),)</f>
        <v/>
      </c>
    </row>
    <row r="604">
      <c r="A604" s="33" t="str">
        <f t="shared" si="1"/>
        <v/>
      </c>
      <c r="B604" s="22" t="str">
        <f t="shared" si="2"/>
        <v/>
      </c>
      <c r="C604" s="14" t="str">
        <f>IF($A604&lt;&gt;"",MINIFS(Merchant!$A:$A,Merchant!$B:$B,$G$2),)</f>
        <v/>
      </c>
      <c r="D604" s="14" t="str">
        <f t="shared" si="3"/>
        <v/>
      </c>
      <c r="E604" s="14" t="str">
        <f t="shared" si="4"/>
        <v/>
      </c>
      <c r="F604" s="6" t="str">
        <f>IF($A604&lt;&gt;"",MAXIFS(Token!$C:$C,Token!$A:$A,$D604),)</f>
        <v/>
      </c>
    </row>
    <row r="605">
      <c r="A605" s="33" t="str">
        <f t="shared" si="1"/>
        <v/>
      </c>
      <c r="B605" s="22" t="str">
        <f t="shared" si="2"/>
        <v/>
      </c>
      <c r="C605" s="14" t="str">
        <f>IF($A605&lt;&gt;"",MINIFS(Merchant!$A:$A,Merchant!$B:$B,$G$2),)</f>
        <v/>
      </c>
      <c r="D605" s="14" t="str">
        <f t="shared" si="3"/>
        <v/>
      </c>
      <c r="E605" s="14" t="str">
        <f t="shared" si="4"/>
        <v/>
      </c>
      <c r="F605" s="6" t="str">
        <f>IF($A605&lt;&gt;"",MAXIFS(Token!$C:$C,Token!$A:$A,$D605),)</f>
        <v/>
      </c>
    </row>
    <row r="606">
      <c r="A606" s="33" t="str">
        <f t="shared" si="1"/>
        <v/>
      </c>
      <c r="B606" s="22" t="str">
        <f t="shared" si="2"/>
        <v/>
      </c>
      <c r="C606" s="14" t="str">
        <f>IF($A606&lt;&gt;"",MINIFS(Merchant!$A:$A,Merchant!$B:$B,$G$2),)</f>
        <v/>
      </c>
      <c r="D606" s="14" t="str">
        <f t="shared" si="3"/>
        <v/>
      </c>
      <c r="E606" s="14" t="str">
        <f t="shared" si="4"/>
        <v/>
      </c>
      <c r="F606" s="6" t="str">
        <f>IF($A606&lt;&gt;"",MAXIFS(Token!$C:$C,Token!$A:$A,$D606),)</f>
        <v/>
      </c>
    </row>
    <row r="607">
      <c r="A607" s="33" t="str">
        <f t="shared" si="1"/>
        <v/>
      </c>
      <c r="B607" s="22" t="str">
        <f t="shared" si="2"/>
        <v/>
      </c>
      <c r="C607" s="14" t="str">
        <f>IF($A607&lt;&gt;"",MINIFS(Merchant!$A:$A,Merchant!$B:$B,$G$2),)</f>
        <v/>
      </c>
      <c r="D607" s="14" t="str">
        <f t="shared" si="3"/>
        <v/>
      </c>
      <c r="E607" s="14" t="str">
        <f t="shared" si="4"/>
        <v/>
      </c>
      <c r="F607" s="6" t="str">
        <f>IF($A607&lt;&gt;"",MAXIFS(Token!$C:$C,Token!$A:$A,$D607),)</f>
        <v/>
      </c>
    </row>
    <row r="608">
      <c r="A608" s="33" t="str">
        <f t="shared" si="1"/>
        <v/>
      </c>
      <c r="B608" s="22" t="str">
        <f t="shared" si="2"/>
        <v/>
      </c>
      <c r="C608" s="14" t="str">
        <f>IF($A608&lt;&gt;"",MINIFS(Merchant!$A:$A,Merchant!$B:$B,$G$2),)</f>
        <v/>
      </c>
      <c r="D608" s="14" t="str">
        <f t="shared" si="3"/>
        <v/>
      </c>
      <c r="E608" s="14" t="str">
        <f t="shared" si="4"/>
        <v/>
      </c>
      <c r="F608" s="6" t="str">
        <f>IF($A608&lt;&gt;"",MAXIFS(Token!$C:$C,Token!$A:$A,$D608),)</f>
        <v/>
      </c>
    </row>
    <row r="609">
      <c r="A609" s="33" t="str">
        <f t="shared" si="1"/>
        <v/>
      </c>
      <c r="B609" s="22" t="str">
        <f t="shared" si="2"/>
        <v/>
      </c>
      <c r="C609" s="14" t="str">
        <f>IF($A609&lt;&gt;"",MINIFS(Merchant!$A:$A,Merchant!$B:$B,$G$2),)</f>
        <v/>
      </c>
      <c r="D609" s="14" t="str">
        <f t="shared" si="3"/>
        <v/>
      </c>
      <c r="E609" s="14" t="str">
        <f t="shared" si="4"/>
        <v/>
      </c>
      <c r="F609" s="6" t="str">
        <f>IF($A609&lt;&gt;"",MAXIFS(Token!$C:$C,Token!$A:$A,$D609),)</f>
        <v/>
      </c>
    </row>
    <row r="610">
      <c r="A610" s="33" t="str">
        <f t="shared" si="1"/>
        <v/>
      </c>
      <c r="B610" s="22" t="str">
        <f t="shared" si="2"/>
        <v/>
      </c>
      <c r="C610" s="14" t="str">
        <f>IF($A610&lt;&gt;"",MINIFS(Merchant!$A:$A,Merchant!$B:$B,$G$2),)</f>
        <v/>
      </c>
      <c r="D610" s="14" t="str">
        <f t="shared" si="3"/>
        <v/>
      </c>
      <c r="E610" s="14" t="str">
        <f t="shared" si="4"/>
        <v/>
      </c>
      <c r="F610" s="6" t="str">
        <f>IF($A610&lt;&gt;"",MAXIFS(Token!$C:$C,Token!$A:$A,$D610),)</f>
        <v/>
      </c>
    </row>
    <row r="611">
      <c r="A611" s="33" t="str">
        <f t="shared" si="1"/>
        <v/>
      </c>
      <c r="B611" s="22" t="str">
        <f t="shared" si="2"/>
        <v/>
      </c>
      <c r="C611" s="14" t="str">
        <f>IF($A611&lt;&gt;"",MINIFS(Merchant!$A:$A,Merchant!$B:$B,$G$2),)</f>
        <v/>
      </c>
      <c r="D611" s="14" t="str">
        <f t="shared" si="3"/>
        <v/>
      </c>
      <c r="E611" s="14" t="str">
        <f t="shared" si="4"/>
        <v/>
      </c>
      <c r="F611" s="6" t="str">
        <f>IF($A611&lt;&gt;"",MAXIFS(Token!$C:$C,Token!$A:$A,$D611),)</f>
        <v/>
      </c>
    </row>
    <row r="612">
      <c r="A612" s="33" t="str">
        <f t="shared" si="1"/>
        <v/>
      </c>
      <c r="B612" s="22" t="str">
        <f t="shared" si="2"/>
        <v/>
      </c>
      <c r="C612" s="14" t="str">
        <f>IF($A612&lt;&gt;"",MINIFS(Merchant!$A:$A,Merchant!$B:$B,$G$2),)</f>
        <v/>
      </c>
      <c r="D612" s="14" t="str">
        <f t="shared" si="3"/>
        <v/>
      </c>
      <c r="E612" s="14" t="str">
        <f t="shared" si="4"/>
        <v/>
      </c>
      <c r="F612" s="6" t="str">
        <f>IF($A612&lt;&gt;"",MAXIFS(Token!$C:$C,Token!$A:$A,$D612),)</f>
        <v/>
      </c>
    </row>
    <row r="613">
      <c r="A613" s="33" t="str">
        <f t="shared" si="1"/>
        <v/>
      </c>
      <c r="B613" s="22" t="str">
        <f t="shared" si="2"/>
        <v/>
      </c>
      <c r="C613" s="14" t="str">
        <f>IF($A613&lt;&gt;"",MINIFS(Merchant!$A:$A,Merchant!$B:$B,$G$2),)</f>
        <v/>
      </c>
      <c r="D613" s="14" t="str">
        <f t="shared" si="3"/>
        <v/>
      </c>
      <c r="E613" s="14" t="str">
        <f t="shared" si="4"/>
        <v/>
      </c>
      <c r="F613" s="6" t="str">
        <f>IF($A613&lt;&gt;"",MAXIFS(Token!$C:$C,Token!$A:$A,$D613),)</f>
        <v/>
      </c>
    </row>
    <row r="614">
      <c r="A614" s="33" t="str">
        <f t="shared" si="1"/>
        <v/>
      </c>
      <c r="B614" s="22" t="str">
        <f t="shared" si="2"/>
        <v/>
      </c>
      <c r="C614" s="14" t="str">
        <f>IF($A614&lt;&gt;"",MINIFS(Merchant!$A:$A,Merchant!$B:$B,$G$2),)</f>
        <v/>
      </c>
      <c r="D614" s="14" t="str">
        <f t="shared" si="3"/>
        <v/>
      </c>
      <c r="E614" s="14" t="str">
        <f t="shared" si="4"/>
        <v/>
      </c>
      <c r="F614" s="6" t="str">
        <f>IF($A614&lt;&gt;"",MAXIFS(Token!$C:$C,Token!$A:$A,$D614),)</f>
        <v/>
      </c>
    </row>
    <row r="615">
      <c r="A615" s="33" t="str">
        <f t="shared" si="1"/>
        <v/>
      </c>
      <c r="B615" s="22" t="str">
        <f t="shared" si="2"/>
        <v/>
      </c>
      <c r="C615" s="14" t="str">
        <f>IF($A615&lt;&gt;"",MINIFS(Merchant!$A:$A,Merchant!$B:$B,$G$2),)</f>
        <v/>
      </c>
      <c r="D615" s="14" t="str">
        <f t="shared" si="3"/>
        <v/>
      </c>
      <c r="E615" s="14" t="str">
        <f t="shared" si="4"/>
        <v/>
      </c>
      <c r="F615" s="6" t="str">
        <f>IF($A615&lt;&gt;"",MAXIFS(Token!$C:$C,Token!$A:$A,$D615),)</f>
        <v/>
      </c>
    </row>
    <row r="616">
      <c r="A616" s="33" t="str">
        <f t="shared" si="1"/>
        <v/>
      </c>
      <c r="B616" s="22" t="str">
        <f t="shared" si="2"/>
        <v/>
      </c>
      <c r="C616" s="14" t="str">
        <f>IF($A616&lt;&gt;"",MINIFS(Merchant!$A:$A,Merchant!$B:$B,$G$2),)</f>
        <v/>
      </c>
      <c r="D616" s="14" t="str">
        <f t="shared" si="3"/>
        <v/>
      </c>
      <c r="E616" s="14" t="str">
        <f t="shared" si="4"/>
        <v/>
      </c>
      <c r="F616" s="6" t="str">
        <f>IF($A616&lt;&gt;"",MAXIFS(Token!$C:$C,Token!$A:$A,$D616),)</f>
        <v/>
      </c>
    </row>
    <row r="617">
      <c r="A617" s="33" t="str">
        <f t="shared" si="1"/>
        <v/>
      </c>
      <c r="B617" s="22" t="str">
        <f t="shared" si="2"/>
        <v/>
      </c>
      <c r="C617" s="14" t="str">
        <f>IF($A617&lt;&gt;"",MINIFS(Merchant!$A:$A,Merchant!$B:$B,$G$2),)</f>
        <v/>
      </c>
      <c r="D617" s="14" t="str">
        <f t="shared" si="3"/>
        <v/>
      </c>
      <c r="E617" s="14" t="str">
        <f t="shared" si="4"/>
        <v/>
      </c>
      <c r="F617" s="6" t="str">
        <f>IF($A617&lt;&gt;"",MAXIFS(Token!$C:$C,Token!$A:$A,$D617),)</f>
        <v/>
      </c>
    </row>
    <row r="618">
      <c r="A618" s="33" t="str">
        <f t="shared" si="1"/>
        <v/>
      </c>
      <c r="B618" s="22" t="str">
        <f t="shared" si="2"/>
        <v/>
      </c>
      <c r="C618" s="14" t="str">
        <f>IF($A618&lt;&gt;"",MINIFS(Merchant!$A:$A,Merchant!$B:$B,$G$2),)</f>
        <v/>
      </c>
      <c r="D618" s="14" t="str">
        <f t="shared" si="3"/>
        <v/>
      </c>
      <c r="E618" s="14" t="str">
        <f t="shared" si="4"/>
        <v/>
      </c>
      <c r="F618" s="6" t="str">
        <f>IF($A618&lt;&gt;"",MAXIFS(Token!$C:$C,Token!$A:$A,$D618),)</f>
        <v/>
      </c>
    </row>
    <row r="619">
      <c r="A619" s="33" t="str">
        <f t="shared" si="1"/>
        <v/>
      </c>
      <c r="B619" s="22" t="str">
        <f t="shared" si="2"/>
        <v/>
      </c>
      <c r="C619" s="14" t="str">
        <f>IF($A619&lt;&gt;"",MINIFS(Merchant!$A:$A,Merchant!$B:$B,$G$2),)</f>
        <v/>
      </c>
      <c r="D619" s="14" t="str">
        <f t="shared" si="3"/>
        <v/>
      </c>
      <c r="E619" s="14" t="str">
        <f t="shared" si="4"/>
        <v/>
      </c>
      <c r="F619" s="6" t="str">
        <f>IF($A619&lt;&gt;"",MAXIFS(Token!$C:$C,Token!$A:$A,$D619),)</f>
        <v/>
      </c>
    </row>
    <row r="620">
      <c r="A620" s="33" t="str">
        <f t="shared" si="1"/>
        <v/>
      </c>
      <c r="B620" s="22" t="str">
        <f t="shared" si="2"/>
        <v/>
      </c>
      <c r="C620" s="14" t="str">
        <f>IF($A620&lt;&gt;"",MINIFS(Merchant!$A:$A,Merchant!$B:$B,$G$2),)</f>
        <v/>
      </c>
      <c r="D620" s="14" t="str">
        <f t="shared" si="3"/>
        <v/>
      </c>
      <c r="E620" s="14" t="str">
        <f t="shared" si="4"/>
        <v/>
      </c>
      <c r="F620" s="6" t="str">
        <f>IF($A620&lt;&gt;"",MAXIFS(Token!$C:$C,Token!$A:$A,$D620),)</f>
        <v/>
      </c>
    </row>
    <row r="621">
      <c r="A621" s="33" t="str">
        <f t="shared" si="1"/>
        <v/>
      </c>
      <c r="B621" s="22" t="str">
        <f t="shared" si="2"/>
        <v/>
      </c>
      <c r="C621" s="14" t="str">
        <f>IF($A621&lt;&gt;"",MINIFS(Merchant!$A:$A,Merchant!$B:$B,$G$2),)</f>
        <v/>
      </c>
      <c r="D621" s="14" t="str">
        <f t="shared" si="3"/>
        <v/>
      </c>
      <c r="E621" s="14" t="str">
        <f t="shared" si="4"/>
        <v/>
      </c>
      <c r="F621" s="6" t="str">
        <f>IF($A621&lt;&gt;"",MAXIFS(Token!$C:$C,Token!$A:$A,$D621),)</f>
        <v/>
      </c>
    </row>
    <row r="622">
      <c r="A622" s="33" t="str">
        <f t="shared" si="1"/>
        <v/>
      </c>
      <c r="B622" s="22" t="str">
        <f t="shared" si="2"/>
        <v/>
      </c>
      <c r="C622" s="14" t="str">
        <f>IF($A622&lt;&gt;"",MINIFS(Merchant!$A:$A,Merchant!$B:$B,$G$2),)</f>
        <v/>
      </c>
      <c r="D622" s="14" t="str">
        <f t="shared" si="3"/>
        <v/>
      </c>
      <c r="E622" s="14" t="str">
        <f t="shared" si="4"/>
        <v/>
      </c>
      <c r="F622" s="6" t="str">
        <f>IF($A622&lt;&gt;"",MAXIFS(Token!$C:$C,Token!$A:$A,$D622),)</f>
        <v/>
      </c>
    </row>
    <row r="623">
      <c r="A623" s="33" t="str">
        <f t="shared" si="1"/>
        <v/>
      </c>
      <c r="B623" s="22" t="str">
        <f t="shared" si="2"/>
        <v/>
      </c>
      <c r="C623" s="14" t="str">
        <f>IF($A623&lt;&gt;"",MINIFS(Merchant!$A:$A,Merchant!$B:$B,$G$2),)</f>
        <v/>
      </c>
      <c r="D623" s="14" t="str">
        <f t="shared" si="3"/>
        <v/>
      </c>
      <c r="E623" s="14" t="str">
        <f t="shared" si="4"/>
        <v/>
      </c>
      <c r="F623" s="6" t="str">
        <f>IF($A623&lt;&gt;"",MAXIFS(Token!$C:$C,Token!$A:$A,$D623),)</f>
        <v/>
      </c>
    </row>
    <row r="624">
      <c r="A624" s="33" t="str">
        <f t="shared" si="1"/>
        <v/>
      </c>
      <c r="B624" s="22" t="str">
        <f t="shared" si="2"/>
        <v/>
      </c>
      <c r="C624" s="14" t="str">
        <f>IF($A624&lt;&gt;"",MINIFS(Merchant!$A:$A,Merchant!$B:$B,$G$2),)</f>
        <v/>
      </c>
      <c r="D624" s="14" t="str">
        <f t="shared" si="3"/>
        <v/>
      </c>
      <c r="E624" s="14" t="str">
        <f t="shared" si="4"/>
        <v/>
      </c>
      <c r="F624" s="6" t="str">
        <f>IF($A624&lt;&gt;"",MAXIFS(Token!$C:$C,Token!$A:$A,$D624),)</f>
        <v/>
      </c>
    </row>
    <row r="625">
      <c r="A625" s="33" t="str">
        <f t="shared" si="1"/>
        <v/>
      </c>
      <c r="B625" s="22" t="str">
        <f t="shared" si="2"/>
        <v/>
      </c>
      <c r="C625" s="14" t="str">
        <f>IF($A625&lt;&gt;"",MINIFS(Merchant!$A:$A,Merchant!$B:$B,$G$2),)</f>
        <v/>
      </c>
      <c r="D625" s="14" t="str">
        <f t="shared" si="3"/>
        <v/>
      </c>
      <c r="E625" s="14" t="str">
        <f t="shared" si="4"/>
        <v/>
      </c>
      <c r="F625" s="6" t="str">
        <f>IF($A625&lt;&gt;"",MAXIFS(Token!$C:$C,Token!$A:$A,$D625),)</f>
        <v/>
      </c>
    </row>
    <row r="626">
      <c r="A626" s="33" t="str">
        <f t="shared" si="1"/>
        <v/>
      </c>
      <c r="B626" s="22" t="str">
        <f t="shared" si="2"/>
        <v/>
      </c>
      <c r="C626" s="14" t="str">
        <f>IF($A626&lt;&gt;"",MINIFS(Merchant!$A:$A,Merchant!$B:$B,$G$2),)</f>
        <v/>
      </c>
      <c r="D626" s="14" t="str">
        <f t="shared" si="3"/>
        <v/>
      </c>
      <c r="E626" s="14" t="str">
        <f t="shared" si="4"/>
        <v/>
      </c>
      <c r="F626" s="6" t="str">
        <f>IF($A626&lt;&gt;"",MAXIFS(Token!$C:$C,Token!$A:$A,$D626),)</f>
        <v/>
      </c>
    </row>
    <row r="627">
      <c r="A627" s="33" t="str">
        <f t="shared" si="1"/>
        <v/>
      </c>
      <c r="B627" s="22" t="str">
        <f t="shared" si="2"/>
        <v/>
      </c>
      <c r="C627" s="14" t="str">
        <f>IF($A627&lt;&gt;"",MINIFS(Merchant!$A:$A,Merchant!$B:$B,$G$2),)</f>
        <v/>
      </c>
      <c r="D627" s="14" t="str">
        <f t="shared" si="3"/>
        <v/>
      </c>
      <c r="E627" s="14" t="str">
        <f t="shared" si="4"/>
        <v/>
      </c>
      <c r="F627" s="6" t="str">
        <f>IF($A627&lt;&gt;"",MAXIFS(Token!$C:$C,Token!$A:$A,$D627),)</f>
        <v/>
      </c>
    </row>
    <row r="628">
      <c r="A628" s="33" t="str">
        <f t="shared" si="1"/>
        <v/>
      </c>
      <c r="B628" s="22" t="str">
        <f t="shared" si="2"/>
        <v/>
      </c>
      <c r="C628" s="14" t="str">
        <f>IF($A628&lt;&gt;"",MINIFS(Merchant!$A:$A,Merchant!$B:$B,$G$2),)</f>
        <v/>
      </c>
      <c r="D628" s="14" t="str">
        <f t="shared" si="3"/>
        <v/>
      </c>
      <c r="E628" s="14" t="str">
        <f t="shared" si="4"/>
        <v/>
      </c>
      <c r="F628" s="6" t="str">
        <f>IF($A628&lt;&gt;"",MAXIFS(Token!$C:$C,Token!$A:$A,$D628),)</f>
        <v/>
      </c>
    </row>
    <row r="629">
      <c r="A629" s="33" t="str">
        <f t="shared" si="1"/>
        <v/>
      </c>
      <c r="B629" s="22" t="str">
        <f t="shared" si="2"/>
        <v/>
      </c>
      <c r="C629" s="14" t="str">
        <f>IF($A629&lt;&gt;"",MINIFS(Merchant!$A:$A,Merchant!$B:$B,$G$2),)</f>
        <v/>
      </c>
      <c r="D629" s="14" t="str">
        <f t="shared" si="3"/>
        <v/>
      </c>
      <c r="E629" s="14" t="str">
        <f t="shared" si="4"/>
        <v/>
      </c>
      <c r="F629" s="6" t="str">
        <f>IF($A629&lt;&gt;"",MAXIFS(Token!$C:$C,Token!$A:$A,$D629),)</f>
        <v/>
      </c>
    </row>
    <row r="630">
      <c r="A630" s="33" t="str">
        <f t="shared" si="1"/>
        <v/>
      </c>
      <c r="B630" s="22" t="str">
        <f t="shared" si="2"/>
        <v/>
      </c>
      <c r="C630" s="14" t="str">
        <f>IF($A630&lt;&gt;"",MINIFS(Merchant!$A:$A,Merchant!$B:$B,$G$2),)</f>
        <v/>
      </c>
      <c r="D630" s="14" t="str">
        <f t="shared" si="3"/>
        <v/>
      </c>
      <c r="E630" s="14" t="str">
        <f t="shared" si="4"/>
        <v/>
      </c>
      <c r="F630" s="6" t="str">
        <f>IF($A630&lt;&gt;"",MAXIFS(Token!$C:$C,Token!$A:$A,$D630),)</f>
        <v/>
      </c>
    </row>
    <row r="631">
      <c r="A631" s="33" t="str">
        <f t="shared" si="1"/>
        <v/>
      </c>
      <c r="B631" s="22" t="str">
        <f t="shared" si="2"/>
        <v/>
      </c>
      <c r="C631" s="14" t="str">
        <f>IF($A631&lt;&gt;"",MINIFS(Merchant!$A:$A,Merchant!$B:$B,$G$2),)</f>
        <v/>
      </c>
      <c r="D631" s="14" t="str">
        <f t="shared" si="3"/>
        <v/>
      </c>
      <c r="E631" s="14" t="str">
        <f t="shared" si="4"/>
        <v/>
      </c>
      <c r="F631" s="6" t="str">
        <f>IF($A631&lt;&gt;"",MAXIFS(Token!$C:$C,Token!$A:$A,$D631),)</f>
        <v/>
      </c>
    </row>
    <row r="632">
      <c r="A632" s="33" t="str">
        <f t="shared" si="1"/>
        <v/>
      </c>
      <c r="B632" s="22" t="str">
        <f t="shared" si="2"/>
        <v/>
      </c>
      <c r="C632" s="14" t="str">
        <f>IF($A632&lt;&gt;"",MINIFS(Merchant!$A:$A,Merchant!$B:$B,$G$2),)</f>
        <v/>
      </c>
      <c r="D632" s="14" t="str">
        <f t="shared" si="3"/>
        <v/>
      </c>
      <c r="E632" s="14" t="str">
        <f t="shared" si="4"/>
        <v/>
      </c>
      <c r="F632" s="6" t="str">
        <f>IF($A632&lt;&gt;"",MAXIFS(Token!$C:$C,Token!$A:$A,$D632),)</f>
        <v/>
      </c>
    </row>
    <row r="633">
      <c r="A633" s="33" t="str">
        <f t="shared" si="1"/>
        <v/>
      </c>
      <c r="B633" s="22" t="str">
        <f t="shared" si="2"/>
        <v/>
      </c>
      <c r="C633" s="14" t="str">
        <f>IF($A633&lt;&gt;"",MINIFS(Merchant!$A:$A,Merchant!$B:$B,$G$2),)</f>
        <v/>
      </c>
      <c r="D633" s="14" t="str">
        <f t="shared" si="3"/>
        <v/>
      </c>
      <c r="E633" s="14" t="str">
        <f t="shared" si="4"/>
        <v/>
      </c>
      <c r="F633" s="6" t="str">
        <f>IF($A633&lt;&gt;"",MAXIFS(Token!$C:$C,Token!$A:$A,$D633),)</f>
        <v/>
      </c>
    </row>
    <row r="634">
      <c r="A634" s="33" t="str">
        <f t="shared" si="1"/>
        <v/>
      </c>
      <c r="B634" s="22" t="str">
        <f t="shared" si="2"/>
        <v/>
      </c>
      <c r="C634" s="14" t="str">
        <f>IF($A634&lt;&gt;"",MINIFS(Merchant!$A:$A,Merchant!$B:$B,$G$2),)</f>
        <v/>
      </c>
      <c r="D634" s="14" t="str">
        <f t="shared" si="3"/>
        <v/>
      </c>
      <c r="E634" s="14" t="str">
        <f t="shared" si="4"/>
        <v/>
      </c>
      <c r="F634" s="6" t="str">
        <f>IF($A634&lt;&gt;"",MAXIFS(Token!$C:$C,Token!$A:$A,$D634),)</f>
        <v/>
      </c>
    </row>
    <row r="635">
      <c r="A635" s="33" t="str">
        <f t="shared" si="1"/>
        <v/>
      </c>
      <c r="B635" s="22" t="str">
        <f t="shared" si="2"/>
        <v/>
      </c>
      <c r="C635" s="14" t="str">
        <f>IF($A635&lt;&gt;"",MINIFS(Merchant!$A:$A,Merchant!$B:$B,$G$2),)</f>
        <v/>
      </c>
      <c r="D635" s="14" t="str">
        <f t="shared" si="3"/>
        <v/>
      </c>
      <c r="E635" s="14" t="str">
        <f t="shared" si="4"/>
        <v/>
      </c>
      <c r="F635" s="6" t="str">
        <f>IF($A635&lt;&gt;"",MAXIFS(Token!$C:$C,Token!$A:$A,$D635),)</f>
        <v/>
      </c>
    </row>
    <row r="636">
      <c r="A636" s="33" t="str">
        <f t="shared" si="1"/>
        <v/>
      </c>
      <c r="B636" s="22" t="str">
        <f t="shared" si="2"/>
        <v/>
      </c>
      <c r="C636" s="14" t="str">
        <f>IF($A636&lt;&gt;"",MINIFS(Merchant!$A:$A,Merchant!$B:$B,$G$2),)</f>
        <v/>
      </c>
      <c r="D636" s="14" t="str">
        <f t="shared" si="3"/>
        <v/>
      </c>
      <c r="E636" s="14" t="str">
        <f t="shared" si="4"/>
        <v/>
      </c>
      <c r="F636" s="6" t="str">
        <f>IF($A636&lt;&gt;"",MAXIFS(Token!$C:$C,Token!$A:$A,$D636),)</f>
        <v/>
      </c>
    </row>
    <row r="637">
      <c r="A637" s="33" t="str">
        <f t="shared" si="1"/>
        <v/>
      </c>
      <c r="B637" s="22" t="str">
        <f t="shared" si="2"/>
        <v/>
      </c>
      <c r="C637" s="14" t="str">
        <f>IF($A637&lt;&gt;"",MINIFS(Merchant!$A:$A,Merchant!$B:$B,$G$2),)</f>
        <v/>
      </c>
      <c r="D637" s="14" t="str">
        <f t="shared" si="3"/>
        <v/>
      </c>
      <c r="E637" s="14" t="str">
        <f t="shared" si="4"/>
        <v/>
      </c>
      <c r="F637" s="6" t="str">
        <f>IF($A637&lt;&gt;"",MAXIFS(Token!$C:$C,Token!$A:$A,$D637),)</f>
        <v/>
      </c>
    </row>
    <row r="638">
      <c r="A638" s="33" t="str">
        <f t="shared" si="1"/>
        <v/>
      </c>
      <c r="B638" s="22" t="str">
        <f t="shared" si="2"/>
        <v/>
      </c>
      <c r="C638" s="14" t="str">
        <f>IF($A638&lt;&gt;"",MINIFS(Merchant!$A:$A,Merchant!$B:$B,$G$2),)</f>
        <v/>
      </c>
      <c r="D638" s="14" t="str">
        <f t="shared" si="3"/>
        <v/>
      </c>
      <c r="E638" s="14" t="str">
        <f t="shared" si="4"/>
        <v/>
      </c>
      <c r="F638" s="6" t="str">
        <f>IF($A638&lt;&gt;"",MAXIFS(Token!$C:$C,Token!$A:$A,$D638),)</f>
        <v/>
      </c>
    </row>
    <row r="639">
      <c r="A639" s="33" t="str">
        <f t="shared" si="1"/>
        <v/>
      </c>
      <c r="B639" s="22" t="str">
        <f t="shared" si="2"/>
        <v/>
      </c>
      <c r="C639" s="14" t="str">
        <f>IF($A639&lt;&gt;"",MINIFS(Merchant!$A:$A,Merchant!$B:$B,$G$2),)</f>
        <v/>
      </c>
      <c r="D639" s="14" t="str">
        <f t="shared" si="3"/>
        <v/>
      </c>
      <c r="E639" s="14" t="str">
        <f t="shared" si="4"/>
        <v/>
      </c>
      <c r="F639" s="6" t="str">
        <f>IF($A639&lt;&gt;"",MAXIFS(Token!$C:$C,Token!$A:$A,$D639),)</f>
        <v/>
      </c>
    </row>
    <row r="640">
      <c r="A640" s="33" t="str">
        <f t="shared" si="1"/>
        <v/>
      </c>
      <c r="B640" s="22" t="str">
        <f t="shared" si="2"/>
        <v/>
      </c>
      <c r="C640" s="14" t="str">
        <f>IF($A640&lt;&gt;"",MINIFS(Merchant!$A:$A,Merchant!$B:$B,$G$2),)</f>
        <v/>
      </c>
      <c r="D640" s="14" t="str">
        <f t="shared" si="3"/>
        <v/>
      </c>
      <c r="E640" s="14" t="str">
        <f t="shared" si="4"/>
        <v/>
      </c>
      <c r="F640" s="6" t="str">
        <f>IF($A640&lt;&gt;"",MAXIFS(Token!$C:$C,Token!$A:$A,$D640),)</f>
        <v/>
      </c>
    </row>
    <row r="641">
      <c r="A641" s="33" t="str">
        <f t="shared" si="1"/>
        <v/>
      </c>
      <c r="B641" s="22" t="str">
        <f t="shared" si="2"/>
        <v/>
      </c>
      <c r="C641" s="14" t="str">
        <f>IF($A641&lt;&gt;"",MINIFS(Merchant!$A:$A,Merchant!$B:$B,$G$2),)</f>
        <v/>
      </c>
      <c r="D641" s="14" t="str">
        <f t="shared" si="3"/>
        <v/>
      </c>
      <c r="E641" s="14" t="str">
        <f t="shared" si="4"/>
        <v/>
      </c>
      <c r="F641" s="6" t="str">
        <f>IF($A641&lt;&gt;"",MAXIFS(Token!$C:$C,Token!$A:$A,$D641),)</f>
        <v/>
      </c>
    </row>
    <row r="642">
      <c r="A642" s="33" t="str">
        <f t="shared" si="1"/>
        <v/>
      </c>
      <c r="B642" s="22" t="str">
        <f t="shared" si="2"/>
        <v/>
      </c>
      <c r="C642" s="14" t="str">
        <f>IF($A642&lt;&gt;"",MINIFS(Merchant!$A:$A,Merchant!$B:$B,$G$2),)</f>
        <v/>
      </c>
      <c r="D642" s="14" t="str">
        <f t="shared" si="3"/>
        <v/>
      </c>
      <c r="E642" s="14" t="str">
        <f t="shared" si="4"/>
        <v/>
      </c>
      <c r="F642" s="6" t="str">
        <f>IF($A642&lt;&gt;"",MAXIFS(Token!$C:$C,Token!$A:$A,$D642),)</f>
        <v/>
      </c>
    </row>
    <row r="643">
      <c r="A643" s="33" t="str">
        <f t="shared" si="1"/>
        <v/>
      </c>
      <c r="B643" s="22" t="str">
        <f t="shared" si="2"/>
        <v/>
      </c>
      <c r="C643" s="14" t="str">
        <f>IF($A643&lt;&gt;"",MINIFS(Merchant!$A:$A,Merchant!$B:$B,$G$2),)</f>
        <v/>
      </c>
      <c r="D643" s="14" t="str">
        <f t="shared" si="3"/>
        <v/>
      </c>
      <c r="E643" s="14" t="str">
        <f t="shared" si="4"/>
        <v/>
      </c>
      <c r="F643" s="6" t="str">
        <f>IF($A643&lt;&gt;"",MAXIFS(Token!$C:$C,Token!$A:$A,$D643),)</f>
        <v/>
      </c>
    </row>
    <row r="644">
      <c r="A644" s="33" t="str">
        <f t="shared" si="1"/>
        <v/>
      </c>
      <c r="B644" s="22" t="str">
        <f t="shared" si="2"/>
        <v/>
      </c>
      <c r="C644" s="14" t="str">
        <f>IF($A644&lt;&gt;"",MINIFS(Merchant!$A:$A,Merchant!$B:$B,$G$2),)</f>
        <v/>
      </c>
      <c r="D644" s="14" t="str">
        <f t="shared" si="3"/>
        <v/>
      </c>
      <c r="E644" s="14" t="str">
        <f t="shared" si="4"/>
        <v/>
      </c>
      <c r="F644" s="6" t="str">
        <f>IF($A644&lt;&gt;"",MAXIFS(Token!$C:$C,Token!$A:$A,$D644),)</f>
        <v/>
      </c>
    </row>
    <row r="645">
      <c r="A645" s="33" t="str">
        <f t="shared" si="1"/>
        <v/>
      </c>
      <c r="B645" s="22" t="str">
        <f t="shared" si="2"/>
        <v/>
      </c>
      <c r="C645" s="14" t="str">
        <f>IF($A645&lt;&gt;"",MINIFS(Merchant!$A:$A,Merchant!$B:$B,$G$2),)</f>
        <v/>
      </c>
      <c r="D645" s="14" t="str">
        <f t="shared" si="3"/>
        <v/>
      </c>
      <c r="E645" s="14" t="str">
        <f t="shared" si="4"/>
        <v/>
      </c>
      <c r="F645" s="6" t="str">
        <f>IF($A645&lt;&gt;"",MAXIFS(Token!$C:$C,Token!$A:$A,$D645),)</f>
        <v/>
      </c>
    </row>
    <row r="646">
      <c r="A646" s="33" t="str">
        <f t="shared" si="1"/>
        <v/>
      </c>
      <c r="B646" s="22" t="str">
        <f t="shared" si="2"/>
        <v/>
      </c>
      <c r="C646" s="14" t="str">
        <f>IF($A646&lt;&gt;"",MINIFS(Merchant!$A:$A,Merchant!$B:$B,$G$2),)</f>
        <v/>
      </c>
      <c r="D646" s="14" t="str">
        <f t="shared" si="3"/>
        <v/>
      </c>
      <c r="E646" s="14" t="str">
        <f t="shared" si="4"/>
        <v/>
      </c>
      <c r="F646" s="6" t="str">
        <f>IF($A646&lt;&gt;"",MAXIFS(Token!$C:$C,Token!$A:$A,$D646),)</f>
        <v/>
      </c>
    </row>
    <row r="647">
      <c r="A647" s="33" t="str">
        <f t="shared" si="1"/>
        <v/>
      </c>
      <c r="B647" s="22" t="str">
        <f t="shared" si="2"/>
        <v/>
      </c>
      <c r="C647" s="14" t="str">
        <f>IF($A647&lt;&gt;"",MINIFS(Merchant!$A:$A,Merchant!$B:$B,$G$2),)</f>
        <v/>
      </c>
      <c r="D647" s="14" t="str">
        <f t="shared" si="3"/>
        <v/>
      </c>
      <c r="E647" s="14" t="str">
        <f t="shared" si="4"/>
        <v/>
      </c>
      <c r="F647" s="6" t="str">
        <f>IF($A647&lt;&gt;"",MAXIFS(Token!$C:$C,Token!$A:$A,$D647),)</f>
        <v/>
      </c>
    </row>
    <row r="648">
      <c r="A648" s="33" t="str">
        <f t="shared" si="1"/>
        <v/>
      </c>
      <c r="B648" s="22" t="str">
        <f t="shared" si="2"/>
        <v/>
      </c>
      <c r="C648" s="14" t="str">
        <f>IF($A648&lt;&gt;"",MINIFS(Merchant!$A:$A,Merchant!$B:$B,$G$2),)</f>
        <v/>
      </c>
      <c r="D648" s="14" t="str">
        <f t="shared" si="3"/>
        <v/>
      </c>
      <c r="E648" s="14" t="str">
        <f t="shared" si="4"/>
        <v/>
      </c>
      <c r="F648" s="6" t="str">
        <f>IF($A648&lt;&gt;"",MAXIFS(Token!$C:$C,Token!$A:$A,$D648),)</f>
        <v/>
      </c>
    </row>
    <row r="649">
      <c r="A649" s="33" t="str">
        <f t="shared" si="1"/>
        <v/>
      </c>
      <c r="B649" s="22" t="str">
        <f t="shared" si="2"/>
        <v/>
      </c>
      <c r="C649" s="14" t="str">
        <f>IF($A649&lt;&gt;"",MINIFS(Merchant!$A:$A,Merchant!$B:$B,$G$2),)</f>
        <v/>
      </c>
      <c r="D649" s="14" t="str">
        <f t="shared" si="3"/>
        <v/>
      </c>
      <c r="E649" s="14" t="str">
        <f t="shared" si="4"/>
        <v/>
      </c>
      <c r="F649" s="6" t="str">
        <f>IF($A649&lt;&gt;"",MAXIFS(Token!$C:$C,Token!$A:$A,$D649),)</f>
        <v/>
      </c>
    </row>
    <row r="650">
      <c r="A650" s="33" t="str">
        <f t="shared" si="1"/>
        <v/>
      </c>
      <c r="B650" s="22" t="str">
        <f t="shared" si="2"/>
        <v/>
      </c>
      <c r="C650" s="14" t="str">
        <f>IF($A650&lt;&gt;"",MINIFS(Merchant!$A:$A,Merchant!$B:$B,$G$2),)</f>
        <v/>
      </c>
      <c r="D650" s="14" t="str">
        <f t="shared" si="3"/>
        <v/>
      </c>
      <c r="E650" s="14" t="str">
        <f t="shared" si="4"/>
        <v/>
      </c>
      <c r="F650" s="6" t="str">
        <f>IF($A650&lt;&gt;"",MAXIFS(Token!$C:$C,Token!$A:$A,$D650),)</f>
        <v/>
      </c>
    </row>
    <row r="651">
      <c r="A651" s="33" t="str">
        <f t="shared" si="1"/>
        <v/>
      </c>
      <c r="B651" s="22" t="str">
        <f t="shared" si="2"/>
        <v/>
      </c>
      <c r="C651" s="14" t="str">
        <f>IF($A651&lt;&gt;"",MINIFS(Merchant!$A:$A,Merchant!$B:$B,$G$2),)</f>
        <v/>
      </c>
      <c r="D651" s="14" t="str">
        <f t="shared" si="3"/>
        <v/>
      </c>
      <c r="E651" s="14" t="str">
        <f t="shared" si="4"/>
        <v/>
      </c>
      <c r="F651" s="6" t="str">
        <f>IF($A651&lt;&gt;"",MAXIFS(Token!$C:$C,Token!$A:$A,$D651),)</f>
        <v/>
      </c>
    </row>
    <row r="652">
      <c r="A652" s="33" t="str">
        <f t="shared" si="1"/>
        <v/>
      </c>
      <c r="B652" s="22" t="str">
        <f t="shared" si="2"/>
        <v/>
      </c>
      <c r="C652" s="14" t="str">
        <f>IF($A652&lt;&gt;"",MINIFS(Merchant!$A:$A,Merchant!$B:$B,$G$2),)</f>
        <v/>
      </c>
      <c r="D652" s="14" t="str">
        <f t="shared" si="3"/>
        <v/>
      </c>
      <c r="E652" s="14" t="str">
        <f t="shared" si="4"/>
        <v/>
      </c>
      <c r="F652" s="6" t="str">
        <f>IF($A652&lt;&gt;"",MAXIFS(Token!$C:$C,Token!$A:$A,$D652),)</f>
        <v/>
      </c>
    </row>
    <row r="653">
      <c r="A653" s="33" t="str">
        <f t="shared" si="1"/>
        <v/>
      </c>
      <c r="B653" s="22" t="str">
        <f t="shared" si="2"/>
        <v/>
      </c>
      <c r="C653" s="14" t="str">
        <f>IF($A653&lt;&gt;"",MINIFS(Merchant!$A:$A,Merchant!$B:$B,$G$2),)</f>
        <v/>
      </c>
      <c r="D653" s="14" t="str">
        <f t="shared" si="3"/>
        <v/>
      </c>
      <c r="E653" s="14" t="str">
        <f t="shared" si="4"/>
        <v/>
      </c>
      <c r="F653" s="6" t="str">
        <f>IF($A653&lt;&gt;"",MAXIFS(Token!$C:$C,Token!$A:$A,$D653),)</f>
        <v/>
      </c>
    </row>
    <row r="654">
      <c r="A654" s="33" t="str">
        <f t="shared" si="1"/>
        <v/>
      </c>
      <c r="B654" s="22" t="str">
        <f t="shared" si="2"/>
        <v/>
      </c>
      <c r="C654" s="14" t="str">
        <f>IF($A654&lt;&gt;"",MINIFS(Merchant!$A:$A,Merchant!$B:$B,$G$2),)</f>
        <v/>
      </c>
      <c r="D654" s="14" t="str">
        <f t="shared" si="3"/>
        <v/>
      </c>
      <c r="E654" s="14" t="str">
        <f t="shared" si="4"/>
        <v/>
      </c>
      <c r="F654" s="6" t="str">
        <f>IF($A654&lt;&gt;"",MAXIFS(Token!$C:$C,Token!$A:$A,$D654),)</f>
        <v/>
      </c>
    </row>
    <row r="655">
      <c r="A655" s="33" t="str">
        <f t="shared" si="1"/>
        <v/>
      </c>
      <c r="B655" s="22" t="str">
        <f t="shared" si="2"/>
        <v/>
      </c>
      <c r="C655" s="14" t="str">
        <f>IF($A655&lt;&gt;"",MINIFS(Merchant!$A:$A,Merchant!$B:$B,$G$2),)</f>
        <v/>
      </c>
      <c r="D655" s="14" t="str">
        <f t="shared" si="3"/>
        <v/>
      </c>
      <c r="E655" s="14" t="str">
        <f t="shared" si="4"/>
        <v/>
      </c>
      <c r="F655" s="6" t="str">
        <f>IF($A655&lt;&gt;"",MAXIFS(Token!$C:$C,Token!$A:$A,$D655),)</f>
        <v/>
      </c>
    </row>
    <row r="656">
      <c r="A656" s="33" t="str">
        <f t="shared" si="1"/>
        <v/>
      </c>
      <c r="B656" s="22" t="str">
        <f t="shared" si="2"/>
        <v/>
      </c>
      <c r="C656" s="14" t="str">
        <f>IF($A656&lt;&gt;"",MINIFS(Merchant!$A:$A,Merchant!$B:$B,$G$2),)</f>
        <v/>
      </c>
      <c r="D656" s="14" t="str">
        <f t="shared" si="3"/>
        <v/>
      </c>
      <c r="E656" s="14" t="str">
        <f t="shared" si="4"/>
        <v/>
      </c>
      <c r="F656" s="6" t="str">
        <f>IF($A656&lt;&gt;"",MAXIFS(Token!$C:$C,Token!$A:$A,$D656),)</f>
        <v/>
      </c>
    </row>
    <row r="657">
      <c r="A657" s="33" t="str">
        <f t="shared" si="1"/>
        <v/>
      </c>
      <c r="B657" s="22" t="str">
        <f t="shared" si="2"/>
        <v/>
      </c>
      <c r="C657" s="14" t="str">
        <f>IF($A657&lt;&gt;"",MINIFS(Merchant!$A:$A,Merchant!$B:$B,$G$2),)</f>
        <v/>
      </c>
      <c r="D657" s="14" t="str">
        <f t="shared" si="3"/>
        <v/>
      </c>
      <c r="E657" s="14" t="str">
        <f t="shared" si="4"/>
        <v/>
      </c>
      <c r="F657" s="6" t="str">
        <f>IF($A657&lt;&gt;"",MAXIFS(Token!$C:$C,Token!$A:$A,$D657),)</f>
        <v/>
      </c>
    </row>
    <row r="658">
      <c r="A658" s="33" t="str">
        <f t="shared" si="1"/>
        <v/>
      </c>
      <c r="B658" s="22" t="str">
        <f t="shared" si="2"/>
        <v/>
      </c>
      <c r="C658" s="14" t="str">
        <f>IF($A658&lt;&gt;"",MINIFS(Merchant!$A:$A,Merchant!$B:$B,$G$2),)</f>
        <v/>
      </c>
      <c r="D658" s="14" t="str">
        <f t="shared" si="3"/>
        <v/>
      </c>
      <c r="E658" s="14" t="str">
        <f t="shared" si="4"/>
        <v/>
      </c>
      <c r="F658" s="6" t="str">
        <f>IF($A658&lt;&gt;"",MAXIFS(Token!$C:$C,Token!$A:$A,$D658),)</f>
        <v/>
      </c>
    </row>
    <row r="659">
      <c r="A659" s="33" t="str">
        <f t="shared" si="1"/>
        <v/>
      </c>
      <c r="B659" s="22" t="str">
        <f t="shared" si="2"/>
        <v/>
      </c>
      <c r="C659" s="14" t="str">
        <f>IF($A659&lt;&gt;"",MINIFS(Merchant!$A:$A,Merchant!$B:$B,$G$2),)</f>
        <v/>
      </c>
      <c r="D659" s="14" t="str">
        <f t="shared" si="3"/>
        <v/>
      </c>
      <c r="E659" s="14" t="str">
        <f t="shared" si="4"/>
        <v/>
      </c>
      <c r="F659" s="6" t="str">
        <f>IF($A659&lt;&gt;"",MAXIFS(Token!$C:$C,Token!$A:$A,$D659),)</f>
        <v/>
      </c>
    </row>
    <row r="660">
      <c r="A660" s="33" t="str">
        <f t="shared" si="1"/>
        <v/>
      </c>
      <c r="B660" s="22" t="str">
        <f t="shared" si="2"/>
        <v/>
      </c>
      <c r="C660" s="14" t="str">
        <f>IF($A660&lt;&gt;"",MINIFS(Merchant!$A:$A,Merchant!$B:$B,$G$2),)</f>
        <v/>
      </c>
      <c r="D660" s="14" t="str">
        <f t="shared" si="3"/>
        <v/>
      </c>
      <c r="E660" s="14" t="str">
        <f t="shared" si="4"/>
        <v/>
      </c>
      <c r="F660" s="6" t="str">
        <f>IF($A660&lt;&gt;"",MAXIFS(Token!$C:$C,Token!$A:$A,$D660),)</f>
        <v/>
      </c>
    </row>
    <row r="661">
      <c r="A661" s="33" t="str">
        <f t="shared" si="1"/>
        <v/>
      </c>
      <c r="B661" s="22" t="str">
        <f t="shared" si="2"/>
        <v/>
      </c>
      <c r="C661" s="14" t="str">
        <f>IF($A661&lt;&gt;"",MINIFS(Merchant!$A:$A,Merchant!$B:$B,$G$2),)</f>
        <v/>
      </c>
      <c r="D661" s="14" t="str">
        <f t="shared" si="3"/>
        <v/>
      </c>
      <c r="E661" s="14" t="str">
        <f t="shared" si="4"/>
        <v/>
      </c>
      <c r="F661" s="6" t="str">
        <f>IF($A661&lt;&gt;"",MAXIFS(Token!$C:$C,Token!$A:$A,$D661),)</f>
        <v/>
      </c>
    </row>
    <row r="662">
      <c r="A662" s="33" t="str">
        <f t="shared" si="1"/>
        <v/>
      </c>
      <c r="B662" s="22" t="str">
        <f t="shared" si="2"/>
        <v/>
      </c>
      <c r="C662" s="14" t="str">
        <f>IF($A662&lt;&gt;"",MINIFS(Merchant!$A:$A,Merchant!$B:$B,$G$2),)</f>
        <v/>
      </c>
      <c r="D662" s="14" t="str">
        <f t="shared" si="3"/>
        <v/>
      </c>
      <c r="E662" s="14" t="str">
        <f t="shared" si="4"/>
        <v/>
      </c>
      <c r="F662" s="6" t="str">
        <f>IF($A662&lt;&gt;"",MAXIFS(Token!$C:$C,Token!$A:$A,$D662),)</f>
        <v/>
      </c>
    </row>
    <row r="663">
      <c r="A663" s="33" t="str">
        <f t="shared" si="1"/>
        <v/>
      </c>
      <c r="B663" s="22" t="str">
        <f t="shared" si="2"/>
        <v/>
      </c>
      <c r="C663" s="14" t="str">
        <f>IF($A663&lt;&gt;"",MINIFS(Merchant!$A:$A,Merchant!$B:$B,$G$2),)</f>
        <v/>
      </c>
      <c r="D663" s="14" t="str">
        <f t="shared" si="3"/>
        <v/>
      </c>
      <c r="E663" s="14" t="str">
        <f t="shared" si="4"/>
        <v/>
      </c>
      <c r="F663" s="6" t="str">
        <f>IF($A663&lt;&gt;"",MAXIFS(Token!$C:$C,Token!$A:$A,$D663),)</f>
        <v/>
      </c>
    </row>
    <row r="664">
      <c r="A664" s="33" t="str">
        <f t="shared" si="1"/>
        <v/>
      </c>
      <c r="B664" s="22" t="str">
        <f t="shared" si="2"/>
        <v/>
      </c>
      <c r="C664" s="14" t="str">
        <f>IF($A664&lt;&gt;"",MINIFS(Merchant!$A:$A,Merchant!$B:$B,$G$2),)</f>
        <v/>
      </c>
      <c r="D664" s="14" t="str">
        <f t="shared" si="3"/>
        <v/>
      </c>
      <c r="E664" s="14" t="str">
        <f t="shared" si="4"/>
        <v/>
      </c>
      <c r="F664" s="6" t="str">
        <f>IF($A664&lt;&gt;"",MAXIFS(Token!$C:$C,Token!$A:$A,$D664),)</f>
        <v/>
      </c>
    </row>
    <row r="665">
      <c r="A665" s="33" t="str">
        <f t="shared" si="1"/>
        <v/>
      </c>
      <c r="B665" s="22" t="str">
        <f t="shared" si="2"/>
        <v/>
      </c>
      <c r="C665" s="14" t="str">
        <f>IF($A665&lt;&gt;"",MINIFS(Merchant!$A:$A,Merchant!$B:$B,$G$2),)</f>
        <v/>
      </c>
      <c r="D665" s="14" t="str">
        <f t="shared" si="3"/>
        <v/>
      </c>
      <c r="E665" s="14" t="str">
        <f t="shared" si="4"/>
        <v/>
      </c>
      <c r="F665" s="6" t="str">
        <f>IF($A665&lt;&gt;"",MAXIFS(Token!$C:$C,Token!$A:$A,$D665),)</f>
        <v/>
      </c>
    </row>
    <row r="666">
      <c r="A666" s="33" t="str">
        <f t="shared" si="1"/>
        <v/>
      </c>
      <c r="B666" s="22" t="str">
        <f t="shared" si="2"/>
        <v/>
      </c>
      <c r="C666" s="14" t="str">
        <f>IF($A666&lt;&gt;"",MINIFS(Merchant!$A:$A,Merchant!$B:$B,$G$2),)</f>
        <v/>
      </c>
      <c r="D666" s="14" t="str">
        <f t="shared" si="3"/>
        <v/>
      </c>
      <c r="E666" s="14" t="str">
        <f t="shared" si="4"/>
        <v/>
      </c>
      <c r="F666" s="6" t="str">
        <f>IF($A666&lt;&gt;"",MAXIFS(Token!$C:$C,Token!$A:$A,$D666),)</f>
        <v/>
      </c>
    </row>
    <row r="667">
      <c r="A667" s="33" t="str">
        <f t="shared" si="1"/>
        <v/>
      </c>
      <c r="B667" s="22" t="str">
        <f t="shared" si="2"/>
        <v/>
      </c>
      <c r="C667" s="14" t="str">
        <f>IF($A667&lt;&gt;"",MINIFS(Merchant!$A:$A,Merchant!$B:$B,$G$2),)</f>
        <v/>
      </c>
      <c r="D667" s="14" t="str">
        <f t="shared" si="3"/>
        <v/>
      </c>
      <c r="E667" s="14" t="str">
        <f t="shared" si="4"/>
        <v/>
      </c>
      <c r="F667" s="6" t="str">
        <f>IF($A667&lt;&gt;"",MAXIFS(Token!$C:$C,Token!$A:$A,$D667),)</f>
        <v/>
      </c>
    </row>
    <row r="668">
      <c r="A668" s="33" t="str">
        <f t="shared" si="1"/>
        <v/>
      </c>
      <c r="B668" s="22" t="str">
        <f t="shared" si="2"/>
        <v/>
      </c>
      <c r="C668" s="14" t="str">
        <f>IF($A668&lt;&gt;"",MINIFS(Merchant!$A:$A,Merchant!$B:$B,$G$2),)</f>
        <v/>
      </c>
      <c r="D668" s="14" t="str">
        <f t="shared" si="3"/>
        <v/>
      </c>
      <c r="E668" s="14" t="str">
        <f t="shared" si="4"/>
        <v/>
      </c>
      <c r="F668" s="6" t="str">
        <f>IF($A668&lt;&gt;"",MAXIFS(Token!$C:$C,Token!$A:$A,$D668),)</f>
        <v/>
      </c>
    </row>
    <row r="669">
      <c r="A669" s="33" t="str">
        <f t="shared" si="1"/>
        <v/>
      </c>
      <c r="B669" s="22" t="str">
        <f t="shared" si="2"/>
        <v/>
      </c>
      <c r="C669" s="14" t="str">
        <f>IF($A669&lt;&gt;"",MINIFS(Merchant!$A:$A,Merchant!$B:$B,$G$2),)</f>
        <v/>
      </c>
      <c r="D669" s="14" t="str">
        <f t="shared" si="3"/>
        <v/>
      </c>
      <c r="E669" s="14" t="str">
        <f t="shared" si="4"/>
        <v/>
      </c>
      <c r="F669" s="6" t="str">
        <f>IF($A669&lt;&gt;"",MAXIFS(Token!$C:$C,Token!$A:$A,$D669),)</f>
        <v/>
      </c>
    </row>
    <row r="670">
      <c r="A670" s="33" t="str">
        <f t="shared" si="1"/>
        <v/>
      </c>
      <c r="B670" s="22" t="str">
        <f t="shared" si="2"/>
        <v/>
      </c>
      <c r="C670" s="14" t="str">
        <f>IF($A670&lt;&gt;"",MINIFS(Merchant!$A:$A,Merchant!$B:$B,$G$2),)</f>
        <v/>
      </c>
      <c r="D670" s="14" t="str">
        <f t="shared" si="3"/>
        <v/>
      </c>
      <c r="E670" s="14" t="str">
        <f t="shared" si="4"/>
        <v/>
      </c>
      <c r="F670" s="6" t="str">
        <f>IF($A670&lt;&gt;"",MAXIFS(Token!$C:$C,Token!$A:$A,$D670),)</f>
        <v/>
      </c>
    </row>
    <row r="671">
      <c r="A671" s="33" t="str">
        <f t="shared" si="1"/>
        <v/>
      </c>
      <c r="B671" s="22" t="str">
        <f t="shared" si="2"/>
        <v/>
      </c>
      <c r="C671" s="14" t="str">
        <f>IF($A671&lt;&gt;"",MINIFS(Merchant!$A:$A,Merchant!$B:$B,$G$2),)</f>
        <v/>
      </c>
      <c r="D671" s="14" t="str">
        <f t="shared" si="3"/>
        <v/>
      </c>
      <c r="E671" s="14" t="str">
        <f t="shared" si="4"/>
        <v/>
      </c>
      <c r="F671" s="6" t="str">
        <f>IF($A671&lt;&gt;"",MAXIFS(Token!$C:$C,Token!$A:$A,$D671),)</f>
        <v/>
      </c>
    </row>
    <row r="672">
      <c r="A672" s="33" t="str">
        <f t="shared" si="1"/>
        <v/>
      </c>
      <c r="B672" s="22" t="str">
        <f t="shared" si="2"/>
        <v/>
      </c>
      <c r="C672" s="14" t="str">
        <f>IF($A672&lt;&gt;"",MINIFS(Merchant!$A:$A,Merchant!$B:$B,$G$2),)</f>
        <v/>
      </c>
      <c r="D672" s="14" t="str">
        <f t="shared" si="3"/>
        <v/>
      </c>
      <c r="E672" s="14" t="str">
        <f t="shared" si="4"/>
        <v/>
      </c>
      <c r="F672" s="6" t="str">
        <f>IF($A672&lt;&gt;"",MAXIFS(Token!$C:$C,Token!$A:$A,$D672),)</f>
        <v/>
      </c>
    </row>
    <row r="673">
      <c r="A673" s="33" t="str">
        <f t="shared" si="1"/>
        <v/>
      </c>
      <c r="B673" s="22" t="str">
        <f t="shared" si="2"/>
        <v/>
      </c>
      <c r="C673" s="14" t="str">
        <f>IF($A673&lt;&gt;"",MINIFS(Merchant!$A:$A,Merchant!$B:$B,$G$2),)</f>
        <v/>
      </c>
      <c r="D673" s="14" t="str">
        <f t="shared" si="3"/>
        <v/>
      </c>
      <c r="E673" s="14" t="str">
        <f t="shared" si="4"/>
        <v/>
      </c>
      <c r="F673" s="6" t="str">
        <f>IF($A673&lt;&gt;"",MAXIFS(Token!$C:$C,Token!$A:$A,$D673),)</f>
        <v/>
      </c>
    </row>
    <row r="674">
      <c r="A674" s="33" t="str">
        <f t="shared" si="1"/>
        <v/>
      </c>
      <c r="B674" s="22" t="str">
        <f t="shared" si="2"/>
        <v/>
      </c>
      <c r="C674" s="14" t="str">
        <f>IF($A674&lt;&gt;"",MINIFS(Merchant!$A:$A,Merchant!$B:$B,$G$2),)</f>
        <v/>
      </c>
      <c r="D674" s="14" t="str">
        <f t="shared" si="3"/>
        <v/>
      </c>
      <c r="E674" s="14" t="str">
        <f t="shared" si="4"/>
        <v/>
      </c>
      <c r="F674" s="6" t="str">
        <f>IF($A674&lt;&gt;"",MAXIFS(Token!$C:$C,Token!$A:$A,$D674),)</f>
        <v/>
      </c>
    </row>
    <row r="675">
      <c r="A675" s="33" t="str">
        <f t="shared" si="1"/>
        <v/>
      </c>
      <c r="B675" s="22" t="str">
        <f t="shared" si="2"/>
        <v/>
      </c>
      <c r="C675" s="14" t="str">
        <f>IF($A675&lt;&gt;"",MINIFS(Merchant!$A:$A,Merchant!$B:$B,$G$2),)</f>
        <v/>
      </c>
      <c r="D675" s="14" t="str">
        <f t="shared" si="3"/>
        <v/>
      </c>
      <c r="E675" s="14" t="str">
        <f t="shared" si="4"/>
        <v/>
      </c>
      <c r="F675" s="6" t="str">
        <f>IF($A675&lt;&gt;"",MAXIFS(Token!$C:$C,Token!$A:$A,$D675),)</f>
        <v/>
      </c>
    </row>
    <row r="676">
      <c r="A676" s="33" t="str">
        <f t="shared" si="1"/>
        <v/>
      </c>
      <c r="B676" s="22" t="str">
        <f t="shared" si="2"/>
        <v/>
      </c>
      <c r="C676" s="14" t="str">
        <f>IF($A676&lt;&gt;"",MINIFS(Merchant!$A:$A,Merchant!$B:$B,$G$2),)</f>
        <v/>
      </c>
      <c r="D676" s="14" t="str">
        <f t="shared" si="3"/>
        <v/>
      </c>
      <c r="E676" s="14" t="str">
        <f t="shared" si="4"/>
        <v/>
      </c>
      <c r="F676" s="6" t="str">
        <f>IF($A676&lt;&gt;"",MAXIFS(Token!$C:$C,Token!$A:$A,$D676),)</f>
        <v/>
      </c>
    </row>
    <row r="677">
      <c r="A677" s="33" t="str">
        <f t="shared" si="1"/>
        <v/>
      </c>
      <c r="B677" s="22" t="str">
        <f t="shared" si="2"/>
        <v/>
      </c>
      <c r="C677" s="14" t="str">
        <f>IF($A677&lt;&gt;"",MINIFS(Merchant!$A:$A,Merchant!$B:$B,$G$2),)</f>
        <v/>
      </c>
      <c r="D677" s="14" t="str">
        <f t="shared" si="3"/>
        <v/>
      </c>
      <c r="E677" s="14" t="str">
        <f t="shared" si="4"/>
        <v/>
      </c>
      <c r="F677" s="6" t="str">
        <f>IF($A677&lt;&gt;"",MAXIFS(Token!$C:$C,Token!$A:$A,$D677),)</f>
        <v/>
      </c>
    </row>
    <row r="678">
      <c r="A678" s="33" t="str">
        <f t="shared" si="1"/>
        <v/>
      </c>
      <c r="B678" s="22" t="str">
        <f t="shared" si="2"/>
        <v/>
      </c>
      <c r="C678" s="14" t="str">
        <f>IF($A678&lt;&gt;"",MINIFS(Merchant!$A:$A,Merchant!$B:$B,$G$2),)</f>
        <v/>
      </c>
      <c r="D678" s="14" t="str">
        <f t="shared" si="3"/>
        <v/>
      </c>
      <c r="E678" s="14" t="str">
        <f t="shared" si="4"/>
        <v/>
      </c>
      <c r="F678" s="6" t="str">
        <f>IF($A678&lt;&gt;"",MAXIFS(Token!$C:$C,Token!$A:$A,$D678),)</f>
        <v/>
      </c>
    </row>
    <row r="679">
      <c r="A679" s="33" t="str">
        <f t="shared" si="1"/>
        <v/>
      </c>
      <c r="B679" s="22" t="str">
        <f t="shared" si="2"/>
        <v/>
      </c>
      <c r="C679" s="14" t="str">
        <f>IF($A679&lt;&gt;"",MINIFS(Merchant!$A:$A,Merchant!$B:$B,$G$2),)</f>
        <v/>
      </c>
      <c r="D679" s="14" t="str">
        <f t="shared" si="3"/>
        <v/>
      </c>
      <c r="E679" s="14" t="str">
        <f t="shared" si="4"/>
        <v/>
      </c>
      <c r="F679" s="6" t="str">
        <f>IF($A679&lt;&gt;"",MAXIFS(Token!$C:$C,Token!$A:$A,$D679),)</f>
        <v/>
      </c>
    </row>
    <row r="680">
      <c r="A680" s="33" t="str">
        <f t="shared" si="1"/>
        <v/>
      </c>
      <c r="B680" s="22" t="str">
        <f t="shared" si="2"/>
        <v/>
      </c>
      <c r="C680" s="14" t="str">
        <f>IF($A680&lt;&gt;"",MINIFS(Merchant!$A:$A,Merchant!$B:$B,$G$2),)</f>
        <v/>
      </c>
      <c r="D680" s="14" t="str">
        <f t="shared" si="3"/>
        <v/>
      </c>
      <c r="E680" s="14" t="str">
        <f t="shared" si="4"/>
        <v/>
      </c>
      <c r="F680" s="6" t="str">
        <f>IF($A680&lt;&gt;"",MAXIFS(Token!$C:$C,Token!$A:$A,$D680),)</f>
        <v/>
      </c>
    </row>
    <row r="681">
      <c r="A681" s="33" t="str">
        <f t="shared" si="1"/>
        <v/>
      </c>
      <c r="B681" s="22" t="str">
        <f t="shared" si="2"/>
        <v/>
      </c>
      <c r="C681" s="14" t="str">
        <f>IF($A681&lt;&gt;"",MINIFS(Merchant!$A:$A,Merchant!$B:$B,$G$2),)</f>
        <v/>
      </c>
      <c r="D681" s="14" t="str">
        <f t="shared" si="3"/>
        <v/>
      </c>
      <c r="E681" s="14" t="str">
        <f t="shared" si="4"/>
        <v/>
      </c>
      <c r="F681" s="6" t="str">
        <f>IF($A681&lt;&gt;"",MAXIFS(Token!$C:$C,Token!$A:$A,$D681),)</f>
        <v/>
      </c>
    </row>
    <row r="682">
      <c r="A682" s="33" t="str">
        <f t="shared" si="1"/>
        <v/>
      </c>
      <c r="B682" s="22" t="str">
        <f t="shared" si="2"/>
        <v/>
      </c>
      <c r="C682" s="14" t="str">
        <f>IF($A682&lt;&gt;"",MINIFS(Merchant!$A:$A,Merchant!$B:$B,$G$2),)</f>
        <v/>
      </c>
      <c r="D682" s="14" t="str">
        <f t="shared" si="3"/>
        <v/>
      </c>
      <c r="E682" s="14" t="str">
        <f t="shared" si="4"/>
        <v/>
      </c>
      <c r="F682" s="6" t="str">
        <f>IF($A682&lt;&gt;"",MAXIFS(Token!$C:$C,Token!$A:$A,$D682),)</f>
        <v/>
      </c>
    </row>
    <row r="683">
      <c r="A683" s="33" t="str">
        <f t="shared" si="1"/>
        <v/>
      </c>
      <c r="B683" s="22" t="str">
        <f t="shared" si="2"/>
        <v/>
      </c>
      <c r="C683" s="14" t="str">
        <f>IF($A683&lt;&gt;"",MINIFS(Merchant!$A:$A,Merchant!$B:$B,$G$2),)</f>
        <v/>
      </c>
      <c r="D683" s="14" t="str">
        <f t="shared" si="3"/>
        <v/>
      </c>
      <c r="E683" s="14" t="str">
        <f t="shared" si="4"/>
        <v/>
      </c>
      <c r="F683" s="6" t="str">
        <f>IF($A683&lt;&gt;"",MAXIFS(Token!$C:$C,Token!$A:$A,$D683),)</f>
        <v/>
      </c>
    </row>
    <row r="684">
      <c r="A684" s="33" t="str">
        <f t="shared" si="1"/>
        <v/>
      </c>
      <c r="B684" s="22" t="str">
        <f t="shared" si="2"/>
        <v/>
      </c>
      <c r="C684" s="14" t="str">
        <f>IF($A684&lt;&gt;"",MINIFS(Merchant!$A:$A,Merchant!$B:$B,$G$2),)</f>
        <v/>
      </c>
      <c r="D684" s="14" t="str">
        <f t="shared" si="3"/>
        <v/>
      </c>
      <c r="E684" s="14" t="str">
        <f t="shared" si="4"/>
        <v/>
      </c>
      <c r="F684" s="6" t="str">
        <f>IF($A684&lt;&gt;"",MAXIFS(Token!$C:$C,Token!$A:$A,$D684),)</f>
        <v/>
      </c>
    </row>
    <row r="685">
      <c r="A685" s="33" t="str">
        <f t="shared" si="1"/>
        <v/>
      </c>
      <c r="B685" s="22" t="str">
        <f t="shared" si="2"/>
        <v/>
      </c>
      <c r="C685" s="14" t="str">
        <f>IF($A685&lt;&gt;"",MINIFS(Merchant!$A:$A,Merchant!$B:$B,$G$2),)</f>
        <v/>
      </c>
      <c r="D685" s="14" t="str">
        <f t="shared" si="3"/>
        <v/>
      </c>
      <c r="E685" s="14" t="str">
        <f t="shared" si="4"/>
        <v/>
      </c>
      <c r="F685" s="6" t="str">
        <f>IF($A685&lt;&gt;"",MAXIFS(Token!$C:$C,Token!$A:$A,$D685),)</f>
        <v/>
      </c>
    </row>
    <row r="686">
      <c r="A686" s="33" t="str">
        <f t="shared" si="1"/>
        <v/>
      </c>
      <c r="B686" s="22" t="str">
        <f t="shared" si="2"/>
        <v/>
      </c>
      <c r="C686" s="14" t="str">
        <f>IF($A686&lt;&gt;"",MINIFS(Merchant!$A:$A,Merchant!$B:$B,$G$2),)</f>
        <v/>
      </c>
      <c r="D686" s="14" t="str">
        <f t="shared" si="3"/>
        <v/>
      </c>
      <c r="E686" s="14" t="str">
        <f t="shared" si="4"/>
        <v/>
      </c>
      <c r="F686" s="6" t="str">
        <f>IF($A686&lt;&gt;"",MAXIFS(Token!$C:$C,Token!$A:$A,$D686),)</f>
        <v/>
      </c>
    </row>
    <row r="687">
      <c r="A687" s="33" t="str">
        <f t="shared" si="1"/>
        <v/>
      </c>
      <c r="B687" s="22" t="str">
        <f t="shared" si="2"/>
        <v/>
      </c>
      <c r="C687" s="14" t="str">
        <f>IF($A687&lt;&gt;"",MINIFS(Merchant!$A:$A,Merchant!$B:$B,$G$2),)</f>
        <v/>
      </c>
      <c r="D687" s="14" t="str">
        <f t="shared" si="3"/>
        <v/>
      </c>
      <c r="E687" s="14" t="str">
        <f t="shared" si="4"/>
        <v/>
      </c>
      <c r="F687" s="6" t="str">
        <f>IF($A687&lt;&gt;"",MAXIFS(Token!$C:$C,Token!$A:$A,$D687),)</f>
        <v/>
      </c>
    </row>
    <row r="688">
      <c r="A688" s="33" t="str">
        <f t="shared" si="1"/>
        <v/>
      </c>
      <c r="B688" s="22" t="str">
        <f t="shared" si="2"/>
        <v/>
      </c>
      <c r="C688" s="14" t="str">
        <f>IF($A688&lt;&gt;"",MINIFS(Merchant!$A:$A,Merchant!$B:$B,$G$2),)</f>
        <v/>
      </c>
      <c r="D688" s="14" t="str">
        <f t="shared" si="3"/>
        <v/>
      </c>
      <c r="E688" s="14" t="str">
        <f t="shared" si="4"/>
        <v/>
      </c>
      <c r="F688" s="6" t="str">
        <f>IF($A688&lt;&gt;"",MAXIFS(Token!$C:$C,Token!$A:$A,$D688),)</f>
        <v/>
      </c>
    </row>
    <row r="689">
      <c r="A689" s="33" t="str">
        <f t="shared" si="1"/>
        <v/>
      </c>
      <c r="B689" s="22" t="str">
        <f t="shared" si="2"/>
        <v/>
      </c>
      <c r="C689" s="14" t="str">
        <f>IF($A689&lt;&gt;"",MINIFS(Merchant!$A:$A,Merchant!$B:$B,$G$2),)</f>
        <v/>
      </c>
      <c r="D689" s="14" t="str">
        <f t="shared" si="3"/>
        <v/>
      </c>
      <c r="E689" s="14" t="str">
        <f t="shared" si="4"/>
        <v/>
      </c>
      <c r="F689" s="6" t="str">
        <f>IF($A689&lt;&gt;"",MAXIFS(Token!$C:$C,Token!$A:$A,$D689),)</f>
        <v/>
      </c>
    </row>
    <row r="690">
      <c r="A690" s="33" t="str">
        <f t="shared" si="1"/>
        <v/>
      </c>
      <c r="B690" s="22" t="str">
        <f t="shared" si="2"/>
        <v/>
      </c>
      <c r="C690" s="14" t="str">
        <f>IF($A690&lt;&gt;"",MINIFS(Merchant!$A:$A,Merchant!$B:$B,$G$2),)</f>
        <v/>
      </c>
      <c r="D690" s="14" t="str">
        <f t="shared" si="3"/>
        <v/>
      </c>
      <c r="E690" s="14" t="str">
        <f t="shared" si="4"/>
        <v/>
      </c>
      <c r="F690" s="6" t="str">
        <f>IF($A690&lt;&gt;"",MAXIFS(Token!$C:$C,Token!$A:$A,$D690),)</f>
        <v/>
      </c>
    </row>
    <row r="691">
      <c r="A691" s="33" t="str">
        <f t="shared" si="1"/>
        <v/>
      </c>
      <c r="B691" s="22" t="str">
        <f t="shared" si="2"/>
        <v/>
      </c>
      <c r="C691" s="14" t="str">
        <f>IF($A691&lt;&gt;"",MINIFS(Merchant!$A:$A,Merchant!$B:$B,$G$2),)</f>
        <v/>
      </c>
      <c r="D691" s="14" t="str">
        <f t="shared" si="3"/>
        <v/>
      </c>
      <c r="E691" s="14" t="str">
        <f t="shared" si="4"/>
        <v/>
      </c>
      <c r="F691" s="6" t="str">
        <f>IF($A691&lt;&gt;"",MAXIFS(Token!$C:$C,Token!$A:$A,$D691),)</f>
        <v/>
      </c>
    </row>
    <row r="692">
      <c r="A692" s="33" t="str">
        <f t="shared" si="1"/>
        <v/>
      </c>
      <c r="B692" s="22" t="str">
        <f t="shared" si="2"/>
        <v/>
      </c>
      <c r="C692" s="14" t="str">
        <f>IF($A692&lt;&gt;"",MINIFS(Merchant!$A:$A,Merchant!$B:$B,$G$2),)</f>
        <v/>
      </c>
      <c r="D692" s="14" t="str">
        <f t="shared" si="3"/>
        <v/>
      </c>
      <c r="E692" s="14" t="str">
        <f t="shared" si="4"/>
        <v/>
      </c>
      <c r="F692" s="6" t="str">
        <f>IF($A692&lt;&gt;"",MAXIFS(Token!$C:$C,Token!$A:$A,$D692),)</f>
        <v/>
      </c>
    </row>
    <row r="693">
      <c r="A693" s="33" t="str">
        <f t="shared" si="1"/>
        <v/>
      </c>
      <c r="B693" s="22" t="str">
        <f t="shared" si="2"/>
        <v/>
      </c>
      <c r="C693" s="14" t="str">
        <f>IF($A693&lt;&gt;"",MINIFS(Merchant!$A:$A,Merchant!$B:$B,$G$2),)</f>
        <v/>
      </c>
      <c r="D693" s="14" t="str">
        <f t="shared" si="3"/>
        <v/>
      </c>
      <c r="E693" s="14" t="str">
        <f t="shared" si="4"/>
        <v/>
      </c>
      <c r="F693" s="6" t="str">
        <f>IF($A693&lt;&gt;"",MAXIFS(Token!$C:$C,Token!$A:$A,$D693),)</f>
        <v/>
      </c>
    </row>
    <row r="694">
      <c r="A694" s="33" t="str">
        <f t="shared" si="1"/>
        <v/>
      </c>
      <c r="B694" s="22" t="str">
        <f t="shared" si="2"/>
        <v/>
      </c>
      <c r="C694" s="14" t="str">
        <f>IF($A694&lt;&gt;"",MINIFS(Merchant!$A:$A,Merchant!$B:$B,$G$2),)</f>
        <v/>
      </c>
      <c r="D694" s="14" t="str">
        <f t="shared" si="3"/>
        <v/>
      </c>
      <c r="E694" s="14" t="str">
        <f t="shared" si="4"/>
        <v/>
      </c>
      <c r="F694" s="6" t="str">
        <f>IF($A694&lt;&gt;"",MAXIFS(Token!$C:$C,Token!$A:$A,$D694),)</f>
        <v/>
      </c>
    </row>
    <row r="695">
      <c r="A695" s="33" t="str">
        <f t="shared" si="1"/>
        <v/>
      </c>
      <c r="B695" s="22" t="str">
        <f t="shared" si="2"/>
        <v/>
      </c>
      <c r="C695" s="14" t="str">
        <f>IF($A695&lt;&gt;"",MINIFS(Merchant!$A:$A,Merchant!$B:$B,$G$2),)</f>
        <v/>
      </c>
      <c r="D695" s="14" t="str">
        <f t="shared" si="3"/>
        <v/>
      </c>
      <c r="E695" s="14" t="str">
        <f t="shared" si="4"/>
        <v/>
      </c>
      <c r="F695" s="6" t="str">
        <f>IF($A695&lt;&gt;"",MAXIFS(Token!$C:$C,Token!$A:$A,$D695),)</f>
        <v/>
      </c>
    </row>
    <row r="696">
      <c r="A696" s="33" t="str">
        <f t="shared" si="1"/>
        <v/>
      </c>
      <c r="B696" s="22" t="str">
        <f t="shared" si="2"/>
        <v/>
      </c>
      <c r="C696" s="14" t="str">
        <f>IF($A696&lt;&gt;"",MINIFS(Merchant!$A:$A,Merchant!$B:$B,$G$2),)</f>
        <v/>
      </c>
      <c r="D696" s="14" t="str">
        <f t="shared" si="3"/>
        <v/>
      </c>
      <c r="E696" s="14" t="str">
        <f t="shared" si="4"/>
        <v/>
      </c>
      <c r="F696" s="6" t="str">
        <f>IF($A696&lt;&gt;"",MAXIFS(Token!$C:$C,Token!$A:$A,$D696),)</f>
        <v/>
      </c>
    </row>
    <row r="697">
      <c r="A697" s="33" t="str">
        <f t="shared" si="1"/>
        <v/>
      </c>
      <c r="B697" s="22" t="str">
        <f t="shared" si="2"/>
        <v/>
      </c>
      <c r="C697" s="14" t="str">
        <f>IF($A697&lt;&gt;"",MINIFS(Merchant!$A:$A,Merchant!$B:$B,$G$2),)</f>
        <v/>
      </c>
      <c r="D697" s="14" t="str">
        <f t="shared" si="3"/>
        <v/>
      </c>
      <c r="E697" s="14" t="str">
        <f t="shared" si="4"/>
        <v/>
      </c>
      <c r="F697" s="6" t="str">
        <f>IF($A697&lt;&gt;"",MAXIFS(Token!$C:$C,Token!$A:$A,$D697),)</f>
        <v/>
      </c>
    </row>
    <row r="698">
      <c r="A698" s="33" t="str">
        <f t="shared" si="1"/>
        <v/>
      </c>
      <c r="B698" s="22" t="str">
        <f t="shared" si="2"/>
        <v/>
      </c>
      <c r="C698" s="14" t="str">
        <f>IF($A698&lt;&gt;"",MINIFS(Merchant!$A:$A,Merchant!$B:$B,$G$2),)</f>
        <v/>
      </c>
      <c r="D698" s="14" t="str">
        <f t="shared" si="3"/>
        <v/>
      </c>
      <c r="E698" s="14" t="str">
        <f t="shared" si="4"/>
        <v/>
      </c>
      <c r="F698" s="6" t="str">
        <f>IF($A698&lt;&gt;"",MAXIFS(Token!$C:$C,Token!$A:$A,$D698),)</f>
        <v/>
      </c>
    </row>
    <row r="699">
      <c r="A699" s="33" t="str">
        <f t="shared" si="1"/>
        <v/>
      </c>
      <c r="B699" s="22" t="str">
        <f t="shared" si="2"/>
        <v/>
      </c>
      <c r="C699" s="14" t="str">
        <f>IF($A699&lt;&gt;"",MINIFS(Merchant!$A:$A,Merchant!$B:$B,$G$2),)</f>
        <v/>
      </c>
      <c r="D699" s="14" t="str">
        <f t="shared" si="3"/>
        <v/>
      </c>
      <c r="E699" s="14" t="str">
        <f t="shared" si="4"/>
        <v/>
      </c>
      <c r="F699" s="6" t="str">
        <f>IF($A699&lt;&gt;"",MAXIFS(Token!$C:$C,Token!$A:$A,$D699),)</f>
        <v/>
      </c>
    </row>
    <row r="700">
      <c r="A700" s="33" t="str">
        <f t="shared" si="1"/>
        <v/>
      </c>
      <c r="B700" s="22" t="str">
        <f t="shared" si="2"/>
        <v/>
      </c>
      <c r="C700" s="14" t="str">
        <f>IF($A700&lt;&gt;"",MINIFS(Merchant!$A:$A,Merchant!$B:$B,$G$2),)</f>
        <v/>
      </c>
      <c r="D700" s="14" t="str">
        <f t="shared" si="3"/>
        <v/>
      </c>
      <c r="E700" s="14" t="str">
        <f t="shared" si="4"/>
        <v/>
      </c>
      <c r="F700" s="6" t="str">
        <f>IF($A700&lt;&gt;"",MAXIFS(Token!$C:$C,Token!$A:$A,$D700),)</f>
        <v/>
      </c>
    </row>
    <row r="701">
      <c r="A701" s="33" t="str">
        <f t="shared" si="1"/>
        <v/>
      </c>
      <c r="B701" s="22" t="str">
        <f t="shared" si="2"/>
        <v/>
      </c>
      <c r="C701" s="14" t="str">
        <f>IF($A701&lt;&gt;"",MINIFS(Merchant!$A:$A,Merchant!$B:$B,$G$2),)</f>
        <v/>
      </c>
      <c r="D701" s="14" t="str">
        <f t="shared" si="3"/>
        <v/>
      </c>
      <c r="E701" s="14" t="str">
        <f t="shared" si="4"/>
        <v/>
      </c>
      <c r="F701" s="6" t="str">
        <f>IF($A701&lt;&gt;"",MAXIFS(Token!$C:$C,Token!$A:$A,$D701),)</f>
        <v/>
      </c>
    </row>
    <row r="702">
      <c r="A702" s="33" t="str">
        <f t="shared" si="1"/>
        <v/>
      </c>
      <c r="B702" s="22" t="str">
        <f t="shared" si="2"/>
        <v/>
      </c>
      <c r="C702" s="14" t="str">
        <f>IF($A702&lt;&gt;"",MINIFS(Merchant!$A:$A,Merchant!$B:$B,$G$2),)</f>
        <v/>
      </c>
      <c r="D702" s="14" t="str">
        <f t="shared" si="3"/>
        <v/>
      </c>
      <c r="E702" s="14" t="str">
        <f t="shared" si="4"/>
        <v/>
      </c>
      <c r="F702" s="6" t="str">
        <f>IF($A702&lt;&gt;"",MAXIFS(Token!$C:$C,Token!$A:$A,$D702),)</f>
        <v/>
      </c>
    </row>
    <row r="703">
      <c r="A703" s="33" t="str">
        <f t="shared" si="1"/>
        <v/>
      </c>
      <c r="B703" s="22" t="str">
        <f t="shared" si="2"/>
        <v/>
      </c>
      <c r="C703" s="14" t="str">
        <f>IF($A703&lt;&gt;"",MINIFS(Merchant!$A:$A,Merchant!$B:$B,$G$2),)</f>
        <v/>
      </c>
      <c r="D703" s="14" t="str">
        <f t="shared" si="3"/>
        <v/>
      </c>
      <c r="E703" s="14" t="str">
        <f t="shared" si="4"/>
        <v/>
      </c>
      <c r="F703" s="6" t="str">
        <f>IF($A703&lt;&gt;"",MAXIFS(Token!$C:$C,Token!$A:$A,$D703),)</f>
        <v/>
      </c>
    </row>
    <row r="704">
      <c r="A704" s="33" t="str">
        <f t="shared" si="1"/>
        <v/>
      </c>
      <c r="B704" s="22" t="str">
        <f t="shared" si="2"/>
        <v/>
      </c>
      <c r="C704" s="14" t="str">
        <f>IF($A704&lt;&gt;"",MINIFS(Merchant!$A:$A,Merchant!$B:$B,$G$2),)</f>
        <v/>
      </c>
      <c r="D704" s="14" t="str">
        <f t="shared" si="3"/>
        <v/>
      </c>
      <c r="E704" s="14" t="str">
        <f t="shared" si="4"/>
        <v/>
      </c>
      <c r="F704" s="6" t="str">
        <f>IF($A704&lt;&gt;"",MAXIFS(Token!$C:$C,Token!$A:$A,$D704),)</f>
        <v/>
      </c>
    </row>
    <row r="705">
      <c r="A705" s="33" t="str">
        <f t="shared" si="1"/>
        <v/>
      </c>
      <c r="B705" s="22" t="str">
        <f t="shared" si="2"/>
        <v/>
      </c>
      <c r="C705" s="14" t="str">
        <f>IF($A705&lt;&gt;"",MINIFS(Merchant!$A:$A,Merchant!$B:$B,$G$2),)</f>
        <v/>
      </c>
      <c r="D705" s="14" t="str">
        <f t="shared" si="3"/>
        <v/>
      </c>
      <c r="E705" s="14" t="str">
        <f t="shared" si="4"/>
        <v/>
      </c>
      <c r="F705" s="6" t="str">
        <f>IF($A705&lt;&gt;"",MAXIFS(Token!$C:$C,Token!$A:$A,$D705),)</f>
        <v/>
      </c>
    </row>
    <row r="706">
      <c r="A706" s="33" t="str">
        <f t="shared" si="1"/>
        <v/>
      </c>
      <c r="B706" s="22" t="str">
        <f t="shared" si="2"/>
        <v/>
      </c>
      <c r="C706" s="14" t="str">
        <f>IF($A706&lt;&gt;"",MINIFS(Merchant!$A:$A,Merchant!$B:$B,$G$2),)</f>
        <v/>
      </c>
      <c r="D706" s="14" t="str">
        <f t="shared" si="3"/>
        <v/>
      </c>
      <c r="E706" s="14" t="str">
        <f t="shared" si="4"/>
        <v/>
      </c>
      <c r="F706" s="6" t="str">
        <f>IF($A706&lt;&gt;"",MAXIFS(Token!$C:$C,Token!$A:$A,$D706),)</f>
        <v/>
      </c>
    </row>
    <row r="707">
      <c r="A707" s="33" t="str">
        <f t="shared" si="1"/>
        <v/>
      </c>
      <c r="B707" s="22" t="str">
        <f t="shared" si="2"/>
        <v/>
      </c>
      <c r="C707" s="14" t="str">
        <f>IF($A707&lt;&gt;"",MINIFS(Merchant!$A:$A,Merchant!$B:$B,$G$2),)</f>
        <v/>
      </c>
      <c r="D707" s="14" t="str">
        <f t="shared" si="3"/>
        <v/>
      </c>
      <c r="E707" s="14" t="str">
        <f t="shared" si="4"/>
        <v/>
      </c>
      <c r="F707" s="6" t="str">
        <f>IF($A707&lt;&gt;"",MAXIFS(Token!$C:$C,Token!$A:$A,$D707),)</f>
        <v/>
      </c>
    </row>
    <row r="708">
      <c r="A708" s="33" t="str">
        <f t="shared" si="1"/>
        <v/>
      </c>
      <c r="B708" s="22" t="str">
        <f t="shared" si="2"/>
        <v/>
      </c>
      <c r="C708" s="14" t="str">
        <f>IF($A708&lt;&gt;"",MINIFS(Merchant!$A:$A,Merchant!$B:$B,$G$2),)</f>
        <v/>
      </c>
      <c r="D708" s="14" t="str">
        <f t="shared" si="3"/>
        <v/>
      </c>
      <c r="E708" s="14" t="str">
        <f t="shared" si="4"/>
        <v/>
      </c>
      <c r="F708" s="6" t="str">
        <f>IF($A708&lt;&gt;"",MAXIFS(Token!$C:$C,Token!$A:$A,$D708),)</f>
        <v/>
      </c>
    </row>
    <row r="709">
      <c r="A709" s="33" t="str">
        <f t="shared" si="1"/>
        <v/>
      </c>
      <c r="B709" s="22" t="str">
        <f t="shared" si="2"/>
        <v/>
      </c>
      <c r="C709" s="14" t="str">
        <f>IF($A709&lt;&gt;"",MINIFS(Merchant!$A:$A,Merchant!$B:$B,$G$2),)</f>
        <v/>
      </c>
      <c r="D709" s="14" t="str">
        <f t="shared" si="3"/>
        <v/>
      </c>
      <c r="E709" s="14" t="str">
        <f t="shared" si="4"/>
        <v/>
      </c>
      <c r="F709" s="6" t="str">
        <f>IF($A709&lt;&gt;"",MAXIFS(Token!$C:$C,Token!$A:$A,$D709),)</f>
        <v/>
      </c>
    </row>
    <row r="710">
      <c r="A710" s="33" t="str">
        <f t="shared" si="1"/>
        <v/>
      </c>
      <c r="B710" s="22" t="str">
        <f t="shared" si="2"/>
        <v/>
      </c>
      <c r="C710" s="14" t="str">
        <f>IF($A710&lt;&gt;"",MINIFS(Merchant!$A:$A,Merchant!$B:$B,$G$2),)</f>
        <v/>
      </c>
      <c r="D710" s="14" t="str">
        <f t="shared" si="3"/>
        <v/>
      </c>
      <c r="E710" s="14" t="str">
        <f t="shared" si="4"/>
        <v/>
      </c>
      <c r="F710" s="6" t="str">
        <f>IF($A710&lt;&gt;"",MAXIFS(Token!$C:$C,Token!$A:$A,$D710),)</f>
        <v/>
      </c>
    </row>
    <row r="711">
      <c r="A711" s="33" t="str">
        <f t="shared" si="1"/>
        <v/>
      </c>
      <c r="B711" s="22" t="str">
        <f t="shared" si="2"/>
        <v/>
      </c>
      <c r="C711" s="14" t="str">
        <f>IF($A711&lt;&gt;"",MINIFS(Merchant!$A:$A,Merchant!$B:$B,$G$2),)</f>
        <v/>
      </c>
      <c r="D711" s="14" t="str">
        <f t="shared" si="3"/>
        <v/>
      </c>
      <c r="E711" s="14" t="str">
        <f t="shared" si="4"/>
        <v/>
      </c>
      <c r="F711" s="6" t="str">
        <f>IF($A711&lt;&gt;"",MAXIFS(Token!$C:$C,Token!$A:$A,$D711),)</f>
        <v/>
      </c>
    </row>
    <row r="712">
      <c r="A712" s="33" t="str">
        <f t="shared" si="1"/>
        <v/>
      </c>
      <c r="B712" s="22" t="str">
        <f t="shared" si="2"/>
        <v/>
      </c>
      <c r="C712" s="14" t="str">
        <f>IF($A712&lt;&gt;"",MINIFS(Merchant!$A:$A,Merchant!$B:$B,$G$2),)</f>
        <v/>
      </c>
      <c r="D712" s="14" t="str">
        <f t="shared" si="3"/>
        <v/>
      </c>
      <c r="E712" s="14" t="str">
        <f t="shared" si="4"/>
        <v/>
      </c>
      <c r="F712" s="6" t="str">
        <f>IF($A712&lt;&gt;"",MAXIFS(Token!$C:$C,Token!$A:$A,$D712),)</f>
        <v/>
      </c>
    </row>
    <row r="713">
      <c r="A713" s="33" t="str">
        <f t="shared" si="1"/>
        <v/>
      </c>
      <c r="B713" s="22" t="str">
        <f t="shared" si="2"/>
        <v/>
      </c>
      <c r="C713" s="14" t="str">
        <f>IF($A713&lt;&gt;"",MINIFS(Merchant!$A:$A,Merchant!$B:$B,$G$2),)</f>
        <v/>
      </c>
      <c r="D713" s="14" t="str">
        <f t="shared" si="3"/>
        <v/>
      </c>
      <c r="E713" s="14" t="str">
        <f t="shared" si="4"/>
        <v/>
      </c>
      <c r="F713" s="6" t="str">
        <f>IF($A713&lt;&gt;"",MAXIFS(Token!$C:$C,Token!$A:$A,$D713),)</f>
        <v/>
      </c>
    </row>
    <row r="714">
      <c r="A714" s="33" t="str">
        <f t="shared" si="1"/>
        <v/>
      </c>
      <c r="B714" s="22" t="str">
        <f t="shared" si="2"/>
        <v/>
      </c>
      <c r="C714" s="14" t="str">
        <f>IF($A714&lt;&gt;"",MINIFS(Merchant!$A:$A,Merchant!$B:$B,$G$2),)</f>
        <v/>
      </c>
      <c r="D714" s="14" t="str">
        <f t="shared" si="3"/>
        <v/>
      </c>
      <c r="E714" s="14" t="str">
        <f t="shared" si="4"/>
        <v/>
      </c>
      <c r="F714" s="6" t="str">
        <f>IF($A714&lt;&gt;"",MAXIFS(Token!$C:$C,Token!$A:$A,$D714),)</f>
        <v/>
      </c>
    </row>
    <row r="715">
      <c r="A715" s="33" t="str">
        <f t="shared" si="1"/>
        <v/>
      </c>
      <c r="B715" s="22" t="str">
        <f t="shared" si="2"/>
        <v/>
      </c>
      <c r="C715" s="14" t="str">
        <f>IF($A715&lt;&gt;"",MINIFS(Merchant!$A:$A,Merchant!$B:$B,$G$2),)</f>
        <v/>
      </c>
      <c r="D715" s="14" t="str">
        <f t="shared" si="3"/>
        <v/>
      </c>
      <c r="E715" s="14" t="str">
        <f t="shared" si="4"/>
        <v/>
      </c>
      <c r="F715" s="6" t="str">
        <f>IF($A715&lt;&gt;"",MAXIFS(Token!$C:$C,Token!$A:$A,$D715),)</f>
        <v/>
      </c>
    </row>
    <row r="716">
      <c r="A716" s="33" t="str">
        <f t="shared" si="1"/>
        <v/>
      </c>
      <c r="B716" s="22" t="str">
        <f t="shared" si="2"/>
        <v/>
      </c>
      <c r="C716" s="14" t="str">
        <f>IF($A716&lt;&gt;"",MINIFS(Merchant!$A:$A,Merchant!$B:$B,$G$2),)</f>
        <v/>
      </c>
      <c r="D716" s="14" t="str">
        <f t="shared" si="3"/>
        <v/>
      </c>
      <c r="E716" s="14" t="str">
        <f t="shared" si="4"/>
        <v/>
      </c>
      <c r="F716" s="6" t="str">
        <f>IF($A716&lt;&gt;"",MAXIFS(Token!$C:$C,Token!$A:$A,$D716),)</f>
        <v/>
      </c>
    </row>
    <row r="717">
      <c r="A717" s="33" t="str">
        <f t="shared" si="1"/>
        <v/>
      </c>
      <c r="B717" s="22" t="str">
        <f t="shared" si="2"/>
        <v/>
      </c>
      <c r="C717" s="14" t="str">
        <f>IF($A717&lt;&gt;"",MINIFS(Merchant!$A:$A,Merchant!$B:$B,$G$2),)</f>
        <v/>
      </c>
      <c r="D717" s="14" t="str">
        <f t="shared" si="3"/>
        <v/>
      </c>
      <c r="E717" s="14" t="str">
        <f t="shared" si="4"/>
        <v/>
      </c>
      <c r="F717" s="6" t="str">
        <f>IF($A717&lt;&gt;"",MAXIFS(Token!$C:$C,Token!$A:$A,$D717),)</f>
        <v/>
      </c>
    </row>
    <row r="718">
      <c r="A718" s="33" t="str">
        <f t="shared" si="1"/>
        <v/>
      </c>
      <c r="B718" s="22" t="str">
        <f t="shared" si="2"/>
        <v/>
      </c>
      <c r="C718" s="14" t="str">
        <f>IF($A718&lt;&gt;"",MINIFS(Merchant!$A:$A,Merchant!$B:$B,$G$2),)</f>
        <v/>
      </c>
      <c r="D718" s="14" t="str">
        <f t="shared" si="3"/>
        <v/>
      </c>
      <c r="E718" s="14" t="str">
        <f t="shared" si="4"/>
        <v/>
      </c>
      <c r="F718" s="6" t="str">
        <f>IF($A718&lt;&gt;"",MAXIFS(Token!$C:$C,Token!$A:$A,$D718),)</f>
        <v/>
      </c>
    </row>
    <row r="719">
      <c r="A719" s="33" t="str">
        <f t="shared" si="1"/>
        <v/>
      </c>
      <c r="B719" s="22" t="str">
        <f t="shared" si="2"/>
        <v/>
      </c>
      <c r="C719" s="14" t="str">
        <f>IF($A719&lt;&gt;"",MINIFS(Merchant!$A:$A,Merchant!$B:$B,$G$2),)</f>
        <v/>
      </c>
      <c r="D719" s="14" t="str">
        <f t="shared" si="3"/>
        <v/>
      </c>
      <c r="E719" s="14" t="str">
        <f t="shared" si="4"/>
        <v/>
      </c>
      <c r="F719" s="6" t="str">
        <f>IF($A719&lt;&gt;"",MAXIFS(Token!$C:$C,Token!$A:$A,$D719),)</f>
        <v/>
      </c>
    </row>
    <row r="720">
      <c r="A720" s="33" t="str">
        <f t="shared" si="1"/>
        <v/>
      </c>
      <c r="B720" s="22" t="str">
        <f t="shared" si="2"/>
        <v/>
      </c>
      <c r="C720" s="14" t="str">
        <f>IF($A720&lt;&gt;"",MINIFS(Merchant!$A:$A,Merchant!$B:$B,$G$2),)</f>
        <v/>
      </c>
      <c r="D720" s="14" t="str">
        <f t="shared" si="3"/>
        <v/>
      </c>
      <c r="E720" s="14" t="str">
        <f t="shared" si="4"/>
        <v/>
      </c>
      <c r="F720" s="6" t="str">
        <f>IF($A720&lt;&gt;"",MAXIFS(Token!$C:$C,Token!$A:$A,$D720),)</f>
        <v/>
      </c>
    </row>
    <row r="721">
      <c r="A721" s="33" t="str">
        <f t="shared" si="1"/>
        <v/>
      </c>
      <c r="B721" s="22" t="str">
        <f t="shared" si="2"/>
        <v/>
      </c>
      <c r="C721" s="14" t="str">
        <f>IF($A721&lt;&gt;"",MINIFS(Merchant!$A:$A,Merchant!$B:$B,$G$2),)</f>
        <v/>
      </c>
      <c r="D721" s="14" t="str">
        <f t="shared" si="3"/>
        <v/>
      </c>
      <c r="E721" s="14" t="str">
        <f t="shared" si="4"/>
        <v/>
      </c>
      <c r="F721" s="6" t="str">
        <f>IF($A721&lt;&gt;"",MAXIFS(Token!$C:$C,Token!$A:$A,$D721),)</f>
        <v/>
      </c>
    </row>
    <row r="722">
      <c r="A722" s="33" t="str">
        <f t="shared" si="1"/>
        <v/>
      </c>
      <c r="B722" s="22" t="str">
        <f t="shared" si="2"/>
        <v/>
      </c>
      <c r="C722" s="14" t="str">
        <f>IF($A722&lt;&gt;"",MINIFS(Merchant!$A:$A,Merchant!$B:$B,$G$2),)</f>
        <v/>
      </c>
      <c r="D722" s="14" t="str">
        <f t="shared" si="3"/>
        <v/>
      </c>
      <c r="E722" s="14" t="str">
        <f t="shared" si="4"/>
        <v/>
      </c>
      <c r="F722" s="6" t="str">
        <f>IF($A722&lt;&gt;"",MAXIFS(Token!$C:$C,Token!$A:$A,$D722),)</f>
        <v/>
      </c>
    </row>
    <row r="723">
      <c r="A723" s="33" t="str">
        <f t="shared" si="1"/>
        <v/>
      </c>
      <c r="B723" s="22" t="str">
        <f t="shared" si="2"/>
        <v/>
      </c>
      <c r="C723" s="14" t="str">
        <f>IF($A723&lt;&gt;"",MINIFS(Merchant!$A:$A,Merchant!$B:$B,$G$2),)</f>
        <v/>
      </c>
      <c r="D723" s="14" t="str">
        <f t="shared" si="3"/>
        <v/>
      </c>
      <c r="E723" s="14" t="str">
        <f t="shared" si="4"/>
        <v/>
      </c>
      <c r="F723" s="6" t="str">
        <f>IF($A723&lt;&gt;"",MAXIFS(Token!$C:$C,Token!$A:$A,$D723),)</f>
        <v/>
      </c>
    </row>
    <row r="724">
      <c r="A724" s="33" t="str">
        <f t="shared" si="1"/>
        <v/>
      </c>
      <c r="B724" s="22" t="str">
        <f t="shared" si="2"/>
        <v/>
      </c>
      <c r="C724" s="14" t="str">
        <f>IF($A724&lt;&gt;"",MINIFS(Merchant!$A:$A,Merchant!$B:$B,$G$2),)</f>
        <v/>
      </c>
      <c r="D724" s="14" t="str">
        <f t="shared" si="3"/>
        <v/>
      </c>
      <c r="E724" s="14" t="str">
        <f t="shared" si="4"/>
        <v/>
      </c>
      <c r="F724" s="6" t="str">
        <f>IF($A724&lt;&gt;"",MAXIFS(Token!$C:$C,Token!$A:$A,$D724),)</f>
        <v/>
      </c>
    </row>
    <row r="725">
      <c r="A725" s="33" t="str">
        <f t="shared" si="1"/>
        <v/>
      </c>
      <c r="B725" s="22" t="str">
        <f t="shared" si="2"/>
        <v/>
      </c>
      <c r="C725" s="14" t="str">
        <f>IF($A725&lt;&gt;"",MINIFS(Merchant!$A:$A,Merchant!$B:$B,$G$2),)</f>
        <v/>
      </c>
      <c r="D725" s="14" t="str">
        <f t="shared" si="3"/>
        <v/>
      </c>
      <c r="E725" s="14" t="str">
        <f t="shared" si="4"/>
        <v/>
      </c>
      <c r="F725" s="6" t="str">
        <f>IF($A725&lt;&gt;"",MAXIFS(Token!$C:$C,Token!$A:$A,$D725),)</f>
        <v/>
      </c>
    </row>
    <row r="726">
      <c r="A726" s="33" t="str">
        <f t="shared" si="1"/>
        <v/>
      </c>
      <c r="B726" s="22" t="str">
        <f t="shared" si="2"/>
        <v/>
      </c>
      <c r="C726" s="14" t="str">
        <f>IF($A726&lt;&gt;"",MINIFS(Merchant!$A:$A,Merchant!$B:$B,$G$2),)</f>
        <v/>
      </c>
      <c r="D726" s="14" t="str">
        <f t="shared" si="3"/>
        <v/>
      </c>
      <c r="E726" s="14" t="str">
        <f t="shared" si="4"/>
        <v/>
      </c>
      <c r="F726" s="6" t="str">
        <f>IF($A726&lt;&gt;"",MAXIFS(Token!$C:$C,Token!$A:$A,$D726),)</f>
        <v/>
      </c>
    </row>
    <row r="727">
      <c r="A727" s="33" t="str">
        <f t="shared" si="1"/>
        <v/>
      </c>
      <c r="B727" s="22" t="str">
        <f t="shared" si="2"/>
        <v/>
      </c>
      <c r="C727" s="14" t="str">
        <f>IF($A727&lt;&gt;"",MINIFS(Merchant!$A:$A,Merchant!$B:$B,$G$2),)</f>
        <v/>
      </c>
      <c r="D727" s="14" t="str">
        <f t="shared" si="3"/>
        <v/>
      </c>
      <c r="E727" s="14" t="str">
        <f t="shared" si="4"/>
        <v/>
      </c>
      <c r="F727" s="6" t="str">
        <f>IF($A727&lt;&gt;"",MAXIFS(Token!$C:$C,Token!$A:$A,$D727),)</f>
        <v/>
      </c>
    </row>
    <row r="728">
      <c r="A728" s="33" t="str">
        <f t="shared" si="1"/>
        <v/>
      </c>
      <c r="B728" s="22" t="str">
        <f t="shared" si="2"/>
        <v/>
      </c>
      <c r="C728" s="14" t="str">
        <f>IF($A728&lt;&gt;"",MINIFS(Merchant!$A:$A,Merchant!$B:$B,$G$2),)</f>
        <v/>
      </c>
      <c r="D728" s="14" t="str">
        <f t="shared" si="3"/>
        <v/>
      </c>
      <c r="E728" s="14" t="str">
        <f t="shared" si="4"/>
        <v/>
      </c>
      <c r="F728" s="6" t="str">
        <f>IF($A728&lt;&gt;"",MAXIFS(Token!$C:$C,Token!$A:$A,$D728),)</f>
        <v/>
      </c>
    </row>
    <row r="729">
      <c r="A729" s="33" t="str">
        <f t="shared" si="1"/>
        <v/>
      </c>
      <c r="B729" s="22" t="str">
        <f t="shared" si="2"/>
        <v/>
      </c>
      <c r="C729" s="14" t="str">
        <f>IF($A729&lt;&gt;"",MINIFS(Merchant!$A:$A,Merchant!$B:$B,$G$2),)</f>
        <v/>
      </c>
      <c r="D729" s="14" t="str">
        <f t="shared" si="3"/>
        <v/>
      </c>
      <c r="E729" s="14" t="str">
        <f t="shared" si="4"/>
        <v/>
      </c>
      <c r="F729" s="6" t="str">
        <f>IF($A729&lt;&gt;"",MAXIFS(Token!$C:$C,Token!$A:$A,$D729),)</f>
        <v/>
      </c>
    </row>
    <row r="730">
      <c r="A730" s="33" t="str">
        <f t="shared" si="1"/>
        <v/>
      </c>
      <c r="B730" s="22" t="str">
        <f t="shared" si="2"/>
        <v/>
      </c>
      <c r="C730" s="14" t="str">
        <f>IF($A730&lt;&gt;"",MINIFS(Merchant!$A:$A,Merchant!$B:$B,$G$2),)</f>
        <v/>
      </c>
      <c r="D730" s="14" t="str">
        <f t="shared" si="3"/>
        <v/>
      </c>
      <c r="E730" s="14" t="str">
        <f t="shared" si="4"/>
        <v/>
      </c>
      <c r="F730" s="6" t="str">
        <f>IF($A730&lt;&gt;"",MAXIFS(Token!$C:$C,Token!$A:$A,$D730),)</f>
        <v/>
      </c>
    </row>
    <row r="731">
      <c r="A731" s="33" t="str">
        <f t="shared" si="1"/>
        <v/>
      </c>
      <c r="B731" s="22" t="str">
        <f t="shared" si="2"/>
        <v/>
      </c>
      <c r="C731" s="14" t="str">
        <f>IF($A731&lt;&gt;"",MINIFS(Merchant!$A:$A,Merchant!$B:$B,$G$2),)</f>
        <v/>
      </c>
      <c r="D731" s="14" t="str">
        <f t="shared" si="3"/>
        <v/>
      </c>
      <c r="E731" s="14" t="str">
        <f t="shared" si="4"/>
        <v/>
      </c>
      <c r="F731" s="6" t="str">
        <f>IF($A731&lt;&gt;"",MAXIFS(Token!$C:$C,Token!$A:$A,$D731),)</f>
        <v/>
      </c>
    </row>
    <row r="732">
      <c r="A732" s="33" t="str">
        <f t="shared" si="1"/>
        <v/>
      </c>
      <c r="B732" s="22" t="str">
        <f t="shared" si="2"/>
        <v/>
      </c>
      <c r="C732" s="14" t="str">
        <f>IF($A732&lt;&gt;"",MINIFS(Merchant!$A:$A,Merchant!$B:$B,$G$2),)</f>
        <v/>
      </c>
      <c r="D732" s="14" t="str">
        <f t="shared" si="3"/>
        <v/>
      </c>
      <c r="E732" s="14" t="str">
        <f t="shared" si="4"/>
        <v/>
      </c>
      <c r="F732" s="6" t="str">
        <f>IF($A732&lt;&gt;"",MAXIFS(Token!$C:$C,Token!$A:$A,$D732),)</f>
        <v/>
      </c>
    </row>
    <row r="733">
      <c r="A733" s="33" t="str">
        <f t="shared" si="1"/>
        <v/>
      </c>
      <c r="B733" s="22" t="str">
        <f t="shared" si="2"/>
        <v/>
      </c>
      <c r="C733" s="14" t="str">
        <f>IF($A733&lt;&gt;"",MINIFS(Merchant!$A:$A,Merchant!$B:$B,$G$2),)</f>
        <v/>
      </c>
      <c r="D733" s="14" t="str">
        <f t="shared" si="3"/>
        <v/>
      </c>
      <c r="E733" s="14" t="str">
        <f t="shared" si="4"/>
        <v/>
      </c>
      <c r="F733" s="6" t="str">
        <f>IF($A733&lt;&gt;"",MAXIFS(Token!$C:$C,Token!$A:$A,$D733),)</f>
        <v/>
      </c>
    </row>
    <row r="734">
      <c r="A734" s="33" t="str">
        <f t="shared" si="1"/>
        <v/>
      </c>
      <c r="B734" s="22" t="str">
        <f t="shared" si="2"/>
        <v/>
      </c>
      <c r="C734" s="14" t="str">
        <f>IF($A734&lt;&gt;"",MINIFS(Merchant!$A:$A,Merchant!$B:$B,$G$2),)</f>
        <v/>
      </c>
      <c r="D734" s="14" t="str">
        <f t="shared" si="3"/>
        <v/>
      </c>
      <c r="E734" s="14" t="str">
        <f t="shared" si="4"/>
        <v/>
      </c>
      <c r="F734" s="6" t="str">
        <f>IF($A734&lt;&gt;"",MAXIFS(Token!$C:$C,Token!$A:$A,$D734),)</f>
        <v/>
      </c>
    </row>
    <row r="735">
      <c r="A735" s="33" t="str">
        <f t="shared" si="1"/>
        <v/>
      </c>
      <c r="B735" s="22" t="str">
        <f t="shared" si="2"/>
        <v/>
      </c>
      <c r="C735" s="14" t="str">
        <f>IF($A735&lt;&gt;"",MINIFS(Merchant!$A:$A,Merchant!$B:$B,$G$2),)</f>
        <v/>
      </c>
      <c r="D735" s="14" t="str">
        <f t="shared" si="3"/>
        <v/>
      </c>
      <c r="E735" s="14" t="str">
        <f t="shared" si="4"/>
        <v/>
      </c>
      <c r="F735" s="6" t="str">
        <f>IF($A735&lt;&gt;"",MAXIFS(Token!$C:$C,Token!$A:$A,$D735),)</f>
        <v/>
      </c>
    </row>
    <row r="736">
      <c r="A736" s="33" t="str">
        <f t="shared" si="1"/>
        <v/>
      </c>
      <c r="B736" s="22" t="str">
        <f t="shared" si="2"/>
        <v/>
      </c>
      <c r="C736" s="14" t="str">
        <f>IF($A736&lt;&gt;"",MINIFS(Merchant!$A:$A,Merchant!$B:$B,$G$2),)</f>
        <v/>
      </c>
      <c r="D736" s="14" t="str">
        <f t="shared" si="3"/>
        <v/>
      </c>
      <c r="E736" s="14" t="str">
        <f t="shared" si="4"/>
        <v/>
      </c>
      <c r="F736" s="6" t="str">
        <f>IF($A736&lt;&gt;"",MAXIFS(Token!$C:$C,Token!$A:$A,$D736),)</f>
        <v/>
      </c>
    </row>
    <row r="737">
      <c r="A737" s="33" t="str">
        <f t="shared" si="1"/>
        <v/>
      </c>
      <c r="B737" s="22" t="str">
        <f t="shared" si="2"/>
        <v/>
      </c>
      <c r="C737" s="14" t="str">
        <f>IF($A737&lt;&gt;"",MINIFS(Merchant!$A:$A,Merchant!$B:$B,$G$2),)</f>
        <v/>
      </c>
      <c r="D737" s="14" t="str">
        <f t="shared" si="3"/>
        <v/>
      </c>
      <c r="E737" s="14" t="str">
        <f t="shared" si="4"/>
        <v/>
      </c>
      <c r="F737" s="6" t="str">
        <f>IF($A737&lt;&gt;"",MAXIFS(Token!$C:$C,Token!$A:$A,$D737),)</f>
        <v/>
      </c>
    </row>
    <row r="738">
      <c r="A738" s="33" t="str">
        <f t="shared" si="1"/>
        <v/>
      </c>
      <c r="B738" s="22" t="str">
        <f t="shared" si="2"/>
        <v/>
      </c>
      <c r="C738" s="14" t="str">
        <f>IF($A738&lt;&gt;"",MINIFS(Merchant!$A:$A,Merchant!$B:$B,$G$2),)</f>
        <v/>
      </c>
      <c r="D738" s="14" t="str">
        <f t="shared" si="3"/>
        <v/>
      </c>
      <c r="E738" s="14" t="str">
        <f t="shared" si="4"/>
        <v/>
      </c>
      <c r="F738" s="6" t="str">
        <f>IF($A738&lt;&gt;"",MAXIFS(Token!$C:$C,Token!$A:$A,$D738),)</f>
        <v/>
      </c>
    </row>
    <row r="739">
      <c r="A739" s="33" t="str">
        <f t="shared" si="1"/>
        <v/>
      </c>
      <c r="B739" s="22" t="str">
        <f t="shared" si="2"/>
        <v/>
      </c>
      <c r="C739" s="14" t="str">
        <f>IF($A739&lt;&gt;"",MINIFS(Merchant!$A:$A,Merchant!$B:$B,$G$2),)</f>
        <v/>
      </c>
      <c r="D739" s="14" t="str">
        <f t="shared" si="3"/>
        <v/>
      </c>
      <c r="E739" s="14" t="str">
        <f t="shared" si="4"/>
        <v/>
      </c>
      <c r="F739" s="6" t="str">
        <f>IF($A739&lt;&gt;"",MAXIFS(Token!$C:$C,Token!$A:$A,$D739),)</f>
        <v/>
      </c>
    </row>
    <row r="740">
      <c r="A740" s="33" t="str">
        <f t="shared" si="1"/>
        <v/>
      </c>
      <c r="B740" s="22" t="str">
        <f t="shared" si="2"/>
        <v/>
      </c>
      <c r="C740" s="14" t="str">
        <f>IF($A740&lt;&gt;"",MINIFS(Merchant!$A:$A,Merchant!$B:$B,$G$2),)</f>
        <v/>
      </c>
      <c r="D740" s="14" t="str">
        <f t="shared" si="3"/>
        <v/>
      </c>
      <c r="E740" s="14" t="str">
        <f t="shared" si="4"/>
        <v/>
      </c>
      <c r="F740" s="6" t="str">
        <f>IF($A740&lt;&gt;"",MAXIFS(Token!$C:$C,Token!$A:$A,$D740),)</f>
        <v/>
      </c>
    </row>
    <row r="741">
      <c r="A741" s="33" t="str">
        <f t="shared" si="1"/>
        <v/>
      </c>
      <c r="B741" s="22" t="str">
        <f t="shared" si="2"/>
        <v/>
      </c>
      <c r="C741" s="14" t="str">
        <f>IF($A741&lt;&gt;"",MINIFS(Merchant!$A:$A,Merchant!$B:$B,$G$2),)</f>
        <v/>
      </c>
      <c r="D741" s="14" t="str">
        <f t="shared" si="3"/>
        <v/>
      </c>
      <c r="E741" s="14" t="str">
        <f t="shared" si="4"/>
        <v/>
      </c>
      <c r="F741" s="6" t="str">
        <f>IF($A741&lt;&gt;"",MAXIFS(Token!$C:$C,Token!$A:$A,$D741),)</f>
        <v/>
      </c>
    </row>
    <row r="742">
      <c r="A742" s="33" t="str">
        <f t="shared" si="1"/>
        <v/>
      </c>
      <c r="B742" s="22" t="str">
        <f t="shared" si="2"/>
        <v/>
      </c>
      <c r="C742" s="14" t="str">
        <f>IF($A742&lt;&gt;"",MINIFS(Merchant!$A:$A,Merchant!$B:$B,$G$2),)</f>
        <v/>
      </c>
      <c r="D742" s="14" t="str">
        <f t="shared" si="3"/>
        <v/>
      </c>
      <c r="E742" s="14" t="str">
        <f t="shared" si="4"/>
        <v/>
      </c>
      <c r="F742" s="6" t="str">
        <f>IF($A742&lt;&gt;"",MAXIFS(Token!$C:$C,Token!$A:$A,$D742),)</f>
        <v/>
      </c>
    </row>
    <row r="743">
      <c r="A743" s="33" t="str">
        <f t="shared" si="1"/>
        <v/>
      </c>
      <c r="B743" s="22" t="str">
        <f t="shared" si="2"/>
        <v/>
      </c>
      <c r="C743" s="14" t="str">
        <f>IF($A743&lt;&gt;"",MINIFS(Merchant!$A:$A,Merchant!$B:$B,$G$2),)</f>
        <v/>
      </c>
      <c r="D743" s="14" t="str">
        <f t="shared" si="3"/>
        <v/>
      </c>
      <c r="E743" s="14" t="str">
        <f t="shared" si="4"/>
        <v/>
      </c>
      <c r="F743" s="6" t="str">
        <f>IF($A743&lt;&gt;"",MAXIFS(Token!$C:$C,Token!$A:$A,$D743),)</f>
        <v/>
      </c>
    </row>
    <row r="744">
      <c r="A744" s="33" t="str">
        <f t="shared" si="1"/>
        <v/>
      </c>
      <c r="B744" s="22" t="str">
        <f t="shared" si="2"/>
        <v/>
      </c>
      <c r="C744" s="14" t="str">
        <f>IF($A744&lt;&gt;"",MINIFS(Merchant!$A:$A,Merchant!$B:$B,$G$2),)</f>
        <v/>
      </c>
      <c r="D744" s="14" t="str">
        <f t="shared" si="3"/>
        <v/>
      </c>
      <c r="E744" s="14" t="str">
        <f t="shared" si="4"/>
        <v/>
      </c>
      <c r="F744" s="6" t="str">
        <f>IF($A744&lt;&gt;"",MAXIFS(Token!$C:$C,Token!$A:$A,$D744),)</f>
        <v/>
      </c>
    </row>
    <row r="745">
      <c r="A745" s="33" t="str">
        <f t="shared" si="1"/>
        <v/>
      </c>
      <c r="B745" s="22" t="str">
        <f t="shared" si="2"/>
        <v/>
      </c>
      <c r="C745" s="14" t="str">
        <f>IF($A745&lt;&gt;"",MINIFS(Merchant!$A:$A,Merchant!$B:$B,$G$2),)</f>
        <v/>
      </c>
      <c r="D745" s="14" t="str">
        <f t="shared" si="3"/>
        <v/>
      </c>
      <c r="E745" s="14" t="str">
        <f t="shared" si="4"/>
        <v/>
      </c>
      <c r="F745" s="6" t="str">
        <f>IF($A745&lt;&gt;"",MAXIFS(Token!$C:$C,Token!$A:$A,$D745),)</f>
        <v/>
      </c>
    </row>
    <row r="746">
      <c r="A746" s="33" t="str">
        <f t="shared" si="1"/>
        <v/>
      </c>
      <c r="B746" s="22" t="str">
        <f t="shared" si="2"/>
        <v/>
      </c>
      <c r="C746" s="14" t="str">
        <f>IF($A746&lt;&gt;"",MINIFS(Merchant!$A:$A,Merchant!$B:$B,$G$2),)</f>
        <v/>
      </c>
      <c r="D746" s="14" t="str">
        <f t="shared" si="3"/>
        <v/>
      </c>
      <c r="E746" s="14" t="str">
        <f t="shared" si="4"/>
        <v/>
      </c>
      <c r="F746" s="6" t="str">
        <f>IF($A746&lt;&gt;"",MAXIFS(Token!$C:$C,Token!$A:$A,$D746),)</f>
        <v/>
      </c>
    </row>
    <row r="747">
      <c r="A747" s="33" t="str">
        <f t="shared" si="1"/>
        <v/>
      </c>
      <c r="B747" s="22" t="str">
        <f t="shared" si="2"/>
        <v/>
      </c>
      <c r="C747" s="14" t="str">
        <f>IF($A747&lt;&gt;"",MINIFS(Merchant!$A:$A,Merchant!$B:$B,$G$2),)</f>
        <v/>
      </c>
      <c r="D747" s="14" t="str">
        <f t="shared" si="3"/>
        <v/>
      </c>
      <c r="E747" s="14" t="str">
        <f t="shared" si="4"/>
        <v/>
      </c>
      <c r="F747" s="6" t="str">
        <f>IF($A747&lt;&gt;"",MAXIFS(Token!$C:$C,Token!$A:$A,$D747),)</f>
        <v/>
      </c>
    </row>
    <row r="748">
      <c r="A748" s="33" t="str">
        <f t="shared" si="1"/>
        <v/>
      </c>
      <c r="B748" s="22" t="str">
        <f t="shared" si="2"/>
        <v/>
      </c>
      <c r="C748" s="14" t="str">
        <f>IF($A748&lt;&gt;"",MINIFS(Merchant!$A:$A,Merchant!$B:$B,$G$2),)</f>
        <v/>
      </c>
      <c r="D748" s="14" t="str">
        <f t="shared" si="3"/>
        <v/>
      </c>
      <c r="E748" s="14" t="str">
        <f t="shared" si="4"/>
        <v/>
      </c>
      <c r="F748" s="6" t="str">
        <f>IF($A748&lt;&gt;"",MAXIFS(Token!$C:$C,Token!$A:$A,$D748),)</f>
        <v/>
      </c>
    </row>
    <row r="749">
      <c r="A749" s="33" t="str">
        <f t="shared" si="1"/>
        <v/>
      </c>
      <c r="B749" s="22" t="str">
        <f t="shared" si="2"/>
        <v/>
      </c>
      <c r="C749" s="14" t="str">
        <f>IF($A749&lt;&gt;"",MINIFS(Merchant!$A:$A,Merchant!$B:$B,$G$2),)</f>
        <v/>
      </c>
      <c r="D749" s="14" t="str">
        <f t="shared" si="3"/>
        <v/>
      </c>
      <c r="E749" s="14" t="str">
        <f t="shared" si="4"/>
        <v/>
      </c>
      <c r="F749" s="6" t="str">
        <f>IF($A749&lt;&gt;"",MAXIFS(Token!$C:$C,Token!$A:$A,$D749),)</f>
        <v/>
      </c>
    </row>
    <row r="750">
      <c r="A750" s="33" t="str">
        <f t="shared" si="1"/>
        <v/>
      </c>
      <c r="B750" s="22" t="str">
        <f t="shared" si="2"/>
        <v/>
      </c>
      <c r="C750" s="14" t="str">
        <f>IF($A750&lt;&gt;"",MINIFS(Merchant!$A:$A,Merchant!$B:$B,$G$2),)</f>
        <v/>
      </c>
      <c r="D750" s="14" t="str">
        <f t="shared" si="3"/>
        <v/>
      </c>
      <c r="E750" s="14" t="str">
        <f t="shared" si="4"/>
        <v/>
      </c>
      <c r="F750" s="6" t="str">
        <f>IF($A750&lt;&gt;"",MAXIFS(Token!$C:$C,Token!$A:$A,$D750),)</f>
        <v/>
      </c>
    </row>
    <row r="751">
      <c r="A751" s="33" t="str">
        <f t="shared" si="1"/>
        <v/>
      </c>
      <c r="B751" s="22" t="str">
        <f t="shared" si="2"/>
        <v/>
      </c>
      <c r="C751" s="14" t="str">
        <f>IF($A751&lt;&gt;"",MINIFS(Merchant!$A:$A,Merchant!$B:$B,$G$2),)</f>
        <v/>
      </c>
      <c r="D751" s="14" t="str">
        <f t="shared" si="3"/>
        <v/>
      </c>
      <c r="E751" s="14" t="str">
        <f t="shared" si="4"/>
        <v/>
      </c>
      <c r="F751" s="6" t="str">
        <f>IF($A751&lt;&gt;"",MAXIFS(Token!$C:$C,Token!$A:$A,$D751),)</f>
        <v/>
      </c>
    </row>
    <row r="752">
      <c r="A752" s="33" t="str">
        <f t="shared" si="1"/>
        <v/>
      </c>
      <c r="B752" s="22" t="str">
        <f t="shared" si="2"/>
        <v/>
      </c>
      <c r="C752" s="14" t="str">
        <f>IF($A752&lt;&gt;"",MINIFS(Merchant!$A:$A,Merchant!$B:$B,$G$2),)</f>
        <v/>
      </c>
      <c r="D752" s="14" t="str">
        <f t="shared" si="3"/>
        <v/>
      </c>
      <c r="E752" s="14" t="str">
        <f t="shared" si="4"/>
        <v/>
      </c>
      <c r="F752" s="6" t="str">
        <f>IF($A752&lt;&gt;"",MAXIFS(Token!$C:$C,Token!$A:$A,$D752),)</f>
        <v/>
      </c>
    </row>
    <row r="753">
      <c r="A753" s="33" t="str">
        <f t="shared" si="1"/>
        <v/>
      </c>
      <c r="B753" s="22" t="str">
        <f t="shared" si="2"/>
        <v/>
      </c>
      <c r="C753" s="14" t="str">
        <f>IF($A753&lt;&gt;"",MINIFS(Merchant!$A:$A,Merchant!$B:$B,$G$2),)</f>
        <v/>
      </c>
      <c r="D753" s="14" t="str">
        <f t="shared" si="3"/>
        <v/>
      </c>
      <c r="E753" s="14" t="str">
        <f t="shared" si="4"/>
        <v/>
      </c>
      <c r="F753" s="6" t="str">
        <f>IF($A753&lt;&gt;"",MAXIFS(Token!$C:$C,Token!$A:$A,$D753),)</f>
        <v/>
      </c>
    </row>
    <row r="754">
      <c r="A754" s="33" t="str">
        <f t="shared" si="1"/>
        <v/>
      </c>
      <c r="B754" s="22" t="str">
        <f t="shared" si="2"/>
        <v/>
      </c>
      <c r="C754" s="14" t="str">
        <f>IF($A754&lt;&gt;"",MINIFS(Merchant!$A:$A,Merchant!$B:$B,$G$2),)</f>
        <v/>
      </c>
      <c r="D754" s="14" t="str">
        <f t="shared" si="3"/>
        <v/>
      </c>
      <c r="E754" s="14" t="str">
        <f t="shared" si="4"/>
        <v/>
      </c>
      <c r="F754" s="6" t="str">
        <f>IF($A754&lt;&gt;"",MAXIFS(Token!$C:$C,Token!$A:$A,$D754),)</f>
        <v/>
      </c>
    </row>
    <row r="755">
      <c r="A755" s="33" t="str">
        <f t="shared" si="1"/>
        <v/>
      </c>
      <c r="B755" s="22" t="str">
        <f t="shared" si="2"/>
        <v/>
      </c>
      <c r="C755" s="14" t="str">
        <f>IF($A755&lt;&gt;"",MINIFS(Merchant!$A:$A,Merchant!$B:$B,$G$2),)</f>
        <v/>
      </c>
      <c r="D755" s="14" t="str">
        <f t="shared" si="3"/>
        <v/>
      </c>
      <c r="E755" s="14" t="str">
        <f t="shared" si="4"/>
        <v/>
      </c>
      <c r="F755" s="6" t="str">
        <f>IF($A755&lt;&gt;"",MAXIFS(Token!$C:$C,Token!$A:$A,$D755),)</f>
        <v/>
      </c>
    </row>
    <row r="756">
      <c r="A756" s="33" t="str">
        <f t="shared" si="1"/>
        <v/>
      </c>
      <c r="B756" s="22" t="str">
        <f t="shared" si="2"/>
        <v/>
      </c>
      <c r="C756" s="14" t="str">
        <f>IF($A756&lt;&gt;"",MINIFS(Merchant!$A:$A,Merchant!$B:$B,$G$2),)</f>
        <v/>
      </c>
      <c r="D756" s="14" t="str">
        <f t="shared" si="3"/>
        <v/>
      </c>
      <c r="E756" s="14" t="str">
        <f t="shared" si="4"/>
        <v/>
      </c>
      <c r="F756" s="6" t="str">
        <f>IF($A756&lt;&gt;"",MAXIFS(Token!$C:$C,Token!$A:$A,$D756),)</f>
        <v/>
      </c>
    </row>
    <row r="757">
      <c r="A757" s="33" t="str">
        <f t="shared" si="1"/>
        <v/>
      </c>
      <c r="B757" s="22" t="str">
        <f t="shared" si="2"/>
        <v/>
      </c>
      <c r="C757" s="14" t="str">
        <f>IF($A757&lt;&gt;"",MINIFS(Merchant!$A:$A,Merchant!$B:$B,$G$2),)</f>
        <v/>
      </c>
      <c r="D757" s="14" t="str">
        <f t="shared" si="3"/>
        <v/>
      </c>
      <c r="E757" s="14" t="str">
        <f t="shared" si="4"/>
        <v/>
      </c>
      <c r="F757" s="6" t="str">
        <f>IF($A757&lt;&gt;"",MAXIFS(Token!$C:$C,Token!$A:$A,$D757),)</f>
        <v/>
      </c>
    </row>
    <row r="758">
      <c r="A758" s="33" t="str">
        <f t="shared" si="1"/>
        <v/>
      </c>
      <c r="B758" s="22" t="str">
        <f t="shared" si="2"/>
        <v/>
      </c>
      <c r="C758" s="14" t="str">
        <f>IF($A758&lt;&gt;"",MINIFS(Merchant!$A:$A,Merchant!$B:$B,$G$2),)</f>
        <v/>
      </c>
      <c r="D758" s="14" t="str">
        <f t="shared" si="3"/>
        <v/>
      </c>
      <c r="E758" s="14" t="str">
        <f t="shared" si="4"/>
        <v/>
      </c>
      <c r="F758" s="6" t="str">
        <f>IF($A758&lt;&gt;"",MAXIFS(Token!$C:$C,Token!$A:$A,$D758),)</f>
        <v/>
      </c>
    </row>
    <row r="759">
      <c r="A759" s="33" t="str">
        <f t="shared" si="1"/>
        <v/>
      </c>
      <c r="B759" s="22" t="str">
        <f t="shared" si="2"/>
        <v/>
      </c>
      <c r="C759" s="14" t="str">
        <f>IF($A759&lt;&gt;"",MINIFS(Merchant!$A:$A,Merchant!$B:$B,$G$2),)</f>
        <v/>
      </c>
      <c r="D759" s="14" t="str">
        <f t="shared" si="3"/>
        <v/>
      </c>
      <c r="E759" s="14" t="str">
        <f t="shared" si="4"/>
        <v/>
      </c>
      <c r="F759" s="6" t="str">
        <f>IF($A759&lt;&gt;"",MAXIFS(Token!$C:$C,Token!$A:$A,$D759),)</f>
        <v/>
      </c>
    </row>
    <row r="760">
      <c r="A760" s="33" t="str">
        <f t="shared" si="1"/>
        <v/>
      </c>
      <c r="B760" s="22" t="str">
        <f t="shared" si="2"/>
        <v/>
      </c>
      <c r="C760" s="14" t="str">
        <f>IF($A760&lt;&gt;"",MINIFS(Merchant!$A:$A,Merchant!$B:$B,$G$2),)</f>
        <v/>
      </c>
      <c r="D760" s="14" t="str">
        <f t="shared" si="3"/>
        <v/>
      </c>
      <c r="E760" s="14" t="str">
        <f t="shared" si="4"/>
        <v/>
      </c>
      <c r="F760" s="6" t="str">
        <f>IF($A760&lt;&gt;"",MAXIFS(Token!$C:$C,Token!$A:$A,$D760),)</f>
        <v/>
      </c>
    </row>
    <row r="761">
      <c r="A761" s="33" t="str">
        <f t="shared" si="1"/>
        <v/>
      </c>
      <c r="B761" s="22" t="str">
        <f t="shared" si="2"/>
        <v/>
      </c>
      <c r="C761" s="14" t="str">
        <f>IF($A761&lt;&gt;"",MINIFS(Merchant!$A:$A,Merchant!$B:$B,$G$2),)</f>
        <v/>
      </c>
      <c r="D761" s="14" t="str">
        <f t="shared" si="3"/>
        <v/>
      </c>
      <c r="E761" s="14" t="str">
        <f t="shared" si="4"/>
        <v/>
      </c>
      <c r="F761" s="6" t="str">
        <f>IF($A761&lt;&gt;"",MAXIFS(Token!$C:$C,Token!$A:$A,$D761),)</f>
        <v/>
      </c>
    </row>
    <row r="762">
      <c r="A762" s="33" t="str">
        <f t="shared" si="1"/>
        <v/>
      </c>
      <c r="B762" s="22" t="str">
        <f t="shared" si="2"/>
        <v/>
      </c>
      <c r="C762" s="14" t="str">
        <f>IF($A762&lt;&gt;"",MINIFS(Merchant!$A:$A,Merchant!$B:$B,$G$2),)</f>
        <v/>
      </c>
      <c r="D762" s="14" t="str">
        <f t="shared" si="3"/>
        <v/>
      </c>
      <c r="E762" s="14" t="str">
        <f t="shared" si="4"/>
        <v/>
      </c>
      <c r="F762" s="6" t="str">
        <f>IF($A762&lt;&gt;"",MAXIFS(Token!$C:$C,Token!$A:$A,$D762),)</f>
        <v/>
      </c>
    </row>
    <row r="763">
      <c r="A763" s="33" t="str">
        <f t="shared" si="1"/>
        <v/>
      </c>
      <c r="B763" s="22" t="str">
        <f t="shared" si="2"/>
        <v/>
      </c>
      <c r="C763" s="14" t="str">
        <f>IF($A763&lt;&gt;"",MINIFS(Merchant!$A:$A,Merchant!$B:$B,$G$2),)</f>
        <v/>
      </c>
      <c r="D763" s="14" t="str">
        <f t="shared" si="3"/>
        <v/>
      </c>
      <c r="E763" s="14" t="str">
        <f t="shared" si="4"/>
        <v/>
      </c>
      <c r="F763" s="6" t="str">
        <f>IF($A763&lt;&gt;"",MAXIFS(Token!$C:$C,Token!$A:$A,$D763),)</f>
        <v/>
      </c>
    </row>
    <row r="764">
      <c r="A764" s="33" t="str">
        <f t="shared" si="1"/>
        <v/>
      </c>
      <c r="B764" s="22" t="str">
        <f t="shared" si="2"/>
        <v/>
      </c>
      <c r="C764" s="14" t="str">
        <f>IF($A764&lt;&gt;"",MINIFS(Merchant!$A:$A,Merchant!$B:$B,$G$2),)</f>
        <v/>
      </c>
      <c r="D764" s="14" t="str">
        <f t="shared" si="3"/>
        <v/>
      </c>
      <c r="E764" s="14" t="str">
        <f t="shared" si="4"/>
        <v/>
      </c>
      <c r="F764" s="6" t="str">
        <f>IF($A764&lt;&gt;"",MAXIFS(Token!$C:$C,Token!$A:$A,$D764),)</f>
        <v/>
      </c>
    </row>
    <row r="765">
      <c r="A765" s="33" t="str">
        <f t="shared" si="1"/>
        <v/>
      </c>
      <c r="B765" s="22" t="str">
        <f t="shared" si="2"/>
        <v/>
      </c>
      <c r="C765" s="14" t="str">
        <f>IF($A765&lt;&gt;"",MINIFS(Merchant!$A:$A,Merchant!$B:$B,$G$2),)</f>
        <v/>
      </c>
      <c r="D765" s="14" t="str">
        <f t="shared" si="3"/>
        <v/>
      </c>
      <c r="E765" s="14" t="str">
        <f t="shared" si="4"/>
        <v/>
      </c>
      <c r="F765" s="6" t="str">
        <f>IF($A765&lt;&gt;"",MAXIFS(Token!$C:$C,Token!$A:$A,$D765),)</f>
        <v/>
      </c>
    </row>
    <row r="766">
      <c r="A766" s="33" t="str">
        <f t="shared" si="1"/>
        <v/>
      </c>
      <c r="B766" s="22" t="str">
        <f t="shared" si="2"/>
        <v/>
      </c>
      <c r="C766" s="14" t="str">
        <f>IF($A766&lt;&gt;"",MINIFS(Merchant!$A:$A,Merchant!$B:$B,$G$2),)</f>
        <v/>
      </c>
      <c r="D766" s="14" t="str">
        <f t="shared" si="3"/>
        <v/>
      </c>
      <c r="E766" s="14" t="str">
        <f t="shared" si="4"/>
        <v/>
      </c>
      <c r="F766" s="6" t="str">
        <f>IF($A766&lt;&gt;"",MAXIFS(Token!$C:$C,Token!$A:$A,$D766),)</f>
        <v/>
      </c>
    </row>
    <row r="767">
      <c r="A767" s="33" t="str">
        <f t="shared" si="1"/>
        <v/>
      </c>
      <c r="B767" s="22" t="str">
        <f t="shared" si="2"/>
        <v/>
      </c>
      <c r="C767" s="14" t="str">
        <f>IF($A767&lt;&gt;"",MINIFS(Merchant!$A:$A,Merchant!$B:$B,$G$2),)</f>
        <v/>
      </c>
      <c r="D767" s="14" t="str">
        <f t="shared" si="3"/>
        <v/>
      </c>
      <c r="E767" s="14" t="str">
        <f t="shared" si="4"/>
        <v/>
      </c>
      <c r="F767" s="6" t="str">
        <f>IF($A767&lt;&gt;"",MAXIFS(Token!$C:$C,Token!$A:$A,$D767),)</f>
        <v/>
      </c>
    </row>
    <row r="768">
      <c r="A768" s="33" t="str">
        <f t="shared" si="1"/>
        <v/>
      </c>
      <c r="B768" s="22" t="str">
        <f t="shared" si="2"/>
        <v/>
      </c>
      <c r="C768" s="14" t="str">
        <f>IF($A768&lt;&gt;"",MINIFS(Merchant!$A:$A,Merchant!$B:$B,$G$2),)</f>
        <v/>
      </c>
      <c r="D768" s="14" t="str">
        <f t="shared" si="3"/>
        <v/>
      </c>
      <c r="E768" s="14" t="str">
        <f t="shared" si="4"/>
        <v/>
      </c>
      <c r="F768" s="6" t="str">
        <f>IF($A768&lt;&gt;"",MAXIFS(Token!$C:$C,Token!$A:$A,$D768),)</f>
        <v/>
      </c>
    </row>
    <row r="769">
      <c r="A769" s="33" t="str">
        <f t="shared" si="1"/>
        <v/>
      </c>
      <c r="B769" s="22" t="str">
        <f t="shared" si="2"/>
        <v/>
      </c>
      <c r="C769" s="14" t="str">
        <f>IF($A769&lt;&gt;"",MINIFS(Merchant!$A:$A,Merchant!$B:$B,$G$2),)</f>
        <v/>
      </c>
      <c r="D769" s="14" t="str">
        <f t="shared" si="3"/>
        <v/>
      </c>
      <c r="E769" s="14" t="str">
        <f t="shared" si="4"/>
        <v/>
      </c>
      <c r="F769" s="6" t="str">
        <f>IF($A769&lt;&gt;"",MAXIFS(Token!$C:$C,Token!$A:$A,$D769),)</f>
        <v/>
      </c>
    </row>
    <row r="770">
      <c r="A770" s="33" t="str">
        <f t="shared" si="1"/>
        <v/>
      </c>
      <c r="B770" s="22" t="str">
        <f t="shared" si="2"/>
        <v/>
      </c>
      <c r="C770" s="14" t="str">
        <f>IF($A770&lt;&gt;"",MINIFS(Merchant!$A:$A,Merchant!$B:$B,$G$2),)</f>
        <v/>
      </c>
      <c r="D770" s="14" t="str">
        <f t="shared" si="3"/>
        <v/>
      </c>
      <c r="E770" s="14" t="str">
        <f t="shared" si="4"/>
        <v/>
      </c>
      <c r="F770" s="6" t="str">
        <f>IF($A770&lt;&gt;"",MAXIFS(Token!$C:$C,Token!$A:$A,$D770),)</f>
        <v/>
      </c>
    </row>
    <row r="771">
      <c r="A771" s="33" t="str">
        <f t="shared" si="1"/>
        <v/>
      </c>
      <c r="B771" s="22" t="str">
        <f t="shared" si="2"/>
        <v/>
      </c>
      <c r="C771" s="14" t="str">
        <f>IF($A771&lt;&gt;"",MINIFS(Merchant!$A:$A,Merchant!$B:$B,$G$2),)</f>
        <v/>
      </c>
      <c r="D771" s="14" t="str">
        <f t="shared" si="3"/>
        <v/>
      </c>
      <c r="E771" s="14" t="str">
        <f t="shared" si="4"/>
        <v/>
      </c>
      <c r="F771" s="6" t="str">
        <f>IF($A771&lt;&gt;"",MAXIFS(Token!$C:$C,Token!$A:$A,$D771),)</f>
        <v/>
      </c>
    </row>
    <row r="772">
      <c r="A772" s="33" t="str">
        <f t="shared" si="1"/>
        <v/>
      </c>
      <c r="B772" s="22" t="str">
        <f t="shared" si="2"/>
        <v/>
      </c>
      <c r="C772" s="14" t="str">
        <f>IF($A772&lt;&gt;"",MINIFS(Merchant!$A:$A,Merchant!$B:$B,$G$2),)</f>
        <v/>
      </c>
      <c r="D772" s="14" t="str">
        <f t="shared" si="3"/>
        <v/>
      </c>
      <c r="E772" s="14" t="str">
        <f t="shared" si="4"/>
        <v/>
      </c>
      <c r="F772" s="6" t="str">
        <f>IF($A772&lt;&gt;"",MAXIFS(Token!$C:$C,Token!$A:$A,$D772),)</f>
        <v/>
      </c>
    </row>
    <row r="773">
      <c r="A773" s="33" t="str">
        <f t="shared" si="1"/>
        <v/>
      </c>
      <c r="B773" s="22" t="str">
        <f t="shared" si="2"/>
        <v/>
      </c>
      <c r="C773" s="14" t="str">
        <f>IF($A773&lt;&gt;"",MINIFS(Merchant!$A:$A,Merchant!$B:$B,$G$2),)</f>
        <v/>
      </c>
      <c r="D773" s="14" t="str">
        <f t="shared" si="3"/>
        <v/>
      </c>
      <c r="E773" s="14" t="str">
        <f t="shared" si="4"/>
        <v/>
      </c>
      <c r="F773" s="6" t="str">
        <f>IF($A773&lt;&gt;"",MAXIFS(Token!$C:$C,Token!$A:$A,$D773),)</f>
        <v/>
      </c>
    </row>
    <row r="774">
      <c r="A774" s="33" t="str">
        <f t="shared" si="1"/>
        <v/>
      </c>
      <c r="B774" s="22" t="str">
        <f t="shared" si="2"/>
        <v/>
      </c>
      <c r="C774" s="14" t="str">
        <f>IF($A774&lt;&gt;"",MINIFS(Merchant!$A:$A,Merchant!$B:$B,$G$2),)</f>
        <v/>
      </c>
      <c r="D774" s="14" t="str">
        <f t="shared" si="3"/>
        <v/>
      </c>
      <c r="E774" s="14" t="str">
        <f t="shared" si="4"/>
        <v/>
      </c>
      <c r="F774" s="6" t="str">
        <f>IF($A774&lt;&gt;"",MAXIFS(Token!$C:$C,Token!$A:$A,$D774),)</f>
        <v/>
      </c>
    </row>
    <row r="775">
      <c r="A775" s="33" t="str">
        <f t="shared" si="1"/>
        <v/>
      </c>
      <c r="B775" s="22" t="str">
        <f t="shared" si="2"/>
        <v/>
      </c>
      <c r="C775" s="14" t="str">
        <f>IF($A775&lt;&gt;"",MINIFS(Merchant!$A:$A,Merchant!$B:$B,$G$2),)</f>
        <v/>
      </c>
      <c r="D775" s="14" t="str">
        <f t="shared" si="3"/>
        <v/>
      </c>
      <c r="E775" s="14" t="str">
        <f t="shared" si="4"/>
        <v/>
      </c>
      <c r="F775" s="6" t="str">
        <f>IF($A775&lt;&gt;"",MAXIFS(Token!$C:$C,Token!$A:$A,$D775),)</f>
        <v/>
      </c>
    </row>
    <row r="776">
      <c r="A776" s="33" t="str">
        <f t="shared" si="1"/>
        <v/>
      </c>
      <c r="B776" s="22" t="str">
        <f t="shared" si="2"/>
        <v/>
      </c>
      <c r="C776" s="14" t="str">
        <f>IF($A776&lt;&gt;"",MINIFS(Merchant!$A:$A,Merchant!$B:$B,$G$2),)</f>
        <v/>
      </c>
      <c r="D776" s="14" t="str">
        <f t="shared" si="3"/>
        <v/>
      </c>
      <c r="E776" s="14" t="str">
        <f t="shared" si="4"/>
        <v/>
      </c>
      <c r="F776" s="6" t="str">
        <f>IF($A776&lt;&gt;"",MAXIFS(Token!$C:$C,Token!$A:$A,$D776),)</f>
        <v/>
      </c>
    </row>
    <row r="777">
      <c r="A777" s="33" t="str">
        <f t="shared" si="1"/>
        <v/>
      </c>
      <c r="B777" s="22" t="str">
        <f t="shared" si="2"/>
        <v/>
      </c>
      <c r="C777" s="14" t="str">
        <f>IF($A777&lt;&gt;"",MINIFS(Merchant!$A:$A,Merchant!$B:$B,$G$2),)</f>
        <v/>
      </c>
      <c r="D777" s="14" t="str">
        <f t="shared" si="3"/>
        <v/>
      </c>
      <c r="E777" s="14" t="str">
        <f t="shared" si="4"/>
        <v/>
      </c>
      <c r="F777" s="6" t="str">
        <f>IF($A777&lt;&gt;"",MAXIFS(Token!$C:$C,Token!$A:$A,$D777),)</f>
        <v/>
      </c>
    </row>
    <row r="778">
      <c r="A778" s="33" t="str">
        <f t="shared" si="1"/>
        <v/>
      </c>
      <c r="B778" s="22" t="str">
        <f t="shared" si="2"/>
        <v/>
      </c>
      <c r="C778" s="14" t="str">
        <f>IF($A778&lt;&gt;"",MINIFS(Merchant!$A:$A,Merchant!$B:$B,$G$2),)</f>
        <v/>
      </c>
      <c r="D778" s="14" t="str">
        <f t="shared" si="3"/>
        <v/>
      </c>
      <c r="E778" s="14" t="str">
        <f t="shared" si="4"/>
        <v/>
      </c>
      <c r="F778" s="6" t="str">
        <f>IF($A778&lt;&gt;"",MAXIFS(Token!$C:$C,Token!$A:$A,$D778),)</f>
        <v/>
      </c>
    </row>
    <row r="779">
      <c r="A779" s="33" t="str">
        <f t="shared" si="1"/>
        <v/>
      </c>
      <c r="B779" s="22" t="str">
        <f t="shared" si="2"/>
        <v/>
      </c>
      <c r="C779" s="14" t="str">
        <f>IF($A779&lt;&gt;"",MINIFS(Merchant!$A:$A,Merchant!$B:$B,$G$2),)</f>
        <v/>
      </c>
      <c r="D779" s="14" t="str">
        <f t="shared" si="3"/>
        <v/>
      </c>
      <c r="E779" s="14" t="str">
        <f t="shared" si="4"/>
        <v/>
      </c>
      <c r="F779" s="6" t="str">
        <f>IF($A779&lt;&gt;"",MAXIFS(Token!$C:$C,Token!$A:$A,$D779),)</f>
        <v/>
      </c>
    </row>
    <row r="780">
      <c r="A780" s="33" t="str">
        <f t="shared" si="1"/>
        <v/>
      </c>
      <c r="B780" s="22" t="str">
        <f t="shared" si="2"/>
        <v/>
      </c>
      <c r="C780" s="14" t="str">
        <f>IF($A780&lt;&gt;"",MINIFS(Merchant!$A:$A,Merchant!$B:$B,$G$2),)</f>
        <v/>
      </c>
      <c r="D780" s="14" t="str">
        <f t="shared" si="3"/>
        <v/>
      </c>
      <c r="E780" s="14" t="str">
        <f t="shared" si="4"/>
        <v/>
      </c>
      <c r="F780" s="6" t="str">
        <f>IF($A780&lt;&gt;"",MAXIFS(Token!$C:$C,Token!$A:$A,$D780),)</f>
        <v/>
      </c>
    </row>
    <row r="781">
      <c r="A781" s="33" t="str">
        <f t="shared" si="1"/>
        <v/>
      </c>
      <c r="B781" s="22" t="str">
        <f t="shared" si="2"/>
        <v/>
      </c>
      <c r="C781" s="14" t="str">
        <f>IF($A781&lt;&gt;"",MINIFS(Merchant!$A:$A,Merchant!$B:$B,$G$2),)</f>
        <v/>
      </c>
      <c r="D781" s="14" t="str">
        <f t="shared" si="3"/>
        <v/>
      </c>
      <c r="E781" s="14" t="str">
        <f t="shared" si="4"/>
        <v/>
      </c>
      <c r="F781" s="6" t="str">
        <f>IF($A781&lt;&gt;"",MAXIFS(Token!$C:$C,Token!$A:$A,$D781),)</f>
        <v/>
      </c>
    </row>
    <row r="782">
      <c r="A782" s="33" t="str">
        <f t="shared" si="1"/>
        <v/>
      </c>
      <c r="B782" s="22" t="str">
        <f t="shared" si="2"/>
        <v/>
      </c>
      <c r="C782" s="14" t="str">
        <f>IF($A782&lt;&gt;"",MINIFS(Merchant!$A:$A,Merchant!$B:$B,$G$2),)</f>
        <v/>
      </c>
      <c r="D782" s="14" t="str">
        <f t="shared" si="3"/>
        <v/>
      </c>
      <c r="E782" s="14" t="str">
        <f t="shared" si="4"/>
        <v/>
      </c>
      <c r="F782" s="6" t="str">
        <f>IF($A782&lt;&gt;"",MAXIFS(Token!$C:$C,Token!$A:$A,$D782),)</f>
        <v/>
      </c>
    </row>
    <row r="783">
      <c r="A783" s="33" t="str">
        <f t="shared" si="1"/>
        <v/>
      </c>
      <c r="B783" s="22" t="str">
        <f t="shared" si="2"/>
        <v/>
      </c>
      <c r="C783" s="14" t="str">
        <f>IF($A783&lt;&gt;"",MINIFS(Merchant!$A:$A,Merchant!$B:$B,$G$2),)</f>
        <v/>
      </c>
      <c r="D783" s="14" t="str">
        <f t="shared" si="3"/>
        <v/>
      </c>
      <c r="E783" s="14" t="str">
        <f t="shared" si="4"/>
        <v/>
      </c>
      <c r="F783" s="6" t="str">
        <f>IF($A783&lt;&gt;"",MAXIFS(Token!$C:$C,Token!$A:$A,$D783),)</f>
        <v/>
      </c>
    </row>
    <row r="784">
      <c r="A784" s="33" t="str">
        <f t="shared" si="1"/>
        <v/>
      </c>
      <c r="B784" s="22" t="str">
        <f t="shared" si="2"/>
        <v/>
      </c>
      <c r="C784" s="14" t="str">
        <f>IF($A784&lt;&gt;"",MINIFS(Merchant!$A:$A,Merchant!$B:$B,$G$2),)</f>
        <v/>
      </c>
      <c r="D784" s="14" t="str">
        <f t="shared" si="3"/>
        <v/>
      </c>
      <c r="E784" s="14" t="str">
        <f t="shared" si="4"/>
        <v/>
      </c>
      <c r="F784" s="6" t="str">
        <f>IF($A784&lt;&gt;"",MAXIFS(Token!$C:$C,Token!$A:$A,$D784),)</f>
        <v/>
      </c>
    </row>
    <row r="785">
      <c r="A785" s="33" t="str">
        <f t="shared" si="1"/>
        <v/>
      </c>
      <c r="B785" s="22" t="str">
        <f t="shared" si="2"/>
        <v/>
      </c>
      <c r="C785" s="14" t="str">
        <f>IF($A785&lt;&gt;"",MINIFS(Merchant!$A:$A,Merchant!$B:$B,$G$2),)</f>
        <v/>
      </c>
      <c r="D785" s="14" t="str">
        <f t="shared" si="3"/>
        <v/>
      </c>
      <c r="E785" s="14" t="str">
        <f t="shared" si="4"/>
        <v/>
      </c>
      <c r="F785" s="6" t="str">
        <f>IF($A785&lt;&gt;"",MAXIFS(Token!$C:$C,Token!$A:$A,$D785),)</f>
        <v/>
      </c>
    </row>
    <row r="786">
      <c r="A786" s="33" t="str">
        <f t="shared" si="1"/>
        <v/>
      </c>
      <c r="B786" s="22" t="str">
        <f t="shared" si="2"/>
        <v/>
      </c>
      <c r="C786" s="14" t="str">
        <f>IF($A786&lt;&gt;"",MINIFS(Merchant!$A:$A,Merchant!$B:$B,$G$2),)</f>
        <v/>
      </c>
      <c r="D786" s="14" t="str">
        <f t="shared" si="3"/>
        <v/>
      </c>
      <c r="E786" s="14" t="str">
        <f t="shared" si="4"/>
        <v/>
      </c>
      <c r="F786" s="6" t="str">
        <f>IF($A786&lt;&gt;"",MAXIFS(Token!$C:$C,Token!$A:$A,$D786),)</f>
        <v/>
      </c>
    </row>
    <row r="787">
      <c r="A787" s="33" t="str">
        <f t="shared" si="1"/>
        <v/>
      </c>
      <c r="B787" s="22" t="str">
        <f t="shared" si="2"/>
        <v/>
      </c>
      <c r="C787" s="14" t="str">
        <f>IF($A787&lt;&gt;"",MINIFS(Merchant!$A:$A,Merchant!$B:$B,$G$2),)</f>
        <v/>
      </c>
      <c r="D787" s="14" t="str">
        <f t="shared" si="3"/>
        <v/>
      </c>
      <c r="E787" s="14" t="str">
        <f t="shared" si="4"/>
        <v/>
      </c>
      <c r="F787" s="6" t="str">
        <f>IF($A787&lt;&gt;"",MAXIFS(Token!$C:$C,Token!$A:$A,$D787),)</f>
        <v/>
      </c>
    </row>
    <row r="788">
      <c r="A788" s="33" t="str">
        <f t="shared" si="1"/>
        <v/>
      </c>
      <c r="B788" s="22" t="str">
        <f t="shared" si="2"/>
        <v/>
      </c>
      <c r="C788" s="14" t="str">
        <f>IF($A788&lt;&gt;"",MINIFS(Merchant!$A:$A,Merchant!$B:$B,$G$2),)</f>
        <v/>
      </c>
      <c r="D788" s="14" t="str">
        <f t="shared" si="3"/>
        <v/>
      </c>
      <c r="E788" s="14" t="str">
        <f t="shared" si="4"/>
        <v/>
      </c>
      <c r="F788" s="6" t="str">
        <f>IF($A788&lt;&gt;"",MAXIFS(Token!$C:$C,Token!$A:$A,$D788),)</f>
        <v/>
      </c>
    </row>
    <row r="789">
      <c r="A789" s="33" t="str">
        <f t="shared" si="1"/>
        <v/>
      </c>
      <c r="B789" s="22" t="str">
        <f t="shared" si="2"/>
        <v/>
      </c>
      <c r="C789" s="14" t="str">
        <f>IF($A789&lt;&gt;"",MINIFS(Merchant!$A:$A,Merchant!$B:$B,$G$2),)</f>
        <v/>
      </c>
      <c r="D789" s="14" t="str">
        <f t="shared" si="3"/>
        <v/>
      </c>
      <c r="E789" s="14" t="str">
        <f t="shared" si="4"/>
        <v/>
      </c>
      <c r="F789" s="6" t="str">
        <f>IF($A789&lt;&gt;"",MAXIFS(Token!$C:$C,Token!$A:$A,$D789),)</f>
        <v/>
      </c>
    </row>
    <row r="790">
      <c r="A790" s="33" t="str">
        <f t="shared" si="1"/>
        <v/>
      </c>
      <c r="B790" s="22" t="str">
        <f t="shared" si="2"/>
        <v/>
      </c>
      <c r="C790" s="14" t="str">
        <f>IF($A790&lt;&gt;"",MINIFS(Merchant!$A:$A,Merchant!$B:$B,$G$2),)</f>
        <v/>
      </c>
      <c r="D790" s="14" t="str">
        <f t="shared" si="3"/>
        <v/>
      </c>
      <c r="E790" s="14" t="str">
        <f t="shared" si="4"/>
        <v/>
      </c>
      <c r="F790" s="6" t="str">
        <f>IF($A790&lt;&gt;"",MAXIFS(Token!$C:$C,Token!$A:$A,$D790),)</f>
        <v/>
      </c>
    </row>
    <row r="791">
      <c r="A791" s="33" t="str">
        <f t="shared" si="1"/>
        <v/>
      </c>
      <c r="B791" s="22" t="str">
        <f t="shared" si="2"/>
        <v/>
      </c>
      <c r="C791" s="14" t="str">
        <f>IF($A791&lt;&gt;"",MINIFS(Merchant!$A:$A,Merchant!$B:$B,$G$2),)</f>
        <v/>
      </c>
      <c r="D791" s="14" t="str">
        <f t="shared" si="3"/>
        <v/>
      </c>
      <c r="E791" s="14" t="str">
        <f t="shared" si="4"/>
        <v/>
      </c>
      <c r="F791" s="6" t="str">
        <f>IF($A791&lt;&gt;"",MAXIFS(Token!$C:$C,Token!$A:$A,$D791),)</f>
        <v/>
      </c>
    </row>
    <row r="792">
      <c r="A792" s="33" t="str">
        <f t="shared" si="1"/>
        <v/>
      </c>
      <c r="B792" s="22" t="str">
        <f t="shared" si="2"/>
        <v/>
      </c>
      <c r="C792" s="14" t="str">
        <f>IF($A792&lt;&gt;"",MINIFS(Merchant!$A:$A,Merchant!$B:$B,$G$2),)</f>
        <v/>
      </c>
      <c r="D792" s="14" t="str">
        <f t="shared" si="3"/>
        <v/>
      </c>
      <c r="E792" s="14" t="str">
        <f t="shared" si="4"/>
        <v/>
      </c>
      <c r="F792" s="6" t="str">
        <f>IF($A792&lt;&gt;"",MAXIFS(Token!$C:$C,Token!$A:$A,$D792),)</f>
        <v/>
      </c>
    </row>
    <row r="793">
      <c r="A793" s="33" t="str">
        <f t="shared" si="1"/>
        <v/>
      </c>
      <c r="B793" s="22" t="str">
        <f t="shared" si="2"/>
        <v/>
      </c>
      <c r="C793" s="14" t="str">
        <f>IF($A793&lt;&gt;"",MINIFS(Merchant!$A:$A,Merchant!$B:$B,$G$2),)</f>
        <v/>
      </c>
      <c r="D793" s="14" t="str">
        <f t="shared" si="3"/>
        <v/>
      </c>
      <c r="E793" s="14" t="str">
        <f t="shared" si="4"/>
        <v/>
      </c>
      <c r="F793" s="6" t="str">
        <f>IF($A793&lt;&gt;"",MAXIFS(Token!$C:$C,Token!$A:$A,$D793),)</f>
        <v/>
      </c>
    </row>
    <row r="794">
      <c r="A794" s="33" t="str">
        <f t="shared" si="1"/>
        <v/>
      </c>
      <c r="B794" s="22" t="str">
        <f t="shared" si="2"/>
        <v/>
      </c>
      <c r="C794" s="14" t="str">
        <f>IF($A794&lt;&gt;"",MINIFS(Merchant!$A:$A,Merchant!$B:$B,$G$2),)</f>
        <v/>
      </c>
      <c r="D794" s="14" t="str">
        <f t="shared" si="3"/>
        <v/>
      </c>
      <c r="E794" s="14" t="str">
        <f t="shared" si="4"/>
        <v/>
      </c>
      <c r="F794" s="6" t="str">
        <f>IF($A794&lt;&gt;"",MAXIFS(Token!$C:$C,Token!$A:$A,$D794),)</f>
        <v/>
      </c>
    </row>
    <row r="795">
      <c r="A795" s="33" t="str">
        <f t="shared" si="1"/>
        <v/>
      </c>
      <c r="B795" s="22" t="str">
        <f t="shared" si="2"/>
        <v/>
      </c>
      <c r="C795" s="14" t="str">
        <f>IF($A795&lt;&gt;"",MINIFS(Merchant!$A:$A,Merchant!$B:$B,$G$2),)</f>
        <v/>
      </c>
      <c r="D795" s="14" t="str">
        <f t="shared" si="3"/>
        <v/>
      </c>
      <c r="E795" s="14" t="str">
        <f t="shared" si="4"/>
        <v/>
      </c>
      <c r="F795" s="6" t="str">
        <f>IF($A795&lt;&gt;"",MAXIFS(Token!$C:$C,Token!$A:$A,$D795),)</f>
        <v/>
      </c>
    </row>
    <row r="796">
      <c r="A796" s="33" t="str">
        <f t="shared" si="1"/>
        <v/>
      </c>
      <c r="B796" s="22" t="str">
        <f t="shared" si="2"/>
        <v/>
      </c>
      <c r="C796" s="14" t="str">
        <f>IF($A796&lt;&gt;"",MINIFS(Merchant!$A:$A,Merchant!$B:$B,$G$2),)</f>
        <v/>
      </c>
      <c r="D796" s="14" t="str">
        <f t="shared" si="3"/>
        <v/>
      </c>
      <c r="E796" s="14" t="str">
        <f t="shared" si="4"/>
        <v/>
      </c>
      <c r="F796" s="6" t="str">
        <f>IF($A796&lt;&gt;"",MAXIFS(Token!$C:$C,Token!$A:$A,$D796),)</f>
        <v/>
      </c>
    </row>
    <row r="797">
      <c r="A797" s="33" t="str">
        <f t="shared" si="1"/>
        <v/>
      </c>
      <c r="B797" s="22" t="str">
        <f t="shared" si="2"/>
        <v/>
      </c>
      <c r="C797" s="14" t="str">
        <f>IF($A797&lt;&gt;"",MINIFS(Merchant!$A:$A,Merchant!$B:$B,$G$2),)</f>
        <v/>
      </c>
      <c r="D797" s="14" t="str">
        <f t="shared" si="3"/>
        <v/>
      </c>
      <c r="E797" s="14" t="str">
        <f t="shared" si="4"/>
        <v/>
      </c>
      <c r="F797" s="6" t="str">
        <f>IF($A797&lt;&gt;"",MAXIFS(Token!$C:$C,Token!$A:$A,$D797),)</f>
        <v/>
      </c>
    </row>
    <row r="798">
      <c r="A798" s="33" t="str">
        <f t="shared" si="1"/>
        <v/>
      </c>
      <c r="B798" s="22" t="str">
        <f t="shared" si="2"/>
        <v/>
      </c>
      <c r="C798" s="14" t="str">
        <f>IF($A798&lt;&gt;"",MINIFS(Merchant!$A:$A,Merchant!$B:$B,$G$2),)</f>
        <v/>
      </c>
      <c r="D798" s="14" t="str">
        <f t="shared" si="3"/>
        <v/>
      </c>
      <c r="E798" s="14" t="str">
        <f t="shared" si="4"/>
        <v/>
      </c>
      <c r="F798" s="6" t="str">
        <f>IF($A798&lt;&gt;"",MAXIFS(Token!$C:$C,Token!$A:$A,$D798),)</f>
        <v/>
      </c>
    </row>
    <row r="799">
      <c r="A799" s="33" t="str">
        <f t="shared" si="1"/>
        <v/>
      </c>
      <c r="B799" s="22" t="str">
        <f t="shared" si="2"/>
        <v/>
      </c>
      <c r="C799" s="14" t="str">
        <f>IF($A799&lt;&gt;"",MINIFS(Merchant!$A:$A,Merchant!$B:$B,$G$2),)</f>
        <v/>
      </c>
      <c r="D799" s="14" t="str">
        <f t="shared" si="3"/>
        <v/>
      </c>
      <c r="E799" s="14" t="str">
        <f t="shared" si="4"/>
        <v/>
      </c>
      <c r="F799" s="6" t="str">
        <f>IF($A799&lt;&gt;"",MAXIFS(Token!$C:$C,Token!$A:$A,$D799),)</f>
        <v/>
      </c>
    </row>
    <row r="800">
      <c r="A800" s="33" t="str">
        <f t="shared" si="1"/>
        <v/>
      </c>
      <c r="B800" s="22" t="str">
        <f t="shared" si="2"/>
        <v/>
      </c>
      <c r="C800" s="14" t="str">
        <f>IF($A800&lt;&gt;"",MINIFS(Merchant!$A:$A,Merchant!$B:$B,$G$2),)</f>
        <v/>
      </c>
      <c r="D800" s="14" t="str">
        <f t="shared" si="3"/>
        <v/>
      </c>
      <c r="E800" s="14" t="str">
        <f t="shared" si="4"/>
        <v/>
      </c>
      <c r="F800" s="6" t="str">
        <f>IF($A800&lt;&gt;"",MAXIFS(Token!$C:$C,Token!$A:$A,$D800),)</f>
        <v/>
      </c>
    </row>
    <row r="801">
      <c r="A801" s="33" t="str">
        <f t="shared" si="1"/>
        <v/>
      </c>
      <c r="B801" s="22" t="str">
        <f t="shared" si="2"/>
        <v/>
      </c>
      <c r="C801" s="14" t="str">
        <f>IF($A801&lt;&gt;"",MINIFS(Merchant!$A:$A,Merchant!$B:$B,$G$2),)</f>
        <v/>
      </c>
      <c r="D801" s="14" t="str">
        <f t="shared" si="3"/>
        <v/>
      </c>
      <c r="E801" s="14" t="str">
        <f t="shared" si="4"/>
        <v/>
      </c>
      <c r="F801" s="6" t="str">
        <f>IF($A801&lt;&gt;"",MAXIFS(Token!$C:$C,Token!$A:$A,$D801),)</f>
        <v/>
      </c>
    </row>
    <row r="802">
      <c r="A802" s="33" t="str">
        <f t="shared" si="1"/>
        <v/>
      </c>
      <c r="B802" s="22" t="str">
        <f t="shared" si="2"/>
        <v/>
      </c>
      <c r="C802" s="14" t="str">
        <f>IF($A802&lt;&gt;"",MINIFS(Merchant!$A:$A,Merchant!$B:$B,$G$2),)</f>
        <v/>
      </c>
      <c r="D802" s="14" t="str">
        <f t="shared" si="3"/>
        <v/>
      </c>
      <c r="E802" s="14" t="str">
        <f t="shared" si="4"/>
        <v/>
      </c>
      <c r="F802" s="6" t="str">
        <f>IF($A802&lt;&gt;"",MAXIFS(Token!$C:$C,Token!$A:$A,$D802),)</f>
        <v/>
      </c>
    </row>
    <row r="803">
      <c r="A803" s="33" t="str">
        <f t="shared" si="1"/>
        <v/>
      </c>
      <c r="B803" s="22" t="str">
        <f t="shared" si="2"/>
        <v/>
      </c>
      <c r="C803" s="14" t="str">
        <f>IF($A803&lt;&gt;"",MINIFS(Merchant!$A:$A,Merchant!$B:$B,$G$2),)</f>
        <v/>
      </c>
      <c r="D803" s="14" t="str">
        <f t="shared" si="3"/>
        <v/>
      </c>
      <c r="E803" s="14" t="str">
        <f t="shared" si="4"/>
        <v/>
      </c>
      <c r="F803" s="6" t="str">
        <f>IF($A803&lt;&gt;"",MAXIFS(Token!$C:$C,Token!$A:$A,$D803),)</f>
        <v/>
      </c>
    </row>
    <row r="804">
      <c r="A804" s="33" t="str">
        <f t="shared" si="1"/>
        <v/>
      </c>
      <c r="B804" s="22" t="str">
        <f t="shared" si="2"/>
        <v/>
      </c>
      <c r="C804" s="14" t="str">
        <f>IF($A804&lt;&gt;"",MINIFS(Merchant!$A:$A,Merchant!$B:$B,$G$2),)</f>
        <v/>
      </c>
      <c r="D804" s="14" t="str">
        <f t="shared" si="3"/>
        <v/>
      </c>
      <c r="E804" s="14" t="str">
        <f t="shared" si="4"/>
        <v/>
      </c>
      <c r="F804" s="6" t="str">
        <f>IF($A804&lt;&gt;"",MAXIFS(Token!$C:$C,Token!$A:$A,$D804),)</f>
        <v/>
      </c>
    </row>
    <row r="805">
      <c r="A805" s="33" t="str">
        <f t="shared" si="1"/>
        <v/>
      </c>
      <c r="B805" s="22" t="str">
        <f t="shared" si="2"/>
        <v/>
      </c>
      <c r="C805" s="14" t="str">
        <f>IF($A805&lt;&gt;"",MINIFS(Merchant!$A:$A,Merchant!$B:$B,$G$2),)</f>
        <v/>
      </c>
      <c r="D805" s="14" t="str">
        <f t="shared" si="3"/>
        <v/>
      </c>
      <c r="E805" s="14" t="str">
        <f t="shared" si="4"/>
        <v/>
      </c>
      <c r="F805" s="6" t="str">
        <f>IF($A805&lt;&gt;"",MAXIFS(Token!$C:$C,Token!$A:$A,$D805),)</f>
        <v/>
      </c>
    </row>
    <row r="806">
      <c r="A806" s="33" t="str">
        <f t="shared" si="1"/>
        <v/>
      </c>
      <c r="B806" s="22" t="str">
        <f t="shared" si="2"/>
        <v/>
      </c>
      <c r="C806" s="14" t="str">
        <f>IF($A806&lt;&gt;"",MINIFS(Merchant!$A:$A,Merchant!$B:$B,$G$2),)</f>
        <v/>
      </c>
      <c r="D806" s="14" t="str">
        <f t="shared" si="3"/>
        <v/>
      </c>
      <c r="E806" s="14" t="str">
        <f t="shared" si="4"/>
        <v/>
      </c>
      <c r="F806" s="6" t="str">
        <f>IF($A806&lt;&gt;"",MAXIFS(Token!$C:$C,Token!$A:$A,$D806),)</f>
        <v/>
      </c>
    </row>
    <row r="807">
      <c r="A807" s="33" t="str">
        <f t="shared" si="1"/>
        <v/>
      </c>
      <c r="B807" s="22" t="str">
        <f t="shared" si="2"/>
        <v/>
      </c>
      <c r="C807" s="14" t="str">
        <f>IF($A807&lt;&gt;"",MINIFS(Merchant!$A:$A,Merchant!$B:$B,$G$2),)</f>
        <v/>
      </c>
      <c r="D807" s="14" t="str">
        <f t="shared" si="3"/>
        <v/>
      </c>
      <c r="E807" s="14" t="str">
        <f t="shared" si="4"/>
        <v/>
      </c>
      <c r="F807" s="6" t="str">
        <f>IF($A807&lt;&gt;"",MAXIFS(Token!$C:$C,Token!$A:$A,$D807),)</f>
        <v/>
      </c>
    </row>
    <row r="808">
      <c r="A808" s="33" t="str">
        <f t="shared" si="1"/>
        <v/>
      </c>
      <c r="B808" s="22" t="str">
        <f t="shared" si="2"/>
        <v/>
      </c>
      <c r="C808" s="14" t="str">
        <f>IF($A808&lt;&gt;"",MINIFS(Merchant!$A:$A,Merchant!$B:$B,$G$2),)</f>
        <v/>
      </c>
      <c r="D808" s="14" t="str">
        <f t="shared" si="3"/>
        <v/>
      </c>
      <c r="E808" s="14" t="str">
        <f t="shared" si="4"/>
        <v/>
      </c>
      <c r="F808" s="6" t="str">
        <f>IF($A808&lt;&gt;"",MAXIFS(Token!$C:$C,Token!$A:$A,$D808),)</f>
        <v/>
      </c>
    </row>
    <row r="809">
      <c r="A809" s="33" t="str">
        <f t="shared" si="1"/>
        <v/>
      </c>
      <c r="B809" s="22" t="str">
        <f t="shared" si="2"/>
        <v/>
      </c>
      <c r="C809" s="14" t="str">
        <f>IF($A809&lt;&gt;"",MINIFS(Merchant!$A:$A,Merchant!$B:$B,$G$2),)</f>
        <v/>
      </c>
      <c r="D809" s="14" t="str">
        <f t="shared" si="3"/>
        <v/>
      </c>
      <c r="E809" s="14" t="str">
        <f t="shared" si="4"/>
        <v/>
      </c>
      <c r="F809" s="6" t="str">
        <f>IF($A809&lt;&gt;"",MAXIFS(Token!$C:$C,Token!$A:$A,$D809),)</f>
        <v/>
      </c>
    </row>
    <row r="810">
      <c r="A810" s="33" t="str">
        <f t="shared" si="1"/>
        <v/>
      </c>
      <c r="B810" s="22" t="str">
        <f t="shared" si="2"/>
        <v/>
      </c>
      <c r="C810" s="14" t="str">
        <f>IF($A810&lt;&gt;"",MINIFS(Merchant!$A:$A,Merchant!$B:$B,$G$2),)</f>
        <v/>
      </c>
      <c r="D810" s="14" t="str">
        <f t="shared" si="3"/>
        <v/>
      </c>
      <c r="E810" s="14" t="str">
        <f t="shared" si="4"/>
        <v/>
      </c>
      <c r="F810" s="6" t="str">
        <f>IF($A810&lt;&gt;"",MAXIFS(Token!$C:$C,Token!$A:$A,$D810),)</f>
        <v/>
      </c>
    </row>
    <row r="811">
      <c r="A811" s="33" t="str">
        <f t="shared" si="1"/>
        <v/>
      </c>
      <c r="B811" s="22" t="str">
        <f t="shared" si="2"/>
        <v/>
      </c>
      <c r="C811" s="14" t="str">
        <f>IF($A811&lt;&gt;"",MINIFS(Merchant!$A:$A,Merchant!$B:$B,$G$2),)</f>
        <v/>
      </c>
      <c r="D811" s="14" t="str">
        <f t="shared" si="3"/>
        <v/>
      </c>
      <c r="E811" s="14" t="str">
        <f t="shared" si="4"/>
        <v/>
      </c>
      <c r="F811" s="6" t="str">
        <f>IF($A811&lt;&gt;"",MAXIFS(Token!$C:$C,Token!$A:$A,$D811),)</f>
        <v/>
      </c>
    </row>
    <row r="812">
      <c r="A812" s="33" t="str">
        <f t="shared" si="1"/>
        <v/>
      </c>
      <c r="B812" s="22" t="str">
        <f t="shared" si="2"/>
        <v/>
      </c>
      <c r="C812" s="14" t="str">
        <f>IF($A812&lt;&gt;"",MINIFS(Merchant!$A:$A,Merchant!$B:$B,$G$2),)</f>
        <v/>
      </c>
      <c r="D812" s="14" t="str">
        <f t="shared" si="3"/>
        <v/>
      </c>
      <c r="E812" s="14" t="str">
        <f t="shared" si="4"/>
        <v/>
      </c>
      <c r="F812" s="6" t="str">
        <f>IF($A812&lt;&gt;"",MAXIFS(Token!$C:$C,Token!$A:$A,$D812),)</f>
        <v/>
      </c>
    </row>
    <row r="813">
      <c r="A813" s="33" t="str">
        <f t="shared" si="1"/>
        <v/>
      </c>
      <c r="B813" s="22" t="str">
        <f t="shared" si="2"/>
        <v/>
      </c>
      <c r="C813" s="14" t="str">
        <f>IF($A813&lt;&gt;"",MINIFS(Merchant!$A:$A,Merchant!$B:$B,$G$2),)</f>
        <v/>
      </c>
      <c r="D813" s="14" t="str">
        <f t="shared" si="3"/>
        <v/>
      </c>
      <c r="E813" s="14" t="str">
        <f t="shared" si="4"/>
        <v/>
      </c>
      <c r="F813" s="6" t="str">
        <f>IF($A813&lt;&gt;"",MAXIFS(Token!$C:$C,Token!$A:$A,$D813),)</f>
        <v/>
      </c>
    </row>
    <row r="814">
      <c r="A814" s="33" t="str">
        <f t="shared" si="1"/>
        <v/>
      </c>
      <c r="B814" s="22" t="str">
        <f t="shared" si="2"/>
        <v/>
      </c>
      <c r="C814" s="14" t="str">
        <f>IF($A814&lt;&gt;"",MINIFS(Merchant!$A:$A,Merchant!$B:$B,$G$2),)</f>
        <v/>
      </c>
      <c r="D814" s="14" t="str">
        <f t="shared" si="3"/>
        <v/>
      </c>
      <c r="E814" s="14" t="str">
        <f t="shared" si="4"/>
        <v/>
      </c>
      <c r="F814" s="6" t="str">
        <f>IF($A814&lt;&gt;"",MAXIFS(Token!$C:$C,Token!$A:$A,$D814),)</f>
        <v/>
      </c>
    </row>
    <row r="815">
      <c r="A815" s="33" t="str">
        <f t="shared" si="1"/>
        <v/>
      </c>
      <c r="B815" s="22" t="str">
        <f t="shared" si="2"/>
        <v/>
      </c>
      <c r="C815" s="14" t="str">
        <f>IF($A815&lt;&gt;"",MINIFS(Merchant!$A:$A,Merchant!$B:$B,$G$2),)</f>
        <v/>
      </c>
      <c r="D815" s="14" t="str">
        <f t="shared" si="3"/>
        <v/>
      </c>
      <c r="E815" s="14" t="str">
        <f t="shared" si="4"/>
        <v/>
      </c>
      <c r="F815" s="6" t="str">
        <f>IF($A815&lt;&gt;"",MAXIFS(Token!$C:$C,Token!$A:$A,$D815),)</f>
        <v/>
      </c>
    </row>
    <row r="816">
      <c r="A816" s="33" t="str">
        <f t="shared" si="1"/>
        <v/>
      </c>
      <c r="B816" s="22" t="str">
        <f t="shared" si="2"/>
        <v/>
      </c>
      <c r="C816" s="14" t="str">
        <f>IF($A816&lt;&gt;"",MINIFS(Merchant!$A:$A,Merchant!$B:$B,$G$2),)</f>
        <v/>
      </c>
      <c r="D816" s="14" t="str">
        <f t="shared" si="3"/>
        <v/>
      </c>
      <c r="E816" s="14" t="str">
        <f t="shared" si="4"/>
        <v/>
      </c>
      <c r="F816" s="6" t="str">
        <f>IF($A816&lt;&gt;"",MAXIFS(Token!$C:$C,Token!$A:$A,$D816),)</f>
        <v/>
      </c>
    </row>
    <row r="817">
      <c r="A817" s="33" t="str">
        <f t="shared" si="1"/>
        <v/>
      </c>
      <c r="B817" s="22" t="str">
        <f t="shared" si="2"/>
        <v/>
      </c>
      <c r="C817" s="14" t="str">
        <f>IF($A817&lt;&gt;"",MINIFS(Merchant!$A:$A,Merchant!$B:$B,$G$2),)</f>
        <v/>
      </c>
      <c r="D817" s="14" t="str">
        <f t="shared" si="3"/>
        <v/>
      </c>
      <c r="E817" s="14" t="str">
        <f t="shared" si="4"/>
        <v/>
      </c>
      <c r="F817" s="6" t="str">
        <f>IF($A817&lt;&gt;"",MAXIFS(Token!$C:$C,Token!$A:$A,$D817),)</f>
        <v/>
      </c>
    </row>
    <row r="818">
      <c r="A818" s="33" t="str">
        <f t="shared" si="1"/>
        <v/>
      </c>
      <c r="B818" s="22" t="str">
        <f t="shared" si="2"/>
        <v/>
      </c>
      <c r="C818" s="14" t="str">
        <f>IF($A818&lt;&gt;"",MINIFS(Merchant!$A:$A,Merchant!$B:$B,$G$2),)</f>
        <v/>
      </c>
      <c r="D818" s="14" t="str">
        <f t="shared" si="3"/>
        <v/>
      </c>
      <c r="E818" s="14" t="str">
        <f t="shared" si="4"/>
        <v/>
      </c>
      <c r="F818" s="6" t="str">
        <f>IF($A818&lt;&gt;"",MAXIFS(Token!$C:$C,Token!$A:$A,$D818),)</f>
        <v/>
      </c>
    </row>
    <row r="819">
      <c r="A819" s="33" t="str">
        <f t="shared" si="1"/>
        <v/>
      </c>
      <c r="B819" s="22" t="str">
        <f t="shared" si="2"/>
        <v/>
      </c>
      <c r="C819" s="14" t="str">
        <f>IF($A819&lt;&gt;"",MINIFS(Merchant!$A:$A,Merchant!$B:$B,$G$2),)</f>
        <v/>
      </c>
      <c r="D819" s="14" t="str">
        <f t="shared" si="3"/>
        <v/>
      </c>
      <c r="E819" s="14" t="str">
        <f t="shared" si="4"/>
        <v/>
      </c>
      <c r="F819" s="6" t="str">
        <f>IF($A819&lt;&gt;"",MAXIFS(Token!$C:$C,Token!$A:$A,$D819),)</f>
        <v/>
      </c>
    </row>
    <row r="820">
      <c r="A820" s="33" t="str">
        <f t="shared" si="1"/>
        <v/>
      </c>
      <c r="B820" s="22" t="str">
        <f t="shared" si="2"/>
        <v/>
      </c>
      <c r="C820" s="14" t="str">
        <f>IF($A820&lt;&gt;"",MINIFS(Merchant!$A:$A,Merchant!$B:$B,$G$2),)</f>
        <v/>
      </c>
      <c r="D820" s="14" t="str">
        <f t="shared" si="3"/>
        <v/>
      </c>
      <c r="E820" s="14" t="str">
        <f t="shared" si="4"/>
        <v/>
      </c>
      <c r="F820" s="6" t="str">
        <f>IF($A820&lt;&gt;"",MAXIFS(Token!$C:$C,Token!$A:$A,$D820),)</f>
        <v/>
      </c>
    </row>
    <row r="821">
      <c r="A821" s="33" t="str">
        <f t="shared" si="1"/>
        <v/>
      </c>
      <c r="B821" s="22" t="str">
        <f t="shared" si="2"/>
        <v/>
      </c>
      <c r="C821" s="14" t="str">
        <f>IF($A821&lt;&gt;"",MINIFS(Merchant!$A:$A,Merchant!$B:$B,$G$2),)</f>
        <v/>
      </c>
      <c r="D821" s="14" t="str">
        <f t="shared" si="3"/>
        <v/>
      </c>
      <c r="E821" s="14" t="str">
        <f t="shared" si="4"/>
        <v/>
      </c>
      <c r="F821" s="6" t="str">
        <f>IF($A821&lt;&gt;"",MAXIFS(Token!$C:$C,Token!$A:$A,$D821),)</f>
        <v/>
      </c>
    </row>
    <row r="822">
      <c r="A822" s="33" t="str">
        <f t="shared" si="1"/>
        <v/>
      </c>
      <c r="B822" s="22" t="str">
        <f t="shared" si="2"/>
        <v/>
      </c>
      <c r="C822" s="14" t="str">
        <f>IF($A822&lt;&gt;"",MINIFS(Merchant!$A:$A,Merchant!$B:$B,$G$2),)</f>
        <v/>
      </c>
      <c r="D822" s="14" t="str">
        <f t="shared" si="3"/>
        <v/>
      </c>
      <c r="E822" s="14" t="str">
        <f t="shared" si="4"/>
        <v/>
      </c>
      <c r="F822" s="6" t="str">
        <f>IF($A822&lt;&gt;"",MAXIFS(Token!$C:$C,Token!$A:$A,$D822),)</f>
        <v/>
      </c>
    </row>
    <row r="823">
      <c r="A823" s="33" t="str">
        <f t="shared" si="1"/>
        <v/>
      </c>
      <c r="B823" s="22" t="str">
        <f t="shared" si="2"/>
        <v/>
      </c>
      <c r="C823" s="14" t="str">
        <f>IF($A823&lt;&gt;"",MINIFS(Merchant!$A:$A,Merchant!$B:$B,$G$2),)</f>
        <v/>
      </c>
      <c r="D823" s="14" t="str">
        <f t="shared" si="3"/>
        <v/>
      </c>
      <c r="E823" s="14" t="str">
        <f t="shared" si="4"/>
        <v/>
      </c>
      <c r="F823" s="6" t="str">
        <f>IF($A823&lt;&gt;"",MAXIFS(Token!$C:$C,Token!$A:$A,$D823),)</f>
        <v/>
      </c>
    </row>
    <row r="824">
      <c r="A824" s="33" t="str">
        <f t="shared" si="1"/>
        <v/>
      </c>
      <c r="B824" s="22" t="str">
        <f t="shared" si="2"/>
        <v/>
      </c>
      <c r="C824" s="14" t="str">
        <f>IF($A824&lt;&gt;"",MINIFS(Merchant!$A:$A,Merchant!$B:$B,$G$2),)</f>
        <v/>
      </c>
      <c r="D824" s="14" t="str">
        <f t="shared" si="3"/>
        <v/>
      </c>
      <c r="E824" s="14" t="str">
        <f t="shared" si="4"/>
        <v/>
      </c>
      <c r="F824" s="6" t="str">
        <f>IF($A824&lt;&gt;"",MAXIFS(Token!$C:$C,Token!$A:$A,$D824),)</f>
        <v/>
      </c>
    </row>
    <row r="825">
      <c r="A825" s="33" t="str">
        <f t="shared" si="1"/>
        <v/>
      </c>
      <c r="B825" s="22" t="str">
        <f t="shared" si="2"/>
        <v/>
      </c>
      <c r="C825" s="14" t="str">
        <f>IF($A825&lt;&gt;"",MINIFS(Merchant!$A:$A,Merchant!$B:$B,$G$2),)</f>
        <v/>
      </c>
      <c r="D825" s="14" t="str">
        <f t="shared" si="3"/>
        <v/>
      </c>
      <c r="E825" s="14" t="str">
        <f t="shared" si="4"/>
        <v/>
      </c>
      <c r="F825" s="6" t="str">
        <f>IF($A825&lt;&gt;"",MAXIFS(Token!$C:$C,Token!$A:$A,$D825),)</f>
        <v/>
      </c>
    </row>
    <row r="826">
      <c r="A826" s="33" t="str">
        <f t="shared" si="1"/>
        <v/>
      </c>
      <c r="B826" s="22" t="str">
        <f t="shared" si="2"/>
        <v/>
      </c>
      <c r="C826" s="14" t="str">
        <f>IF($A826&lt;&gt;"",MINIFS(Merchant!$A:$A,Merchant!$B:$B,$G$2),)</f>
        <v/>
      </c>
      <c r="D826" s="14" t="str">
        <f t="shared" si="3"/>
        <v/>
      </c>
      <c r="E826" s="14" t="str">
        <f t="shared" si="4"/>
        <v/>
      </c>
      <c r="F826" s="6" t="str">
        <f>IF($A826&lt;&gt;"",MAXIFS(Token!$C:$C,Token!$A:$A,$D826),)</f>
        <v/>
      </c>
    </row>
    <row r="827">
      <c r="A827" s="33" t="str">
        <f t="shared" si="1"/>
        <v/>
      </c>
      <c r="B827" s="22" t="str">
        <f t="shared" si="2"/>
        <v/>
      </c>
      <c r="C827" s="14" t="str">
        <f>IF($A827&lt;&gt;"",MINIFS(Merchant!$A:$A,Merchant!$B:$B,$G$2),)</f>
        <v/>
      </c>
      <c r="D827" s="14" t="str">
        <f t="shared" si="3"/>
        <v/>
      </c>
      <c r="E827" s="14" t="str">
        <f t="shared" si="4"/>
        <v/>
      </c>
      <c r="F827" s="6" t="str">
        <f>IF($A827&lt;&gt;"",MAXIFS(Token!$C:$C,Token!$A:$A,$D827),)</f>
        <v/>
      </c>
    </row>
    <row r="828">
      <c r="A828" s="33" t="str">
        <f t="shared" si="1"/>
        <v/>
      </c>
      <c r="B828" s="22" t="str">
        <f t="shared" si="2"/>
        <v/>
      </c>
      <c r="C828" s="14" t="str">
        <f>IF($A828&lt;&gt;"",MINIFS(Merchant!$A:$A,Merchant!$B:$B,$G$2),)</f>
        <v/>
      </c>
      <c r="D828" s="14" t="str">
        <f t="shared" si="3"/>
        <v/>
      </c>
      <c r="E828" s="14" t="str">
        <f t="shared" si="4"/>
        <v/>
      </c>
      <c r="F828" s="6" t="str">
        <f>IF($A828&lt;&gt;"",MAXIFS(Token!$C:$C,Token!$A:$A,$D828),)</f>
        <v/>
      </c>
    </row>
    <row r="829">
      <c r="A829" s="33" t="str">
        <f t="shared" si="1"/>
        <v/>
      </c>
      <c r="B829" s="22" t="str">
        <f t="shared" si="2"/>
        <v/>
      </c>
      <c r="C829" s="14" t="str">
        <f>IF($A829&lt;&gt;"",MINIFS(Merchant!$A:$A,Merchant!$B:$B,$G$2),)</f>
        <v/>
      </c>
      <c r="D829" s="14" t="str">
        <f t="shared" si="3"/>
        <v/>
      </c>
      <c r="E829" s="14" t="str">
        <f t="shared" si="4"/>
        <v/>
      </c>
      <c r="F829" s="6" t="str">
        <f>IF($A829&lt;&gt;"",MAXIFS(Token!$C:$C,Token!$A:$A,$D829),)</f>
        <v/>
      </c>
    </row>
    <row r="830">
      <c r="A830" s="33" t="str">
        <f t="shared" si="1"/>
        <v/>
      </c>
      <c r="B830" s="22" t="str">
        <f t="shared" si="2"/>
        <v/>
      </c>
      <c r="C830" s="14" t="str">
        <f>IF($A830&lt;&gt;"",MINIFS(Merchant!$A:$A,Merchant!$B:$B,$G$2),)</f>
        <v/>
      </c>
      <c r="D830" s="14" t="str">
        <f t="shared" si="3"/>
        <v/>
      </c>
      <c r="E830" s="14" t="str">
        <f t="shared" si="4"/>
        <v/>
      </c>
      <c r="F830" s="6" t="str">
        <f>IF($A830&lt;&gt;"",MAXIFS(Token!$C:$C,Token!$A:$A,$D830),)</f>
        <v/>
      </c>
    </row>
    <row r="831">
      <c r="A831" s="33" t="str">
        <f t="shared" si="1"/>
        <v/>
      </c>
      <c r="B831" s="22" t="str">
        <f t="shared" si="2"/>
        <v/>
      </c>
      <c r="C831" s="14" t="str">
        <f>IF($A831&lt;&gt;"",MINIFS(Merchant!$A:$A,Merchant!$B:$B,$G$2),)</f>
        <v/>
      </c>
      <c r="D831" s="14" t="str">
        <f t="shared" si="3"/>
        <v/>
      </c>
      <c r="E831" s="14" t="str">
        <f t="shared" si="4"/>
        <v/>
      </c>
      <c r="F831" s="6" t="str">
        <f>IF($A831&lt;&gt;"",MAXIFS(Token!$C:$C,Token!$A:$A,$D831),)</f>
        <v/>
      </c>
    </row>
    <row r="832">
      <c r="A832" s="33" t="str">
        <f t="shared" si="1"/>
        <v/>
      </c>
      <c r="B832" s="22" t="str">
        <f t="shared" si="2"/>
        <v/>
      </c>
      <c r="C832" s="14" t="str">
        <f>IF($A832&lt;&gt;"",MINIFS(Merchant!$A:$A,Merchant!$B:$B,$G$2),)</f>
        <v/>
      </c>
      <c r="D832" s="14" t="str">
        <f t="shared" si="3"/>
        <v/>
      </c>
      <c r="E832" s="14" t="str">
        <f t="shared" si="4"/>
        <v/>
      </c>
      <c r="F832" s="6" t="str">
        <f>IF($A832&lt;&gt;"",MAXIFS(Token!$C:$C,Token!$A:$A,$D832),)</f>
        <v/>
      </c>
    </row>
    <row r="833">
      <c r="A833" s="33" t="str">
        <f t="shared" si="1"/>
        <v/>
      </c>
      <c r="B833" s="22" t="str">
        <f t="shared" si="2"/>
        <v/>
      </c>
      <c r="C833" s="14" t="str">
        <f>IF($A833&lt;&gt;"",MINIFS(Merchant!$A:$A,Merchant!$B:$B,$G$2),)</f>
        <v/>
      </c>
      <c r="D833" s="14" t="str">
        <f t="shared" si="3"/>
        <v/>
      </c>
      <c r="E833" s="14" t="str">
        <f t="shared" si="4"/>
        <v/>
      </c>
      <c r="F833" s="6" t="str">
        <f>IF($A833&lt;&gt;"",MAXIFS(Token!$C:$C,Token!$A:$A,$D833),)</f>
        <v/>
      </c>
    </row>
    <row r="834">
      <c r="A834" s="33" t="str">
        <f t="shared" si="1"/>
        <v/>
      </c>
      <c r="B834" s="22" t="str">
        <f t="shared" si="2"/>
        <v/>
      </c>
      <c r="C834" s="14" t="str">
        <f>IF($A834&lt;&gt;"",MINIFS(Merchant!$A:$A,Merchant!$B:$B,$G$2),)</f>
        <v/>
      </c>
      <c r="D834" s="14" t="str">
        <f t="shared" si="3"/>
        <v/>
      </c>
      <c r="E834" s="14" t="str">
        <f t="shared" si="4"/>
        <v/>
      </c>
      <c r="F834" s="6" t="str">
        <f>IF($A834&lt;&gt;"",MAXIFS(Token!$C:$C,Token!$A:$A,$D834),)</f>
        <v/>
      </c>
    </row>
    <row r="835">
      <c r="A835" s="33" t="str">
        <f t="shared" si="1"/>
        <v/>
      </c>
      <c r="B835" s="22" t="str">
        <f t="shared" si="2"/>
        <v/>
      </c>
      <c r="C835" s="14" t="str">
        <f>IF($A835&lt;&gt;"",MINIFS(Merchant!$A:$A,Merchant!$B:$B,$G$2),)</f>
        <v/>
      </c>
      <c r="D835" s="14" t="str">
        <f t="shared" si="3"/>
        <v/>
      </c>
      <c r="E835" s="14" t="str">
        <f t="shared" si="4"/>
        <v/>
      </c>
      <c r="F835" s="6" t="str">
        <f>IF($A835&lt;&gt;"",MAXIFS(Token!$C:$C,Token!$A:$A,$D835),)</f>
        <v/>
      </c>
    </row>
    <row r="836">
      <c r="A836" s="33" t="str">
        <f t="shared" si="1"/>
        <v/>
      </c>
      <c r="B836" s="22" t="str">
        <f t="shared" si="2"/>
        <v/>
      </c>
      <c r="C836" s="14" t="str">
        <f>IF($A836&lt;&gt;"",MINIFS(Merchant!$A:$A,Merchant!$B:$B,$G$2),)</f>
        <v/>
      </c>
      <c r="D836" s="14" t="str">
        <f t="shared" si="3"/>
        <v/>
      </c>
      <c r="E836" s="14" t="str">
        <f t="shared" si="4"/>
        <v/>
      </c>
      <c r="F836" s="6" t="str">
        <f>IF($A836&lt;&gt;"",MAXIFS(Token!$C:$C,Token!$A:$A,$D836),)</f>
        <v/>
      </c>
    </row>
    <row r="837">
      <c r="A837" s="33" t="str">
        <f t="shared" si="1"/>
        <v/>
      </c>
      <c r="B837" s="22" t="str">
        <f t="shared" si="2"/>
        <v/>
      </c>
      <c r="C837" s="14" t="str">
        <f>IF($A837&lt;&gt;"",MINIFS(Merchant!$A:$A,Merchant!$B:$B,$G$2),)</f>
        <v/>
      </c>
      <c r="D837" s="14" t="str">
        <f t="shared" si="3"/>
        <v/>
      </c>
      <c r="E837" s="14" t="str">
        <f t="shared" si="4"/>
        <v/>
      </c>
      <c r="F837" s="6" t="str">
        <f>IF($A837&lt;&gt;"",MAXIFS(Token!$C:$C,Token!$A:$A,$D837),)</f>
        <v/>
      </c>
    </row>
    <row r="838">
      <c r="A838" s="33" t="str">
        <f t="shared" si="1"/>
        <v/>
      </c>
      <c r="B838" s="22" t="str">
        <f t="shared" si="2"/>
        <v/>
      </c>
      <c r="C838" s="14" t="str">
        <f>IF($A838&lt;&gt;"",MINIFS(Merchant!$A:$A,Merchant!$B:$B,$G$2),)</f>
        <v/>
      </c>
      <c r="D838" s="14" t="str">
        <f t="shared" si="3"/>
        <v/>
      </c>
      <c r="E838" s="14" t="str">
        <f t="shared" si="4"/>
        <v/>
      </c>
      <c r="F838" s="6" t="str">
        <f>IF($A838&lt;&gt;"",MAXIFS(Token!$C:$C,Token!$A:$A,$D838),)</f>
        <v/>
      </c>
    </row>
    <row r="839">
      <c r="A839" s="33" t="str">
        <f t="shared" si="1"/>
        <v/>
      </c>
      <c r="B839" s="22" t="str">
        <f t="shared" si="2"/>
        <v/>
      </c>
      <c r="C839" s="14" t="str">
        <f>IF($A839&lt;&gt;"",MINIFS(Merchant!$A:$A,Merchant!$B:$B,$G$2),)</f>
        <v/>
      </c>
      <c r="D839" s="14" t="str">
        <f t="shared" si="3"/>
        <v/>
      </c>
      <c r="E839" s="14" t="str">
        <f t="shared" si="4"/>
        <v/>
      </c>
      <c r="F839" s="6" t="str">
        <f>IF($A839&lt;&gt;"",MAXIFS(Token!$C:$C,Token!$A:$A,$D839),)</f>
        <v/>
      </c>
    </row>
    <row r="840">
      <c r="A840" s="33" t="str">
        <f t="shared" si="1"/>
        <v/>
      </c>
      <c r="B840" s="22" t="str">
        <f t="shared" si="2"/>
        <v/>
      </c>
      <c r="C840" s="14" t="str">
        <f>IF($A840&lt;&gt;"",MINIFS(Merchant!$A:$A,Merchant!$B:$B,$G$2),)</f>
        <v/>
      </c>
      <c r="D840" s="14" t="str">
        <f t="shared" si="3"/>
        <v/>
      </c>
      <c r="E840" s="14" t="str">
        <f t="shared" si="4"/>
        <v/>
      </c>
      <c r="F840" s="6" t="str">
        <f>IF($A840&lt;&gt;"",MAXIFS(Token!$C:$C,Token!$A:$A,$D840),)</f>
        <v/>
      </c>
    </row>
    <row r="841">
      <c r="A841" s="33" t="str">
        <f t="shared" si="1"/>
        <v/>
      </c>
      <c r="B841" s="22" t="str">
        <f t="shared" si="2"/>
        <v/>
      </c>
      <c r="C841" s="14" t="str">
        <f>IF($A841&lt;&gt;"",MINIFS(Merchant!$A:$A,Merchant!$B:$B,$G$2),)</f>
        <v/>
      </c>
      <c r="D841" s="14" t="str">
        <f t="shared" si="3"/>
        <v/>
      </c>
      <c r="E841" s="14" t="str">
        <f t="shared" si="4"/>
        <v/>
      </c>
      <c r="F841" s="6" t="str">
        <f>IF($A841&lt;&gt;"",MAXIFS(Token!$C:$C,Token!$A:$A,$D841),)</f>
        <v/>
      </c>
    </row>
    <row r="842">
      <c r="A842" s="33" t="str">
        <f t="shared" si="1"/>
        <v/>
      </c>
      <c r="B842" s="22" t="str">
        <f t="shared" si="2"/>
        <v/>
      </c>
      <c r="C842" s="14" t="str">
        <f>IF($A842&lt;&gt;"",MINIFS(Merchant!$A:$A,Merchant!$B:$B,$G$2),)</f>
        <v/>
      </c>
      <c r="D842" s="14" t="str">
        <f t="shared" si="3"/>
        <v/>
      </c>
      <c r="E842" s="14" t="str">
        <f t="shared" si="4"/>
        <v/>
      </c>
      <c r="F842" s="6" t="str">
        <f>IF($A842&lt;&gt;"",MAXIFS(Token!$C:$C,Token!$A:$A,$D842),)</f>
        <v/>
      </c>
    </row>
    <row r="843">
      <c r="A843" s="33" t="str">
        <f t="shared" si="1"/>
        <v/>
      </c>
      <c r="B843" s="22" t="str">
        <f t="shared" si="2"/>
        <v/>
      </c>
      <c r="C843" s="14" t="str">
        <f>IF($A843&lt;&gt;"",MINIFS(Merchant!$A:$A,Merchant!$B:$B,$G$2),)</f>
        <v/>
      </c>
      <c r="D843" s="14" t="str">
        <f t="shared" si="3"/>
        <v/>
      </c>
      <c r="E843" s="14" t="str">
        <f t="shared" si="4"/>
        <v/>
      </c>
      <c r="F843" s="6" t="str">
        <f>IF($A843&lt;&gt;"",MAXIFS(Token!$C:$C,Token!$A:$A,$D843),)</f>
        <v/>
      </c>
    </row>
    <row r="844">
      <c r="A844" s="33" t="str">
        <f t="shared" si="1"/>
        <v/>
      </c>
      <c r="B844" s="22" t="str">
        <f t="shared" si="2"/>
        <v/>
      </c>
      <c r="C844" s="14" t="str">
        <f>IF($A844&lt;&gt;"",MINIFS(Merchant!$A:$A,Merchant!$B:$B,$G$2),)</f>
        <v/>
      </c>
      <c r="D844" s="14" t="str">
        <f t="shared" si="3"/>
        <v/>
      </c>
      <c r="E844" s="14" t="str">
        <f t="shared" si="4"/>
        <v/>
      </c>
      <c r="F844" s="6" t="str">
        <f>IF($A844&lt;&gt;"",MAXIFS(Token!$C:$C,Token!$A:$A,$D844),)</f>
        <v/>
      </c>
    </row>
    <row r="845">
      <c r="A845" s="33" t="str">
        <f t="shared" si="1"/>
        <v/>
      </c>
      <c r="B845" s="22" t="str">
        <f t="shared" si="2"/>
        <v/>
      </c>
      <c r="C845" s="14" t="str">
        <f>IF($A845&lt;&gt;"",MINIFS(Merchant!$A:$A,Merchant!$B:$B,$G$2),)</f>
        <v/>
      </c>
      <c r="D845" s="14" t="str">
        <f t="shared" si="3"/>
        <v/>
      </c>
      <c r="E845" s="14" t="str">
        <f t="shared" si="4"/>
        <v/>
      </c>
      <c r="F845" s="6" t="str">
        <f>IF($A845&lt;&gt;"",MAXIFS(Token!$C:$C,Token!$A:$A,$D845),)</f>
        <v/>
      </c>
    </row>
    <row r="846">
      <c r="A846" s="33" t="str">
        <f t="shared" si="1"/>
        <v/>
      </c>
      <c r="B846" s="22" t="str">
        <f t="shared" si="2"/>
        <v/>
      </c>
      <c r="C846" s="14" t="str">
        <f>IF($A846&lt;&gt;"",MINIFS(Merchant!$A:$A,Merchant!$B:$B,$G$2),)</f>
        <v/>
      </c>
      <c r="D846" s="14" t="str">
        <f t="shared" si="3"/>
        <v/>
      </c>
      <c r="E846" s="14" t="str">
        <f t="shared" si="4"/>
        <v/>
      </c>
      <c r="F846" s="6" t="str">
        <f>IF($A846&lt;&gt;"",MAXIFS(Token!$C:$C,Token!$A:$A,$D846),)</f>
        <v/>
      </c>
    </row>
    <row r="847">
      <c r="A847" s="33" t="str">
        <f t="shared" si="1"/>
        <v/>
      </c>
      <c r="B847" s="22" t="str">
        <f t="shared" si="2"/>
        <v/>
      </c>
      <c r="C847" s="14" t="str">
        <f>IF($A847&lt;&gt;"",MINIFS(Merchant!$A:$A,Merchant!$B:$B,$G$2),)</f>
        <v/>
      </c>
      <c r="D847" s="14" t="str">
        <f t="shared" si="3"/>
        <v/>
      </c>
      <c r="E847" s="14" t="str">
        <f t="shared" si="4"/>
        <v/>
      </c>
      <c r="F847" s="6" t="str">
        <f>IF($A847&lt;&gt;"",MAXIFS(Token!$C:$C,Token!$A:$A,$D847),)</f>
        <v/>
      </c>
    </row>
    <row r="848">
      <c r="A848" s="33" t="str">
        <f t="shared" si="1"/>
        <v/>
      </c>
      <c r="B848" s="22" t="str">
        <f t="shared" si="2"/>
        <v/>
      </c>
      <c r="C848" s="14" t="str">
        <f>IF($A848&lt;&gt;"",MINIFS(Merchant!$A:$A,Merchant!$B:$B,$G$2),)</f>
        <v/>
      </c>
      <c r="D848" s="14" t="str">
        <f t="shared" si="3"/>
        <v/>
      </c>
      <c r="E848" s="14" t="str">
        <f t="shared" si="4"/>
        <v/>
      </c>
      <c r="F848" s="6" t="str">
        <f>IF($A848&lt;&gt;"",MAXIFS(Token!$C:$C,Token!$A:$A,$D848),)</f>
        <v/>
      </c>
    </row>
    <row r="849">
      <c r="A849" s="33" t="str">
        <f t="shared" si="1"/>
        <v/>
      </c>
      <c r="B849" s="22" t="str">
        <f t="shared" si="2"/>
        <v/>
      </c>
      <c r="C849" s="14" t="str">
        <f>IF($A849&lt;&gt;"",MINIFS(Merchant!$A:$A,Merchant!$B:$B,$G$2),)</f>
        <v/>
      </c>
      <c r="D849" s="14" t="str">
        <f t="shared" si="3"/>
        <v/>
      </c>
      <c r="E849" s="14" t="str">
        <f t="shared" si="4"/>
        <v/>
      </c>
      <c r="F849" s="6" t="str">
        <f>IF($A849&lt;&gt;"",MAXIFS(Token!$C:$C,Token!$A:$A,$D849),)</f>
        <v/>
      </c>
    </row>
    <row r="850">
      <c r="A850" s="33" t="str">
        <f t="shared" si="1"/>
        <v/>
      </c>
      <c r="B850" s="22" t="str">
        <f t="shared" si="2"/>
        <v/>
      </c>
      <c r="C850" s="14" t="str">
        <f>IF($A850&lt;&gt;"",MINIFS(Merchant!$A:$A,Merchant!$B:$B,$G$2),)</f>
        <v/>
      </c>
      <c r="D850" s="14" t="str">
        <f t="shared" si="3"/>
        <v/>
      </c>
      <c r="E850" s="14" t="str">
        <f t="shared" si="4"/>
        <v/>
      </c>
      <c r="F850" s="6" t="str">
        <f>IF($A850&lt;&gt;"",MAXIFS(Token!$C:$C,Token!$A:$A,$D850),)</f>
        <v/>
      </c>
    </row>
    <row r="851">
      <c r="A851" s="33" t="str">
        <f t="shared" si="1"/>
        <v/>
      </c>
      <c r="B851" s="22" t="str">
        <f t="shared" si="2"/>
        <v/>
      </c>
      <c r="C851" s="14" t="str">
        <f>IF($A851&lt;&gt;"",MINIFS(Merchant!$A:$A,Merchant!$B:$B,$G$2),)</f>
        <v/>
      </c>
      <c r="D851" s="14" t="str">
        <f t="shared" si="3"/>
        <v/>
      </c>
      <c r="E851" s="14" t="str">
        <f t="shared" si="4"/>
        <v/>
      </c>
      <c r="F851" s="6" t="str">
        <f>IF($A851&lt;&gt;"",MAXIFS(Token!$C:$C,Token!$A:$A,$D851),)</f>
        <v/>
      </c>
    </row>
    <row r="852">
      <c r="A852" s="33" t="str">
        <f t="shared" si="1"/>
        <v/>
      </c>
      <c r="B852" s="22" t="str">
        <f t="shared" si="2"/>
        <v/>
      </c>
      <c r="C852" s="14" t="str">
        <f>IF($A852&lt;&gt;"",MINIFS(Merchant!$A:$A,Merchant!$B:$B,$G$2),)</f>
        <v/>
      </c>
      <c r="D852" s="14" t="str">
        <f t="shared" si="3"/>
        <v/>
      </c>
      <c r="E852" s="14" t="str">
        <f t="shared" si="4"/>
        <v/>
      </c>
      <c r="F852" s="6" t="str">
        <f>IF($A852&lt;&gt;"",MAXIFS(Token!$C:$C,Token!$A:$A,$D852),)</f>
        <v/>
      </c>
    </row>
    <row r="853">
      <c r="A853" s="33" t="str">
        <f t="shared" si="1"/>
        <v/>
      </c>
      <c r="B853" s="22" t="str">
        <f t="shared" si="2"/>
        <v/>
      </c>
      <c r="C853" s="14" t="str">
        <f>IF($A853&lt;&gt;"",MINIFS(Merchant!$A:$A,Merchant!$B:$B,$G$2),)</f>
        <v/>
      </c>
      <c r="D853" s="14" t="str">
        <f t="shared" si="3"/>
        <v/>
      </c>
      <c r="E853" s="14" t="str">
        <f t="shared" si="4"/>
        <v/>
      </c>
      <c r="F853" s="6" t="str">
        <f>IF($A853&lt;&gt;"",MAXIFS(Token!$C:$C,Token!$A:$A,$D853),)</f>
        <v/>
      </c>
    </row>
    <row r="854">
      <c r="A854" s="33" t="str">
        <f t="shared" si="1"/>
        <v/>
      </c>
      <c r="B854" s="22" t="str">
        <f t="shared" si="2"/>
        <v/>
      </c>
      <c r="C854" s="14" t="str">
        <f>IF($A854&lt;&gt;"",MINIFS(Merchant!$A:$A,Merchant!$B:$B,$G$2),)</f>
        <v/>
      </c>
      <c r="D854" s="14" t="str">
        <f t="shared" si="3"/>
        <v/>
      </c>
      <c r="E854" s="14" t="str">
        <f t="shared" si="4"/>
        <v/>
      </c>
      <c r="F854" s="6" t="str">
        <f>IF($A854&lt;&gt;"",MAXIFS(Token!$C:$C,Token!$A:$A,$D854),)</f>
        <v/>
      </c>
    </row>
    <row r="855">
      <c r="A855" s="33" t="str">
        <f t="shared" si="1"/>
        <v/>
      </c>
      <c r="B855" s="22" t="str">
        <f t="shared" si="2"/>
        <v/>
      </c>
      <c r="C855" s="14" t="str">
        <f>IF($A855&lt;&gt;"",MINIFS(Merchant!$A:$A,Merchant!$B:$B,$G$2),)</f>
        <v/>
      </c>
      <c r="D855" s="14" t="str">
        <f t="shared" si="3"/>
        <v/>
      </c>
      <c r="E855" s="14" t="str">
        <f t="shared" si="4"/>
        <v/>
      </c>
      <c r="F855" s="6" t="str">
        <f>IF($A855&lt;&gt;"",MAXIFS(Token!$C:$C,Token!$A:$A,$D855),)</f>
        <v/>
      </c>
    </row>
    <row r="856">
      <c r="A856" s="33" t="str">
        <f t="shared" si="1"/>
        <v/>
      </c>
      <c r="B856" s="22" t="str">
        <f t="shared" si="2"/>
        <v/>
      </c>
      <c r="C856" s="14" t="str">
        <f>IF($A856&lt;&gt;"",MINIFS(Merchant!$A:$A,Merchant!$B:$B,$G$2),)</f>
        <v/>
      </c>
      <c r="D856" s="14" t="str">
        <f t="shared" si="3"/>
        <v/>
      </c>
      <c r="E856" s="14" t="str">
        <f t="shared" si="4"/>
        <v/>
      </c>
      <c r="F856" s="6" t="str">
        <f>IF($A856&lt;&gt;"",MAXIFS(Token!$C:$C,Token!$A:$A,$D856),)</f>
        <v/>
      </c>
    </row>
    <row r="857">
      <c r="A857" s="33" t="str">
        <f t="shared" si="1"/>
        <v/>
      </c>
      <c r="B857" s="22" t="str">
        <f t="shared" si="2"/>
        <v/>
      </c>
      <c r="C857" s="14" t="str">
        <f>IF($A857&lt;&gt;"",MINIFS(Merchant!$A:$A,Merchant!$B:$B,$G$2),)</f>
        <v/>
      </c>
      <c r="D857" s="14" t="str">
        <f t="shared" si="3"/>
        <v/>
      </c>
      <c r="E857" s="14" t="str">
        <f t="shared" si="4"/>
        <v/>
      </c>
      <c r="F857" s="6" t="str">
        <f>IF($A857&lt;&gt;"",MAXIFS(Token!$C:$C,Token!$A:$A,$D857),)</f>
        <v/>
      </c>
    </row>
    <row r="858">
      <c r="A858" s="33" t="str">
        <f t="shared" si="1"/>
        <v/>
      </c>
      <c r="B858" s="22" t="str">
        <f t="shared" si="2"/>
        <v/>
      </c>
      <c r="C858" s="14" t="str">
        <f>IF($A858&lt;&gt;"",MINIFS(Merchant!$A:$A,Merchant!$B:$B,$G$2),)</f>
        <v/>
      </c>
      <c r="D858" s="14" t="str">
        <f t="shared" si="3"/>
        <v/>
      </c>
      <c r="E858" s="14" t="str">
        <f t="shared" si="4"/>
        <v/>
      </c>
      <c r="F858" s="6" t="str">
        <f>IF($A858&lt;&gt;"",MAXIFS(Token!$C:$C,Token!$A:$A,$D858),)</f>
        <v/>
      </c>
    </row>
    <row r="859">
      <c r="A859" s="33" t="str">
        <f t="shared" si="1"/>
        <v/>
      </c>
      <c r="B859" s="22" t="str">
        <f t="shared" si="2"/>
        <v/>
      </c>
      <c r="C859" s="14" t="str">
        <f>IF($A859&lt;&gt;"",MINIFS(Merchant!$A:$A,Merchant!$B:$B,$G$2),)</f>
        <v/>
      </c>
      <c r="D859" s="14" t="str">
        <f t="shared" si="3"/>
        <v/>
      </c>
      <c r="E859" s="14" t="str">
        <f t="shared" si="4"/>
        <v/>
      </c>
      <c r="F859" s="6" t="str">
        <f>IF($A859&lt;&gt;"",MAXIFS(Token!$C:$C,Token!$A:$A,$D859),)</f>
        <v/>
      </c>
    </row>
    <row r="860">
      <c r="A860" s="33" t="str">
        <f t="shared" si="1"/>
        <v/>
      </c>
      <c r="B860" s="22" t="str">
        <f t="shared" si="2"/>
        <v/>
      </c>
      <c r="C860" s="14" t="str">
        <f>IF($A860&lt;&gt;"",MINIFS(Merchant!$A:$A,Merchant!$B:$B,$G$2),)</f>
        <v/>
      </c>
      <c r="D860" s="14" t="str">
        <f t="shared" si="3"/>
        <v/>
      </c>
      <c r="E860" s="14" t="str">
        <f t="shared" si="4"/>
        <v/>
      </c>
      <c r="F860" s="6" t="str">
        <f>IF($A860&lt;&gt;"",MAXIFS(Token!$C:$C,Token!$A:$A,$D860),)</f>
        <v/>
      </c>
    </row>
    <row r="861">
      <c r="A861" s="33" t="str">
        <f t="shared" si="1"/>
        <v/>
      </c>
      <c r="B861" s="22" t="str">
        <f t="shared" si="2"/>
        <v/>
      </c>
      <c r="C861" s="14" t="str">
        <f>IF($A861&lt;&gt;"",MINIFS(Merchant!$A:$A,Merchant!$B:$B,$G$2),)</f>
        <v/>
      </c>
      <c r="D861" s="14" t="str">
        <f t="shared" si="3"/>
        <v/>
      </c>
      <c r="E861" s="14" t="str">
        <f t="shared" si="4"/>
        <v/>
      </c>
      <c r="F861" s="6" t="str">
        <f>IF($A861&lt;&gt;"",MAXIFS(Token!$C:$C,Token!$A:$A,$D861),)</f>
        <v/>
      </c>
    </row>
    <row r="862">
      <c r="A862" s="33" t="str">
        <f t="shared" si="1"/>
        <v/>
      </c>
      <c r="B862" s="22" t="str">
        <f t="shared" si="2"/>
        <v/>
      </c>
      <c r="C862" s="14" t="str">
        <f>IF($A862&lt;&gt;"",MINIFS(Merchant!$A:$A,Merchant!$B:$B,$G$2),)</f>
        <v/>
      </c>
      <c r="D862" s="14" t="str">
        <f t="shared" si="3"/>
        <v/>
      </c>
      <c r="E862" s="14" t="str">
        <f t="shared" si="4"/>
        <v/>
      </c>
      <c r="F862" s="6" t="str">
        <f>IF($A862&lt;&gt;"",MAXIFS(Token!$C:$C,Token!$A:$A,$D862),)</f>
        <v/>
      </c>
    </row>
    <row r="863">
      <c r="A863" s="33" t="str">
        <f t="shared" si="1"/>
        <v/>
      </c>
      <c r="B863" s="22" t="str">
        <f t="shared" si="2"/>
        <v/>
      </c>
      <c r="C863" s="14" t="str">
        <f>IF($A863&lt;&gt;"",MINIFS(Merchant!$A:$A,Merchant!$B:$B,$G$2),)</f>
        <v/>
      </c>
      <c r="D863" s="14" t="str">
        <f t="shared" si="3"/>
        <v/>
      </c>
      <c r="E863" s="14" t="str">
        <f t="shared" si="4"/>
        <v/>
      </c>
      <c r="F863" s="6" t="str">
        <f>IF($A863&lt;&gt;"",MAXIFS(Token!$C:$C,Token!$A:$A,$D863),)</f>
        <v/>
      </c>
    </row>
    <row r="864">
      <c r="A864" s="33" t="str">
        <f t="shared" si="1"/>
        <v/>
      </c>
      <c r="B864" s="22" t="str">
        <f t="shared" si="2"/>
        <v/>
      </c>
      <c r="C864" s="14" t="str">
        <f>IF($A864&lt;&gt;"",MINIFS(Merchant!$A:$A,Merchant!$B:$B,$G$2),)</f>
        <v/>
      </c>
      <c r="D864" s="14" t="str">
        <f t="shared" si="3"/>
        <v/>
      </c>
      <c r="E864" s="14" t="str">
        <f t="shared" si="4"/>
        <v/>
      </c>
      <c r="F864" s="6" t="str">
        <f>IF($A864&lt;&gt;"",MAXIFS(Token!$C:$C,Token!$A:$A,$D864),)</f>
        <v/>
      </c>
    </row>
    <row r="865">
      <c r="A865" s="33" t="str">
        <f t="shared" si="1"/>
        <v/>
      </c>
      <c r="B865" s="22" t="str">
        <f t="shared" si="2"/>
        <v/>
      </c>
      <c r="C865" s="14" t="str">
        <f>IF($A865&lt;&gt;"",MINIFS(Merchant!$A:$A,Merchant!$B:$B,$G$2),)</f>
        <v/>
      </c>
      <c r="D865" s="14" t="str">
        <f t="shared" si="3"/>
        <v/>
      </c>
      <c r="E865" s="14" t="str">
        <f t="shared" si="4"/>
        <v/>
      </c>
      <c r="F865" s="6" t="str">
        <f>IF($A865&lt;&gt;"",MAXIFS(Token!$C:$C,Token!$A:$A,$D865),)</f>
        <v/>
      </c>
    </row>
    <row r="866">
      <c r="A866" s="33" t="str">
        <f t="shared" si="1"/>
        <v/>
      </c>
      <c r="B866" s="22" t="str">
        <f t="shared" si="2"/>
        <v/>
      </c>
      <c r="C866" s="14" t="str">
        <f>IF($A866&lt;&gt;"",MINIFS(Merchant!$A:$A,Merchant!$B:$B,$G$2),)</f>
        <v/>
      </c>
      <c r="D866" s="14" t="str">
        <f t="shared" si="3"/>
        <v/>
      </c>
      <c r="E866" s="14" t="str">
        <f t="shared" si="4"/>
        <v/>
      </c>
      <c r="F866" s="6" t="str">
        <f>IF($A866&lt;&gt;"",MAXIFS(Token!$C:$C,Token!$A:$A,$D866),)</f>
        <v/>
      </c>
    </row>
    <row r="867">
      <c r="A867" s="33" t="str">
        <f t="shared" si="1"/>
        <v/>
      </c>
      <c r="B867" s="22" t="str">
        <f t="shared" si="2"/>
        <v/>
      </c>
      <c r="C867" s="14" t="str">
        <f>IF($A867&lt;&gt;"",MINIFS(Merchant!$A:$A,Merchant!$B:$B,$G$2),)</f>
        <v/>
      </c>
      <c r="D867" s="14" t="str">
        <f t="shared" si="3"/>
        <v/>
      </c>
      <c r="E867" s="14" t="str">
        <f t="shared" si="4"/>
        <v/>
      </c>
      <c r="F867" s="6" t="str">
        <f>IF($A867&lt;&gt;"",MAXIFS(Token!$C:$C,Token!$A:$A,$D867),)</f>
        <v/>
      </c>
    </row>
    <row r="868">
      <c r="A868" s="33" t="str">
        <f t="shared" si="1"/>
        <v/>
      </c>
      <c r="B868" s="22" t="str">
        <f t="shared" si="2"/>
        <v/>
      </c>
      <c r="C868" s="14" t="str">
        <f>IF($A868&lt;&gt;"",MINIFS(Merchant!$A:$A,Merchant!$B:$B,$G$2),)</f>
        <v/>
      </c>
      <c r="D868" s="14" t="str">
        <f t="shared" si="3"/>
        <v/>
      </c>
      <c r="E868" s="14" t="str">
        <f t="shared" si="4"/>
        <v/>
      </c>
      <c r="F868" s="6" t="str">
        <f>IF($A868&lt;&gt;"",MAXIFS(Token!$C:$C,Token!$A:$A,$D868),)</f>
        <v/>
      </c>
    </row>
    <row r="869">
      <c r="A869" s="33" t="str">
        <f t="shared" si="1"/>
        <v/>
      </c>
      <c r="B869" s="22" t="str">
        <f t="shared" si="2"/>
        <v/>
      </c>
      <c r="C869" s="14" t="str">
        <f>IF($A869&lt;&gt;"",MINIFS(Merchant!$A:$A,Merchant!$B:$B,$G$2),)</f>
        <v/>
      </c>
      <c r="D869" s="14" t="str">
        <f t="shared" si="3"/>
        <v/>
      </c>
      <c r="E869" s="14" t="str">
        <f t="shared" si="4"/>
        <v/>
      </c>
      <c r="F869" s="6" t="str">
        <f>IF($A869&lt;&gt;"",MAXIFS(Token!$C:$C,Token!$A:$A,$D869),)</f>
        <v/>
      </c>
    </row>
    <row r="870">
      <c r="A870" s="33" t="str">
        <f t="shared" si="1"/>
        <v/>
      </c>
      <c r="B870" s="22" t="str">
        <f t="shared" si="2"/>
        <v/>
      </c>
      <c r="C870" s="14" t="str">
        <f>IF($A870&lt;&gt;"",MINIFS(Merchant!$A:$A,Merchant!$B:$B,$G$2),)</f>
        <v/>
      </c>
      <c r="D870" s="14" t="str">
        <f t="shared" si="3"/>
        <v/>
      </c>
      <c r="E870" s="14" t="str">
        <f t="shared" si="4"/>
        <v/>
      </c>
      <c r="F870" s="6" t="str">
        <f>IF($A870&lt;&gt;"",MAXIFS(Token!$C:$C,Token!$A:$A,$D870),)</f>
        <v/>
      </c>
    </row>
    <row r="871">
      <c r="A871" s="33" t="str">
        <f t="shared" si="1"/>
        <v/>
      </c>
      <c r="B871" s="22" t="str">
        <f t="shared" si="2"/>
        <v/>
      </c>
      <c r="C871" s="14" t="str">
        <f>IF($A871&lt;&gt;"",MINIFS(Merchant!$A:$A,Merchant!$B:$B,$G$2),)</f>
        <v/>
      </c>
      <c r="D871" s="14" t="str">
        <f t="shared" si="3"/>
        <v/>
      </c>
      <c r="E871" s="14" t="str">
        <f t="shared" si="4"/>
        <v/>
      </c>
      <c r="F871" s="6" t="str">
        <f>IF($A871&lt;&gt;"",MAXIFS(Token!$C:$C,Token!$A:$A,$D871),)</f>
        <v/>
      </c>
    </row>
    <row r="872">
      <c r="A872" s="33" t="str">
        <f t="shared" si="1"/>
        <v/>
      </c>
      <c r="B872" s="22" t="str">
        <f t="shared" si="2"/>
        <v/>
      </c>
      <c r="C872" s="14" t="str">
        <f>IF($A872&lt;&gt;"",MINIFS(Merchant!$A:$A,Merchant!$B:$B,$G$2),)</f>
        <v/>
      </c>
      <c r="D872" s="14" t="str">
        <f t="shared" si="3"/>
        <v/>
      </c>
      <c r="E872" s="14" t="str">
        <f t="shared" si="4"/>
        <v/>
      </c>
      <c r="F872" s="6" t="str">
        <f>IF($A872&lt;&gt;"",MAXIFS(Token!$C:$C,Token!$A:$A,$D872),)</f>
        <v/>
      </c>
    </row>
    <row r="873">
      <c r="A873" s="33" t="str">
        <f t="shared" si="1"/>
        <v/>
      </c>
      <c r="B873" s="22" t="str">
        <f t="shared" si="2"/>
        <v/>
      </c>
      <c r="C873" s="14" t="str">
        <f>IF($A873&lt;&gt;"",MINIFS(Merchant!$A:$A,Merchant!$B:$B,$G$2),)</f>
        <v/>
      </c>
      <c r="D873" s="14" t="str">
        <f t="shared" si="3"/>
        <v/>
      </c>
      <c r="E873" s="14" t="str">
        <f t="shared" si="4"/>
        <v/>
      </c>
      <c r="F873" s="6" t="str">
        <f>IF($A873&lt;&gt;"",MAXIFS(Token!$C:$C,Token!$A:$A,$D873),)</f>
        <v/>
      </c>
    </row>
    <row r="874">
      <c r="A874" s="33" t="str">
        <f t="shared" si="1"/>
        <v/>
      </c>
      <c r="B874" s="22" t="str">
        <f t="shared" si="2"/>
        <v/>
      </c>
      <c r="C874" s="14" t="str">
        <f>IF($A874&lt;&gt;"",MINIFS(Merchant!$A:$A,Merchant!$B:$B,$G$2),)</f>
        <v/>
      </c>
      <c r="D874" s="14" t="str">
        <f t="shared" si="3"/>
        <v/>
      </c>
      <c r="E874" s="14" t="str">
        <f t="shared" si="4"/>
        <v/>
      </c>
      <c r="F874" s="6" t="str">
        <f>IF($A874&lt;&gt;"",MAXIFS(Token!$C:$C,Token!$A:$A,$D874),)</f>
        <v/>
      </c>
    </row>
    <row r="875">
      <c r="A875" s="33" t="str">
        <f t="shared" si="1"/>
        <v/>
      </c>
      <c r="B875" s="22" t="str">
        <f t="shared" si="2"/>
        <v/>
      </c>
      <c r="C875" s="14" t="str">
        <f>IF($A875&lt;&gt;"",MINIFS(Merchant!$A:$A,Merchant!$B:$B,$G$2),)</f>
        <v/>
      </c>
      <c r="D875" s="14" t="str">
        <f t="shared" si="3"/>
        <v/>
      </c>
      <c r="E875" s="14" t="str">
        <f t="shared" si="4"/>
        <v/>
      </c>
      <c r="F875" s="6" t="str">
        <f>IF($A875&lt;&gt;"",MAXIFS(Token!$C:$C,Token!$A:$A,$D875),)</f>
        <v/>
      </c>
    </row>
    <row r="876">
      <c r="A876" s="33" t="str">
        <f t="shared" si="1"/>
        <v/>
      </c>
      <c r="B876" s="22" t="str">
        <f t="shared" si="2"/>
        <v/>
      </c>
      <c r="C876" s="14" t="str">
        <f>IF($A876&lt;&gt;"",MINIFS(Merchant!$A:$A,Merchant!$B:$B,$G$2),)</f>
        <v/>
      </c>
      <c r="D876" s="14" t="str">
        <f t="shared" si="3"/>
        <v/>
      </c>
      <c r="E876" s="14" t="str">
        <f t="shared" si="4"/>
        <v/>
      </c>
      <c r="F876" s="6" t="str">
        <f>IF($A876&lt;&gt;"",MAXIFS(Token!$C:$C,Token!$A:$A,$D876),)</f>
        <v/>
      </c>
    </row>
    <row r="877">
      <c r="A877" s="33" t="str">
        <f t="shared" si="1"/>
        <v/>
      </c>
      <c r="B877" s="22" t="str">
        <f t="shared" si="2"/>
        <v/>
      </c>
      <c r="C877" s="14" t="str">
        <f>IF($A877&lt;&gt;"",MINIFS(Merchant!$A:$A,Merchant!$B:$B,$G$2),)</f>
        <v/>
      </c>
      <c r="D877" s="14" t="str">
        <f t="shared" si="3"/>
        <v/>
      </c>
      <c r="E877" s="14" t="str">
        <f t="shared" si="4"/>
        <v/>
      </c>
      <c r="F877" s="6" t="str">
        <f>IF($A877&lt;&gt;"",MAXIFS(Token!$C:$C,Token!$A:$A,$D877),)</f>
        <v/>
      </c>
    </row>
    <row r="878">
      <c r="A878" s="33" t="str">
        <f t="shared" si="1"/>
        <v/>
      </c>
      <c r="B878" s="22" t="str">
        <f t="shared" si="2"/>
        <v/>
      </c>
      <c r="C878" s="14" t="str">
        <f>IF($A878&lt;&gt;"",MINIFS(Merchant!$A:$A,Merchant!$B:$B,$G$2),)</f>
        <v/>
      </c>
      <c r="D878" s="14" t="str">
        <f t="shared" si="3"/>
        <v/>
      </c>
      <c r="E878" s="14" t="str">
        <f t="shared" si="4"/>
        <v/>
      </c>
      <c r="F878" s="6" t="str">
        <f>IF($A878&lt;&gt;"",MAXIFS(Token!$C:$C,Token!$A:$A,$D878),)</f>
        <v/>
      </c>
    </row>
    <row r="879">
      <c r="A879" s="33" t="str">
        <f t="shared" si="1"/>
        <v/>
      </c>
      <c r="B879" s="22" t="str">
        <f t="shared" si="2"/>
        <v/>
      </c>
      <c r="C879" s="14" t="str">
        <f>IF($A879&lt;&gt;"",MINIFS(Merchant!$A:$A,Merchant!$B:$B,$G$2),)</f>
        <v/>
      </c>
      <c r="D879" s="14" t="str">
        <f t="shared" si="3"/>
        <v/>
      </c>
      <c r="E879" s="14" t="str">
        <f t="shared" si="4"/>
        <v/>
      </c>
      <c r="F879" s="6" t="str">
        <f>IF($A879&lt;&gt;"",MAXIFS(Token!$C:$C,Token!$A:$A,$D879),)</f>
        <v/>
      </c>
    </row>
    <row r="880">
      <c r="A880" s="33" t="str">
        <f t="shared" si="1"/>
        <v/>
      </c>
      <c r="B880" s="22" t="str">
        <f t="shared" si="2"/>
        <v/>
      </c>
      <c r="C880" s="14" t="str">
        <f>IF($A880&lt;&gt;"",MINIFS(Merchant!$A:$A,Merchant!$B:$B,$G$2),)</f>
        <v/>
      </c>
      <c r="D880" s="14" t="str">
        <f t="shared" si="3"/>
        <v/>
      </c>
      <c r="E880" s="14" t="str">
        <f t="shared" si="4"/>
        <v/>
      </c>
      <c r="F880" s="6" t="str">
        <f>IF($A880&lt;&gt;"",MAXIFS(Token!$C:$C,Token!$A:$A,$D880),)</f>
        <v/>
      </c>
    </row>
    <row r="881">
      <c r="A881" s="33" t="str">
        <f t="shared" si="1"/>
        <v/>
      </c>
      <c r="B881" s="22" t="str">
        <f t="shared" si="2"/>
        <v/>
      </c>
      <c r="C881" s="14" t="str">
        <f>IF($A881&lt;&gt;"",MINIFS(Merchant!$A:$A,Merchant!$B:$B,$G$2),)</f>
        <v/>
      </c>
      <c r="D881" s="14" t="str">
        <f t="shared" si="3"/>
        <v/>
      </c>
      <c r="E881" s="14" t="str">
        <f t="shared" si="4"/>
        <v/>
      </c>
      <c r="F881" s="6" t="str">
        <f>IF($A881&lt;&gt;"",MAXIFS(Token!$C:$C,Token!$A:$A,$D881),)</f>
        <v/>
      </c>
    </row>
    <row r="882">
      <c r="A882" s="33" t="str">
        <f t="shared" si="1"/>
        <v/>
      </c>
      <c r="B882" s="22" t="str">
        <f t="shared" si="2"/>
        <v/>
      </c>
      <c r="C882" s="14" t="str">
        <f>IF($A882&lt;&gt;"",MINIFS(Merchant!$A:$A,Merchant!$B:$B,$G$2),)</f>
        <v/>
      </c>
      <c r="D882" s="14" t="str">
        <f t="shared" si="3"/>
        <v/>
      </c>
      <c r="E882" s="14" t="str">
        <f t="shared" si="4"/>
        <v/>
      </c>
      <c r="F882" s="6" t="str">
        <f>IF($A882&lt;&gt;"",MAXIFS(Token!$C:$C,Token!$A:$A,$D882),)</f>
        <v/>
      </c>
    </row>
    <row r="883">
      <c r="A883" s="33" t="str">
        <f t="shared" si="1"/>
        <v/>
      </c>
      <c r="B883" s="22" t="str">
        <f t="shared" si="2"/>
        <v/>
      </c>
      <c r="C883" s="14" t="str">
        <f>IF($A883&lt;&gt;"",MINIFS(Merchant!$A:$A,Merchant!$B:$B,$G$2),)</f>
        <v/>
      </c>
      <c r="D883" s="14" t="str">
        <f t="shared" si="3"/>
        <v/>
      </c>
      <c r="E883" s="14" t="str">
        <f t="shared" si="4"/>
        <v/>
      </c>
      <c r="F883" s="6" t="str">
        <f>IF($A883&lt;&gt;"",MAXIFS(Token!$C:$C,Token!$A:$A,$D883),)</f>
        <v/>
      </c>
    </row>
    <row r="884">
      <c r="A884" s="33" t="str">
        <f t="shared" si="1"/>
        <v/>
      </c>
      <c r="B884" s="22" t="str">
        <f t="shared" si="2"/>
        <v/>
      </c>
      <c r="C884" s="14" t="str">
        <f>IF($A884&lt;&gt;"",MINIFS(Merchant!$A:$A,Merchant!$B:$B,$G$2),)</f>
        <v/>
      </c>
      <c r="D884" s="14" t="str">
        <f t="shared" si="3"/>
        <v/>
      </c>
      <c r="E884" s="14" t="str">
        <f t="shared" si="4"/>
        <v/>
      </c>
      <c r="F884" s="6" t="str">
        <f>IF($A884&lt;&gt;"",MAXIFS(Token!$C:$C,Token!$A:$A,$D884),)</f>
        <v/>
      </c>
    </row>
    <row r="885">
      <c r="A885" s="33" t="str">
        <f t="shared" si="1"/>
        <v/>
      </c>
      <c r="B885" s="22" t="str">
        <f t="shared" si="2"/>
        <v/>
      </c>
      <c r="C885" s="14" t="str">
        <f>IF($A885&lt;&gt;"",MINIFS(Merchant!$A:$A,Merchant!$B:$B,$G$2),)</f>
        <v/>
      </c>
      <c r="D885" s="14" t="str">
        <f t="shared" si="3"/>
        <v/>
      </c>
      <c r="E885" s="14" t="str">
        <f t="shared" si="4"/>
        <v/>
      </c>
      <c r="F885" s="6" t="str">
        <f>IF($A885&lt;&gt;"",MAXIFS(Token!$C:$C,Token!$A:$A,$D885),)</f>
        <v/>
      </c>
    </row>
    <row r="886">
      <c r="A886" s="33" t="str">
        <f t="shared" si="1"/>
        <v/>
      </c>
      <c r="B886" s="22" t="str">
        <f t="shared" si="2"/>
        <v/>
      </c>
      <c r="C886" s="14" t="str">
        <f>IF($A886&lt;&gt;"",MINIFS(Merchant!$A:$A,Merchant!$B:$B,$G$2),)</f>
        <v/>
      </c>
      <c r="D886" s="14" t="str">
        <f t="shared" si="3"/>
        <v/>
      </c>
      <c r="E886" s="14" t="str">
        <f t="shared" si="4"/>
        <v/>
      </c>
      <c r="F886" s="6" t="str">
        <f>IF($A886&lt;&gt;"",MAXIFS(Token!$C:$C,Token!$A:$A,$D886),)</f>
        <v/>
      </c>
    </row>
    <row r="887">
      <c r="A887" s="33" t="str">
        <f t="shared" si="1"/>
        <v/>
      </c>
      <c r="B887" s="22" t="str">
        <f t="shared" si="2"/>
        <v/>
      </c>
      <c r="C887" s="14" t="str">
        <f>IF($A887&lt;&gt;"",MINIFS(Merchant!$A:$A,Merchant!$B:$B,$G$2),)</f>
        <v/>
      </c>
      <c r="D887" s="14" t="str">
        <f t="shared" si="3"/>
        <v/>
      </c>
      <c r="E887" s="14" t="str">
        <f t="shared" si="4"/>
        <v/>
      </c>
      <c r="F887" s="6" t="str">
        <f>IF($A887&lt;&gt;"",MAXIFS(Token!$C:$C,Token!$A:$A,$D887),)</f>
        <v/>
      </c>
    </row>
    <row r="888">
      <c r="A888" s="33" t="str">
        <f t="shared" si="1"/>
        <v/>
      </c>
      <c r="B888" s="22" t="str">
        <f t="shared" si="2"/>
        <v/>
      </c>
      <c r="C888" s="14" t="str">
        <f>IF($A888&lt;&gt;"",MINIFS(Merchant!$A:$A,Merchant!$B:$B,$G$2),)</f>
        <v/>
      </c>
      <c r="D888" s="14" t="str">
        <f t="shared" si="3"/>
        <v/>
      </c>
      <c r="E888" s="14" t="str">
        <f t="shared" si="4"/>
        <v/>
      </c>
      <c r="F888" s="6" t="str">
        <f>IF($A888&lt;&gt;"",MAXIFS(Token!$C:$C,Token!$A:$A,$D888),)</f>
        <v/>
      </c>
    </row>
    <row r="889">
      <c r="A889" s="33" t="str">
        <f t="shared" si="1"/>
        <v/>
      </c>
      <c r="B889" s="22" t="str">
        <f t="shared" si="2"/>
        <v/>
      </c>
      <c r="C889" s="14" t="str">
        <f>IF($A889&lt;&gt;"",MINIFS(Merchant!$A:$A,Merchant!$B:$B,$G$2),)</f>
        <v/>
      </c>
      <c r="D889" s="14" t="str">
        <f t="shared" si="3"/>
        <v/>
      </c>
      <c r="E889" s="14" t="str">
        <f t="shared" si="4"/>
        <v/>
      </c>
      <c r="F889" s="6" t="str">
        <f>IF($A889&lt;&gt;"",MAXIFS(Token!$C:$C,Token!$A:$A,$D889),)</f>
        <v/>
      </c>
    </row>
    <row r="890">
      <c r="A890" s="33" t="str">
        <f t="shared" si="1"/>
        <v/>
      </c>
      <c r="B890" s="22" t="str">
        <f t="shared" si="2"/>
        <v/>
      </c>
      <c r="C890" s="14" t="str">
        <f>IF($A890&lt;&gt;"",MINIFS(Merchant!$A:$A,Merchant!$B:$B,$G$2),)</f>
        <v/>
      </c>
      <c r="D890" s="14" t="str">
        <f t="shared" si="3"/>
        <v/>
      </c>
      <c r="E890" s="14" t="str">
        <f t="shared" si="4"/>
        <v/>
      </c>
      <c r="F890" s="6" t="str">
        <f>IF($A890&lt;&gt;"",MAXIFS(Token!$C:$C,Token!$A:$A,$D890),)</f>
        <v/>
      </c>
    </row>
    <row r="891">
      <c r="A891" s="33" t="str">
        <f t="shared" si="1"/>
        <v/>
      </c>
      <c r="B891" s="22" t="str">
        <f t="shared" si="2"/>
        <v/>
      </c>
      <c r="C891" s="14" t="str">
        <f>IF($A891&lt;&gt;"",MINIFS(Merchant!$A:$A,Merchant!$B:$B,$G$2),)</f>
        <v/>
      </c>
      <c r="D891" s="14" t="str">
        <f t="shared" si="3"/>
        <v/>
      </c>
      <c r="E891" s="14" t="str">
        <f t="shared" si="4"/>
        <v/>
      </c>
      <c r="F891" s="6" t="str">
        <f>IF($A891&lt;&gt;"",MAXIFS(Token!$C:$C,Token!$A:$A,$D891),)</f>
        <v/>
      </c>
    </row>
    <row r="892">
      <c r="A892" s="33" t="str">
        <f t="shared" si="1"/>
        <v/>
      </c>
      <c r="B892" s="22" t="str">
        <f t="shared" si="2"/>
        <v/>
      </c>
      <c r="C892" s="14" t="str">
        <f>IF($A892&lt;&gt;"",MINIFS(Merchant!$A:$A,Merchant!$B:$B,$G$2),)</f>
        <v/>
      </c>
      <c r="D892" s="14" t="str">
        <f t="shared" si="3"/>
        <v/>
      </c>
      <c r="E892" s="14" t="str">
        <f t="shared" si="4"/>
        <v/>
      </c>
      <c r="F892" s="6" t="str">
        <f>IF($A892&lt;&gt;"",MAXIFS(Token!$C:$C,Token!$A:$A,$D892),)</f>
        <v/>
      </c>
    </row>
    <row r="893">
      <c r="A893" s="33" t="str">
        <f t="shared" si="1"/>
        <v/>
      </c>
      <c r="B893" s="22" t="str">
        <f t="shared" si="2"/>
        <v/>
      </c>
      <c r="C893" s="14" t="str">
        <f>IF($A893&lt;&gt;"",MINIFS(Merchant!$A:$A,Merchant!$B:$B,$G$2),)</f>
        <v/>
      </c>
      <c r="D893" s="14" t="str">
        <f t="shared" si="3"/>
        <v/>
      </c>
      <c r="E893" s="14" t="str">
        <f t="shared" si="4"/>
        <v/>
      </c>
      <c r="F893" s="6" t="str">
        <f>IF($A893&lt;&gt;"",MAXIFS(Token!$C:$C,Token!$A:$A,$D893),)</f>
        <v/>
      </c>
    </row>
    <row r="894">
      <c r="A894" s="33" t="str">
        <f t="shared" si="1"/>
        <v/>
      </c>
      <c r="B894" s="22" t="str">
        <f t="shared" si="2"/>
        <v/>
      </c>
      <c r="C894" s="14" t="str">
        <f>IF($A894&lt;&gt;"",MINIFS(Merchant!$A:$A,Merchant!$B:$B,$G$2),)</f>
        <v/>
      </c>
      <c r="D894" s="14" t="str">
        <f t="shared" si="3"/>
        <v/>
      </c>
      <c r="E894" s="14" t="str">
        <f t="shared" si="4"/>
        <v/>
      </c>
      <c r="F894" s="6" t="str">
        <f>IF($A894&lt;&gt;"",MAXIFS(Token!$C:$C,Token!$A:$A,$D894),)</f>
        <v/>
      </c>
    </row>
    <row r="895">
      <c r="A895" s="33" t="str">
        <f t="shared" si="1"/>
        <v/>
      </c>
      <c r="B895" s="22" t="str">
        <f t="shared" si="2"/>
        <v/>
      </c>
      <c r="C895" s="14" t="str">
        <f>IF($A895&lt;&gt;"",MINIFS(Merchant!$A:$A,Merchant!$B:$B,$G$2),)</f>
        <v/>
      </c>
      <c r="D895" s="14" t="str">
        <f t="shared" si="3"/>
        <v/>
      </c>
      <c r="E895" s="14" t="str">
        <f t="shared" si="4"/>
        <v/>
      </c>
      <c r="F895" s="6" t="str">
        <f>IF($A895&lt;&gt;"",MAXIFS(Token!$C:$C,Token!$A:$A,$D895),)</f>
        <v/>
      </c>
    </row>
    <row r="896">
      <c r="A896" s="33" t="str">
        <f t="shared" si="1"/>
        <v/>
      </c>
      <c r="B896" s="22" t="str">
        <f t="shared" si="2"/>
        <v/>
      </c>
      <c r="C896" s="14" t="str">
        <f>IF($A896&lt;&gt;"",MINIFS(Merchant!$A:$A,Merchant!$B:$B,$G$2),)</f>
        <v/>
      </c>
      <c r="D896" s="14" t="str">
        <f t="shared" si="3"/>
        <v/>
      </c>
      <c r="E896" s="14" t="str">
        <f t="shared" si="4"/>
        <v/>
      </c>
      <c r="F896" s="6" t="str">
        <f>IF($A896&lt;&gt;"",MAXIFS(Token!$C:$C,Token!$A:$A,$D896),)</f>
        <v/>
      </c>
    </row>
    <row r="897">
      <c r="A897" s="33" t="str">
        <f t="shared" si="1"/>
        <v/>
      </c>
      <c r="B897" s="22" t="str">
        <f t="shared" si="2"/>
        <v/>
      </c>
      <c r="C897" s="14" t="str">
        <f>IF($A897&lt;&gt;"",MINIFS(Merchant!$A:$A,Merchant!$B:$B,$G$2),)</f>
        <v/>
      </c>
      <c r="D897" s="14" t="str">
        <f t="shared" si="3"/>
        <v/>
      </c>
      <c r="E897" s="14" t="str">
        <f t="shared" si="4"/>
        <v/>
      </c>
      <c r="F897" s="6" t="str">
        <f>IF($A897&lt;&gt;"",MAXIFS(Token!$C:$C,Token!$A:$A,$D897),)</f>
        <v/>
      </c>
    </row>
    <row r="898">
      <c r="A898" s="33" t="str">
        <f t="shared" si="1"/>
        <v/>
      </c>
      <c r="B898" s="22" t="str">
        <f t="shared" si="2"/>
        <v/>
      </c>
      <c r="C898" s="14" t="str">
        <f>IF($A898&lt;&gt;"",MINIFS(Merchant!$A:$A,Merchant!$B:$B,$G$2),)</f>
        <v/>
      </c>
      <c r="D898" s="14" t="str">
        <f t="shared" si="3"/>
        <v/>
      </c>
      <c r="E898" s="14" t="str">
        <f t="shared" si="4"/>
        <v/>
      </c>
      <c r="F898" s="6" t="str">
        <f>IF($A898&lt;&gt;"",MAXIFS(Token!$C:$C,Token!$A:$A,$D898),)</f>
        <v/>
      </c>
    </row>
    <row r="899">
      <c r="A899" s="33" t="str">
        <f t="shared" si="1"/>
        <v/>
      </c>
      <c r="B899" s="22" t="str">
        <f t="shared" si="2"/>
        <v/>
      </c>
      <c r="C899" s="14" t="str">
        <f>IF($A899&lt;&gt;"",MINIFS(Merchant!$A:$A,Merchant!$B:$B,$G$2),)</f>
        <v/>
      </c>
      <c r="D899" s="14" t="str">
        <f t="shared" si="3"/>
        <v/>
      </c>
      <c r="E899" s="14" t="str">
        <f t="shared" si="4"/>
        <v/>
      </c>
      <c r="F899" s="6" t="str">
        <f>IF($A899&lt;&gt;"",MAXIFS(Token!$C:$C,Token!$A:$A,$D899),)</f>
        <v/>
      </c>
    </row>
    <row r="900">
      <c r="A900" s="33" t="str">
        <f t="shared" si="1"/>
        <v/>
      </c>
      <c r="B900" s="22" t="str">
        <f t="shared" si="2"/>
        <v/>
      </c>
      <c r="C900" s="14" t="str">
        <f>IF($A900&lt;&gt;"",MINIFS(Merchant!$A:$A,Merchant!$B:$B,$G$2),)</f>
        <v/>
      </c>
      <c r="D900" s="14" t="str">
        <f t="shared" si="3"/>
        <v/>
      </c>
      <c r="E900" s="14" t="str">
        <f t="shared" si="4"/>
        <v/>
      </c>
      <c r="F900" s="6" t="str">
        <f>IF($A900&lt;&gt;"",MAXIFS(Token!$C:$C,Token!$A:$A,$D900),)</f>
        <v/>
      </c>
    </row>
    <row r="901">
      <c r="A901" s="33" t="str">
        <f t="shared" si="1"/>
        <v/>
      </c>
      <c r="B901" s="22" t="str">
        <f t="shared" si="2"/>
        <v/>
      </c>
      <c r="C901" s="14" t="str">
        <f>IF($A901&lt;&gt;"",MINIFS(Merchant!$A:$A,Merchant!$B:$B,$G$2),)</f>
        <v/>
      </c>
      <c r="D901" s="14" t="str">
        <f t="shared" si="3"/>
        <v/>
      </c>
      <c r="E901" s="14" t="str">
        <f t="shared" si="4"/>
        <v/>
      </c>
      <c r="F901" s="6" t="str">
        <f>IF($A901&lt;&gt;"",MAXIFS(Token!$C:$C,Token!$A:$A,$D901),)</f>
        <v/>
      </c>
    </row>
    <row r="902">
      <c r="A902" s="33" t="str">
        <f t="shared" si="1"/>
        <v/>
      </c>
      <c r="B902" s="22" t="str">
        <f t="shared" si="2"/>
        <v/>
      </c>
      <c r="C902" s="14" t="str">
        <f>IF($A902&lt;&gt;"",MINIFS(Merchant!$A:$A,Merchant!$B:$B,$G$2),)</f>
        <v/>
      </c>
      <c r="D902" s="14" t="str">
        <f t="shared" si="3"/>
        <v/>
      </c>
      <c r="E902" s="14" t="str">
        <f t="shared" si="4"/>
        <v/>
      </c>
      <c r="F902" s="6" t="str">
        <f>IF($A902&lt;&gt;"",MAXIFS(Token!$C:$C,Token!$A:$A,$D902),)</f>
        <v/>
      </c>
    </row>
    <row r="903">
      <c r="A903" s="33" t="str">
        <f t="shared" si="1"/>
        <v/>
      </c>
      <c r="B903" s="22" t="str">
        <f t="shared" si="2"/>
        <v/>
      </c>
      <c r="C903" s="14" t="str">
        <f>IF($A903&lt;&gt;"",MINIFS(Merchant!$A:$A,Merchant!$B:$B,$G$2),)</f>
        <v/>
      </c>
      <c r="D903" s="14" t="str">
        <f t="shared" si="3"/>
        <v/>
      </c>
      <c r="E903" s="14" t="str">
        <f t="shared" si="4"/>
        <v/>
      </c>
      <c r="F903" s="6" t="str">
        <f>IF($A903&lt;&gt;"",MAXIFS(Token!$C:$C,Token!$A:$A,$D903),)</f>
        <v/>
      </c>
    </row>
    <row r="904">
      <c r="A904" s="33" t="str">
        <f t="shared" si="1"/>
        <v/>
      </c>
      <c r="B904" s="22" t="str">
        <f t="shared" si="2"/>
        <v/>
      </c>
      <c r="C904" s="14" t="str">
        <f>IF($A904&lt;&gt;"",MINIFS(Merchant!$A:$A,Merchant!$B:$B,$G$2),)</f>
        <v/>
      </c>
      <c r="D904" s="14" t="str">
        <f t="shared" si="3"/>
        <v/>
      </c>
      <c r="E904" s="14" t="str">
        <f t="shared" si="4"/>
        <v/>
      </c>
      <c r="F904" s="6" t="str">
        <f>IF($A904&lt;&gt;"",MAXIFS(Token!$C:$C,Token!$A:$A,$D904),)</f>
        <v/>
      </c>
    </row>
    <row r="905">
      <c r="A905" s="33" t="str">
        <f t="shared" si="1"/>
        <v/>
      </c>
      <c r="B905" s="22" t="str">
        <f t="shared" si="2"/>
        <v/>
      </c>
      <c r="C905" s="14" t="str">
        <f>IF($A905&lt;&gt;"",MINIFS(Merchant!$A:$A,Merchant!$B:$B,$G$2),)</f>
        <v/>
      </c>
      <c r="D905" s="14" t="str">
        <f t="shared" si="3"/>
        <v/>
      </c>
      <c r="E905" s="14" t="str">
        <f t="shared" si="4"/>
        <v/>
      </c>
      <c r="F905" s="6" t="str">
        <f>IF($A905&lt;&gt;"",MAXIFS(Token!$C:$C,Token!$A:$A,$D905),)</f>
        <v/>
      </c>
    </row>
    <row r="906">
      <c r="A906" s="33" t="str">
        <f t="shared" si="1"/>
        <v/>
      </c>
      <c r="B906" s="22" t="str">
        <f t="shared" si="2"/>
        <v/>
      </c>
      <c r="C906" s="14" t="str">
        <f>IF($A906&lt;&gt;"",MINIFS(Merchant!$A:$A,Merchant!$B:$B,$G$2),)</f>
        <v/>
      </c>
      <c r="D906" s="14" t="str">
        <f t="shared" si="3"/>
        <v/>
      </c>
      <c r="E906" s="14" t="str">
        <f t="shared" si="4"/>
        <v/>
      </c>
      <c r="F906" s="6" t="str">
        <f>IF($A906&lt;&gt;"",MAXIFS(Token!$C:$C,Token!$A:$A,$D906),)</f>
        <v/>
      </c>
    </row>
    <row r="907">
      <c r="A907" s="33" t="str">
        <f t="shared" si="1"/>
        <v/>
      </c>
      <c r="B907" s="22" t="str">
        <f t="shared" si="2"/>
        <v/>
      </c>
      <c r="C907" s="14" t="str">
        <f>IF($A907&lt;&gt;"",MINIFS(Merchant!$A:$A,Merchant!$B:$B,$G$2),)</f>
        <v/>
      </c>
      <c r="D907" s="14" t="str">
        <f t="shared" si="3"/>
        <v/>
      </c>
      <c r="E907" s="14" t="str">
        <f t="shared" si="4"/>
        <v/>
      </c>
      <c r="F907" s="6" t="str">
        <f>IF($A907&lt;&gt;"",MAXIFS(Token!$C:$C,Token!$A:$A,$D907),)</f>
        <v/>
      </c>
    </row>
    <row r="908">
      <c r="A908" s="33" t="str">
        <f t="shared" si="1"/>
        <v/>
      </c>
      <c r="B908" s="22" t="str">
        <f t="shared" si="2"/>
        <v/>
      </c>
      <c r="C908" s="14" t="str">
        <f>IF($A908&lt;&gt;"",MINIFS(Merchant!$A:$A,Merchant!$B:$B,$G$2),)</f>
        <v/>
      </c>
      <c r="D908" s="14" t="str">
        <f t="shared" si="3"/>
        <v/>
      </c>
      <c r="E908" s="14" t="str">
        <f t="shared" si="4"/>
        <v/>
      </c>
      <c r="F908" s="6" t="str">
        <f>IF($A908&lt;&gt;"",MAXIFS(Token!$C:$C,Token!$A:$A,$D908),)</f>
        <v/>
      </c>
    </row>
    <row r="909">
      <c r="A909" s="33" t="str">
        <f t="shared" si="1"/>
        <v/>
      </c>
      <c r="B909" s="22" t="str">
        <f t="shared" si="2"/>
        <v/>
      </c>
      <c r="C909" s="14" t="str">
        <f>IF($A909&lt;&gt;"",MINIFS(Merchant!$A:$A,Merchant!$B:$B,$G$2),)</f>
        <v/>
      </c>
      <c r="D909" s="14" t="str">
        <f t="shared" si="3"/>
        <v/>
      </c>
      <c r="E909" s="14" t="str">
        <f t="shared" si="4"/>
        <v/>
      </c>
      <c r="F909" s="6" t="str">
        <f>IF($A909&lt;&gt;"",MAXIFS(Token!$C:$C,Token!$A:$A,$D909),)</f>
        <v/>
      </c>
    </row>
    <row r="910">
      <c r="A910" s="33" t="str">
        <f t="shared" si="1"/>
        <v/>
      </c>
      <c r="B910" s="22" t="str">
        <f t="shared" si="2"/>
        <v/>
      </c>
      <c r="C910" s="14" t="str">
        <f>IF($A910&lt;&gt;"",MINIFS(Merchant!$A:$A,Merchant!$B:$B,$G$2),)</f>
        <v/>
      </c>
      <c r="D910" s="14" t="str">
        <f t="shared" si="3"/>
        <v/>
      </c>
      <c r="E910" s="14" t="str">
        <f t="shared" si="4"/>
        <v/>
      </c>
      <c r="F910" s="6" t="str">
        <f>IF($A910&lt;&gt;"",MAXIFS(Token!$C:$C,Token!$A:$A,$D910),)</f>
        <v/>
      </c>
    </row>
    <row r="911">
      <c r="A911" s="33" t="str">
        <f t="shared" si="1"/>
        <v/>
      </c>
      <c r="B911" s="22" t="str">
        <f t="shared" si="2"/>
        <v/>
      </c>
      <c r="C911" s="14" t="str">
        <f>IF($A911&lt;&gt;"",MINIFS(Merchant!$A:$A,Merchant!$B:$B,$G$2),)</f>
        <v/>
      </c>
      <c r="D911" s="14" t="str">
        <f t="shared" si="3"/>
        <v/>
      </c>
      <c r="E911" s="14" t="str">
        <f t="shared" si="4"/>
        <v/>
      </c>
      <c r="F911" s="6" t="str">
        <f>IF($A911&lt;&gt;"",MAXIFS(Token!$C:$C,Token!$A:$A,$D911),)</f>
        <v/>
      </c>
    </row>
    <row r="912">
      <c r="A912" s="33" t="str">
        <f t="shared" si="1"/>
        <v/>
      </c>
      <c r="B912" s="22" t="str">
        <f t="shared" si="2"/>
        <v/>
      </c>
      <c r="C912" s="14" t="str">
        <f>IF($A912&lt;&gt;"",MINIFS(Merchant!$A:$A,Merchant!$B:$B,$G$2),)</f>
        <v/>
      </c>
      <c r="D912" s="14" t="str">
        <f t="shared" si="3"/>
        <v/>
      </c>
      <c r="E912" s="14" t="str">
        <f t="shared" si="4"/>
        <v/>
      </c>
      <c r="F912" s="6" t="str">
        <f>IF($A912&lt;&gt;"",MAXIFS(Token!$C:$C,Token!$A:$A,$D912),)</f>
        <v/>
      </c>
    </row>
    <row r="913">
      <c r="A913" s="33" t="str">
        <f t="shared" si="1"/>
        <v/>
      </c>
      <c r="B913" s="22" t="str">
        <f t="shared" si="2"/>
        <v/>
      </c>
      <c r="C913" s="14" t="str">
        <f>IF($A913&lt;&gt;"",MINIFS(Merchant!$A:$A,Merchant!$B:$B,$G$2),)</f>
        <v/>
      </c>
      <c r="D913" s="14" t="str">
        <f t="shared" si="3"/>
        <v/>
      </c>
      <c r="E913" s="14" t="str">
        <f t="shared" si="4"/>
        <v/>
      </c>
      <c r="F913" s="6" t="str">
        <f>IF($A913&lt;&gt;"",MAXIFS(Token!$C:$C,Token!$A:$A,$D913),)</f>
        <v/>
      </c>
    </row>
    <row r="914">
      <c r="A914" s="33" t="str">
        <f t="shared" si="1"/>
        <v/>
      </c>
      <c r="B914" s="22" t="str">
        <f t="shared" si="2"/>
        <v/>
      </c>
      <c r="C914" s="14" t="str">
        <f>IF($A914&lt;&gt;"",MINIFS(Merchant!$A:$A,Merchant!$B:$B,$G$2),)</f>
        <v/>
      </c>
      <c r="D914" s="14" t="str">
        <f t="shared" si="3"/>
        <v/>
      </c>
      <c r="E914" s="14" t="str">
        <f t="shared" si="4"/>
        <v/>
      </c>
      <c r="F914" s="6" t="str">
        <f>IF($A914&lt;&gt;"",MAXIFS(Token!$C:$C,Token!$A:$A,$D914),)</f>
        <v/>
      </c>
    </row>
    <row r="915">
      <c r="A915" s="33" t="str">
        <f t="shared" si="1"/>
        <v/>
      </c>
      <c r="B915" s="22" t="str">
        <f t="shared" si="2"/>
        <v/>
      </c>
      <c r="C915" s="14" t="str">
        <f>IF($A915&lt;&gt;"",MINIFS(Merchant!$A:$A,Merchant!$B:$B,$G$2),)</f>
        <v/>
      </c>
      <c r="D915" s="14" t="str">
        <f t="shared" si="3"/>
        <v/>
      </c>
      <c r="E915" s="14" t="str">
        <f t="shared" si="4"/>
        <v/>
      </c>
      <c r="F915" s="6" t="str">
        <f>IF($A915&lt;&gt;"",MAXIFS(Token!$C:$C,Token!$A:$A,$D915),)</f>
        <v/>
      </c>
    </row>
    <row r="916">
      <c r="A916" s="33" t="str">
        <f t="shared" si="1"/>
        <v/>
      </c>
      <c r="B916" s="22" t="str">
        <f t="shared" si="2"/>
        <v/>
      </c>
      <c r="C916" s="14" t="str">
        <f>IF($A916&lt;&gt;"",MINIFS(Merchant!$A:$A,Merchant!$B:$B,$G$2),)</f>
        <v/>
      </c>
      <c r="D916" s="14" t="str">
        <f t="shared" si="3"/>
        <v/>
      </c>
      <c r="E916" s="14" t="str">
        <f t="shared" si="4"/>
        <v/>
      </c>
      <c r="F916" s="6" t="str">
        <f>IF($A916&lt;&gt;"",MAXIFS(Token!$C:$C,Token!$A:$A,$D916),)</f>
        <v/>
      </c>
    </row>
    <row r="917">
      <c r="A917" s="33" t="str">
        <f t="shared" si="1"/>
        <v/>
      </c>
      <c r="B917" s="22" t="str">
        <f t="shared" si="2"/>
        <v/>
      </c>
      <c r="C917" s="14" t="str">
        <f>IF($A917&lt;&gt;"",MINIFS(Merchant!$A:$A,Merchant!$B:$B,$G$2),)</f>
        <v/>
      </c>
      <c r="D917" s="14" t="str">
        <f t="shared" si="3"/>
        <v/>
      </c>
      <c r="E917" s="14" t="str">
        <f t="shared" si="4"/>
        <v/>
      </c>
      <c r="F917" s="6" t="str">
        <f>IF($A917&lt;&gt;"",MAXIFS(Token!$C:$C,Token!$A:$A,$D917),)</f>
        <v/>
      </c>
    </row>
    <row r="918">
      <c r="A918" s="33" t="str">
        <f t="shared" si="1"/>
        <v/>
      </c>
      <c r="B918" s="22" t="str">
        <f t="shared" si="2"/>
        <v/>
      </c>
      <c r="C918" s="14" t="str">
        <f>IF($A918&lt;&gt;"",MINIFS(Merchant!$A:$A,Merchant!$B:$B,$G$2),)</f>
        <v/>
      </c>
      <c r="D918" s="14" t="str">
        <f t="shared" si="3"/>
        <v/>
      </c>
      <c r="E918" s="14" t="str">
        <f t="shared" si="4"/>
        <v/>
      </c>
      <c r="F918" s="6" t="str">
        <f>IF($A918&lt;&gt;"",MAXIFS(Token!$C:$C,Token!$A:$A,$D918),)</f>
        <v/>
      </c>
    </row>
    <row r="919">
      <c r="A919" s="33" t="str">
        <f t="shared" si="1"/>
        <v/>
      </c>
      <c r="B919" s="22" t="str">
        <f t="shared" si="2"/>
        <v/>
      </c>
      <c r="C919" s="14" t="str">
        <f>IF($A919&lt;&gt;"",MINIFS(Merchant!$A:$A,Merchant!$B:$B,$G$2),)</f>
        <v/>
      </c>
      <c r="D919" s="14" t="str">
        <f t="shared" si="3"/>
        <v/>
      </c>
      <c r="E919" s="14" t="str">
        <f t="shared" si="4"/>
        <v/>
      </c>
      <c r="F919" s="6" t="str">
        <f>IF($A919&lt;&gt;"",MAXIFS(Token!$C:$C,Token!$A:$A,$D919),)</f>
        <v/>
      </c>
    </row>
    <row r="920">
      <c r="A920" s="33" t="str">
        <f t="shared" si="1"/>
        <v/>
      </c>
      <c r="B920" s="22" t="str">
        <f t="shared" si="2"/>
        <v/>
      </c>
      <c r="C920" s="14" t="str">
        <f>IF($A920&lt;&gt;"",MINIFS(Merchant!$A:$A,Merchant!$B:$B,$G$2),)</f>
        <v/>
      </c>
      <c r="D920" s="14" t="str">
        <f t="shared" si="3"/>
        <v/>
      </c>
      <c r="E920" s="14" t="str">
        <f t="shared" si="4"/>
        <v/>
      </c>
      <c r="F920" s="6" t="str">
        <f>IF($A920&lt;&gt;"",MAXIFS(Token!$C:$C,Token!$A:$A,$D920),)</f>
        <v/>
      </c>
    </row>
    <row r="921">
      <c r="A921" s="33" t="str">
        <f t="shared" si="1"/>
        <v/>
      </c>
      <c r="B921" s="22" t="str">
        <f t="shared" si="2"/>
        <v/>
      </c>
      <c r="C921" s="14" t="str">
        <f>IF($A921&lt;&gt;"",MINIFS(Merchant!$A:$A,Merchant!$B:$B,$G$2),)</f>
        <v/>
      </c>
      <c r="D921" s="14" t="str">
        <f t="shared" si="3"/>
        <v/>
      </c>
      <c r="E921" s="14" t="str">
        <f t="shared" si="4"/>
        <v/>
      </c>
      <c r="F921" s="6" t="str">
        <f>IF($A921&lt;&gt;"",MAXIFS(Token!$C:$C,Token!$A:$A,$D921),)</f>
        <v/>
      </c>
    </row>
    <row r="922">
      <c r="A922" s="33" t="str">
        <f t="shared" si="1"/>
        <v/>
      </c>
      <c r="B922" s="22" t="str">
        <f t="shared" si="2"/>
        <v/>
      </c>
      <c r="C922" s="14" t="str">
        <f>IF($A922&lt;&gt;"",MINIFS(Merchant!$A:$A,Merchant!$B:$B,$G$2),)</f>
        <v/>
      </c>
      <c r="D922" s="14" t="str">
        <f t="shared" si="3"/>
        <v/>
      </c>
      <c r="E922" s="14" t="str">
        <f t="shared" si="4"/>
        <v/>
      </c>
      <c r="F922" s="6" t="str">
        <f>IF($A922&lt;&gt;"",MAXIFS(Token!$C:$C,Token!$A:$A,$D922),)</f>
        <v/>
      </c>
    </row>
    <row r="923">
      <c r="A923" s="33" t="str">
        <f t="shared" si="1"/>
        <v/>
      </c>
      <c r="B923" s="22" t="str">
        <f t="shared" si="2"/>
        <v/>
      </c>
      <c r="C923" s="14" t="str">
        <f>IF($A923&lt;&gt;"",MINIFS(Merchant!$A:$A,Merchant!$B:$B,$G$2),)</f>
        <v/>
      </c>
      <c r="D923" s="14" t="str">
        <f t="shared" si="3"/>
        <v/>
      </c>
      <c r="E923" s="14" t="str">
        <f t="shared" si="4"/>
        <v/>
      </c>
      <c r="F923" s="6" t="str">
        <f>IF($A923&lt;&gt;"",MAXIFS(Token!$C:$C,Token!$A:$A,$D923),)</f>
        <v/>
      </c>
    </row>
    <row r="924">
      <c r="A924" s="33" t="str">
        <f t="shared" si="1"/>
        <v/>
      </c>
      <c r="B924" s="22" t="str">
        <f t="shared" si="2"/>
        <v/>
      </c>
      <c r="C924" s="14" t="str">
        <f>IF($A924&lt;&gt;"",MINIFS(Merchant!$A:$A,Merchant!$B:$B,$G$2),)</f>
        <v/>
      </c>
      <c r="D924" s="14" t="str">
        <f t="shared" si="3"/>
        <v/>
      </c>
      <c r="E924" s="14" t="str">
        <f t="shared" si="4"/>
        <v/>
      </c>
      <c r="F924" s="6" t="str">
        <f>IF($A924&lt;&gt;"",MAXIFS(Token!$C:$C,Token!$A:$A,$D924),)</f>
        <v/>
      </c>
    </row>
    <row r="925">
      <c r="A925" s="33" t="str">
        <f t="shared" si="1"/>
        <v/>
      </c>
      <c r="B925" s="22" t="str">
        <f t="shared" si="2"/>
        <v/>
      </c>
      <c r="C925" s="14" t="str">
        <f>IF($A925&lt;&gt;"",MINIFS(Merchant!$A:$A,Merchant!$B:$B,$G$2),)</f>
        <v/>
      </c>
      <c r="D925" s="14" t="str">
        <f t="shared" si="3"/>
        <v/>
      </c>
      <c r="E925" s="14" t="str">
        <f t="shared" si="4"/>
        <v/>
      </c>
      <c r="F925" s="6" t="str">
        <f>IF($A925&lt;&gt;"",MAXIFS(Token!$C:$C,Token!$A:$A,$D925),)</f>
        <v/>
      </c>
    </row>
    <row r="926">
      <c r="A926" s="33" t="str">
        <f t="shared" si="1"/>
        <v/>
      </c>
      <c r="B926" s="22" t="str">
        <f t="shared" si="2"/>
        <v/>
      </c>
      <c r="C926" s="14" t="str">
        <f>IF($A926&lt;&gt;"",MINIFS(Merchant!$A:$A,Merchant!$B:$B,$G$2),)</f>
        <v/>
      </c>
      <c r="D926" s="14" t="str">
        <f t="shared" si="3"/>
        <v/>
      </c>
      <c r="E926" s="14" t="str">
        <f t="shared" si="4"/>
        <v/>
      </c>
      <c r="F926" s="6" t="str">
        <f>IF($A926&lt;&gt;"",MAXIFS(Token!$C:$C,Token!$A:$A,$D926),)</f>
        <v/>
      </c>
    </row>
    <row r="927">
      <c r="A927" s="33" t="str">
        <f t="shared" si="1"/>
        <v/>
      </c>
      <c r="B927" s="22" t="str">
        <f t="shared" si="2"/>
        <v/>
      </c>
      <c r="C927" s="14" t="str">
        <f>IF($A927&lt;&gt;"",MINIFS(Merchant!$A:$A,Merchant!$B:$B,$G$2),)</f>
        <v/>
      </c>
      <c r="D927" s="14" t="str">
        <f t="shared" si="3"/>
        <v/>
      </c>
      <c r="E927" s="14" t="str">
        <f t="shared" si="4"/>
        <v/>
      </c>
      <c r="F927" s="6" t="str">
        <f>IF($A927&lt;&gt;"",MAXIFS(Token!$C:$C,Token!$A:$A,$D927),)</f>
        <v/>
      </c>
    </row>
    <row r="928">
      <c r="A928" s="33" t="str">
        <f t="shared" si="1"/>
        <v/>
      </c>
      <c r="B928" s="22" t="str">
        <f t="shared" si="2"/>
        <v/>
      </c>
      <c r="C928" s="14" t="str">
        <f>IF($A928&lt;&gt;"",MINIFS(Merchant!$A:$A,Merchant!$B:$B,$G$2),)</f>
        <v/>
      </c>
      <c r="D928" s="14" t="str">
        <f t="shared" si="3"/>
        <v/>
      </c>
      <c r="E928" s="14" t="str">
        <f t="shared" si="4"/>
        <v/>
      </c>
      <c r="F928" s="6" t="str">
        <f>IF($A928&lt;&gt;"",MAXIFS(Token!$C:$C,Token!$A:$A,$D928),)</f>
        <v/>
      </c>
    </row>
    <row r="929">
      <c r="A929" s="33" t="str">
        <f t="shared" si="1"/>
        <v/>
      </c>
      <c r="B929" s="22" t="str">
        <f t="shared" si="2"/>
        <v/>
      </c>
      <c r="C929" s="14" t="str">
        <f>IF($A929&lt;&gt;"",MINIFS(Merchant!$A:$A,Merchant!$B:$B,$G$2),)</f>
        <v/>
      </c>
      <c r="D929" s="14" t="str">
        <f t="shared" si="3"/>
        <v/>
      </c>
      <c r="E929" s="14" t="str">
        <f t="shared" si="4"/>
        <v/>
      </c>
      <c r="F929" s="6" t="str">
        <f>IF($A929&lt;&gt;"",MAXIFS(Token!$C:$C,Token!$A:$A,$D929),)</f>
        <v/>
      </c>
    </row>
    <row r="930">
      <c r="A930" s="33" t="str">
        <f t="shared" si="1"/>
        <v/>
      </c>
      <c r="B930" s="22" t="str">
        <f t="shared" si="2"/>
        <v/>
      </c>
      <c r="C930" s="14" t="str">
        <f>IF($A930&lt;&gt;"",MINIFS(Merchant!$A:$A,Merchant!$B:$B,$G$2),)</f>
        <v/>
      </c>
      <c r="D930" s="14" t="str">
        <f t="shared" si="3"/>
        <v/>
      </c>
      <c r="E930" s="14" t="str">
        <f t="shared" si="4"/>
        <v/>
      </c>
      <c r="F930" s="6" t="str">
        <f>IF($A930&lt;&gt;"",MAXIFS(Token!$C:$C,Token!$A:$A,$D930),)</f>
        <v/>
      </c>
    </row>
    <row r="931">
      <c r="A931" s="33" t="str">
        <f t="shared" si="1"/>
        <v/>
      </c>
      <c r="B931" s="22" t="str">
        <f t="shared" si="2"/>
        <v/>
      </c>
      <c r="C931" s="14" t="str">
        <f>IF($A931&lt;&gt;"",MINIFS(Merchant!$A:$A,Merchant!$B:$B,$G$2),)</f>
        <v/>
      </c>
      <c r="D931" s="14" t="str">
        <f t="shared" si="3"/>
        <v/>
      </c>
      <c r="E931" s="14" t="str">
        <f t="shared" si="4"/>
        <v/>
      </c>
      <c r="F931" s="6" t="str">
        <f>IF($A931&lt;&gt;"",MAXIFS(Token!$C:$C,Token!$A:$A,$D931),)</f>
        <v/>
      </c>
    </row>
    <row r="932">
      <c r="A932" s="33" t="str">
        <f t="shared" si="1"/>
        <v/>
      </c>
      <c r="B932" s="22" t="str">
        <f t="shared" si="2"/>
        <v/>
      </c>
      <c r="C932" s="14" t="str">
        <f>IF($A932&lt;&gt;"",MINIFS(Merchant!$A:$A,Merchant!$B:$B,$G$2),)</f>
        <v/>
      </c>
      <c r="D932" s="14" t="str">
        <f t="shared" si="3"/>
        <v/>
      </c>
      <c r="E932" s="14" t="str">
        <f t="shared" si="4"/>
        <v/>
      </c>
      <c r="F932" s="6" t="str">
        <f>IF($A932&lt;&gt;"",MAXIFS(Token!$C:$C,Token!$A:$A,$D932),)</f>
        <v/>
      </c>
    </row>
    <row r="933">
      <c r="A933" s="33" t="str">
        <f t="shared" si="1"/>
        <v/>
      </c>
      <c r="B933" s="22" t="str">
        <f t="shared" si="2"/>
        <v/>
      </c>
      <c r="C933" s="14" t="str">
        <f>IF($A933&lt;&gt;"",MINIFS(Merchant!$A:$A,Merchant!$B:$B,$G$2),)</f>
        <v/>
      </c>
      <c r="D933" s="14" t="str">
        <f t="shared" si="3"/>
        <v/>
      </c>
      <c r="E933" s="14" t="str">
        <f t="shared" si="4"/>
        <v/>
      </c>
      <c r="F933" s="6" t="str">
        <f>IF($A933&lt;&gt;"",MAXIFS(Token!$C:$C,Token!$A:$A,$D933),)</f>
        <v/>
      </c>
    </row>
    <row r="934">
      <c r="A934" s="33" t="str">
        <f t="shared" si="1"/>
        <v/>
      </c>
      <c r="B934" s="22" t="str">
        <f t="shared" si="2"/>
        <v/>
      </c>
      <c r="C934" s="14" t="str">
        <f>IF($A934&lt;&gt;"",MINIFS(Merchant!$A:$A,Merchant!$B:$B,$G$2),)</f>
        <v/>
      </c>
      <c r="D934" s="14" t="str">
        <f t="shared" si="3"/>
        <v/>
      </c>
      <c r="E934" s="14" t="str">
        <f t="shared" si="4"/>
        <v/>
      </c>
      <c r="F934" s="6" t="str">
        <f>IF($A934&lt;&gt;"",MAXIFS(Token!$C:$C,Token!$A:$A,$D934),)</f>
        <v/>
      </c>
    </row>
    <row r="935">
      <c r="A935" s="33" t="str">
        <f t="shared" si="1"/>
        <v/>
      </c>
      <c r="B935" s="22" t="str">
        <f t="shared" si="2"/>
        <v/>
      </c>
      <c r="C935" s="14" t="str">
        <f>IF($A935&lt;&gt;"",MINIFS(Merchant!$A:$A,Merchant!$B:$B,$G$2),)</f>
        <v/>
      </c>
      <c r="D935" s="14" t="str">
        <f t="shared" si="3"/>
        <v/>
      </c>
      <c r="E935" s="14" t="str">
        <f t="shared" si="4"/>
        <v/>
      </c>
      <c r="F935" s="6" t="str">
        <f>IF($A935&lt;&gt;"",MAXIFS(Token!$C:$C,Token!$A:$A,$D935),)</f>
        <v/>
      </c>
    </row>
    <row r="936">
      <c r="A936" s="33" t="str">
        <f t="shared" si="1"/>
        <v/>
      </c>
      <c r="B936" s="22" t="str">
        <f t="shared" si="2"/>
        <v/>
      </c>
      <c r="C936" s="14" t="str">
        <f>IF($A936&lt;&gt;"",MINIFS(Merchant!$A:$A,Merchant!$B:$B,$G$2),)</f>
        <v/>
      </c>
      <c r="D936" s="14" t="str">
        <f t="shared" si="3"/>
        <v/>
      </c>
      <c r="E936" s="14" t="str">
        <f t="shared" si="4"/>
        <v/>
      </c>
      <c r="F936" s="6" t="str">
        <f>IF($A936&lt;&gt;"",MAXIFS(Token!$C:$C,Token!$A:$A,$D936),)</f>
        <v/>
      </c>
    </row>
    <row r="937">
      <c r="A937" s="33" t="str">
        <f t="shared" si="1"/>
        <v/>
      </c>
      <c r="B937" s="22" t="str">
        <f t="shared" si="2"/>
        <v/>
      </c>
      <c r="C937" s="14" t="str">
        <f>IF($A937&lt;&gt;"",MINIFS(Merchant!$A:$A,Merchant!$B:$B,$G$2),)</f>
        <v/>
      </c>
      <c r="D937" s="14" t="str">
        <f t="shared" si="3"/>
        <v/>
      </c>
      <c r="E937" s="14" t="str">
        <f t="shared" si="4"/>
        <v/>
      </c>
      <c r="F937" s="6" t="str">
        <f>IF($A937&lt;&gt;"",MAXIFS(Token!$C:$C,Token!$A:$A,$D937),)</f>
        <v/>
      </c>
    </row>
    <row r="938">
      <c r="A938" s="33" t="str">
        <f t="shared" si="1"/>
        <v/>
      </c>
      <c r="B938" s="22" t="str">
        <f t="shared" si="2"/>
        <v/>
      </c>
      <c r="C938" s="14" t="str">
        <f>IF($A938&lt;&gt;"",MINIFS(Merchant!$A:$A,Merchant!$B:$B,$G$2),)</f>
        <v/>
      </c>
      <c r="D938" s="14" t="str">
        <f t="shared" si="3"/>
        <v/>
      </c>
      <c r="E938" s="14" t="str">
        <f t="shared" si="4"/>
        <v/>
      </c>
      <c r="F938" s="6" t="str">
        <f>IF($A938&lt;&gt;"",MAXIFS(Token!$C:$C,Token!$A:$A,$D938),)</f>
        <v/>
      </c>
    </row>
    <row r="939">
      <c r="A939" s="33" t="str">
        <f t="shared" si="1"/>
        <v/>
      </c>
      <c r="B939" s="22" t="str">
        <f t="shared" si="2"/>
        <v/>
      </c>
      <c r="C939" s="14" t="str">
        <f>IF($A939&lt;&gt;"",MINIFS(Merchant!$A:$A,Merchant!$B:$B,$G$2),)</f>
        <v/>
      </c>
      <c r="D939" s="14" t="str">
        <f t="shared" si="3"/>
        <v/>
      </c>
      <c r="E939" s="14" t="str">
        <f t="shared" si="4"/>
        <v/>
      </c>
      <c r="F939" s="6" t="str">
        <f>IF($A939&lt;&gt;"",MAXIFS(Token!$C:$C,Token!$A:$A,$D939),)</f>
        <v/>
      </c>
    </row>
    <row r="940">
      <c r="A940" s="33" t="str">
        <f t="shared" si="1"/>
        <v/>
      </c>
      <c r="B940" s="22" t="str">
        <f t="shared" si="2"/>
        <v/>
      </c>
      <c r="C940" s="14" t="str">
        <f>IF($A940&lt;&gt;"",MINIFS(Merchant!$A:$A,Merchant!$B:$B,$G$2),)</f>
        <v/>
      </c>
      <c r="D940" s="14" t="str">
        <f t="shared" si="3"/>
        <v/>
      </c>
      <c r="E940" s="14" t="str">
        <f t="shared" si="4"/>
        <v/>
      </c>
      <c r="F940" s="6" t="str">
        <f>IF($A940&lt;&gt;"",MAXIFS(Token!$C:$C,Token!$A:$A,$D940),)</f>
        <v/>
      </c>
    </row>
    <row r="941">
      <c r="A941" s="33" t="str">
        <f t="shared" si="1"/>
        <v/>
      </c>
      <c r="B941" s="22" t="str">
        <f t="shared" si="2"/>
        <v/>
      </c>
      <c r="C941" s="14" t="str">
        <f>IF($A941&lt;&gt;"",MINIFS(Merchant!$A:$A,Merchant!$B:$B,$G$2),)</f>
        <v/>
      </c>
      <c r="D941" s="14" t="str">
        <f t="shared" si="3"/>
        <v/>
      </c>
      <c r="E941" s="14" t="str">
        <f t="shared" si="4"/>
        <v/>
      </c>
      <c r="F941" s="6" t="str">
        <f>IF($A941&lt;&gt;"",MAXIFS(Token!$C:$C,Token!$A:$A,$D941),)</f>
        <v/>
      </c>
    </row>
    <row r="942">
      <c r="A942" s="33" t="str">
        <f t="shared" si="1"/>
        <v/>
      </c>
      <c r="B942" s="22" t="str">
        <f t="shared" si="2"/>
        <v/>
      </c>
      <c r="C942" s="14" t="str">
        <f>IF($A942&lt;&gt;"",MINIFS(Merchant!$A:$A,Merchant!$B:$B,$G$2),)</f>
        <v/>
      </c>
      <c r="D942" s="14" t="str">
        <f t="shared" si="3"/>
        <v/>
      </c>
      <c r="E942" s="14" t="str">
        <f t="shared" si="4"/>
        <v/>
      </c>
      <c r="F942" s="6" t="str">
        <f>IF($A942&lt;&gt;"",MAXIFS(Token!$C:$C,Token!$A:$A,$D942),)</f>
        <v/>
      </c>
    </row>
    <row r="943">
      <c r="A943" s="33" t="str">
        <f t="shared" si="1"/>
        <v/>
      </c>
      <c r="B943" s="22" t="str">
        <f t="shared" si="2"/>
        <v/>
      </c>
      <c r="C943" s="14" t="str">
        <f>IF($A943&lt;&gt;"",MINIFS(Merchant!$A:$A,Merchant!$B:$B,$G$2),)</f>
        <v/>
      </c>
      <c r="D943" s="14" t="str">
        <f t="shared" si="3"/>
        <v/>
      </c>
      <c r="E943" s="14" t="str">
        <f t="shared" si="4"/>
        <v/>
      </c>
      <c r="F943" s="6" t="str">
        <f>IF($A943&lt;&gt;"",MAXIFS(Token!$C:$C,Token!$A:$A,$D943),)</f>
        <v/>
      </c>
    </row>
    <row r="944">
      <c r="A944" s="33" t="str">
        <f t="shared" si="1"/>
        <v/>
      </c>
      <c r="B944" s="22" t="str">
        <f t="shared" si="2"/>
        <v/>
      </c>
      <c r="C944" s="14" t="str">
        <f>IF($A944&lt;&gt;"",MINIFS(Merchant!$A:$A,Merchant!$B:$B,$G$2),)</f>
        <v/>
      </c>
      <c r="D944" s="14" t="str">
        <f t="shared" si="3"/>
        <v/>
      </c>
      <c r="E944" s="14" t="str">
        <f t="shared" si="4"/>
        <v/>
      </c>
      <c r="F944" s="6" t="str">
        <f>IF($A944&lt;&gt;"",MAXIFS(Token!$C:$C,Token!$A:$A,$D944),)</f>
        <v/>
      </c>
    </row>
    <row r="945">
      <c r="A945" s="33" t="str">
        <f t="shared" si="1"/>
        <v/>
      </c>
      <c r="B945" s="22" t="str">
        <f t="shared" si="2"/>
        <v/>
      </c>
      <c r="C945" s="14" t="str">
        <f>IF($A945&lt;&gt;"",MINIFS(Merchant!$A:$A,Merchant!$B:$B,$G$2),)</f>
        <v/>
      </c>
      <c r="D945" s="14" t="str">
        <f t="shared" si="3"/>
        <v/>
      </c>
      <c r="E945" s="14" t="str">
        <f t="shared" si="4"/>
        <v/>
      </c>
      <c r="F945" s="6" t="str">
        <f>IF($A945&lt;&gt;"",MAXIFS(Token!$C:$C,Token!$A:$A,$D945),)</f>
        <v/>
      </c>
    </row>
    <row r="946">
      <c r="A946" s="33" t="str">
        <f t="shared" si="1"/>
        <v/>
      </c>
      <c r="B946" s="22" t="str">
        <f t="shared" si="2"/>
        <v/>
      </c>
      <c r="C946" s="14" t="str">
        <f>IF($A946&lt;&gt;"",MINIFS(Merchant!$A:$A,Merchant!$B:$B,$G$2),)</f>
        <v/>
      </c>
      <c r="D946" s="14" t="str">
        <f t="shared" si="3"/>
        <v/>
      </c>
      <c r="E946" s="14" t="str">
        <f t="shared" si="4"/>
        <v/>
      </c>
      <c r="F946" s="6" t="str">
        <f>IF($A946&lt;&gt;"",MAXIFS(Token!$C:$C,Token!$A:$A,$D946),)</f>
        <v/>
      </c>
    </row>
    <row r="947">
      <c r="A947" s="33" t="str">
        <f t="shared" si="1"/>
        <v/>
      </c>
      <c r="B947" s="22" t="str">
        <f t="shared" si="2"/>
        <v/>
      </c>
      <c r="C947" s="14" t="str">
        <f>IF($A947&lt;&gt;"",MINIFS(Merchant!$A:$A,Merchant!$B:$B,$G$2),)</f>
        <v/>
      </c>
      <c r="D947" s="14" t="str">
        <f t="shared" si="3"/>
        <v/>
      </c>
      <c r="E947" s="14" t="str">
        <f t="shared" si="4"/>
        <v/>
      </c>
      <c r="F947" s="6" t="str">
        <f>IF($A947&lt;&gt;"",MAXIFS(Token!$C:$C,Token!$A:$A,$D947),)</f>
        <v/>
      </c>
    </row>
    <row r="948">
      <c r="A948" s="33" t="str">
        <f t="shared" si="1"/>
        <v/>
      </c>
      <c r="B948" s="22" t="str">
        <f t="shared" si="2"/>
        <v/>
      </c>
      <c r="C948" s="14" t="str">
        <f>IF($A948&lt;&gt;"",MINIFS(Merchant!$A:$A,Merchant!$B:$B,$G$2),)</f>
        <v/>
      </c>
      <c r="D948" s="14" t="str">
        <f t="shared" si="3"/>
        <v/>
      </c>
      <c r="E948" s="14" t="str">
        <f t="shared" si="4"/>
        <v/>
      </c>
      <c r="F948" s="6" t="str">
        <f>IF($A948&lt;&gt;"",MAXIFS(Token!$C:$C,Token!$A:$A,$D948),)</f>
        <v/>
      </c>
    </row>
    <row r="949">
      <c r="A949" s="33" t="str">
        <f t="shared" si="1"/>
        <v/>
      </c>
      <c r="B949" s="22" t="str">
        <f t="shared" si="2"/>
        <v/>
      </c>
      <c r="C949" s="14" t="str">
        <f>IF($A949&lt;&gt;"",MINIFS(Merchant!$A:$A,Merchant!$B:$B,$G$2),)</f>
        <v/>
      </c>
      <c r="D949" s="14" t="str">
        <f t="shared" si="3"/>
        <v/>
      </c>
      <c r="E949" s="14" t="str">
        <f t="shared" si="4"/>
        <v/>
      </c>
      <c r="F949" s="6" t="str">
        <f>IF($A949&lt;&gt;"",MAXIFS(Token!$C:$C,Token!$A:$A,$D949),)</f>
        <v/>
      </c>
    </row>
    <row r="950">
      <c r="A950" s="33" t="str">
        <f t="shared" si="1"/>
        <v/>
      </c>
      <c r="B950" s="22" t="str">
        <f t="shared" si="2"/>
        <v/>
      </c>
      <c r="C950" s="14" t="str">
        <f>IF($A950&lt;&gt;"",MINIFS(Merchant!$A:$A,Merchant!$B:$B,$G$2),)</f>
        <v/>
      </c>
      <c r="D950" s="14" t="str">
        <f t="shared" si="3"/>
        <v/>
      </c>
      <c r="E950" s="14" t="str">
        <f t="shared" si="4"/>
        <v/>
      </c>
      <c r="F950" s="6" t="str">
        <f>IF($A950&lt;&gt;"",MAXIFS(Token!$C:$C,Token!$A:$A,$D950),)</f>
        <v/>
      </c>
    </row>
    <row r="951">
      <c r="A951" s="33" t="str">
        <f t="shared" si="1"/>
        <v/>
      </c>
      <c r="B951" s="22" t="str">
        <f t="shared" si="2"/>
        <v/>
      </c>
      <c r="C951" s="14" t="str">
        <f>IF($A951&lt;&gt;"",MINIFS(Merchant!$A:$A,Merchant!$B:$B,$G$2),)</f>
        <v/>
      </c>
      <c r="D951" s="14" t="str">
        <f t="shared" si="3"/>
        <v/>
      </c>
      <c r="E951" s="14" t="str">
        <f t="shared" si="4"/>
        <v/>
      </c>
      <c r="F951" s="6" t="str">
        <f>IF($A951&lt;&gt;"",MAXIFS(Token!$C:$C,Token!$A:$A,$D951),)</f>
        <v/>
      </c>
    </row>
    <row r="952">
      <c r="A952" s="33" t="str">
        <f t="shared" si="1"/>
        <v/>
      </c>
      <c r="B952" s="22" t="str">
        <f t="shared" si="2"/>
        <v/>
      </c>
      <c r="C952" s="14" t="str">
        <f>IF($A952&lt;&gt;"",MINIFS(Merchant!$A:$A,Merchant!$B:$B,$G$2),)</f>
        <v/>
      </c>
      <c r="D952" s="14" t="str">
        <f t="shared" si="3"/>
        <v/>
      </c>
      <c r="E952" s="14" t="str">
        <f t="shared" si="4"/>
        <v/>
      </c>
      <c r="F952" s="6" t="str">
        <f>IF($A952&lt;&gt;"",MAXIFS(Token!$C:$C,Token!$A:$A,$D952),)</f>
        <v/>
      </c>
    </row>
    <row r="953">
      <c r="A953" s="33" t="str">
        <f t="shared" si="1"/>
        <v/>
      </c>
      <c r="B953" s="22" t="str">
        <f t="shared" si="2"/>
        <v/>
      </c>
      <c r="C953" s="14" t="str">
        <f>IF($A953&lt;&gt;"",MINIFS(Merchant!$A:$A,Merchant!$B:$B,$G$2),)</f>
        <v/>
      </c>
      <c r="D953" s="14" t="str">
        <f t="shared" si="3"/>
        <v/>
      </c>
      <c r="E953" s="14" t="str">
        <f t="shared" si="4"/>
        <v/>
      </c>
      <c r="F953" s="6" t="str">
        <f>IF($A953&lt;&gt;"",MAXIFS(Token!$C:$C,Token!$A:$A,$D953),)</f>
        <v/>
      </c>
    </row>
    <row r="954">
      <c r="A954" s="33" t="str">
        <f t="shared" si="1"/>
        <v/>
      </c>
      <c r="B954" s="22" t="str">
        <f t="shared" si="2"/>
        <v/>
      </c>
      <c r="C954" s="14" t="str">
        <f>IF($A954&lt;&gt;"",MINIFS(Merchant!$A:$A,Merchant!$B:$B,$G$2),)</f>
        <v/>
      </c>
      <c r="D954" s="14" t="str">
        <f t="shared" si="3"/>
        <v/>
      </c>
      <c r="E954" s="14" t="str">
        <f t="shared" si="4"/>
        <v/>
      </c>
      <c r="F954" s="6" t="str">
        <f>IF($A954&lt;&gt;"",MAXIFS(Token!$C:$C,Token!$A:$A,$D954),)</f>
        <v/>
      </c>
    </row>
    <row r="955">
      <c r="A955" s="33" t="str">
        <f t="shared" si="1"/>
        <v/>
      </c>
      <c r="B955" s="22" t="str">
        <f t="shared" si="2"/>
        <v/>
      </c>
      <c r="C955" s="14" t="str">
        <f>IF($A955&lt;&gt;"",MINIFS(Merchant!$A:$A,Merchant!$B:$B,$G$2),)</f>
        <v/>
      </c>
      <c r="D955" s="14" t="str">
        <f t="shared" si="3"/>
        <v/>
      </c>
      <c r="E955" s="14" t="str">
        <f t="shared" si="4"/>
        <v/>
      </c>
      <c r="F955" s="6" t="str">
        <f>IF($A955&lt;&gt;"",MAXIFS(Token!$C:$C,Token!$A:$A,$D955),)</f>
        <v/>
      </c>
    </row>
    <row r="956">
      <c r="A956" s="33" t="str">
        <f t="shared" si="1"/>
        <v/>
      </c>
      <c r="B956" s="22" t="str">
        <f t="shared" si="2"/>
        <v/>
      </c>
      <c r="C956" s="14" t="str">
        <f>IF($A956&lt;&gt;"",MINIFS(Merchant!$A:$A,Merchant!$B:$B,$G$2),)</f>
        <v/>
      </c>
      <c r="D956" s="14" t="str">
        <f t="shared" si="3"/>
        <v/>
      </c>
      <c r="E956" s="14" t="str">
        <f t="shared" si="4"/>
        <v/>
      </c>
      <c r="F956" s="6" t="str">
        <f>IF($A956&lt;&gt;"",MAXIFS(Token!$C:$C,Token!$A:$A,$D956),)</f>
        <v/>
      </c>
    </row>
    <row r="957">
      <c r="A957" s="33" t="str">
        <f t="shared" si="1"/>
        <v/>
      </c>
      <c r="B957" s="22" t="str">
        <f t="shared" si="2"/>
        <v/>
      </c>
      <c r="C957" s="14" t="str">
        <f>IF($A957&lt;&gt;"",MINIFS(Merchant!$A:$A,Merchant!$B:$B,$G$2),)</f>
        <v/>
      </c>
      <c r="D957" s="14" t="str">
        <f t="shared" si="3"/>
        <v/>
      </c>
      <c r="E957" s="14" t="str">
        <f t="shared" si="4"/>
        <v/>
      </c>
      <c r="F957" s="6" t="str">
        <f>IF($A957&lt;&gt;"",MAXIFS(Token!$C:$C,Token!$A:$A,$D957),)</f>
        <v/>
      </c>
    </row>
    <row r="958">
      <c r="A958" s="33" t="str">
        <f t="shared" si="1"/>
        <v/>
      </c>
      <c r="B958" s="22" t="str">
        <f t="shared" si="2"/>
        <v/>
      </c>
      <c r="C958" s="14" t="str">
        <f>IF($A958&lt;&gt;"",MINIFS(Merchant!$A:$A,Merchant!$B:$B,$G$2),)</f>
        <v/>
      </c>
      <c r="D958" s="14" t="str">
        <f t="shared" si="3"/>
        <v/>
      </c>
      <c r="E958" s="14" t="str">
        <f t="shared" si="4"/>
        <v/>
      </c>
      <c r="F958" s="6" t="str">
        <f>IF($A958&lt;&gt;"",MAXIFS(Token!$C:$C,Token!$A:$A,$D958),)</f>
        <v/>
      </c>
    </row>
    <row r="959">
      <c r="A959" s="33" t="str">
        <f t="shared" si="1"/>
        <v/>
      </c>
      <c r="B959" s="22" t="str">
        <f t="shared" si="2"/>
        <v/>
      </c>
      <c r="C959" s="14" t="str">
        <f>IF($A959&lt;&gt;"",MINIFS(Merchant!$A:$A,Merchant!$B:$B,$G$2),)</f>
        <v/>
      </c>
      <c r="D959" s="14" t="str">
        <f t="shared" si="3"/>
        <v/>
      </c>
      <c r="E959" s="14" t="str">
        <f t="shared" si="4"/>
        <v/>
      </c>
      <c r="F959" s="6" t="str">
        <f>IF($A959&lt;&gt;"",MAXIFS(Token!$C:$C,Token!$A:$A,$D959),)</f>
        <v/>
      </c>
    </row>
    <row r="960">
      <c r="A960" s="33" t="str">
        <f t="shared" si="1"/>
        <v/>
      </c>
      <c r="B960" s="22" t="str">
        <f t="shared" si="2"/>
        <v/>
      </c>
      <c r="C960" s="14" t="str">
        <f>IF($A960&lt;&gt;"",MINIFS(Merchant!$A:$A,Merchant!$B:$B,$G$2),)</f>
        <v/>
      </c>
      <c r="D960" s="14" t="str">
        <f t="shared" si="3"/>
        <v/>
      </c>
      <c r="E960" s="14" t="str">
        <f t="shared" si="4"/>
        <v/>
      </c>
      <c r="F960" s="6" t="str">
        <f>IF($A960&lt;&gt;"",MAXIFS(Token!$C:$C,Token!$A:$A,$D960),)</f>
        <v/>
      </c>
    </row>
    <row r="961">
      <c r="A961" s="33" t="str">
        <f t="shared" si="1"/>
        <v/>
      </c>
      <c r="B961" s="22" t="str">
        <f t="shared" si="2"/>
        <v/>
      </c>
      <c r="C961" s="14" t="str">
        <f>IF($A961&lt;&gt;"",MINIFS(Merchant!$A:$A,Merchant!$B:$B,$G$2),)</f>
        <v/>
      </c>
      <c r="D961" s="14" t="str">
        <f t="shared" si="3"/>
        <v/>
      </c>
      <c r="E961" s="14" t="str">
        <f t="shared" si="4"/>
        <v/>
      </c>
      <c r="F961" s="6" t="str">
        <f>IF($A961&lt;&gt;"",MAXIFS(Token!$C:$C,Token!$A:$A,$D961),)</f>
        <v/>
      </c>
    </row>
    <row r="962">
      <c r="A962" s="33" t="str">
        <f t="shared" si="1"/>
        <v/>
      </c>
      <c r="B962" s="22" t="str">
        <f t="shared" si="2"/>
        <v/>
      </c>
      <c r="C962" s="14" t="str">
        <f>IF($A962&lt;&gt;"",MINIFS(Merchant!$A:$A,Merchant!$B:$B,$G$2),)</f>
        <v/>
      </c>
      <c r="D962" s="14" t="str">
        <f t="shared" si="3"/>
        <v/>
      </c>
      <c r="E962" s="14" t="str">
        <f t="shared" si="4"/>
        <v/>
      </c>
      <c r="F962" s="6" t="str">
        <f>IF($A962&lt;&gt;"",MAXIFS(Token!$C:$C,Token!$A:$A,$D962),)</f>
        <v/>
      </c>
    </row>
    <row r="963">
      <c r="A963" s="33" t="str">
        <f t="shared" si="1"/>
        <v/>
      </c>
      <c r="B963" s="22" t="str">
        <f t="shared" si="2"/>
        <v/>
      </c>
      <c r="C963" s="14" t="str">
        <f>IF($A963&lt;&gt;"",MINIFS(Merchant!$A:$A,Merchant!$B:$B,$G$2),)</f>
        <v/>
      </c>
      <c r="D963" s="14" t="str">
        <f t="shared" si="3"/>
        <v/>
      </c>
      <c r="E963" s="14" t="str">
        <f t="shared" si="4"/>
        <v/>
      </c>
      <c r="F963" s="6" t="str">
        <f>IF($A963&lt;&gt;"",MAXIFS(Token!$C:$C,Token!$A:$A,$D963),)</f>
        <v/>
      </c>
    </row>
    <row r="964">
      <c r="A964" s="33" t="str">
        <f t="shared" si="1"/>
        <v/>
      </c>
      <c r="B964" s="22" t="str">
        <f t="shared" si="2"/>
        <v/>
      </c>
      <c r="C964" s="14" t="str">
        <f>IF($A964&lt;&gt;"",MINIFS(Merchant!$A:$A,Merchant!$B:$B,$G$2),)</f>
        <v/>
      </c>
      <c r="D964" s="14" t="str">
        <f t="shared" si="3"/>
        <v/>
      </c>
      <c r="E964" s="14" t="str">
        <f t="shared" si="4"/>
        <v/>
      </c>
      <c r="F964" s="6" t="str">
        <f>IF($A964&lt;&gt;"",MAXIFS(Token!$C:$C,Token!$A:$A,$D964),)</f>
        <v/>
      </c>
    </row>
    <row r="965">
      <c r="A965" s="33" t="str">
        <f t="shared" si="1"/>
        <v/>
      </c>
      <c r="B965" s="22" t="str">
        <f t="shared" si="2"/>
        <v/>
      </c>
      <c r="C965" s="14" t="str">
        <f>IF($A965&lt;&gt;"",MINIFS(Merchant!$A:$A,Merchant!$B:$B,$G$2),)</f>
        <v/>
      </c>
      <c r="D965" s="14" t="str">
        <f t="shared" si="3"/>
        <v/>
      </c>
      <c r="E965" s="14" t="str">
        <f t="shared" si="4"/>
        <v/>
      </c>
      <c r="F965" s="6" t="str">
        <f>IF($A965&lt;&gt;"",MAXIFS(Token!$C:$C,Token!$A:$A,$D965),)</f>
        <v/>
      </c>
    </row>
    <row r="966">
      <c r="A966" s="33" t="str">
        <f t="shared" si="1"/>
        <v/>
      </c>
      <c r="B966" s="22" t="str">
        <f t="shared" si="2"/>
        <v/>
      </c>
      <c r="C966" s="14" t="str">
        <f>IF($A966&lt;&gt;"",MINIFS(Merchant!$A:$A,Merchant!$B:$B,$G$2),)</f>
        <v/>
      </c>
      <c r="D966" s="14" t="str">
        <f t="shared" si="3"/>
        <v/>
      </c>
      <c r="E966" s="14" t="str">
        <f t="shared" si="4"/>
        <v/>
      </c>
      <c r="F966" s="6" t="str">
        <f>IF($A966&lt;&gt;"",MAXIFS(Token!$C:$C,Token!$A:$A,$D966),)</f>
        <v/>
      </c>
    </row>
    <row r="967">
      <c r="A967" s="33" t="str">
        <f t="shared" si="1"/>
        <v/>
      </c>
      <c r="B967" s="22" t="str">
        <f t="shared" si="2"/>
        <v/>
      </c>
      <c r="C967" s="14" t="str">
        <f>IF($A967&lt;&gt;"",MINIFS(Merchant!$A:$A,Merchant!$B:$B,$G$2),)</f>
        <v/>
      </c>
      <c r="D967" s="14" t="str">
        <f t="shared" si="3"/>
        <v/>
      </c>
      <c r="E967" s="14" t="str">
        <f t="shared" si="4"/>
        <v/>
      </c>
      <c r="F967" s="6" t="str">
        <f>IF($A967&lt;&gt;"",MAXIFS(Token!$C:$C,Token!$A:$A,$D967),)</f>
        <v/>
      </c>
    </row>
    <row r="968">
      <c r="A968" s="33" t="str">
        <f t="shared" si="1"/>
        <v/>
      </c>
      <c r="B968" s="22" t="str">
        <f t="shared" si="2"/>
        <v/>
      </c>
      <c r="C968" s="14" t="str">
        <f>IF($A968&lt;&gt;"",MINIFS(Merchant!$A:$A,Merchant!$B:$B,$G$2),)</f>
        <v/>
      </c>
      <c r="D968" s="14" t="str">
        <f t="shared" si="3"/>
        <v/>
      </c>
      <c r="E968" s="14" t="str">
        <f t="shared" si="4"/>
        <v/>
      </c>
      <c r="F968" s="6" t="str">
        <f>IF($A968&lt;&gt;"",MAXIFS(Token!$C:$C,Token!$A:$A,$D968),)</f>
        <v/>
      </c>
    </row>
    <row r="969">
      <c r="A969" s="33" t="str">
        <f t="shared" si="1"/>
        <v/>
      </c>
      <c r="B969" s="22" t="str">
        <f t="shared" si="2"/>
        <v/>
      </c>
      <c r="C969" s="14" t="str">
        <f>IF($A969&lt;&gt;"",MINIFS(Merchant!$A:$A,Merchant!$B:$B,$G$2),)</f>
        <v/>
      </c>
      <c r="D969" s="14" t="str">
        <f t="shared" si="3"/>
        <v/>
      </c>
      <c r="E969" s="14" t="str">
        <f t="shared" si="4"/>
        <v/>
      </c>
      <c r="F969" s="6" t="str">
        <f>IF($A969&lt;&gt;"",MAXIFS(Token!$C:$C,Token!$A:$A,$D969),)</f>
        <v/>
      </c>
    </row>
    <row r="970">
      <c r="A970" s="33" t="str">
        <f t="shared" si="1"/>
        <v/>
      </c>
      <c r="B970" s="22" t="str">
        <f t="shared" si="2"/>
        <v/>
      </c>
      <c r="C970" s="14" t="str">
        <f>IF($A970&lt;&gt;"",MINIFS(Merchant!$A:$A,Merchant!$B:$B,$G$2),)</f>
        <v/>
      </c>
      <c r="D970" s="14" t="str">
        <f t="shared" si="3"/>
        <v/>
      </c>
      <c r="E970" s="14" t="str">
        <f t="shared" si="4"/>
        <v/>
      </c>
      <c r="F970" s="6" t="str">
        <f>IF($A970&lt;&gt;"",MAXIFS(Token!$C:$C,Token!$A:$A,$D970),)</f>
        <v/>
      </c>
    </row>
    <row r="971">
      <c r="A971" s="33" t="str">
        <f t="shared" si="1"/>
        <v/>
      </c>
      <c r="B971" s="22" t="str">
        <f t="shared" si="2"/>
        <v/>
      </c>
      <c r="C971" s="14" t="str">
        <f>IF($A971&lt;&gt;"",MINIFS(Merchant!$A:$A,Merchant!$B:$B,$G$2),)</f>
        <v/>
      </c>
      <c r="D971" s="14" t="str">
        <f t="shared" si="3"/>
        <v/>
      </c>
      <c r="E971" s="14" t="str">
        <f t="shared" si="4"/>
        <v/>
      </c>
      <c r="F971" s="6" t="str">
        <f>IF($A971&lt;&gt;"",MAXIFS(Token!$C:$C,Token!$A:$A,$D971),)</f>
        <v/>
      </c>
    </row>
    <row r="972">
      <c r="A972" s="33" t="str">
        <f t="shared" si="1"/>
        <v/>
      </c>
      <c r="B972" s="22" t="str">
        <f t="shared" si="2"/>
        <v/>
      </c>
      <c r="C972" s="14" t="str">
        <f>IF($A972&lt;&gt;"",MINIFS(Merchant!$A:$A,Merchant!$B:$B,$G$2),)</f>
        <v/>
      </c>
      <c r="D972" s="14" t="str">
        <f t="shared" si="3"/>
        <v/>
      </c>
      <c r="E972" s="14" t="str">
        <f t="shared" si="4"/>
        <v/>
      </c>
      <c r="F972" s="6" t="str">
        <f>IF($A972&lt;&gt;"",MAXIFS(Token!$C:$C,Token!$A:$A,$D972),)</f>
        <v/>
      </c>
    </row>
    <row r="973">
      <c r="A973" s="33" t="str">
        <f t="shared" si="1"/>
        <v/>
      </c>
      <c r="B973" s="22" t="str">
        <f t="shared" si="2"/>
        <v/>
      </c>
      <c r="C973" s="14" t="str">
        <f>IF($A973&lt;&gt;"",MINIFS(Merchant!$A:$A,Merchant!$B:$B,$G$2),)</f>
        <v/>
      </c>
      <c r="D973" s="14" t="str">
        <f t="shared" si="3"/>
        <v/>
      </c>
      <c r="E973" s="14" t="str">
        <f t="shared" si="4"/>
        <v/>
      </c>
      <c r="F973" s="6" t="str">
        <f>IF($A973&lt;&gt;"",MAXIFS(Token!$C:$C,Token!$A:$A,$D973),)</f>
        <v/>
      </c>
    </row>
    <row r="974">
      <c r="A974" s="33" t="str">
        <f t="shared" si="1"/>
        <v/>
      </c>
      <c r="B974" s="22" t="str">
        <f t="shared" si="2"/>
        <v/>
      </c>
      <c r="C974" s="14" t="str">
        <f>IF($A974&lt;&gt;"",MINIFS(Merchant!$A:$A,Merchant!$B:$B,$G$2),)</f>
        <v/>
      </c>
      <c r="D974" s="14" t="str">
        <f t="shared" si="3"/>
        <v/>
      </c>
      <c r="E974" s="14" t="str">
        <f t="shared" si="4"/>
        <v/>
      </c>
      <c r="F974" s="6" t="str">
        <f>IF($A974&lt;&gt;"",MAXIFS(Token!$C:$C,Token!$A:$A,$D974),)</f>
        <v/>
      </c>
    </row>
    <row r="975">
      <c r="A975" s="33" t="str">
        <f t="shared" si="1"/>
        <v/>
      </c>
      <c r="B975" s="22" t="str">
        <f t="shared" si="2"/>
        <v/>
      </c>
      <c r="C975" s="14" t="str">
        <f>IF($A975&lt;&gt;"",MINIFS(Merchant!$A:$A,Merchant!$B:$B,$G$2),)</f>
        <v/>
      </c>
      <c r="D975" s="14" t="str">
        <f t="shared" si="3"/>
        <v/>
      </c>
      <c r="E975" s="14" t="str">
        <f t="shared" si="4"/>
        <v/>
      </c>
      <c r="F975" s="6" t="str">
        <f>IF($A975&lt;&gt;"",MAXIFS(Token!$C:$C,Token!$A:$A,$D975),)</f>
        <v/>
      </c>
    </row>
    <row r="976">
      <c r="A976" s="33" t="str">
        <f t="shared" si="1"/>
        <v/>
      </c>
      <c r="B976" s="22" t="str">
        <f t="shared" si="2"/>
        <v/>
      </c>
      <c r="C976" s="14" t="str">
        <f>IF($A976&lt;&gt;"",MINIFS(Merchant!$A:$A,Merchant!$B:$B,$G$2),)</f>
        <v/>
      </c>
      <c r="D976" s="14" t="str">
        <f t="shared" si="3"/>
        <v/>
      </c>
      <c r="E976" s="14" t="str">
        <f t="shared" si="4"/>
        <v/>
      </c>
      <c r="F976" s="6" t="str">
        <f>IF($A976&lt;&gt;"",MAXIFS(Token!$C:$C,Token!$A:$A,$D976),)</f>
        <v/>
      </c>
    </row>
    <row r="977">
      <c r="A977" s="33" t="str">
        <f t="shared" si="1"/>
        <v/>
      </c>
      <c r="B977" s="22" t="str">
        <f t="shared" si="2"/>
        <v/>
      </c>
      <c r="C977" s="14" t="str">
        <f>IF($A977&lt;&gt;"",MINIFS(Merchant!$A:$A,Merchant!$B:$B,$G$2),)</f>
        <v/>
      </c>
      <c r="D977" s="14" t="str">
        <f t="shared" si="3"/>
        <v/>
      </c>
      <c r="E977" s="14" t="str">
        <f t="shared" si="4"/>
        <v/>
      </c>
      <c r="F977" s="6" t="str">
        <f>IF($A977&lt;&gt;"",MAXIFS(Token!$C:$C,Token!$A:$A,$D977),)</f>
        <v/>
      </c>
    </row>
    <row r="978">
      <c r="A978" s="33" t="str">
        <f t="shared" si="1"/>
        <v/>
      </c>
      <c r="B978" s="22" t="str">
        <f t="shared" si="2"/>
        <v/>
      </c>
      <c r="C978" s="14" t="str">
        <f>IF($A978&lt;&gt;"",MINIFS(Merchant!$A:$A,Merchant!$B:$B,$G$2),)</f>
        <v/>
      </c>
      <c r="D978" s="14" t="str">
        <f t="shared" si="3"/>
        <v/>
      </c>
      <c r="E978" s="14" t="str">
        <f t="shared" si="4"/>
        <v/>
      </c>
      <c r="F978" s="6" t="str">
        <f>IF($A978&lt;&gt;"",MAXIFS(Token!$C:$C,Token!$A:$A,$D978),)</f>
        <v/>
      </c>
    </row>
    <row r="979">
      <c r="A979" s="33" t="str">
        <f t="shared" si="1"/>
        <v/>
      </c>
      <c r="B979" s="22" t="str">
        <f t="shared" si="2"/>
        <v/>
      </c>
      <c r="C979" s="14" t="str">
        <f>IF($A979&lt;&gt;"",MINIFS(Merchant!$A:$A,Merchant!$B:$B,$G$2),)</f>
        <v/>
      </c>
      <c r="D979" s="14" t="str">
        <f t="shared" si="3"/>
        <v/>
      </c>
      <c r="E979" s="14" t="str">
        <f t="shared" si="4"/>
        <v/>
      </c>
      <c r="F979" s="6" t="str">
        <f>IF($A979&lt;&gt;"",MAXIFS(Token!$C:$C,Token!$A:$A,$D979),)</f>
        <v/>
      </c>
    </row>
    <row r="980">
      <c r="A980" s="33" t="str">
        <f t="shared" si="1"/>
        <v/>
      </c>
      <c r="B980" s="22" t="str">
        <f t="shared" si="2"/>
        <v/>
      </c>
      <c r="C980" s="14" t="str">
        <f>IF($A980&lt;&gt;"",MINIFS(Merchant!$A:$A,Merchant!$B:$B,$G$2),)</f>
        <v/>
      </c>
      <c r="D980" s="14" t="str">
        <f t="shared" si="3"/>
        <v/>
      </c>
      <c r="E980" s="14" t="str">
        <f t="shared" si="4"/>
        <v/>
      </c>
      <c r="F980" s="6" t="str">
        <f>IF($A980&lt;&gt;"",MAXIFS(Token!$C:$C,Token!$A:$A,$D980),)</f>
        <v/>
      </c>
    </row>
    <row r="981">
      <c r="A981" s="33" t="str">
        <f t="shared" si="1"/>
        <v/>
      </c>
      <c r="B981" s="22" t="str">
        <f t="shared" si="2"/>
        <v/>
      </c>
      <c r="C981" s="14" t="str">
        <f>IF($A981&lt;&gt;"",MINIFS(Merchant!$A:$A,Merchant!$B:$B,$G$2),)</f>
        <v/>
      </c>
      <c r="D981" s="14" t="str">
        <f t="shared" si="3"/>
        <v/>
      </c>
      <c r="E981" s="14" t="str">
        <f t="shared" si="4"/>
        <v/>
      </c>
      <c r="F981" s="6" t="str">
        <f>IF($A981&lt;&gt;"",MAXIFS(Token!$C:$C,Token!$A:$A,$D981),)</f>
        <v/>
      </c>
    </row>
    <row r="982">
      <c r="A982" s="33" t="str">
        <f t="shared" si="1"/>
        <v/>
      </c>
      <c r="B982" s="22" t="str">
        <f t="shared" si="2"/>
        <v/>
      </c>
      <c r="C982" s="14" t="str">
        <f>IF($A982&lt;&gt;"",MINIFS(Merchant!$A:$A,Merchant!$B:$B,$G$2),)</f>
        <v/>
      </c>
      <c r="D982" s="14" t="str">
        <f t="shared" si="3"/>
        <v/>
      </c>
      <c r="E982" s="14" t="str">
        <f t="shared" si="4"/>
        <v/>
      </c>
      <c r="F982" s="6" t="str">
        <f>IF($A982&lt;&gt;"",MAXIFS(Token!$C:$C,Token!$A:$A,$D982),)</f>
        <v/>
      </c>
    </row>
    <row r="983">
      <c r="A983" s="33" t="str">
        <f t="shared" si="1"/>
        <v/>
      </c>
      <c r="B983" s="22" t="str">
        <f t="shared" si="2"/>
        <v/>
      </c>
      <c r="C983" s="14" t="str">
        <f>IF($A983&lt;&gt;"",MINIFS(Merchant!$A:$A,Merchant!$B:$B,$G$2),)</f>
        <v/>
      </c>
      <c r="D983" s="14" t="str">
        <f t="shared" si="3"/>
        <v/>
      </c>
      <c r="E983" s="14" t="str">
        <f t="shared" si="4"/>
        <v/>
      </c>
      <c r="F983" s="6" t="str">
        <f>IF($A983&lt;&gt;"",MAXIFS(Token!$C:$C,Token!$A:$A,$D983),)</f>
        <v/>
      </c>
    </row>
    <row r="984">
      <c r="A984" s="33" t="str">
        <f t="shared" si="1"/>
        <v/>
      </c>
      <c r="B984" s="22" t="str">
        <f t="shared" si="2"/>
        <v/>
      </c>
      <c r="C984" s="14" t="str">
        <f>IF($A984&lt;&gt;"",MINIFS(Merchant!$A:$A,Merchant!$B:$B,$G$2),)</f>
        <v/>
      </c>
      <c r="D984" s="14" t="str">
        <f t="shared" si="3"/>
        <v/>
      </c>
      <c r="E984" s="14" t="str">
        <f t="shared" si="4"/>
        <v/>
      </c>
      <c r="F984" s="6" t="str">
        <f>IF($A984&lt;&gt;"",MAXIFS(Token!$C:$C,Token!$A:$A,$D984),)</f>
        <v/>
      </c>
    </row>
    <row r="985">
      <c r="A985" s="33" t="str">
        <f t="shared" si="1"/>
        <v/>
      </c>
      <c r="B985" s="22" t="str">
        <f t="shared" si="2"/>
        <v/>
      </c>
      <c r="C985" s="14" t="str">
        <f>IF($A985&lt;&gt;"",MINIFS(Merchant!$A:$A,Merchant!$B:$B,$G$2),)</f>
        <v/>
      </c>
      <c r="D985" s="14" t="str">
        <f t="shared" si="3"/>
        <v/>
      </c>
      <c r="E985" s="14" t="str">
        <f t="shared" si="4"/>
        <v/>
      </c>
      <c r="F985" s="6" t="str">
        <f>IF($A985&lt;&gt;"",MAXIFS(Token!$C:$C,Token!$A:$A,$D985),)</f>
        <v/>
      </c>
    </row>
    <row r="986">
      <c r="A986" s="33" t="str">
        <f t="shared" si="1"/>
        <v/>
      </c>
      <c r="B986" s="22" t="str">
        <f t="shared" si="2"/>
        <v/>
      </c>
      <c r="C986" s="14" t="str">
        <f>IF($A986&lt;&gt;"",MINIFS(Merchant!$A:$A,Merchant!$B:$B,$G$2),)</f>
        <v/>
      </c>
      <c r="D986" s="14" t="str">
        <f t="shared" si="3"/>
        <v/>
      </c>
      <c r="E986" s="14" t="str">
        <f t="shared" si="4"/>
        <v/>
      </c>
      <c r="F986" s="6" t="str">
        <f>IF($A986&lt;&gt;"",MAXIFS(Token!$C:$C,Token!$A:$A,$D986),)</f>
        <v/>
      </c>
    </row>
    <row r="987">
      <c r="A987" s="33" t="str">
        <f t="shared" si="1"/>
        <v/>
      </c>
      <c r="B987" s="22" t="str">
        <f t="shared" si="2"/>
        <v/>
      </c>
      <c r="C987" s="14" t="str">
        <f>IF($A987&lt;&gt;"",MINIFS(Merchant!$A:$A,Merchant!$B:$B,$G$2),)</f>
        <v/>
      </c>
      <c r="D987" s="14" t="str">
        <f t="shared" si="3"/>
        <v/>
      </c>
      <c r="E987" s="14" t="str">
        <f t="shared" si="4"/>
        <v/>
      </c>
      <c r="F987" s="6" t="str">
        <f>IF($A987&lt;&gt;"",MAXIFS(Token!$C:$C,Token!$A:$A,$D987),)</f>
        <v/>
      </c>
    </row>
    <row r="988">
      <c r="A988" s="33" t="str">
        <f t="shared" si="1"/>
        <v/>
      </c>
      <c r="B988" s="22" t="str">
        <f t="shared" si="2"/>
        <v/>
      </c>
      <c r="C988" s="14" t="str">
        <f>IF($A988&lt;&gt;"",MINIFS(Merchant!$A:$A,Merchant!$B:$B,$G$2),)</f>
        <v/>
      </c>
      <c r="D988" s="14" t="str">
        <f t="shared" si="3"/>
        <v/>
      </c>
      <c r="E988" s="14" t="str">
        <f t="shared" si="4"/>
        <v/>
      </c>
      <c r="F988" s="6" t="str">
        <f>IF($A988&lt;&gt;"",MAXIFS(Token!$C:$C,Token!$A:$A,$D988),)</f>
        <v/>
      </c>
    </row>
    <row r="989">
      <c r="A989" s="33" t="str">
        <f t="shared" si="1"/>
        <v/>
      </c>
      <c r="B989" s="22" t="str">
        <f t="shared" si="2"/>
        <v/>
      </c>
      <c r="C989" s="14" t="str">
        <f>IF($A989&lt;&gt;"",MINIFS(Merchant!$A:$A,Merchant!$B:$B,$G$2),)</f>
        <v/>
      </c>
      <c r="D989" s="14" t="str">
        <f t="shared" si="3"/>
        <v/>
      </c>
      <c r="E989" s="14" t="str">
        <f t="shared" si="4"/>
        <v/>
      </c>
      <c r="F989" s="6" t="str">
        <f>IF($A989&lt;&gt;"",MAXIFS(Token!$C:$C,Token!$A:$A,$D989),)</f>
        <v/>
      </c>
    </row>
    <row r="990">
      <c r="A990" s="33" t="str">
        <f t="shared" si="1"/>
        <v/>
      </c>
      <c r="B990" s="22" t="str">
        <f t="shared" si="2"/>
        <v/>
      </c>
      <c r="C990" s="14" t="str">
        <f>IF($A990&lt;&gt;"",MINIFS(Merchant!$A:$A,Merchant!$B:$B,$G$2),)</f>
        <v/>
      </c>
      <c r="D990" s="14" t="str">
        <f t="shared" si="3"/>
        <v/>
      </c>
      <c r="E990" s="14" t="str">
        <f t="shared" si="4"/>
        <v/>
      </c>
      <c r="F990" s="6" t="str">
        <f>IF($A990&lt;&gt;"",MAXIFS(Token!$C:$C,Token!$A:$A,$D990),)</f>
        <v/>
      </c>
    </row>
    <row r="991">
      <c r="A991" s="33" t="str">
        <f t="shared" si="1"/>
        <v/>
      </c>
      <c r="B991" s="22" t="str">
        <f t="shared" si="2"/>
        <v/>
      </c>
      <c r="C991" s="14" t="str">
        <f>IF($A991&lt;&gt;"",MINIFS(Merchant!$A:$A,Merchant!$B:$B,$G$2),)</f>
        <v/>
      </c>
      <c r="D991" s="14" t="str">
        <f t="shared" si="3"/>
        <v/>
      </c>
      <c r="E991" s="14" t="str">
        <f t="shared" si="4"/>
        <v/>
      </c>
      <c r="F991" s="6" t="str">
        <f>IF($A991&lt;&gt;"",MAXIFS(Token!$C:$C,Token!$A:$A,$D991),)</f>
        <v/>
      </c>
    </row>
    <row r="992">
      <c r="A992" s="33" t="str">
        <f t="shared" si="1"/>
        <v/>
      </c>
      <c r="B992" s="22" t="str">
        <f t="shared" si="2"/>
        <v/>
      </c>
      <c r="C992" s="14" t="str">
        <f>IF($A992&lt;&gt;"",MINIFS(Merchant!$A:$A,Merchant!$B:$B,$G$2),)</f>
        <v/>
      </c>
      <c r="D992" s="14" t="str">
        <f t="shared" si="3"/>
        <v/>
      </c>
      <c r="E992" s="14" t="str">
        <f t="shared" si="4"/>
        <v/>
      </c>
      <c r="F992" s="6" t="str">
        <f>IF($A992&lt;&gt;"",MAXIFS(Token!$C:$C,Token!$A:$A,$D992),)</f>
        <v/>
      </c>
    </row>
    <row r="993">
      <c r="A993" s="33" t="str">
        <f t="shared" si="1"/>
        <v/>
      </c>
      <c r="B993" s="22" t="str">
        <f t="shared" si="2"/>
        <v/>
      </c>
      <c r="C993" s="14" t="str">
        <f>IF($A993&lt;&gt;"",MINIFS(Merchant!$A:$A,Merchant!$B:$B,$G$2),)</f>
        <v/>
      </c>
      <c r="D993" s="14" t="str">
        <f t="shared" si="3"/>
        <v/>
      </c>
      <c r="E993" s="14" t="str">
        <f t="shared" si="4"/>
        <v/>
      </c>
      <c r="F993" s="6" t="str">
        <f>IF($A993&lt;&gt;"",MAXIFS(Token!$C:$C,Token!$A:$A,$D993),)</f>
        <v/>
      </c>
    </row>
    <row r="994">
      <c r="A994" s="33" t="str">
        <f t="shared" si="1"/>
        <v/>
      </c>
      <c r="B994" s="22" t="str">
        <f t="shared" si="2"/>
        <v/>
      </c>
      <c r="C994" s="14" t="str">
        <f>IF($A994&lt;&gt;"",MINIFS(Merchant!$A:$A,Merchant!$B:$B,$G$2),)</f>
        <v/>
      </c>
      <c r="D994" s="14" t="str">
        <f t="shared" si="3"/>
        <v/>
      </c>
      <c r="E994" s="14" t="str">
        <f t="shared" si="4"/>
        <v/>
      </c>
      <c r="F994" s="6" t="str">
        <f>IF($A994&lt;&gt;"",MAXIFS(Token!$C:$C,Token!$A:$A,$D994),)</f>
        <v/>
      </c>
    </row>
    <row r="995">
      <c r="A995" s="33" t="str">
        <f t="shared" si="1"/>
        <v/>
      </c>
      <c r="B995" s="22" t="str">
        <f t="shared" si="2"/>
        <v/>
      </c>
      <c r="C995" s="14" t="str">
        <f>IF($A995&lt;&gt;"",MINIFS(Merchant!$A:$A,Merchant!$B:$B,$G$2),)</f>
        <v/>
      </c>
      <c r="D995" s="14" t="str">
        <f t="shared" si="3"/>
        <v/>
      </c>
      <c r="E995" s="14" t="str">
        <f t="shared" si="4"/>
        <v/>
      </c>
      <c r="F995" s="6" t="str">
        <f>IF($A995&lt;&gt;"",MAXIFS(Token!$C:$C,Token!$A:$A,$D995),)</f>
        <v/>
      </c>
    </row>
    <row r="996">
      <c r="A996" s="33" t="str">
        <f t="shared" si="1"/>
        <v/>
      </c>
      <c r="B996" s="22" t="str">
        <f t="shared" si="2"/>
        <v/>
      </c>
      <c r="C996" s="14" t="str">
        <f>IF($A996&lt;&gt;"",MINIFS(Merchant!$A:$A,Merchant!$B:$B,$G$2),)</f>
        <v/>
      </c>
      <c r="D996" s="14" t="str">
        <f t="shared" si="3"/>
        <v/>
      </c>
      <c r="E996" s="14" t="str">
        <f t="shared" si="4"/>
        <v/>
      </c>
      <c r="F996" s="6" t="str">
        <f>IF($A996&lt;&gt;"",MAXIFS(Token!$C:$C,Token!$A:$A,$D996),)</f>
        <v/>
      </c>
    </row>
    <row r="997">
      <c r="A997" s="33" t="str">
        <f t="shared" si="1"/>
        <v/>
      </c>
      <c r="B997" s="22" t="str">
        <f t="shared" si="2"/>
        <v/>
      </c>
      <c r="C997" s="14" t="str">
        <f>IF($A997&lt;&gt;"",MINIFS(Merchant!$A:$A,Merchant!$B:$B,$G$2),)</f>
        <v/>
      </c>
      <c r="D997" s="14" t="str">
        <f t="shared" si="3"/>
        <v/>
      </c>
      <c r="E997" s="14" t="str">
        <f t="shared" si="4"/>
        <v/>
      </c>
      <c r="F997" s="6" t="str">
        <f>IF($A997&lt;&gt;"",MAXIFS(Token!$C:$C,Token!$A:$A,$D997),)</f>
        <v/>
      </c>
    </row>
    <row r="998">
      <c r="A998" s="33" t="str">
        <f t="shared" si="1"/>
        <v/>
      </c>
      <c r="B998" s="22" t="str">
        <f t="shared" si="2"/>
        <v/>
      </c>
      <c r="C998" s="14" t="str">
        <f>IF($A998&lt;&gt;"",MINIFS(Merchant!$A:$A,Merchant!$B:$B,$G$2),)</f>
        <v/>
      </c>
      <c r="D998" s="14" t="str">
        <f t="shared" si="3"/>
        <v/>
      </c>
      <c r="E998" s="14" t="str">
        <f t="shared" si="4"/>
        <v/>
      </c>
      <c r="F998" s="6" t="str">
        <f>IF($A998&lt;&gt;"",MAXIFS(Token!$C:$C,Token!$A:$A,$D998),)</f>
        <v/>
      </c>
    </row>
    <row r="999">
      <c r="A999" s="33" t="str">
        <f t="shared" si="1"/>
        <v/>
      </c>
      <c r="B999" s="22" t="str">
        <f t="shared" si="2"/>
        <v/>
      </c>
      <c r="C999" s="14" t="str">
        <f>IF($A999&lt;&gt;"",MINIFS(Merchant!$A:$A,Merchant!$B:$B,$G$2),)</f>
        <v/>
      </c>
      <c r="D999" s="14" t="str">
        <f t="shared" si="3"/>
        <v/>
      </c>
      <c r="E999" s="14" t="str">
        <f t="shared" si="4"/>
        <v/>
      </c>
      <c r="F999" s="6" t="str">
        <f>IF($A999&lt;&gt;"",MAXIFS(Token!$C:$C,Token!$A:$A,$D999),)</f>
        <v/>
      </c>
    </row>
    <row r="1000">
      <c r="A1000" s="33" t="str">
        <f t="shared" si="1"/>
        <v/>
      </c>
      <c r="B1000" s="22" t="str">
        <f t="shared" si="2"/>
        <v/>
      </c>
      <c r="C1000" s="14" t="str">
        <f>IF($A1000&lt;&gt;"",MINIFS(Merchant!$A:$A,Merchant!$B:$B,$G$2),)</f>
        <v/>
      </c>
      <c r="D1000" s="14" t="str">
        <f t="shared" si="3"/>
        <v/>
      </c>
      <c r="E1000" s="14" t="str">
        <f t="shared" si="4"/>
        <v/>
      </c>
      <c r="F1000" s="6" t="str">
        <f>IF($A1000&lt;&gt;"",MAXIFS(Token!$C:$C,Token!$A:$A,$D1000),)</f>
        <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2.0</v>
      </c>
      <c r="H1" s="16" t="s">
        <v>18</v>
      </c>
      <c r="I1" s="17" t="s">
        <v>19</v>
      </c>
      <c r="J1" s="18" t="s">
        <v>20</v>
      </c>
      <c r="K1" s="18" t="s">
        <v>21</v>
      </c>
      <c r="L1" s="19" t="s">
        <v>23</v>
      </c>
      <c r="M1" s="20" t="s">
        <v>24</v>
      </c>
      <c r="N1" s="37" t="s">
        <v>119</v>
      </c>
      <c r="O1" s="20" t="s">
        <v>26</v>
      </c>
    </row>
    <row r="2">
      <c r="A2" s="33" t="str">
        <f t="shared" ref="A2:A1000" si="1">IF(AND(IFERROR($H2,0)*$M2&gt;0,$G$2=$L2),$H2/86400+DATE(1970,1,1)+IF($H2*1&gt;=$G$5,$G$6,0),)</f>
        <v/>
      </c>
      <c r="B2" s="22" t="str">
        <f t="shared" ref="B2:B1000" si="2">IF($A2&lt;&gt;"",ROUND($M2/POW(10,$O2),2),)</f>
        <v/>
      </c>
      <c r="C2" s="14" t="str">
        <f>IF($A2&lt;&gt;"",MINIFS(Merchant!$A:$A,Merchant!$B:$B,$G$2),)</f>
        <v/>
      </c>
      <c r="D2" s="14" t="str">
        <f t="shared" ref="D2:D1000" si="3">IF($A2&lt;&gt;"",$N2,)</f>
        <v/>
      </c>
      <c r="E2" s="14" t="str">
        <f t="shared" ref="E2:E1000" si="4">IF($A2&lt;&gt;"",$M2/POW(10,$O2),)</f>
        <v/>
      </c>
      <c r="F2" s="6" t="str">
        <f>IF($A2&lt;&gt;"",MAXIFS(Token!$C:$C,Token!$A:$A,$D2),)</f>
        <v/>
      </c>
      <c r="G2" s="14" t="str">
        <f>VLOOKUP($G1,Merchant!$A:$B,2)</f>
        <v>GZLPJYkR3diD8c8vpgb7sXHEH9sG1R9sWa3yPwaL9Peb</v>
      </c>
      <c r="H2" s="5" t="str">
        <f t="array" ref="H2">IF(AND($G$11,$G$1&gt;1,INDEX(I:I,ROW()-1)&lt;&gt;""),ImportJSON("https://public-api.solscan.io/account/transactions?account="&amp;"FrGSAtqcr7wyJjV8b3bVAqNrjrGjZFe9BPK19v67peDB"&amp;"&amp;limit=50"&amp;$G$7,TEXTJOIN(",",1,$H$1:$M$1),"noHeaders"),)</f>
        <v/>
      </c>
      <c r="L2" s="21" t="str">
        <f t="shared" ref="L2:L1000" si="5">IF(AND($J2="Success",$K2="true",$H2*1&gt;=$G$3),ImportJSON("https://public-api.solscan.io/transaction/"&amp;$I2,TEXTJOIN(",",1,$L$1:$O$1),"noInherit,noHeaders"),)</f>
        <v/>
      </c>
    </row>
    <row r="3">
      <c r="A3" s="33" t="str">
        <f t="shared" si="1"/>
        <v/>
      </c>
      <c r="B3" s="22" t="str">
        <f t="shared" si="2"/>
        <v/>
      </c>
      <c r="C3" s="14" t="str">
        <f>IF($A3&lt;&gt;"",MINIFS(Merchant!$A:$A,Merchant!$B:$B,$G$2),)</f>
        <v/>
      </c>
      <c r="D3" s="14" t="str">
        <f t="shared" si="3"/>
        <v/>
      </c>
      <c r="E3" s="14" t="str">
        <f t="shared" si="4"/>
        <v/>
      </c>
      <c r="F3" s="6" t="str">
        <f>IF($A3&lt;&gt;"",MAXIFS(Token!$C:$C,Token!$A:$A,$D3),)</f>
        <v/>
      </c>
      <c r="G3" s="38">
        <f>(VLOOKUP($G$1,Merchant!$A:$K,9)-DATE(1970,1,1)-IF($G$6&lt;&gt;"",$G$6,0))*86400</f>
        <v>-2177105760</v>
      </c>
      <c r="L3" s="21" t="str">
        <f t="shared" si="5"/>
        <v/>
      </c>
    </row>
    <row r="4">
      <c r="A4" s="33" t="str">
        <f t="shared" si="1"/>
        <v/>
      </c>
      <c r="B4" s="22" t="str">
        <f t="shared" si="2"/>
        <v/>
      </c>
      <c r="C4" s="14" t="str">
        <f>IF($A4&lt;&gt;"",MINIFS(Merchant!$A:$A,Merchant!$B:$B,$G$2),)</f>
        <v/>
      </c>
      <c r="D4" s="14" t="str">
        <f t="shared" si="3"/>
        <v/>
      </c>
      <c r="E4" s="14" t="str">
        <f t="shared" si="4"/>
        <v/>
      </c>
      <c r="F4" s="6" t="str">
        <f>IF($A4&lt;&gt;"",MAXIFS(Token!$C:$C,Token!$A:$A,$D4),)</f>
        <v/>
      </c>
      <c r="G4" s="39">
        <f>(MAX($G$12+1,VLOOKUP($G$1,Merchant!$A:$K,10))-DATE(1970,1,1)-IF($G$6&lt;&gt;"",$G$6,0))*86400</f>
        <v>1659309868</v>
      </c>
      <c r="L4" s="21" t="str">
        <f t="shared" si="5"/>
        <v/>
      </c>
    </row>
    <row r="5">
      <c r="A5" s="33" t="str">
        <f t="shared" si="1"/>
        <v/>
      </c>
      <c r="B5" s="22" t="str">
        <f t="shared" si="2"/>
        <v/>
      </c>
      <c r="C5" s="14" t="str">
        <f>IF($A5&lt;&gt;"",MINIFS(Merchant!$A:$A,Merchant!$B:$B,$G$2),)</f>
        <v/>
      </c>
      <c r="D5" s="14" t="str">
        <f t="shared" si="3"/>
        <v/>
      </c>
      <c r="E5" s="14" t="str">
        <f t="shared" si="4"/>
        <v/>
      </c>
      <c r="F5" s="6" t="str">
        <f>IF($A5&lt;&gt;"",MAXIFS(Token!$C:$C,Token!$A:$A,$D5),)</f>
        <v/>
      </c>
      <c r="G5" s="34">
        <f>(DATE(2022,6,6)-DATE(1970,1,1)-IF($G$6&lt;&gt;"",$G$6,0))*86400</f>
        <v>1654466400</v>
      </c>
      <c r="L5" s="21" t="str">
        <f t="shared" si="5"/>
        <v/>
      </c>
    </row>
    <row r="6">
      <c r="A6" s="33" t="str">
        <f t="shared" si="1"/>
        <v/>
      </c>
      <c r="B6" s="22" t="str">
        <f t="shared" si="2"/>
        <v/>
      </c>
      <c r="C6" s="14" t="str">
        <f>IF($A6&lt;&gt;"",MINIFS(Merchant!$A:$A,Merchant!$B:$B,$G$2),)</f>
        <v/>
      </c>
      <c r="D6" s="14" t="str">
        <f t="shared" si="3"/>
        <v/>
      </c>
      <c r="E6" s="14" t="str">
        <f t="shared" si="4"/>
        <v/>
      </c>
      <c r="F6" s="6" t="str">
        <f>IF($A6&lt;&gt;"",MAXIFS(Token!$C:$C,Token!$A:$A,$D6),)</f>
        <v/>
      </c>
      <c r="G6" s="35">
        <f>TIME(2,0,0)</f>
        <v>0.08333333333</v>
      </c>
      <c r="L6" s="21" t="str">
        <f t="shared" si="5"/>
        <v/>
      </c>
    </row>
    <row r="7">
      <c r="A7" s="33" t="str">
        <f t="shared" si="1"/>
        <v/>
      </c>
      <c r="B7" s="22" t="str">
        <f t="shared" si="2"/>
        <v/>
      </c>
      <c r="C7" s="14" t="str">
        <f>IF($A7&lt;&gt;"",MINIFS(Merchant!$A:$A,Merchant!$B:$B,$G$2),)</f>
        <v/>
      </c>
      <c r="D7" s="14" t="str">
        <f t="shared" si="3"/>
        <v/>
      </c>
      <c r="E7" s="14" t="str">
        <f t="shared" si="4"/>
        <v/>
      </c>
      <c r="F7" s="6" t="str">
        <f>IF($A7&lt;&gt;"",MAXIFS(Token!$C:$C,Token!$A:$A,$D7),)</f>
        <v/>
      </c>
      <c r="G7" s="14"/>
      <c r="L7" s="21" t="str">
        <f t="shared" si="5"/>
        <v/>
      </c>
    </row>
    <row r="8">
      <c r="A8" s="33" t="str">
        <f t="shared" si="1"/>
        <v/>
      </c>
      <c r="B8" s="22" t="str">
        <f t="shared" si="2"/>
        <v/>
      </c>
      <c r="C8" s="14" t="str">
        <f>IF($A8&lt;&gt;"",MINIFS(Merchant!$A:$A,Merchant!$B:$B,$G$2),)</f>
        <v/>
      </c>
      <c r="D8" s="14" t="str">
        <f t="shared" si="3"/>
        <v/>
      </c>
      <c r="E8" s="14" t="str">
        <f t="shared" si="4"/>
        <v/>
      </c>
      <c r="F8" s="6" t="str">
        <f>IF($A8&lt;&gt;"",MAXIFS(Token!$C:$C,Token!$A:$A,$D8),)</f>
        <v/>
      </c>
      <c r="G8" s="5" t="b">
        <f>COUNTIF(OFFSET(A:A,1,0),"&lt;&gt;")&lt;&gt;COUNTIF(Transactions!C:C,$G$1)</f>
        <v>0</v>
      </c>
      <c r="L8" s="21" t="str">
        <f t="shared" si="5"/>
        <v/>
      </c>
    </row>
    <row r="9">
      <c r="A9" s="33" t="str">
        <f t="shared" si="1"/>
        <v/>
      </c>
      <c r="B9" s="22" t="str">
        <f t="shared" si="2"/>
        <v/>
      </c>
      <c r="C9" s="14" t="str">
        <f>IF($A9&lt;&gt;"",MINIFS(Merchant!$A:$A,Merchant!$B:$B,$G$2),)</f>
        <v/>
      </c>
      <c r="D9" s="14" t="str">
        <f t="shared" si="3"/>
        <v/>
      </c>
      <c r="E9" s="14" t="str">
        <f t="shared" si="4"/>
        <v/>
      </c>
      <c r="F9" s="6" t="str">
        <f>IF($A9&lt;&gt;"",MAXIFS(Token!$C:$C,Token!$A:$A,$D9),)</f>
        <v/>
      </c>
      <c r="G9" s="36">
        <f>TODAY()+TIME(7,0,0)</f>
        <v>44774.29167</v>
      </c>
      <c r="L9" s="21" t="str">
        <f t="shared" si="5"/>
        <v/>
      </c>
    </row>
    <row r="10">
      <c r="A10" s="33" t="str">
        <f t="shared" si="1"/>
        <v/>
      </c>
      <c r="B10" s="22" t="str">
        <f t="shared" si="2"/>
        <v/>
      </c>
      <c r="C10" s="14" t="str">
        <f>IF($A10&lt;&gt;"",MINIFS(Merchant!$A:$A,Merchant!$B:$B,$G$2),)</f>
        <v/>
      </c>
      <c r="D10" s="14" t="str">
        <f t="shared" si="3"/>
        <v/>
      </c>
      <c r="E10" s="14" t="str">
        <f t="shared" si="4"/>
        <v/>
      </c>
      <c r="F10" s="6" t="str">
        <f>IF($A10&lt;&gt;"",MAXIFS(Token!$C:$C,Token!$A:$A,$D10),)</f>
        <v/>
      </c>
      <c r="G10" s="36">
        <f>TODAY()+TIME(21,0,0)</f>
        <v>44774.875</v>
      </c>
      <c r="L10" s="21" t="str">
        <f t="shared" si="5"/>
        <v/>
      </c>
    </row>
    <row r="11">
      <c r="A11" s="33" t="str">
        <f t="shared" si="1"/>
        <v/>
      </c>
      <c r="B11" s="22" t="str">
        <f t="shared" si="2"/>
        <v/>
      </c>
      <c r="C11" s="14" t="str">
        <f>IF($A11&lt;&gt;"",MINIFS(Merchant!$A:$A,Merchant!$B:$B,$G$2),)</f>
        <v/>
      </c>
      <c r="D11" s="14" t="str">
        <f t="shared" si="3"/>
        <v/>
      </c>
      <c r="E11" s="14" t="str">
        <f t="shared" si="4"/>
        <v/>
      </c>
      <c r="F11" s="6" t="str">
        <f>IF($A11&lt;&gt;"",MAXIFS(Token!$C:$C,Token!$A:$A,$D11),)</f>
        <v/>
      </c>
      <c r="G11" s="5" t="b">
        <f>AND(NOW()&gt;$G$9,NOW()&lt;=$G$10)</f>
        <v>0</v>
      </c>
      <c r="L11" s="21" t="str">
        <f t="shared" si="5"/>
        <v/>
      </c>
    </row>
    <row r="12">
      <c r="A12" s="33" t="str">
        <f t="shared" si="1"/>
        <v/>
      </c>
      <c r="B12" s="22" t="str">
        <f t="shared" si="2"/>
        <v/>
      </c>
      <c r="C12" s="14" t="str">
        <f>IF($A12&lt;&gt;"",MINIFS(Merchant!$A:$A,Merchant!$B:$B,$G$2),)</f>
        <v/>
      </c>
      <c r="D12" s="14" t="str">
        <f t="shared" si="3"/>
        <v/>
      </c>
      <c r="E12" s="14" t="str">
        <f t="shared" si="4"/>
        <v/>
      </c>
      <c r="F12" s="6" t="str">
        <f>IF($A12&lt;&gt;"",MAXIFS(Token!$C:$C,Token!$A:$A,$D12),)</f>
        <v/>
      </c>
      <c r="L12" s="21" t="str">
        <f t="shared" si="5"/>
        <v/>
      </c>
    </row>
    <row r="13">
      <c r="A13" s="33" t="str">
        <f t="shared" si="1"/>
        <v/>
      </c>
      <c r="B13" s="22" t="str">
        <f t="shared" si="2"/>
        <v/>
      </c>
      <c r="C13" s="14" t="str">
        <f>IF($A13&lt;&gt;"",MINIFS(Merchant!$A:$A,Merchant!$B:$B,$G$2),)</f>
        <v/>
      </c>
      <c r="D13" s="14" t="str">
        <f t="shared" si="3"/>
        <v/>
      </c>
      <c r="E13" s="14" t="str">
        <f t="shared" si="4"/>
        <v/>
      </c>
      <c r="F13" s="6" t="str">
        <f>IF($A13&lt;&gt;"",MAXIFS(Token!$C:$C,Token!$A:$A,$D13),)</f>
        <v/>
      </c>
      <c r="L13" s="21" t="str">
        <f t="shared" si="5"/>
        <v/>
      </c>
    </row>
    <row r="14">
      <c r="A14" s="33" t="str">
        <f t="shared" si="1"/>
        <v/>
      </c>
      <c r="B14" s="22" t="str">
        <f t="shared" si="2"/>
        <v/>
      </c>
      <c r="C14" s="14" t="str">
        <f>IF($A14&lt;&gt;"",MINIFS(Merchant!$A:$A,Merchant!$B:$B,$G$2),)</f>
        <v/>
      </c>
      <c r="D14" s="14" t="str">
        <f t="shared" si="3"/>
        <v/>
      </c>
      <c r="E14" s="14" t="str">
        <f t="shared" si="4"/>
        <v/>
      </c>
      <c r="F14" s="6" t="str">
        <f>IF($A14&lt;&gt;"",MAXIFS(Token!$C:$C,Token!$A:$A,$D14),)</f>
        <v/>
      </c>
      <c r="L14" s="21" t="str">
        <f t="shared" si="5"/>
        <v/>
      </c>
    </row>
    <row r="15">
      <c r="A15" s="33" t="str">
        <f t="shared" si="1"/>
        <v/>
      </c>
      <c r="B15" s="22" t="str">
        <f t="shared" si="2"/>
        <v/>
      </c>
      <c r="C15" s="14" t="str">
        <f>IF($A15&lt;&gt;"",MINIFS(Merchant!$A:$A,Merchant!$B:$B,$G$2),)</f>
        <v/>
      </c>
      <c r="D15" s="14" t="str">
        <f t="shared" si="3"/>
        <v/>
      </c>
      <c r="E15" s="14" t="str">
        <f t="shared" si="4"/>
        <v/>
      </c>
      <c r="F15" s="6" t="str">
        <f>IF($A15&lt;&gt;"",MAXIFS(Token!$C:$C,Token!$A:$A,$D15),)</f>
        <v/>
      </c>
      <c r="G15" s="33"/>
      <c r="L15" s="21" t="str">
        <f t="shared" si="5"/>
        <v/>
      </c>
    </row>
    <row r="16">
      <c r="A16" s="33" t="str">
        <f t="shared" si="1"/>
        <v/>
      </c>
      <c r="B16" s="22" t="str">
        <f t="shared" si="2"/>
        <v/>
      </c>
      <c r="C16" s="14" t="str">
        <f>IF($A16&lt;&gt;"",MINIFS(Merchant!$A:$A,Merchant!$B:$B,$G$2),)</f>
        <v/>
      </c>
      <c r="D16" s="14" t="str">
        <f t="shared" si="3"/>
        <v/>
      </c>
      <c r="E16" s="14" t="str">
        <f t="shared" si="4"/>
        <v/>
      </c>
      <c r="F16" s="6" t="str">
        <f>IF($A16&lt;&gt;"",MAXIFS(Token!$C:$C,Token!$A:$A,$D16),)</f>
        <v/>
      </c>
      <c r="L16" s="21" t="str">
        <f t="shared" si="5"/>
        <v/>
      </c>
    </row>
    <row r="17">
      <c r="A17" s="33" t="str">
        <f t="shared" si="1"/>
        <v/>
      </c>
      <c r="B17" s="22" t="str">
        <f t="shared" si="2"/>
        <v/>
      </c>
      <c r="C17" s="14" t="str">
        <f>IF($A17&lt;&gt;"",MINIFS(Merchant!$A:$A,Merchant!$B:$B,$G$2),)</f>
        <v/>
      </c>
      <c r="D17" s="14" t="str">
        <f t="shared" si="3"/>
        <v/>
      </c>
      <c r="E17" s="14" t="str">
        <f t="shared" si="4"/>
        <v/>
      </c>
      <c r="F17" s="6" t="str">
        <f>IF($A17&lt;&gt;"",MAXIFS(Token!$C:$C,Token!$A:$A,$D17),)</f>
        <v/>
      </c>
      <c r="L17" s="21" t="str">
        <f t="shared" si="5"/>
        <v/>
      </c>
    </row>
    <row r="18">
      <c r="A18" s="33" t="str">
        <f t="shared" si="1"/>
        <v/>
      </c>
      <c r="B18" s="22" t="str">
        <f t="shared" si="2"/>
        <v/>
      </c>
      <c r="C18" s="14" t="str">
        <f>IF($A18&lt;&gt;"",MINIFS(Merchant!$A:$A,Merchant!$B:$B,$G$2),)</f>
        <v/>
      </c>
      <c r="D18" s="14" t="str">
        <f t="shared" si="3"/>
        <v/>
      </c>
      <c r="E18" s="14" t="str">
        <f t="shared" si="4"/>
        <v/>
      </c>
      <c r="F18" s="6" t="str">
        <f>IF($A18&lt;&gt;"",MAXIFS(Token!$C:$C,Token!$A:$A,$D18),)</f>
        <v/>
      </c>
      <c r="L18" s="21" t="str">
        <f t="shared" si="5"/>
        <v/>
      </c>
    </row>
    <row r="19">
      <c r="A19" s="33" t="str">
        <f t="shared" si="1"/>
        <v/>
      </c>
      <c r="B19" s="22" t="str">
        <f t="shared" si="2"/>
        <v/>
      </c>
      <c r="C19" s="14" t="str">
        <f>IF($A19&lt;&gt;"",MINIFS(Merchant!$A:$A,Merchant!$B:$B,$G$2),)</f>
        <v/>
      </c>
      <c r="D19" s="14" t="str">
        <f t="shared" si="3"/>
        <v/>
      </c>
      <c r="E19" s="14" t="str">
        <f t="shared" si="4"/>
        <v/>
      </c>
      <c r="F19" s="6" t="str">
        <f>IF($A19&lt;&gt;"",MAXIFS(Token!$C:$C,Token!$A:$A,$D19),)</f>
        <v/>
      </c>
      <c r="L19" s="21" t="str">
        <f t="shared" si="5"/>
        <v/>
      </c>
    </row>
    <row r="20">
      <c r="A20" s="33" t="str">
        <f t="shared" si="1"/>
        <v/>
      </c>
      <c r="B20" s="22" t="str">
        <f t="shared" si="2"/>
        <v/>
      </c>
      <c r="C20" s="14" t="str">
        <f>IF($A20&lt;&gt;"",MINIFS(Merchant!$A:$A,Merchant!$B:$B,$G$2),)</f>
        <v/>
      </c>
      <c r="D20" s="14" t="str">
        <f t="shared" si="3"/>
        <v/>
      </c>
      <c r="E20" s="14" t="str">
        <f t="shared" si="4"/>
        <v/>
      </c>
      <c r="F20" s="6" t="str">
        <f>IF($A20&lt;&gt;"",MAXIFS(Token!$C:$C,Token!$A:$A,$D20),)</f>
        <v/>
      </c>
      <c r="L20" s="21" t="str">
        <f t="shared" si="5"/>
        <v/>
      </c>
    </row>
    <row r="21">
      <c r="A21" s="33" t="str">
        <f t="shared" si="1"/>
        <v/>
      </c>
      <c r="B21" s="22" t="str">
        <f t="shared" si="2"/>
        <v/>
      </c>
      <c r="C21" s="14" t="str">
        <f>IF($A21&lt;&gt;"",MINIFS(Merchant!$A:$A,Merchant!$B:$B,$G$2),)</f>
        <v/>
      </c>
      <c r="D21" s="14" t="str">
        <f t="shared" si="3"/>
        <v/>
      </c>
      <c r="E21" s="14" t="str">
        <f t="shared" si="4"/>
        <v/>
      </c>
      <c r="F21" s="6" t="str">
        <f>IF($A21&lt;&gt;"",MAXIFS(Token!$C:$C,Token!$A:$A,$D21),)</f>
        <v/>
      </c>
      <c r="L21" s="21" t="str">
        <f t="shared" si="5"/>
        <v/>
      </c>
    </row>
    <row r="22">
      <c r="A22" s="33" t="str">
        <f t="shared" si="1"/>
        <v/>
      </c>
      <c r="B22" s="22" t="str">
        <f t="shared" si="2"/>
        <v/>
      </c>
      <c r="C22" s="14" t="str">
        <f>IF($A22&lt;&gt;"",MINIFS(Merchant!$A:$A,Merchant!$B:$B,$G$2),)</f>
        <v/>
      </c>
      <c r="D22" s="14" t="str">
        <f t="shared" si="3"/>
        <v/>
      </c>
      <c r="E22" s="14" t="str">
        <f t="shared" si="4"/>
        <v/>
      </c>
      <c r="F22" s="6" t="str">
        <f>IF($A22&lt;&gt;"",MAXIFS(Token!$C:$C,Token!$A:$A,$D22),)</f>
        <v/>
      </c>
      <c r="L22" s="21" t="str">
        <f t="shared" si="5"/>
        <v/>
      </c>
    </row>
    <row r="23">
      <c r="A23" s="33" t="str">
        <f t="shared" si="1"/>
        <v/>
      </c>
      <c r="B23" s="22" t="str">
        <f t="shared" si="2"/>
        <v/>
      </c>
      <c r="C23" s="14" t="str">
        <f>IF($A23&lt;&gt;"",MINIFS(Merchant!$A:$A,Merchant!$B:$B,$G$2),)</f>
        <v/>
      </c>
      <c r="D23" s="14" t="str">
        <f t="shared" si="3"/>
        <v/>
      </c>
      <c r="E23" s="14" t="str">
        <f t="shared" si="4"/>
        <v/>
      </c>
      <c r="F23" s="6" t="str">
        <f>IF($A23&lt;&gt;"",MAXIFS(Token!$C:$C,Token!$A:$A,$D23),)</f>
        <v/>
      </c>
      <c r="L23" s="21" t="str">
        <f t="shared" si="5"/>
        <v/>
      </c>
    </row>
    <row r="24">
      <c r="A24" s="33" t="str">
        <f t="shared" si="1"/>
        <v/>
      </c>
      <c r="B24" s="22" t="str">
        <f t="shared" si="2"/>
        <v/>
      </c>
      <c r="C24" s="14" t="str">
        <f>IF($A24&lt;&gt;"",MINIFS(Merchant!$A:$A,Merchant!$B:$B,$G$2),)</f>
        <v/>
      </c>
      <c r="D24" s="14" t="str">
        <f t="shared" si="3"/>
        <v/>
      </c>
      <c r="E24" s="14" t="str">
        <f t="shared" si="4"/>
        <v/>
      </c>
      <c r="F24" s="6" t="str">
        <f>IF($A24&lt;&gt;"",MAXIFS(Token!$C:$C,Token!$A:$A,$D24),)</f>
        <v/>
      </c>
      <c r="L24" s="21" t="str">
        <f t="shared" si="5"/>
        <v/>
      </c>
    </row>
    <row r="25">
      <c r="A25" s="33" t="str">
        <f t="shared" si="1"/>
        <v/>
      </c>
      <c r="B25" s="22" t="str">
        <f t="shared" si="2"/>
        <v/>
      </c>
      <c r="C25" s="14" t="str">
        <f>IF($A25&lt;&gt;"",MINIFS(Merchant!$A:$A,Merchant!$B:$B,$G$2),)</f>
        <v/>
      </c>
      <c r="D25" s="14" t="str">
        <f t="shared" si="3"/>
        <v/>
      </c>
      <c r="E25" s="14" t="str">
        <f t="shared" si="4"/>
        <v/>
      </c>
      <c r="F25" s="6" t="str">
        <f>IF($A25&lt;&gt;"",MAXIFS(Token!$C:$C,Token!$A:$A,$D25),)</f>
        <v/>
      </c>
      <c r="L25" s="21" t="str">
        <f t="shared" si="5"/>
        <v/>
      </c>
    </row>
    <row r="26">
      <c r="A26" s="33" t="str">
        <f t="shared" si="1"/>
        <v/>
      </c>
      <c r="B26" s="22" t="str">
        <f t="shared" si="2"/>
        <v/>
      </c>
      <c r="C26" s="14" t="str">
        <f>IF($A26&lt;&gt;"",MINIFS(Merchant!$A:$A,Merchant!$B:$B,$G$2),)</f>
        <v/>
      </c>
      <c r="D26" s="14" t="str">
        <f t="shared" si="3"/>
        <v/>
      </c>
      <c r="E26" s="14" t="str">
        <f t="shared" si="4"/>
        <v/>
      </c>
      <c r="F26" s="6" t="str">
        <f>IF($A26&lt;&gt;"",MAXIFS(Token!$C:$C,Token!$A:$A,$D26),)</f>
        <v/>
      </c>
      <c r="L26" s="21" t="str">
        <f t="shared" si="5"/>
        <v/>
      </c>
    </row>
    <row r="27">
      <c r="A27" s="33" t="str">
        <f t="shared" si="1"/>
        <v/>
      </c>
      <c r="B27" s="22" t="str">
        <f t="shared" si="2"/>
        <v/>
      </c>
      <c r="C27" s="14" t="str">
        <f>IF($A27&lt;&gt;"",MINIFS(Merchant!$A:$A,Merchant!$B:$B,$G$2),)</f>
        <v/>
      </c>
      <c r="D27" s="14" t="str">
        <f t="shared" si="3"/>
        <v/>
      </c>
      <c r="E27" s="14" t="str">
        <f t="shared" si="4"/>
        <v/>
      </c>
      <c r="F27" s="6" t="str">
        <f>IF($A27&lt;&gt;"",MAXIFS(Token!$C:$C,Token!$A:$A,$D27),)</f>
        <v/>
      </c>
      <c r="L27" s="21" t="str">
        <f t="shared" si="5"/>
        <v/>
      </c>
    </row>
    <row r="28">
      <c r="A28" s="33" t="str">
        <f t="shared" si="1"/>
        <v/>
      </c>
      <c r="B28" s="22" t="str">
        <f t="shared" si="2"/>
        <v/>
      </c>
      <c r="C28" s="14" t="str">
        <f>IF($A28&lt;&gt;"",MINIFS(Merchant!$A:$A,Merchant!$B:$B,$G$2),)</f>
        <v/>
      </c>
      <c r="D28" s="14" t="str">
        <f t="shared" si="3"/>
        <v/>
      </c>
      <c r="E28" s="14" t="str">
        <f t="shared" si="4"/>
        <v/>
      </c>
      <c r="F28" s="6" t="str">
        <f>IF($A28&lt;&gt;"",MAXIFS(Token!$C:$C,Token!$A:$A,$D28),)</f>
        <v/>
      </c>
      <c r="L28" s="21" t="str">
        <f t="shared" si="5"/>
        <v/>
      </c>
    </row>
    <row r="29">
      <c r="A29" s="33" t="str">
        <f t="shared" si="1"/>
        <v/>
      </c>
      <c r="B29" s="22" t="str">
        <f t="shared" si="2"/>
        <v/>
      </c>
      <c r="C29" s="14" t="str">
        <f>IF($A29&lt;&gt;"",MINIFS(Merchant!$A:$A,Merchant!$B:$B,$G$2),)</f>
        <v/>
      </c>
      <c r="D29" s="14" t="str">
        <f t="shared" si="3"/>
        <v/>
      </c>
      <c r="E29" s="14" t="str">
        <f t="shared" si="4"/>
        <v/>
      </c>
      <c r="F29" s="6" t="str">
        <f>IF($A29&lt;&gt;"",MAXIFS(Token!$C:$C,Token!$A:$A,$D29),)</f>
        <v/>
      </c>
      <c r="L29" s="21" t="str">
        <f t="shared" si="5"/>
        <v/>
      </c>
    </row>
    <row r="30">
      <c r="A30" s="33" t="str">
        <f t="shared" si="1"/>
        <v/>
      </c>
      <c r="B30" s="22" t="str">
        <f t="shared" si="2"/>
        <v/>
      </c>
      <c r="C30" s="14" t="str">
        <f>IF($A30&lt;&gt;"",MINIFS(Merchant!$A:$A,Merchant!$B:$B,$G$2),)</f>
        <v/>
      </c>
      <c r="D30" s="14" t="str">
        <f t="shared" si="3"/>
        <v/>
      </c>
      <c r="E30" s="14" t="str">
        <f t="shared" si="4"/>
        <v/>
      </c>
      <c r="F30" s="6" t="str">
        <f>IF($A30&lt;&gt;"",MAXIFS(Token!$C:$C,Token!$A:$A,$D30),)</f>
        <v/>
      </c>
      <c r="L30" s="21" t="str">
        <f t="shared" si="5"/>
        <v/>
      </c>
    </row>
    <row r="31">
      <c r="A31" s="33" t="str">
        <f t="shared" si="1"/>
        <v/>
      </c>
      <c r="B31" s="22" t="str">
        <f t="shared" si="2"/>
        <v/>
      </c>
      <c r="C31" s="14" t="str">
        <f>IF($A31&lt;&gt;"",MINIFS(Merchant!$A:$A,Merchant!$B:$B,$G$2),)</f>
        <v/>
      </c>
      <c r="D31" s="14" t="str">
        <f t="shared" si="3"/>
        <v/>
      </c>
      <c r="E31" s="14" t="str">
        <f t="shared" si="4"/>
        <v/>
      </c>
      <c r="F31" s="6" t="str">
        <f>IF($A31&lt;&gt;"",MAXIFS(Token!$C:$C,Token!$A:$A,$D31),)</f>
        <v/>
      </c>
      <c r="L31" s="21" t="str">
        <f t="shared" si="5"/>
        <v/>
      </c>
    </row>
    <row r="32">
      <c r="A32" s="33" t="str">
        <f t="shared" si="1"/>
        <v/>
      </c>
      <c r="B32" s="22" t="str">
        <f t="shared" si="2"/>
        <v/>
      </c>
      <c r="C32" s="14" t="str">
        <f>IF($A32&lt;&gt;"",MINIFS(Merchant!$A:$A,Merchant!$B:$B,$G$2),)</f>
        <v/>
      </c>
      <c r="D32" s="14" t="str">
        <f t="shared" si="3"/>
        <v/>
      </c>
      <c r="E32" s="14" t="str">
        <f t="shared" si="4"/>
        <v/>
      </c>
      <c r="F32" s="6" t="str">
        <f>IF($A32&lt;&gt;"",MAXIFS(Token!$C:$C,Token!$A:$A,$D32),)</f>
        <v/>
      </c>
      <c r="L32" s="21" t="str">
        <f t="shared" si="5"/>
        <v/>
      </c>
    </row>
    <row r="33">
      <c r="A33" s="33" t="str">
        <f t="shared" si="1"/>
        <v/>
      </c>
      <c r="B33" s="22" t="str">
        <f t="shared" si="2"/>
        <v/>
      </c>
      <c r="C33" s="14" t="str">
        <f>IF($A33&lt;&gt;"",MINIFS(Merchant!$A:$A,Merchant!$B:$B,$G$2),)</f>
        <v/>
      </c>
      <c r="D33" s="14" t="str">
        <f t="shared" si="3"/>
        <v/>
      </c>
      <c r="E33" s="14" t="str">
        <f t="shared" si="4"/>
        <v/>
      </c>
      <c r="F33" s="6" t="str">
        <f>IF($A33&lt;&gt;"",MAXIFS(Token!$C:$C,Token!$A:$A,$D33),)</f>
        <v/>
      </c>
      <c r="L33" s="21" t="str">
        <f t="shared" si="5"/>
        <v/>
      </c>
    </row>
    <row r="34">
      <c r="A34" s="33" t="str">
        <f t="shared" si="1"/>
        <v/>
      </c>
      <c r="B34" s="22" t="str">
        <f t="shared" si="2"/>
        <v/>
      </c>
      <c r="C34" s="14" t="str">
        <f>IF($A34&lt;&gt;"",MINIFS(Merchant!$A:$A,Merchant!$B:$B,$G$2),)</f>
        <v/>
      </c>
      <c r="D34" s="14" t="str">
        <f t="shared" si="3"/>
        <v/>
      </c>
      <c r="E34" s="14" t="str">
        <f t="shared" si="4"/>
        <v/>
      </c>
      <c r="F34" s="6" t="str">
        <f>IF($A34&lt;&gt;"",MAXIFS(Token!$C:$C,Token!$A:$A,$D34),)</f>
        <v/>
      </c>
      <c r="L34" s="21" t="str">
        <f t="shared" si="5"/>
        <v/>
      </c>
    </row>
    <row r="35">
      <c r="A35" s="33" t="str">
        <f t="shared" si="1"/>
        <v/>
      </c>
      <c r="B35" s="22" t="str">
        <f t="shared" si="2"/>
        <v/>
      </c>
      <c r="C35" s="14" t="str">
        <f>IF($A35&lt;&gt;"",MINIFS(Merchant!$A:$A,Merchant!$B:$B,$G$2),)</f>
        <v/>
      </c>
      <c r="D35" s="14" t="str">
        <f t="shared" si="3"/>
        <v/>
      </c>
      <c r="E35" s="14" t="str">
        <f t="shared" si="4"/>
        <v/>
      </c>
      <c r="F35" s="6" t="str">
        <f>IF($A35&lt;&gt;"",MAXIFS(Token!$C:$C,Token!$A:$A,$D35),)</f>
        <v/>
      </c>
      <c r="L35" s="21" t="str">
        <f t="shared" si="5"/>
        <v/>
      </c>
    </row>
    <row r="36">
      <c r="A36" s="33" t="str">
        <f t="shared" si="1"/>
        <v/>
      </c>
      <c r="B36" s="22" t="str">
        <f t="shared" si="2"/>
        <v/>
      </c>
      <c r="C36" s="14" t="str">
        <f>IF($A36&lt;&gt;"",MINIFS(Merchant!$A:$A,Merchant!$B:$B,$G$2),)</f>
        <v/>
      </c>
      <c r="D36" s="14" t="str">
        <f t="shared" si="3"/>
        <v/>
      </c>
      <c r="E36" s="14" t="str">
        <f t="shared" si="4"/>
        <v/>
      </c>
      <c r="F36" s="6" t="str">
        <f>IF($A36&lt;&gt;"",MAXIFS(Token!$C:$C,Token!$A:$A,$D36),)</f>
        <v/>
      </c>
      <c r="L36" s="21" t="str">
        <f t="shared" si="5"/>
        <v/>
      </c>
    </row>
    <row r="37">
      <c r="A37" s="33" t="str">
        <f t="shared" si="1"/>
        <v/>
      </c>
      <c r="B37" s="22" t="str">
        <f t="shared" si="2"/>
        <v/>
      </c>
      <c r="C37" s="14" t="str">
        <f>IF($A37&lt;&gt;"",MINIFS(Merchant!$A:$A,Merchant!$B:$B,$G$2),)</f>
        <v/>
      </c>
      <c r="D37" s="14" t="str">
        <f t="shared" si="3"/>
        <v/>
      </c>
      <c r="E37" s="14" t="str">
        <f t="shared" si="4"/>
        <v/>
      </c>
      <c r="F37" s="6" t="str">
        <f>IF($A37&lt;&gt;"",MAXIFS(Token!$C:$C,Token!$A:$A,$D37),)</f>
        <v/>
      </c>
      <c r="L37" s="21" t="str">
        <f t="shared" si="5"/>
        <v/>
      </c>
    </row>
    <row r="38">
      <c r="A38" s="33" t="str">
        <f t="shared" si="1"/>
        <v/>
      </c>
      <c r="B38" s="22" t="str">
        <f t="shared" si="2"/>
        <v/>
      </c>
      <c r="C38" s="14" t="str">
        <f>IF($A38&lt;&gt;"",MINIFS(Merchant!$A:$A,Merchant!$B:$B,$G$2),)</f>
        <v/>
      </c>
      <c r="D38" s="14" t="str">
        <f t="shared" si="3"/>
        <v/>
      </c>
      <c r="E38" s="14" t="str">
        <f t="shared" si="4"/>
        <v/>
      </c>
      <c r="F38" s="6" t="str">
        <f>IF($A38&lt;&gt;"",MAXIFS(Token!$C:$C,Token!$A:$A,$D38),)</f>
        <v/>
      </c>
      <c r="L38" s="21" t="str">
        <f t="shared" si="5"/>
        <v/>
      </c>
    </row>
    <row r="39">
      <c r="A39" s="33" t="str">
        <f t="shared" si="1"/>
        <v/>
      </c>
      <c r="B39" s="22" t="str">
        <f t="shared" si="2"/>
        <v/>
      </c>
      <c r="C39" s="14" t="str">
        <f>IF($A39&lt;&gt;"",MINIFS(Merchant!$A:$A,Merchant!$B:$B,$G$2),)</f>
        <v/>
      </c>
      <c r="D39" s="14" t="str">
        <f t="shared" si="3"/>
        <v/>
      </c>
      <c r="E39" s="14" t="str">
        <f t="shared" si="4"/>
        <v/>
      </c>
      <c r="F39" s="6" t="str">
        <f>IF($A39&lt;&gt;"",MAXIFS(Token!$C:$C,Token!$A:$A,$D39),)</f>
        <v/>
      </c>
      <c r="L39" s="21" t="str">
        <f t="shared" si="5"/>
        <v/>
      </c>
    </row>
    <row r="40">
      <c r="A40" s="33" t="str">
        <f t="shared" si="1"/>
        <v/>
      </c>
      <c r="B40" s="22" t="str">
        <f t="shared" si="2"/>
        <v/>
      </c>
      <c r="C40" s="14" t="str">
        <f>IF($A40&lt;&gt;"",MINIFS(Merchant!$A:$A,Merchant!$B:$B,$G$2),)</f>
        <v/>
      </c>
      <c r="D40" s="14" t="str">
        <f t="shared" si="3"/>
        <v/>
      </c>
      <c r="E40" s="14" t="str">
        <f t="shared" si="4"/>
        <v/>
      </c>
      <c r="F40" s="6" t="str">
        <f>IF($A40&lt;&gt;"",MAXIFS(Token!$C:$C,Token!$A:$A,$D40),)</f>
        <v/>
      </c>
      <c r="L40" s="21" t="str">
        <f t="shared" si="5"/>
        <v/>
      </c>
    </row>
    <row r="41">
      <c r="A41" s="33" t="str">
        <f t="shared" si="1"/>
        <v/>
      </c>
      <c r="B41" s="22" t="str">
        <f t="shared" si="2"/>
        <v/>
      </c>
      <c r="C41" s="14" t="str">
        <f>IF($A41&lt;&gt;"",MINIFS(Merchant!$A:$A,Merchant!$B:$B,$G$2),)</f>
        <v/>
      </c>
      <c r="D41" s="14" t="str">
        <f t="shared" si="3"/>
        <v/>
      </c>
      <c r="E41" s="14" t="str">
        <f t="shared" si="4"/>
        <v/>
      </c>
      <c r="F41" s="6" t="str">
        <f>IF($A41&lt;&gt;"",MAXIFS(Token!$C:$C,Token!$A:$A,$D41),)</f>
        <v/>
      </c>
      <c r="L41" s="21" t="str">
        <f t="shared" si="5"/>
        <v/>
      </c>
    </row>
    <row r="42">
      <c r="A42" s="33" t="str">
        <f t="shared" si="1"/>
        <v/>
      </c>
      <c r="B42" s="22" t="str">
        <f t="shared" si="2"/>
        <v/>
      </c>
      <c r="C42" s="14" t="str">
        <f>IF($A42&lt;&gt;"",MINIFS(Merchant!$A:$A,Merchant!$B:$B,$G$2),)</f>
        <v/>
      </c>
      <c r="D42" s="14" t="str">
        <f t="shared" si="3"/>
        <v/>
      </c>
      <c r="E42" s="14" t="str">
        <f t="shared" si="4"/>
        <v/>
      </c>
      <c r="F42" s="6" t="str">
        <f>IF($A42&lt;&gt;"",MAXIFS(Token!$C:$C,Token!$A:$A,$D42),)</f>
        <v/>
      </c>
      <c r="L42" s="21" t="str">
        <f t="shared" si="5"/>
        <v/>
      </c>
    </row>
    <row r="43">
      <c r="A43" s="33" t="str">
        <f t="shared" si="1"/>
        <v/>
      </c>
      <c r="B43" s="22" t="str">
        <f t="shared" si="2"/>
        <v/>
      </c>
      <c r="C43" s="14" t="str">
        <f>IF($A43&lt;&gt;"",MINIFS(Merchant!$A:$A,Merchant!$B:$B,$G$2),)</f>
        <v/>
      </c>
      <c r="D43" s="14" t="str">
        <f t="shared" si="3"/>
        <v/>
      </c>
      <c r="E43" s="14" t="str">
        <f t="shared" si="4"/>
        <v/>
      </c>
      <c r="F43" s="6" t="str">
        <f>IF($A43&lt;&gt;"",MAXIFS(Token!$C:$C,Token!$A:$A,$D43),)</f>
        <v/>
      </c>
      <c r="L43" s="21" t="str">
        <f t="shared" si="5"/>
        <v/>
      </c>
    </row>
    <row r="44">
      <c r="A44" s="33" t="str">
        <f t="shared" si="1"/>
        <v/>
      </c>
      <c r="B44" s="22" t="str">
        <f t="shared" si="2"/>
        <v/>
      </c>
      <c r="C44" s="14" t="str">
        <f>IF($A44&lt;&gt;"",MINIFS(Merchant!$A:$A,Merchant!$B:$B,$G$2),)</f>
        <v/>
      </c>
      <c r="D44" s="14" t="str">
        <f t="shared" si="3"/>
        <v/>
      </c>
      <c r="E44" s="14" t="str">
        <f t="shared" si="4"/>
        <v/>
      </c>
      <c r="F44" s="6" t="str">
        <f>IF($A44&lt;&gt;"",MAXIFS(Token!$C:$C,Token!$A:$A,$D44),)</f>
        <v/>
      </c>
      <c r="L44" s="21" t="str">
        <f t="shared" si="5"/>
        <v/>
      </c>
    </row>
    <row r="45">
      <c r="A45" s="33" t="str">
        <f t="shared" si="1"/>
        <v/>
      </c>
      <c r="B45" s="22" t="str">
        <f t="shared" si="2"/>
        <v/>
      </c>
      <c r="C45" s="14" t="str">
        <f>IF($A45&lt;&gt;"",MINIFS(Merchant!$A:$A,Merchant!$B:$B,$G$2),)</f>
        <v/>
      </c>
      <c r="D45" s="14" t="str">
        <f t="shared" si="3"/>
        <v/>
      </c>
      <c r="E45" s="14" t="str">
        <f t="shared" si="4"/>
        <v/>
      </c>
      <c r="F45" s="6" t="str">
        <f>IF($A45&lt;&gt;"",MAXIFS(Token!$C:$C,Token!$A:$A,$D45),)</f>
        <v/>
      </c>
      <c r="L45" s="21" t="str">
        <f t="shared" si="5"/>
        <v/>
      </c>
    </row>
    <row r="46">
      <c r="A46" s="33" t="str">
        <f t="shared" si="1"/>
        <v/>
      </c>
      <c r="B46" s="22" t="str">
        <f t="shared" si="2"/>
        <v/>
      </c>
      <c r="C46" s="14" t="str">
        <f>IF($A46&lt;&gt;"",MINIFS(Merchant!$A:$A,Merchant!$B:$B,$G$2),)</f>
        <v/>
      </c>
      <c r="D46" s="14" t="str">
        <f t="shared" si="3"/>
        <v/>
      </c>
      <c r="E46" s="14" t="str">
        <f t="shared" si="4"/>
        <v/>
      </c>
      <c r="F46" s="6" t="str">
        <f>IF($A46&lt;&gt;"",MAXIFS(Token!$C:$C,Token!$A:$A,$D46),)</f>
        <v/>
      </c>
      <c r="L46" s="21" t="str">
        <f t="shared" si="5"/>
        <v/>
      </c>
    </row>
    <row r="47">
      <c r="A47" s="33" t="str">
        <f t="shared" si="1"/>
        <v/>
      </c>
      <c r="B47" s="22" t="str">
        <f t="shared" si="2"/>
        <v/>
      </c>
      <c r="C47" s="14" t="str">
        <f>IF($A47&lt;&gt;"",MINIFS(Merchant!$A:$A,Merchant!$B:$B,$G$2),)</f>
        <v/>
      </c>
      <c r="D47" s="14" t="str">
        <f t="shared" si="3"/>
        <v/>
      </c>
      <c r="E47" s="14" t="str">
        <f t="shared" si="4"/>
        <v/>
      </c>
      <c r="F47" s="6" t="str">
        <f>IF($A47&lt;&gt;"",MAXIFS(Token!$C:$C,Token!$A:$A,$D47),)</f>
        <v/>
      </c>
      <c r="L47" s="21" t="str">
        <f t="shared" si="5"/>
        <v/>
      </c>
    </row>
    <row r="48">
      <c r="A48" s="33" t="str">
        <f t="shared" si="1"/>
        <v/>
      </c>
      <c r="B48" s="22" t="str">
        <f t="shared" si="2"/>
        <v/>
      </c>
      <c r="C48" s="14" t="str">
        <f>IF($A48&lt;&gt;"",MINIFS(Merchant!$A:$A,Merchant!$B:$B,$G$2),)</f>
        <v/>
      </c>
      <c r="D48" s="14" t="str">
        <f t="shared" si="3"/>
        <v/>
      </c>
      <c r="E48" s="14" t="str">
        <f t="shared" si="4"/>
        <v/>
      </c>
      <c r="F48" s="6" t="str">
        <f>IF($A48&lt;&gt;"",MAXIFS(Token!$C:$C,Token!$A:$A,$D48),)</f>
        <v/>
      </c>
      <c r="L48" s="21" t="str">
        <f t="shared" si="5"/>
        <v/>
      </c>
    </row>
    <row r="49">
      <c r="A49" s="33" t="str">
        <f t="shared" si="1"/>
        <v/>
      </c>
      <c r="B49" s="22" t="str">
        <f t="shared" si="2"/>
        <v/>
      </c>
      <c r="C49" s="14" t="str">
        <f>IF($A49&lt;&gt;"",MINIFS(Merchant!$A:$A,Merchant!$B:$B,$G$2),)</f>
        <v/>
      </c>
      <c r="D49" s="14" t="str">
        <f t="shared" si="3"/>
        <v/>
      </c>
      <c r="E49" s="14" t="str">
        <f t="shared" si="4"/>
        <v/>
      </c>
      <c r="F49" s="6" t="str">
        <f>IF($A49&lt;&gt;"",MAXIFS(Token!$C:$C,Token!$A:$A,$D49),)</f>
        <v/>
      </c>
      <c r="L49" s="21" t="str">
        <f t="shared" si="5"/>
        <v/>
      </c>
    </row>
    <row r="50">
      <c r="A50" s="33" t="str">
        <f t="shared" si="1"/>
        <v/>
      </c>
      <c r="B50" s="22" t="str">
        <f t="shared" si="2"/>
        <v/>
      </c>
      <c r="C50" s="14" t="str">
        <f>IF($A50&lt;&gt;"",MINIFS(Merchant!$A:$A,Merchant!$B:$B,$G$2),)</f>
        <v/>
      </c>
      <c r="D50" s="14" t="str">
        <f t="shared" si="3"/>
        <v/>
      </c>
      <c r="E50" s="14" t="str">
        <f t="shared" si="4"/>
        <v/>
      </c>
      <c r="F50" s="6" t="str">
        <f>IF($A50&lt;&gt;"",MAXIFS(Token!$C:$C,Token!$A:$A,$D50),)</f>
        <v/>
      </c>
      <c r="L50" s="21" t="str">
        <f t="shared" si="5"/>
        <v/>
      </c>
    </row>
    <row r="51">
      <c r="A51" s="33" t="str">
        <f t="shared" si="1"/>
        <v/>
      </c>
      <c r="B51" s="22" t="str">
        <f t="shared" si="2"/>
        <v/>
      </c>
      <c r="C51" s="14" t="str">
        <f>IF($A51&lt;&gt;"",MINIFS(Merchant!$A:$A,Merchant!$B:$B,$G$2),)</f>
        <v/>
      </c>
      <c r="D51" s="14" t="str">
        <f t="shared" si="3"/>
        <v/>
      </c>
      <c r="E51" s="14" t="str">
        <f t="shared" si="4"/>
        <v/>
      </c>
      <c r="F51" s="6" t="str">
        <f>IF($A51&lt;&gt;"",MAXIFS(Token!$C:$C,Token!$A:$A,$D51),)</f>
        <v/>
      </c>
      <c r="L51" s="21" t="str">
        <f t="shared" si="5"/>
        <v/>
      </c>
    </row>
    <row r="52">
      <c r="A52" s="33" t="str">
        <f t="shared" si="1"/>
        <v/>
      </c>
      <c r="B52" s="22" t="str">
        <f t="shared" si="2"/>
        <v/>
      </c>
      <c r="C52" s="14" t="str">
        <f>IF($A52&lt;&gt;"",MINIFS(Merchant!$A:$A,Merchant!$B:$B,$G$2),)</f>
        <v/>
      </c>
      <c r="D52" s="14" t="str">
        <f t="shared" si="3"/>
        <v/>
      </c>
      <c r="E52" s="14" t="str">
        <f t="shared" si="4"/>
        <v/>
      </c>
      <c r="F52" s="6" t="str">
        <f>IF($A52&lt;&gt;"",MAXIFS(Token!$C:$C,Token!$A:$A,$D52),)</f>
        <v/>
      </c>
      <c r="H52" s="5" t="str">
        <f>IFERROR(__xludf.DUMMYFUNCTION("IF(AND($G$11,INDEX(I:I,ROW()-1)&lt;&gt;""""),ImportJSON(""https://public-api.solscan.io/account/splTransfers?account=""&amp;$G$2&amp;""&amp;fromTime=""&amp;TO_TEXT($G$3)&amp;""&amp;toTime=""&amp;TO_TEXT($G$4)&amp;""&amp;offset=""&amp;ROW()-2&amp;""&amp;limit=50""&amp;$G$7,TEXTJOIN("","",1,$H$1:$M$1),""noHeaders"&amp;"""),)"),"")</f>
        <v/>
      </c>
      <c r="L52" s="21" t="str">
        <f t="shared" si="5"/>
        <v/>
      </c>
    </row>
    <row r="53">
      <c r="A53" s="33" t="str">
        <f t="shared" si="1"/>
        <v/>
      </c>
      <c r="B53" s="22" t="str">
        <f t="shared" si="2"/>
        <v/>
      </c>
      <c r="C53" s="14" t="str">
        <f>IF($A53&lt;&gt;"",MINIFS(Merchant!$A:$A,Merchant!$B:$B,$G$2),)</f>
        <v/>
      </c>
      <c r="D53" s="14" t="str">
        <f t="shared" si="3"/>
        <v/>
      </c>
      <c r="E53" s="14" t="str">
        <f t="shared" si="4"/>
        <v/>
      </c>
      <c r="F53" s="6" t="str">
        <f>IF($A53&lt;&gt;"",MAXIFS(Token!$C:$C,Token!$A:$A,$D53),)</f>
        <v/>
      </c>
      <c r="L53" s="21" t="str">
        <f t="shared" si="5"/>
        <v/>
      </c>
    </row>
    <row r="54">
      <c r="A54" s="33" t="str">
        <f t="shared" si="1"/>
        <v/>
      </c>
      <c r="B54" s="22" t="str">
        <f t="shared" si="2"/>
        <v/>
      </c>
      <c r="C54" s="14" t="str">
        <f>IF($A54&lt;&gt;"",MINIFS(Merchant!$A:$A,Merchant!$B:$B,$G$2),)</f>
        <v/>
      </c>
      <c r="D54" s="14" t="str">
        <f t="shared" si="3"/>
        <v/>
      </c>
      <c r="E54" s="14" t="str">
        <f t="shared" si="4"/>
        <v/>
      </c>
      <c r="F54" s="6" t="str">
        <f>IF($A54&lt;&gt;"",MAXIFS(Token!$C:$C,Token!$A:$A,$D54),)</f>
        <v/>
      </c>
      <c r="L54" s="21" t="str">
        <f t="shared" si="5"/>
        <v/>
      </c>
    </row>
    <row r="55">
      <c r="A55" s="33" t="str">
        <f t="shared" si="1"/>
        <v/>
      </c>
      <c r="B55" s="22" t="str">
        <f t="shared" si="2"/>
        <v/>
      </c>
      <c r="C55" s="14" t="str">
        <f>IF($A55&lt;&gt;"",MINIFS(Merchant!$A:$A,Merchant!$B:$B,$G$2),)</f>
        <v/>
      </c>
      <c r="D55" s="14" t="str">
        <f t="shared" si="3"/>
        <v/>
      </c>
      <c r="E55" s="14" t="str">
        <f t="shared" si="4"/>
        <v/>
      </c>
      <c r="F55" s="6" t="str">
        <f>IF($A55&lt;&gt;"",MAXIFS(Token!$C:$C,Token!$A:$A,$D55),)</f>
        <v/>
      </c>
      <c r="L55" s="21" t="str">
        <f t="shared" si="5"/>
        <v/>
      </c>
    </row>
    <row r="56">
      <c r="A56" s="33" t="str">
        <f t="shared" si="1"/>
        <v/>
      </c>
      <c r="B56" s="22" t="str">
        <f t="shared" si="2"/>
        <v/>
      </c>
      <c r="C56" s="14" t="str">
        <f>IF($A56&lt;&gt;"",MINIFS(Merchant!$A:$A,Merchant!$B:$B,$G$2),)</f>
        <v/>
      </c>
      <c r="D56" s="14" t="str">
        <f t="shared" si="3"/>
        <v/>
      </c>
      <c r="E56" s="14" t="str">
        <f t="shared" si="4"/>
        <v/>
      </c>
      <c r="F56" s="6" t="str">
        <f>IF($A56&lt;&gt;"",MAXIFS(Token!$C:$C,Token!$A:$A,$D56),)</f>
        <v/>
      </c>
      <c r="L56" s="21" t="str">
        <f t="shared" si="5"/>
        <v/>
      </c>
    </row>
    <row r="57">
      <c r="A57" s="33" t="str">
        <f t="shared" si="1"/>
        <v/>
      </c>
      <c r="B57" s="22" t="str">
        <f t="shared" si="2"/>
        <v/>
      </c>
      <c r="C57" s="14" t="str">
        <f>IF($A57&lt;&gt;"",MINIFS(Merchant!$A:$A,Merchant!$B:$B,$G$2),)</f>
        <v/>
      </c>
      <c r="D57" s="14" t="str">
        <f t="shared" si="3"/>
        <v/>
      </c>
      <c r="E57" s="14" t="str">
        <f t="shared" si="4"/>
        <v/>
      </c>
      <c r="F57" s="6" t="str">
        <f>IF($A57&lt;&gt;"",MAXIFS(Token!$C:$C,Token!$A:$A,$D57),)</f>
        <v/>
      </c>
      <c r="L57" s="21" t="str">
        <f t="shared" si="5"/>
        <v/>
      </c>
    </row>
    <row r="58">
      <c r="A58" s="33" t="str">
        <f t="shared" si="1"/>
        <v/>
      </c>
      <c r="B58" s="22" t="str">
        <f t="shared" si="2"/>
        <v/>
      </c>
      <c r="C58" s="14" t="str">
        <f>IF($A58&lt;&gt;"",MINIFS(Merchant!$A:$A,Merchant!$B:$B,$G$2),)</f>
        <v/>
      </c>
      <c r="D58" s="14" t="str">
        <f t="shared" si="3"/>
        <v/>
      </c>
      <c r="E58" s="14" t="str">
        <f t="shared" si="4"/>
        <v/>
      </c>
      <c r="F58" s="6" t="str">
        <f>IF($A58&lt;&gt;"",MAXIFS(Token!$C:$C,Token!$A:$A,$D58),)</f>
        <v/>
      </c>
      <c r="L58" s="21" t="str">
        <f t="shared" si="5"/>
        <v/>
      </c>
    </row>
    <row r="59">
      <c r="A59" s="33" t="str">
        <f t="shared" si="1"/>
        <v/>
      </c>
      <c r="B59" s="22" t="str">
        <f t="shared" si="2"/>
        <v/>
      </c>
      <c r="C59" s="14" t="str">
        <f>IF($A59&lt;&gt;"",MINIFS(Merchant!$A:$A,Merchant!$B:$B,$G$2),)</f>
        <v/>
      </c>
      <c r="D59" s="14" t="str">
        <f t="shared" si="3"/>
        <v/>
      </c>
      <c r="E59" s="14" t="str">
        <f t="shared" si="4"/>
        <v/>
      </c>
      <c r="F59" s="6" t="str">
        <f>IF($A59&lt;&gt;"",MAXIFS(Token!$C:$C,Token!$A:$A,$D59),)</f>
        <v/>
      </c>
      <c r="L59" s="21" t="str">
        <f t="shared" si="5"/>
        <v/>
      </c>
    </row>
    <row r="60">
      <c r="A60" s="33" t="str">
        <f t="shared" si="1"/>
        <v/>
      </c>
      <c r="B60" s="22" t="str">
        <f t="shared" si="2"/>
        <v/>
      </c>
      <c r="C60" s="14" t="str">
        <f>IF($A60&lt;&gt;"",MINIFS(Merchant!$A:$A,Merchant!$B:$B,$G$2),)</f>
        <v/>
      </c>
      <c r="D60" s="14" t="str">
        <f t="shared" si="3"/>
        <v/>
      </c>
      <c r="E60" s="14" t="str">
        <f t="shared" si="4"/>
        <v/>
      </c>
      <c r="F60" s="6" t="str">
        <f>IF($A60&lt;&gt;"",MAXIFS(Token!$C:$C,Token!$A:$A,$D60),)</f>
        <v/>
      </c>
      <c r="L60" s="21" t="str">
        <f t="shared" si="5"/>
        <v/>
      </c>
    </row>
    <row r="61">
      <c r="A61" s="33" t="str">
        <f t="shared" si="1"/>
        <v/>
      </c>
      <c r="B61" s="22" t="str">
        <f t="shared" si="2"/>
        <v/>
      </c>
      <c r="C61" s="14" t="str">
        <f>IF($A61&lt;&gt;"",MINIFS(Merchant!$A:$A,Merchant!$B:$B,$G$2),)</f>
        <v/>
      </c>
      <c r="D61" s="14" t="str">
        <f t="shared" si="3"/>
        <v/>
      </c>
      <c r="E61" s="14" t="str">
        <f t="shared" si="4"/>
        <v/>
      </c>
      <c r="F61" s="6" t="str">
        <f>IF($A61&lt;&gt;"",MAXIFS(Token!$C:$C,Token!$A:$A,$D61),)</f>
        <v/>
      </c>
      <c r="L61" s="21" t="str">
        <f t="shared" si="5"/>
        <v/>
      </c>
    </row>
    <row r="62">
      <c r="A62" s="33" t="str">
        <f t="shared" si="1"/>
        <v/>
      </c>
      <c r="B62" s="22" t="str">
        <f t="shared" si="2"/>
        <v/>
      </c>
      <c r="C62" s="14" t="str">
        <f>IF($A62&lt;&gt;"",MINIFS(Merchant!$A:$A,Merchant!$B:$B,$G$2),)</f>
        <v/>
      </c>
      <c r="D62" s="14" t="str">
        <f t="shared" si="3"/>
        <v/>
      </c>
      <c r="E62" s="14" t="str">
        <f t="shared" si="4"/>
        <v/>
      </c>
      <c r="F62" s="6" t="str">
        <f>IF($A62&lt;&gt;"",MAXIFS(Token!$C:$C,Token!$A:$A,$D62),)</f>
        <v/>
      </c>
      <c r="L62" s="21" t="str">
        <f t="shared" si="5"/>
        <v/>
      </c>
    </row>
    <row r="63">
      <c r="A63" s="33" t="str">
        <f t="shared" si="1"/>
        <v/>
      </c>
      <c r="B63" s="22" t="str">
        <f t="shared" si="2"/>
        <v/>
      </c>
      <c r="C63" s="14" t="str">
        <f>IF($A63&lt;&gt;"",MINIFS(Merchant!$A:$A,Merchant!$B:$B,$G$2),)</f>
        <v/>
      </c>
      <c r="D63" s="14" t="str">
        <f t="shared" si="3"/>
        <v/>
      </c>
      <c r="E63" s="14" t="str">
        <f t="shared" si="4"/>
        <v/>
      </c>
      <c r="F63" s="6" t="str">
        <f>IF($A63&lt;&gt;"",MAXIFS(Token!$C:$C,Token!$A:$A,$D63),)</f>
        <v/>
      </c>
      <c r="L63" s="21" t="str">
        <f t="shared" si="5"/>
        <v/>
      </c>
    </row>
    <row r="64">
      <c r="A64" s="33" t="str">
        <f t="shared" si="1"/>
        <v/>
      </c>
      <c r="B64" s="22" t="str">
        <f t="shared" si="2"/>
        <v/>
      </c>
      <c r="C64" s="14" t="str">
        <f>IF($A64&lt;&gt;"",MINIFS(Merchant!$A:$A,Merchant!$B:$B,$G$2),)</f>
        <v/>
      </c>
      <c r="D64" s="14" t="str">
        <f t="shared" si="3"/>
        <v/>
      </c>
      <c r="E64" s="14" t="str">
        <f t="shared" si="4"/>
        <v/>
      </c>
      <c r="F64" s="6" t="str">
        <f>IF($A64&lt;&gt;"",MAXIFS(Token!$C:$C,Token!$A:$A,$D64),)</f>
        <v/>
      </c>
      <c r="L64" s="21" t="str">
        <f t="shared" si="5"/>
        <v/>
      </c>
    </row>
    <row r="65">
      <c r="A65" s="33" t="str">
        <f t="shared" si="1"/>
        <v/>
      </c>
      <c r="B65" s="22" t="str">
        <f t="shared" si="2"/>
        <v/>
      </c>
      <c r="C65" s="14" t="str">
        <f>IF($A65&lt;&gt;"",MINIFS(Merchant!$A:$A,Merchant!$B:$B,$G$2),)</f>
        <v/>
      </c>
      <c r="D65" s="14" t="str">
        <f t="shared" si="3"/>
        <v/>
      </c>
      <c r="E65" s="14" t="str">
        <f t="shared" si="4"/>
        <v/>
      </c>
      <c r="F65" s="6" t="str">
        <f>IF($A65&lt;&gt;"",MAXIFS(Token!$C:$C,Token!$A:$A,$D65),)</f>
        <v/>
      </c>
      <c r="L65" s="21" t="str">
        <f t="shared" si="5"/>
        <v/>
      </c>
    </row>
    <row r="66">
      <c r="A66" s="33" t="str">
        <f t="shared" si="1"/>
        <v/>
      </c>
      <c r="B66" s="22" t="str">
        <f t="shared" si="2"/>
        <v/>
      </c>
      <c r="C66" s="14" t="str">
        <f>IF($A66&lt;&gt;"",MINIFS(Merchant!$A:$A,Merchant!$B:$B,$G$2),)</f>
        <v/>
      </c>
      <c r="D66" s="14" t="str">
        <f t="shared" si="3"/>
        <v/>
      </c>
      <c r="E66" s="14" t="str">
        <f t="shared" si="4"/>
        <v/>
      </c>
      <c r="F66" s="6" t="str">
        <f>IF($A66&lt;&gt;"",MAXIFS(Token!$C:$C,Token!$A:$A,$D66),)</f>
        <v/>
      </c>
      <c r="L66" s="21" t="str">
        <f t="shared" si="5"/>
        <v/>
      </c>
    </row>
    <row r="67">
      <c r="A67" s="33" t="str">
        <f t="shared" si="1"/>
        <v/>
      </c>
      <c r="B67" s="22" t="str">
        <f t="shared" si="2"/>
        <v/>
      </c>
      <c r="C67" s="14" t="str">
        <f>IF($A67&lt;&gt;"",MINIFS(Merchant!$A:$A,Merchant!$B:$B,$G$2),)</f>
        <v/>
      </c>
      <c r="D67" s="14" t="str">
        <f t="shared" si="3"/>
        <v/>
      </c>
      <c r="E67" s="14" t="str">
        <f t="shared" si="4"/>
        <v/>
      </c>
      <c r="F67" s="6" t="str">
        <f>IF($A67&lt;&gt;"",MAXIFS(Token!$C:$C,Token!$A:$A,$D67),)</f>
        <v/>
      </c>
      <c r="L67" s="21" t="str">
        <f t="shared" si="5"/>
        <v/>
      </c>
    </row>
    <row r="68">
      <c r="A68" s="33" t="str">
        <f t="shared" si="1"/>
        <v/>
      </c>
      <c r="B68" s="22" t="str">
        <f t="shared" si="2"/>
        <v/>
      </c>
      <c r="C68" s="14" t="str">
        <f>IF($A68&lt;&gt;"",MINIFS(Merchant!$A:$A,Merchant!$B:$B,$G$2),)</f>
        <v/>
      </c>
      <c r="D68" s="14" t="str">
        <f t="shared" si="3"/>
        <v/>
      </c>
      <c r="E68" s="14" t="str">
        <f t="shared" si="4"/>
        <v/>
      </c>
      <c r="F68" s="6" t="str">
        <f>IF($A68&lt;&gt;"",MAXIFS(Token!$C:$C,Token!$A:$A,$D68),)</f>
        <v/>
      </c>
      <c r="L68" s="21" t="str">
        <f t="shared" si="5"/>
        <v/>
      </c>
    </row>
    <row r="69">
      <c r="A69" s="33" t="str">
        <f t="shared" si="1"/>
        <v/>
      </c>
      <c r="B69" s="22" t="str">
        <f t="shared" si="2"/>
        <v/>
      </c>
      <c r="C69" s="14" t="str">
        <f>IF($A69&lt;&gt;"",MINIFS(Merchant!$A:$A,Merchant!$B:$B,$G$2),)</f>
        <v/>
      </c>
      <c r="D69" s="14" t="str">
        <f t="shared" si="3"/>
        <v/>
      </c>
      <c r="E69" s="14" t="str">
        <f t="shared" si="4"/>
        <v/>
      </c>
      <c r="F69" s="6" t="str">
        <f>IF($A69&lt;&gt;"",MAXIFS(Token!$C:$C,Token!$A:$A,$D69),)</f>
        <v/>
      </c>
      <c r="L69" s="21" t="str">
        <f t="shared" si="5"/>
        <v/>
      </c>
    </row>
    <row r="70">
      <c r="A70" s="33" t="str">
        <f t="shared" si="1"/>
        <v/>
      </c>
      <c r="B70" s="22" t="str">
        <f t="shared" si="2"/>
        <v/>
      </c>
      <c r="C70" s="14" t="str">
        <f>IF($A70&lt;&gt;"",MINIFS(Merchant!$A:$A,Merchant!$B:$B,$G$2),)</f>
        <v/>
      </c>
      <c r="D70" s="14" t="str">
        <f t="shared" si="3"/>
        <v/>
      </c>
      <c r="E70" s="14" t="str">
        <f t="shared" si="4"/>
        <v/>
      </c>
      <c r="F70" s="6" t="str">
        <f>IF($A70&lt;&gt;"",MAXIFS(Token!$C:$C,Token!$A:$A,$D70),)</f>
        <v/>
      </c>
      <c r="L70" s="21" t="str">
        <f t="shared" si="5"/>
        <v/>
      </c>
    </row>
    <row r="71">
      <c r="A71" s="33" t="str">
        <f t="shared" si="1"/>
        <v/>
      </c>
      <c r="B71" s="22" t="str">
        <f t="shared" si="2"/>
        <v/>
      </c>
      <c r="C71" s="14" t="str">
        <f>IF($A71&lt;&gt;"",MINIFS(Merchant!$A:$A,Merchant!$B:$B,$G$2),)</f>
        <v/>
      </c>
      <c r="D71" s="14" t="str">
        <f t="shared" si="3"/>
        <v/>
      </c>
      <c r="E71" s="14" t="str">
        <f t="shared" si="4"/>
        <v/>
      </c>
      <c r="F71" s="6" t="str">
        <f>IF($A71&lt;&gt;"",MAXIFS(Token!$C:$C,Token!$A:$A,$D71),)</f>
        <v/>
      </c>
      <c r="L71" s="21" t="str">
        <f t="shared" si="5"/>
        <v/>
      </c>
    </row>
    <row r="72">
      <c r="A72" s="33" t="str">
        <f t="shared" si="1"/>
        <v/>
      </c>
      <c r="B72" s="22" t="str">
        <f t="shared" si="2"/>
        <v/>
      </c>
      <c r="C72" s="14" t="str">
        <f>IF($A72&lt;&gt;"",MINIFS(Merchant!$A:$A,Merchant!$B:$B,$G$2),)</f>
        <v/>
      </c>
      <c r="D72" s="14" t="str">
        <f t="shared" si="3"/>
        <v/>
      </c>
      <c r="E72" s="14" t="str">
        <f t="shared" si="4"/>
        <v/>
      </c>
      <c r="F72" s="6" t="str">
        <f>IF($A72&lt;&gt;"",MAXIFS(Token!$C:$C,Token!$A:$A,$D72),)</f>
        <v/>
      </c>
      <c r="L72" s="21" t="str">
        <f t="shared" si="5"/>
        <v/>
      </c>
    </row>
    <row r="73">
      <c r="A73" s="33" t="str">
        <f t="shared" si="1"/>
        <v/>
      </c>
      <c r="B73" s="22" t="str">
        <f t="shared" si="2"/>
        <v/>
      </c>
      <c r="C73" s="14" t="str">
        <f>IF($A73&lt;&gt;"",MINIFS(Merchant!$A:$A,Merchant!$B:$B,$G$2),)</f>
        <v/>
      </c>
      <c r="D73" s="14" t="str">
        <f t="shared" si="3"/>
        <v/>
      </c>
      <c r="E73" s="14" t="str">
        <f t="shared" si="4"/>
        <v/>
      </c>
      <c r="F73" s="6" t="str">
        <f>IF($A73&lt;&gt;"",MAXIFS(Token!$C:$C,Token!$A:$A,$D73),)</f>
        <v/>
      </c>
      <c r="L73" s="21" t="str">
        <f t="shared" si="5"/>
        <v/>
      </c>
    </row>
    <row r="74">
      <c r="A74" s="33" t="str">
        <f t="shared" si="1"/>
        <v/>
      </c>
      <c r="B74" s="22" t="str">
        <f t="shared" si="2"/>
        <v/>
      </c>
      <c r="C74" s="14" t="str">
        <f>IF($A74&lt;&gt;"",MINIFS(Merchant!$A:$A,Merchant!$B:$B,$G$2),)</f>
        <v/>
      </c>
      <c r="D74" s="14" t="str">
        <f t="shared" si="3"/>
        <v/>
      </c>
      <c r="E74" s="14" t="str">
        <f t="shared" si="4"/>
        <v/>
      </c>
      <c r="F74" s="6" t="str">
        <f>IF($A74&lt;&gt;"",MAXIFS(Token!$C:$C,Token!$A:$A,$D74),)</f>
        <v/>
      </c>
      <c r="L74" s="21" t="str">
        <f t="shared" si="5"/>
        <v/>
      </c>
    </row>
    <row r="75">
      <c r="A75" s="33" t="str">
        <f t="shared" si="1"/>
        <v/>
      </c>
      <c r="B75" s="22" t="str">
        <f t="shared" si="2"/>
        <v/>
      </c>
      <c r="C75" s="14" t="str">
        <f>IF($A75&lt;&gt;"",MINIFS(Merchant!$A:$A,Merchant!$B:$B,$G$2),)</f>
        <v/>
      </c>
      <c r="D75" s="14" t="str">
        <f t="shared" si="3"/>
        <v/>
      </c>
      <c r="E75" s="14" t="str">
        <f t="shared" si="4"/>
        <v/>
      </c>
      <c r="F75" s="6" t="str">
        <f>IF($A75&lt;&gt;"",MAXIFS(Token!$C:$C,Token!$A:$A,$D75),)</f>
        <v/>
      </c>
      <c r="L75" s="21" t="str">
        <f t="shared" si="5"/>
        <v/>
      </c>
    </row>
    <row r="76">
      <c r="A76" s="33" t="str">
        <f t="shared" si="1"/>
        <v/>
      </c>
      <c r="B76" s="22" t="str">
        <f t="shared" si="2"/>
        <v/>
      </c>
      <c r="C76" s="14" t="str">
        <f>IF($A76&lt;&gt;"",MINIFS(Merchant!$A:$A,Merchant!$B:$B,$G$2),)</f>
        <v/>
      </c>
      <c r="D76" s="14" t="str">
        <f t="shared" si="3"/>
        <v/>
      </c>
      <c r="E76" s="14" t="str">
        <f t="shared" si="4"/>
        <v/>
      </c>
      <c r="F76" s="6" t="str">
        <f>IF($A76&lt;&gt;"",MAXIFS(Token!$C:$C,Token!$A:$A,$D76),)</f>
        <v/>
      </c>
      <c r="L76" s="21" t="str">
        <f t="shared" si="5"/>
        <v/>
      </c>
    </row>
    <row r="77">
      <c r="A77" s="33" t="str">
        <f t="shared" si="1"/>
        <v/>
      </c>
      <c r="B77" s="22" t="str">
        <f t="shared" si="2"/>
        <v/>
      </c>
      <c r="C77" s="14" t="str">
        <f>IF($A77&lt;&gt;"",MINIFS(Merchant!$A:$A,Merchant!$B:$B,$G$2),)</f>
        <v/>
      </c>
      <c r="D77" s="14" t="str">
        <f t="shared" si="3"/>
        <v/>
      </c>
      <c r="E77" s="14" t="str">
        <f t="shared" si="4"/>
        <v/>
      </c>
      <c r="F77" s="6" t="str">
        <f>IF($A77&lt;&gt;"",MAXIFS(Token!$C:$C,Token!$A:$A,$D77),)</f>
        <v/>
      </c>
      <c r="L77" s="21" t="str">
        <f t="shared" si="5"/>
        <v/>
      </c>
    </row>
    <row r="78">
      <c r="A78" s="33" t="str">
        <f t="shared" si="1"/>
        <v/>
      </c>
      <c r="B78" s="22" t="str">
        <f t="shared" si="2"/>
        <v/>
      </c>
      <c r="C78" s="14" t="str">
        <f>IF($A78&lt;&gt;"",MINIFS(Merchant!$A:$A,Merchant!$B:$B,$G$2),)</f>
        <v/>
      </c>
      <c r="D78" s="14" t="str">
        <f t="shared" si="3"/>
        <v/>
      </c>
      <c r="E78" s="14" t="str">
        <f t="shared" si="4"/>
        <v/>
      </c>
      <c r="F78" s="6" t="str">
        <f>IF($A78&lt;&gt;"",MAXIFS(Token!$C:$C,Token!$A:$A,$D78),)</f>
        <v/>
      </c>
      <c r="L78" s="21" t="str">
        <f t="shared" si="5"/>
        <v/>
      </c>
    </row>
    <row r="79">
      <c r="A79" s="33" t="str">
        <f t="shared" si="1"/>
        <v/>
      </c>
      <c r="B79" s="22" t="str">
        <f t="shared" si="2"/>
        <v/>
      </c>
      <c r="C79" s="14" t="str">
        <f>IF($A79&lt;&gt;"",MINIFS(Merchant!$A:$A,Merchant!$B:$B,$G$2),)</f>
        <v/>
      </c>
      <c r="D79" s="14" t="str">
        <f t="shared" si="3"/>
        <v/>
      </c>
      <c r="E79" s="14" t="str">
        <f t="shared" si="4"/>
        <v/>
      </c>
      <c r="F79" s="6" t="str">
        <f>IF($A79&lt;&gt;"",MAXIFS(Token!$C:$C,Token!$A:$A,$D79),)</f>
        <v/>
      </c>
      <c r="L79" s="21" t="str">
        <f t="shared" si="5"/>
        <v/>
      </c>
    </row>
    <row r="80">
      <c r="A80" s="33" t="str">
        <f t="shared" si="1"/>
        <v/>
      </c>
      <c r="B80" s="22" t="str">
        <f t="shared" si="2"/>
        <v/>
      </c>
      <c r="C80" s="14" t="str">
        <f>IF($A80&lt;&gt;"",MINIFS(Merchant!$A:$A,Merchant!$B:$B,$G$2),)</f>
        <v/>
      </c>
      <c r="D80" s="14" t="str">
        <f t="shared" si="3"/>
        <v/>
      </c>
      <c r="E80" s="14" t="str">
        <f t="shared" si="4"/>
        <v/>
      </c>
      <c r="F80" s="6" t="str">
        <f>IF($A80&lt;&gt;"",MAXIFS(Token!$C:$C,Token!$A:$A,$D80),)</f>
        <v/>
      </c>
      <c r="L80" s="21" t="str">
        <f t="shared" si="5"/>
        <v/>
      </c>
    </row>
    <row r="81">
      <c r="A81" s="33" t="str">
        <f t="shared" si="1"/>
        <v/>
      </c>
      <c r="B81" s="22" t="str">
        <f t="shared" si="2"/>
        <v/>
      </c>
      <c r="C81" s="14" t="str">
        <f>IF($A81&lt;&gt;"",MINIFS(Merchant!$A:$A,Merchant!$B:$B,$G$2),)</f>
        <v/>
      </c>
      <c r="D81" s="14" t="str">
        <f t="shared" si="3"/>
        <v/>
      </c>
      <c r="E81" s="14" t="str">
        <f t="shared" si="4"/>
        <v/>
      </c>
      <c r="F81" s="6" t="str">
        <f>IF($A81&lt;&gt;"",MAXIFS(Token!$C:$C,Token!$A:$A,$D81),)</f>
        <v/>
      </c>
      <c r="L81" s="21" t="str">
        <f t="shared" si="5"/>
        <v/>
      </c>
    </row>
    <row r="82">
      <c r="A82" s="33" t="str">
        <f t="shared" si="1"/>
        <v/>
      </c>
      <c r="B82" s="22" t="str">
        <f t="shared" si="2"/>
        <v/>
      </c>
      <c r="C82" s="14" t="str">
        <f>IF($A82&lt;&gt;"",MINIFS(Merchant!$A:$A,Merchant!$B:$B,$G$2),)</f>
        <v/>
      </c>
      <c r="D82" s="14" t="str">
        <f t="shared" si="3"/>
        <v/>
      </c>
      <c r="E82" s="14" t="str">
        <f t="shared" si="4"/>
        <v/>
      </c>
      <c r="F82" s="6" t="str">
        <f>IF($A82&lt;&gt;"",MAXIFS(Token!$C:$C,Token!$A:$A,$D82),)</f>
        <v/>
      </c>
      <c r="L82" s="21" t="str">
        <f t="shared" si="5"/>
        <v/>
      </c>
    </row>
    <row r="83">
      <c r="A83" s="33" t="str">
        <f t="shared" si="1"/>
        <v/>
      </c>
      <c r="B83" s="22" t="str">
        <f t="shared" si="2"/>
        <v/>
      </c>
      <c r="C83" s="14" t="str">
        <f>IF($A83&lt;&gt;"",MINIFS(Merchant!$A:$A,Merchant!$B:$B,$G$2),)</f>
        <v/>
      </c>
      <c r="D83" s="14" t="str">
        <f t="shared" si="3"/>
        <v/>
      </c>
      <c r="E83" s="14" t="str">
        <f t="shared" si="4"/>
        <v/>
      </c>
      <c r="F83" s="6" t="str">
        <f>IF($A83&lt;&gt;"",MAXIFS(Token!$C:$C,Token!$A:$A,$D83),)</f>
        <v/>
      </c>
      <c r="L83" s="21" t="str">
        <f t="shared" si="5"/>
        <v/>
      </c>
    </row>
    <row r="84">
      <c r="A84" s="33" t="str">
        <f t="shared" si="1"/>
        <v/>
      </c>
      <c r="B84" s="22" t="str">
        <f t="shared" si="2"/>
        <v/>
      </c>
      <c r="C84" s="14" t="str">
        <f>IF($A84&lt;&gt;"",MINIFS(Merchant!$A:$A,Merchant!$B:$B,$G$2),)</f>
        <v/>
      </c>
      <c r="D84" s="14" t="str">
        <f t="shared" si="3"/>
        <v/>
      </c>
      <c r="E84" s="14" t="str">
        <f t="shared" si="4"/>
        <v/>
      </c>
      <c r="F84" s="6" t="str">
        <f>IF($A84&lt;&gt;"",MAXIFS(Token!$C:$C,Token!$A:$A,$D84),)</f>
        <v/>
      </c>
      <c r="L84" s="21" t="str">
        <f t="shared" si="5"/>
        <v/>
      </c>
    </row>
    <row r="85">
      <c r="A85" s="33" t="str">
        <f t="shared" si="1"/>
        <v/>
      </c>
      <c r="B85" s="22" t="str">
        <f t="shared" si="2"/>
        <v/>
      </c>
      <c r="C85" s="14" t="str">
        <f>IF($A85&lt;&gt;"",MINIFS(Merchant!$A:$A,Merchant!$B:$B,$G$2),)</f>
        <v/>
      </c>
      <c r="D85" s="14" t="str">
        <f t="shared" si="3"/>
        <v/>
      </c>
      <c r="E85" s="14" t="str">
        <f t="shared" si="4"/>
        <v/>
      </c>
      <c r="F85" s="6" t="str">
        <f>IF($A85&lt;&gt;"",MAXIFS(Token!$C:$C,Token!$A:$A,$D85),)</f>
        <v/>
      </c>
      <c r="L85" s="21" t="str">
        <f t="shared" si="5"/>
        <v/>
      </c>
    </row>
    <row r="86">
      <c r="A86" s="33" t="str">
        <f t="shared" si="1"/>
        <v/>
      </c>
      <c r="B86" s="22" t="str">
        <f t="shared" si="2"/>
        <v/>
      </c>
      <c r="C86" s="14" t="str">
        <f>IF($A86&lt;&gt;"",MINIFS(Merchant!$A:$A,Merchant!$B:$B,$G$2),)</f>
        <v/>
      </c>
      <c r="D86" s="14" t="str">
        <f t="shared" si="3"/>
        <v/>
      </c>
      <c r="E86" s="14" t="str">
        <f t="shared" si="4"/>
        <v/>
      </c>
      <c r="F86" s="6" t="str">
        <f>IF($A86&lt;&gt;"",MAXIFS(Token!$C:$C,Token!$A:$A,$D86),)</f>
        <v/>
      </c>
      <c r="L86" s="21" t="str">
        <f t="shared" si="5"/>
        <v/>
      </c>
    </row>
    <row r="87">
      <c r="A87" s="33" t="str">
        <f t="shared" si="1"/>
        <v/>
      </c>
      <c r="B87" s="22" t="str">
        <f t="shared" si="2"/>
        <v/>
      </c>
      <c r="C87" s="14" t="str">
        <f>IF($A87&lt;&gt;"",MINIFS(Merchant!$A:$A,Merchant!$B:$B,$G$2),)</f>
        <v/>
      </c>
      <c r="D87" s="14" t="str">
        <f t="shared" si="3"/>
        <v/>
      </c>
      <c r="E87" s="14" t="str">
        <f t="shared" si="4"/>
        <v/>
      </c>
      <c r="F87" s="6" t="str">
        <f>IF($A87&lt;&gt;"",MAXIFS(Token!$C:$C,Token!$A:$A,$D87),)</f>
        <v/>
      </c>
      <c r="L87" s="21" t="str">
        <f t="shared" si="5"/>
        <v/>
      </c>
    </row>
    <row r="88">
      <c r="A88" s="33" t="str">
        <f t="shared" si="1"/>
        <v/>
      </c>
      <c r="B88" s="22" t="str">
        <f t="shared" si="2"/>
        <v/>
      </c>
      <c r="C88" s="14" t="str">
        <f>IF($A88&lt;&gt;"",MINIFS(Merchant!$A:$A,Merchant!$B:$B,$G$2),)</f>
        <v/>
      </c>
      <c r="D88" s="14" t="str">
        <f t="shared" si="3"/>
        <v/>
      </c>
      <c r="E88" s="14" t="str">
        <f t="shared" si="4"/>
        <v/>
      </c>
      <c r="F88" s="6" t="str">
        <f>IF($A88&lt;&gt;"",MAXIFS(Token!$C:$C,Token!$A:$A,$D88),)</f>
        <v/>
      </c>
      <c r="L88" s="21" t="str">
        <f t="shared" si="5"/>
        <v/>
      </c>
    </row>
    <row r="89">
      <c r="A89" s="33" t="str">
        <f t="shared" si="1"/>
        <v/>
      </c>
      <c r="B89" s="22" t="str">
        <f t="shared" si="2"/>
        <v/>
      </c>
      <c r="C89" s="14" t="str">
        <f>IF($A89&lt;&gt;"",MINIFS(Merchant!$A:$A,Merchant!$B:$B,$G$2),)</f>
        <v/>
      </c>
      <c r="D89" s="14" t="str">
        <f t="shared" si="3"/>
        <v/>
      </c>
      <c r="E89" s="14" t="str">
        <f t="shared" si="4"/>
        <v/>
      </c>
      <c r="F89" s="6" t="str">
        <f>IF($A89&lt;&gt;"",MAXIFS(Token!$C:$C,Token!$A:$A,$D89),)</f>
        <v/>
      </c>
      <c r="L89" s="21" t="str">
        <f t="shared" si="5"/>
        <v/>
      </c>
    </row>
    <row r="90">
      <c r="A90" s="33" t="str">
        <f t="shared" si="1"/>
        <v/>
      </c>
      <c r="B90" s="22" t="str">
        <f t="shared" si="2"/>
        <v/>
      </c>
      <c r="C90" s="14" t="str">
        <f>IF($A90&lt;&gt;"",MINIFS(Merchant!$A:$A,Merchant!$B:$B,$G$2),)</f>
        <v/>
      </c>
      <c r="D90" s="14" t="str">
        <f t="shared" si="3"/>
        <v/>
      </c>
      <c r="E90" s="14" t="str">
        <f t="shared" si="4"/>
        <v/>
      </c>
      <c r="F90" s="6" t="str">
        <f>IF($A90&lt;&gt;"",MAXIFS(Token!$C:$C,Token!$A:$A,$D90),)</f>
        <v/>
      </c>
      <c r="L90" s="21" t="str">
        <f t="shared" si="5"/>
        <v/>
      </c>
    </row>
    <row r="91">
      <c r="A91" s="33" t="str">
        <f t="shared" si="1"/>
        <v/>
      </c>
      <c r="B91" s="22" t="str">
        <f t="shared" si="2"/>
        <v/>
      </c>
      <c r="C91" s="14" t="str">
        <f>IF($A91&lt;&gt;"",MINIFS(Merchant!$A:$A,Merchant!$B:$B,$G$2),)</f>
        <v/>
      </c>
      <c r="D91" s="14" t="str">
        <f t="shared" si="3"/>
        <v/>
      </c>
      <c r="E91" s="14" t="str">
        <f t="shared" si="4"/>
        <v/>
      </c>
      <c r="F91" s="6" t="str">
        <f>IF($A91&lt;&gt;"",MAXIFS(Token!$C:$C,Token!$A:$A,$D91),)</f>
        <v/>
      </c>
      <c r="L91" s="21" t="str">
        <f t="shared" si="5"/>
        <v/>
      </c>
    </row>
    <row r="92">
      <c r="A92" s="33" t="str">
        <f t="shared" si="1"/>
        <v/>
      </c>
      <c r="B92" s="22" t="str">
        <f t="shared" si="2"/>
        <v/>
      </c>
      <c r="C92" s="14" t="str">
        <f>IF($A92&lt;&gt;"",MINIFS(Merchant!$A:$A,Merchant!$B:$B,$G$2),)</f>
        <v/>
      </c>
      <c r="D92" s="14" t="str">
        <f t="shared" si="3"/>
        <v/>
      </c>
      <c r="E92" s="14" t="str">
        <f t="shared" si="4"/>
        <v/>
      </c>
      <c r="F92" s="6" t="str">
        <f>IF($A92&lt;&gt;"",MAXIFS(Token!$C:$C,Token!$A:$A,$D92),)</f>
        <v/>
      </c>
      <c r="L92" s="21" t="str">
        <f t="shared" si="5"/>
        <v/>
      </c>
    </row>
    <row r="93">
      <c r="A93" s="33" t="str">
        <f t="shared" si="1"/>
        <v/>
      </c>
      <c r="B93" s="22" t="str">
        <f t="shared" si="2"/>
        <v/>
      </c>
      <c r="C93" s="14" t="str">
        <f>IF($A93&lt;&gt;"",MINIFS(Merchant!$A:$A,Merchant!$B:$B,$G$2),)</f>
        <v/>
      </c>
      <c r="D93" s="14" t="str">
        <f t="shared" si="3"/>
        <v/>
      </c>
      <c r="E93" s="14" t="str">
        <f t="shared" si="4"/>
        <v/>
      </c>
      <c r="F93" s="6" t="str">
        <f>IF($A93&lt;&gt;"",MAXIFS(Token!$C:$C,Token!$A:$A,$D93),)</f>
        <v/>
      </c>
      <c r="L93" s="21" t="str">
        <f t="shared" si="5"/>
        <v/>
      </c>
    </row>
    <row r="94">
      <c r="A94" s="33" t="str">
        <f t="shared" si="1"/>
        <v/>
      </c>
      <c r="B94" s="22" t="str">
        <f t="shared" si="2"/>
        <v/>
      </c>
      <c r="C94" s="14" t="str">
        <f>IF($A94&lt;&gt;"",MINIFS(Merchant!$A:$A,Merchant!$B:$B,$G$2),)</f>
        <v/>
      </c>
      <c r="D94" s="14" t="str">
        <f t="shared" si="3"/>
        <v/>
      </c>
      <c r="E94" s="14" t="str">
        <f t="shared" si="4"/>
        <v/>
      </c>
      <c r="F94" s="6" t="str">
        <f>IF($A94&lt;&gt;"",MAXIFS(Token!$C:$C,Token!$A:$A,$D94),)</f>
        <v/>
      </c>
      <c r="L94" s="21" t="str">
        <f t="shared" si="5"/>
        <v/>
      </c>
    </row>
    <row r="95">
      <c r="A95" s="33" t="str">
        <f t="shared" si="1"/>
        <v/>
      </c>
      <c r="B95" s="22" t="str">
        <f t="shared" si="2"/>
        <v/>
      </c>
      <c r="C95" s="14" t="str">
        <f>IF($A95&lt;&gt;"",MINIFS(Merchant!$A:$A,Merchant!$B:$B,$G$2),)</f>
        <v/>
      </c>
      <c r="D95" s="14" t="str">
        <f t="shared" si="3"/>
        <v/>
      </c>
      <c r="E95" s="14" t="str">
        <f t="shared" si="4"/>
        <v/>
      </c>
      <c r="F95" s="6" t="str">
        <f>IF($A95&lt;&gt;"",MAXIFS(Token!$C:$C,Token!$A:$A,$D95),)</f>
        <v/>
      </c>
      <c r="L95" s="21" t="str">
        <f t="shared" si="5"/>
        <v/>
      </c>
    </row>
    <row r="96">
      <c r="A96" s="33" t="str">
        <f t="shared" si="1"/>
        <v/>
      </c>
      <c r="B96" s="22" t="str">
        <f t="shared" si="2"/>
        <v/>
      </c>
      <c r="C96" s="14" t="str">
        <f>IF($A96&lt;&gt;"",MINIFS(Merchant!$A:$A,Merchant!$B:$B,$G$2),)</f>
        <v/>
      </c>
      <c r="D96" s="14" t="str">
        <f t="shared" si="3"/>
        <v/>
      </c>
      <c r="E96" s="14" t="str">
        <f t="shared" si="4"/>
        <v/>
      </c>
      <c r="F96" s="6" t="str">
        <f>IF($A96&lt;&gt;"",MAXIFS(Token!$C:$C,Token!$A:$A,$D96),)</f>
        <v/>
      </c>
      <c r="L96" s="21" t="str">
        <f t="shared" si="5"/>
        <v/>
      </c>
    </row>
    <row r="97">
      <c r="A97" s="33" t="str">
        <f t="shared" si="1"/>
        <v/>
      </c>
      <c r="B97" s="22" t="str">
        <f t="shared" si="2"/>
        <v/>
      </c>
      <c r="C97" s="14" t="str">
        <f>IF($A97&lt;&gt;"",MINIFS(Merchant!$A:$A,Merchant!$B:$B,$G$2),)</f>
        <v/>
      </c>
      <c r="D97" s="14" t="str">
        <f t="shared" si="3"/>
        <v/>
      </c>
      <c r="E97" s="14" t="str">
        <f t="shared" si="4"/>
        <v/>
      </c>
      <c r="F97" s="6" t="str">
        <f>IF($A97&lt;&gt;"",MAXIFS(Token!$C:$C,Token!$A:$A,$D97),)</f>
        <v/>
      </c>
      <c r="L97" s="21" t="str">
        <f t="shared" si="5"/>
        <v/>
      </c>
    </row>
    <row r="98">
      <c r="A98" s="33" t="str">
        <f t="shared" si="1"/>
        <v/>
      </c>
      <c r="B98" s="22" t="str">
        <f t="shared" si="2"/>
        <v/>
      </c>
      <c r="C98" s="14" t="str">
        <f>IF($A98&lt;&gt;"",MINIFS(Merchant!$A:$A,Merchant!$B:$B,$G$2),)</f>
        <v/>
      </c>
      <c r="D98" s="14" t="str">
        <f t="shared" si="3"/>
        <v/>
      </c>
      <c r="E98" s="14" t="str">
        <f t="shared" si="4"/>
        <v/>
      </c>
      <c r="F98" s="6" t="str">
        <f>IF($A98&lt;&gt;"",MAXIFS(Token!$C:$C,Token!$A:$A,$D98),)</f>
        <v/>
      </c>
      <c r="L98" s="21" t="str">
        <f t="shared" si="5"/>
        <v/>
      </c>
    </row>
    <row r="99">
      <c r="A99" s="33" t="str">
        <f t="shared" si="1"/>
        <v/>
      </c>
      <c r="B99" s="22" t="str">
        <f t="shared" si="2"/>
        <v/>
      </c>
      <c r="C99" s="14" t="str">
        <f>IF($A99&lt;&gt;"",MINIFS(Merchant!$A:$A,Merchant!$B:$B,$G$2),)</f>
        <v/>
      </c>
      <c r="D99" s="14" t="str">
        <f t="shared" si="3"/>
        <v/>
      </c>
      <c r="E99" s="14" t="str">
        <f t="shared" si="4"/>
        <v/>
      </c>
      <c r="F99" s="6" t="str">
        <f>IF($A99&lt;&gt;"",MAXIFS(Token!$C:$C,Token!$A:$A,$D99),)</f>
        <v/>
      </c>
      <c r="L99" s="21" t="str">
        <f t="shared" si="5"/>
        <v/>
      </c>
    </row>
    <row r="100">
      <c r="A100" s="33" t="str">
        <f t="shared" si="1"/>
        <v/>
      </c>
      <c r="B100" s="22" t="str">
        <f t="shared" si="2"/>
        <v/>
      </c>
      <c r="C100" s="14" t="str">
        <f>IF($A100&lt;&gt;"",MINIFS(Merchant!$A:$A,Merchant!$B:$B,$G$2),)</f>
        <v/>
      </c>
      <c r="D100" s="14" t="str">
        <f t="shared" si="3"/>
        <v/>
      </c>
      <c r="E100" s="14" t="str">
        <f t="shared" si="4"/>
        <v/>
      </c>
      <c r="F100" s="6" t="str">
        <f>IF($A100&lt;&gt;"",MAXIFS(Token!$C:$C,Token!$A:$A,$D100),)</f>
        <v/>
      </c>
      <c r="L100" s="21" t="str">
        <f t="shared" si="5"/>
        <v/>
      </c>
    </row>
    <row r="101">
      <c r="A101" s="33" t="str">
        <f t="shared" si="1"/>
        <v/>
      </c>
      <c r="B101" s="22" t="str">
        <f t="shared" si="2"/>
        <v/>
      </c>
      <c r="C101" s="14" t="str">
        <f>IF($A101&lt;&gt;"",MINIFS(Merchant!$A:$A,Merchant!$B:$B,$G$2),)</f>
        <v/>
      </c>
      <c r="D101" s="14" t="str">
        <f t="shared" si="3"/>
        <v/>
      </c>
      <c r="E101" s="14" t="str">
        <f t="shared" si="4"/>
        <v/>
      </c>
      <c r="F101" s="6" t="str">
        <f>IF($A101&lt;&gt;"",MAXIFS(Token!$C:$C,Token!$A:$A,$D101),)</f>
        <v/>
      </c>
      <c r="L101" s="21" t="str">
        <f t="shared" si="5"/>
        <v/>
      </c>
    </row>
    <row r="102">
      <c r="A102" s="33" t="str">
        <f t="shared" si="1"/>
        <v/>
      </c>
      <c r="B102" s="22" t="str">
        <f t="shared" si="2"/>
        <v/>
      </c>
      <c r="C102" s="14" t="str">
        <f>IF($A102&lt;&gt;"",MINIFS(Merchant!$A:$A,Merchant!$B:$B,$G$2),)</f>
        <v/>
      </c>
      <c r="D102" s="14" t="str">
        <f t="shared" si="3"/>
        <v/>
      </c>
      <c r="E102" s="14" t="str">
        <f t="shared" si="4"/>
        <v/>
      </c>
      <c r="F102" s="6" t="str">
        <f>IF($A102&lt;&gt;"",MAXIFS(Token!$C:$C,Token!$A:$A,$D102),)</f>
        <v/>
      </c>
      <c r="L102" s="21" t="str">
        <f t="shared" si="5"/>
        <v/>
      </c>
    </row>
    <row r="103">
      <c r="A103" s="33" t="str">
        <f t="shared" si="1"/>
        <v/>
      </c>
      <c r="B103" s="22" t="str">
        <f t="shared" si="2"/>
        <v/>
      </c>
      <c r="C103" s="14" t="str">
        <f>IF($A103&lt;&gt;"",MINIFS(Merchant!$A:$A,Merchant!$B:$B,$G$2),)</f>
        <v/>
      </c>
      <c r="D103" s="14" t="str">
        <f t="shared" si="3"/>
        <v/>
      </c>
      <c r="E103" s="14" t="str">
        <f t="shared" si="4"/>
        <v/>
      </c>
      <c r="F103" s="6" t="str">
        <f>IF($A103&lt;&gt;"",MAXIFS(Token!$C:$C,Token!$A:$A,$D103),)</f>
        <v/>
      </c>
      <c r="L103" s="21" t="str">
        <f t="shared" si="5"/>
        <v/>
      </c>
    </row>
    <row r="104">
      <c r="A104" s="33" t="str">
        <f t="shared" si="1"/>
        <v/>
      </c>
      <c r="B104" s="22" t="str">
        <f t="shared" si="2"/>
        <v/>
      </c>
      <c r="C104" s="14" t="str">
        <f>IF($A104&lt;&gt;"",MINIFS(Merchant!$A:$A,Merchant!$B:$B,$G$2),)</f>
        <v/>
      </c>
      <c r="D104" s="14" t="str">
        <f t="shared" si="3"/>
        <v/>
      </c>
      <c r="E104" s="14" t="str">
        <f t="shared" si="4"/>
        <v/>
      </c>
      <c r="F104" s="6" t="str">
        <f>IF($A104&lt;&gt;"",MAXIFS(Token!$C:$C,Token!$A:$A,$D104),)</f>
        <v/>
      </c>
      <c r="L104" s="21" t="str">
        <f t="shared" si="5"/>
        <v/>
      </c>
    </row>
    <row r="105">
      <c r="A105" s="33" t="str">
        <f t="shared" si="1"/>
        <v/>
      </c>
      <c r="B105" s="22" t="str">
        <f t="shared" si="2"/>
        <v/>
      </c>
      <c r="C105" s="14" t="str">
        <f>IF($A105&lt;&gt;"",MINIFS(Merchant!$A:$A,Merchant!$B:$B,$G$2),)</f>
        <v/>
      </c>
      <c r="D105" s="14" t="str">
        <f t="shared" si="3"/>
        <v/>
      </c>
      <c r="E105" s="14" t="str">
        <f t="shared" si="4"/>
        <v/>
      </c>
      <c r="F105" s="6" t="str">
        <f>IF($A105&lt;&gt;"",MAXIFS(Token!$C:$C,Token!$A:$A,$D105),)</f>
        <v/>
      </c>
      <c r="L105" s="21" t="str">
        <f t="shared" si="5"/>
        <v/>
      </c>
    </row>
    <row r="106">
      <c r="A106" s="33" t="str">
        <f t="shared" si="1"/>
        <v/>
      </c>
      <c r="B106" s="22" t="str">
        <f t="shared" si="2"/>
        <v/>
      </c>
      <c r="C106" s="14" t="str">
        <f>IF($A106&lt;&gt;"",MINIFS(Merchant!$A:$A,Merchant!$B:$B,$G$2),)</f>
        <v/>
      </c>
      <c r="D106" s="14" t="str">
        <f t="shared" si="3"/>
        <v/>
      </c>
      <c r="E106" s="14" t="str">
        <f t="shared" si="4"/>
        <v/>
      </c>
      <c r="F106" s="6" t="str">
        <f>IF($A106&lt;&gt;"",MAXIFS(Token!$C:$C,Token!$A:$A,$D106),)</f>
        <v/>
      </c>
      <c r="L106" s="21" t="str">
        <f t="shared" si="5"/>
        <v/>
      </c>
    </row>
    <row r="107">
      <c r="A107" s="33" t="str">
        <f t="shared" si="1"/>
        <v/>
      </c>
      <c r="B107" s="22" t="str">
        <f t="shared" si="2"/>
        <v/>
      </c>
      <c r="C107" s="14" t="str">
        <f>IF($A107&lt;&gt;"",MINIFS(Merchant!$A:$A,Merchant!$B:$B,$G$2),)</f>
        <v/>
      </c>
      <c r="D107" s="14" t="str">
        <f t="shared" si="3"/>
        <v/>
      </c>
      <c r="E107" s="14" t="str">
        <f t="shared" si="4"/>
        <v/>
      </c>
      <c r="F107" s="6" t="str">
        <f>IF($A107&lt;&gt;"",MAXIFS(Token!$C:$C,Token!$A:$A,$D107),)</f>
        <v/>
      </c>
      <c r="L107" s="21" t="str">
        <f t="shared" si="5"/>
        <v/>
      </c>
    </row>
    <row r="108">
      <c r="A108" s="33" t="str">
        <f t="shared" si="1"/>
        <v/>
      </c>
      <c r="B108" s="22" t="str">
        <f t="shared" si="2"/>
        <v/>
      </c>
      <c r="C108" s="14" t="str">
        <f>IF($A108&lt;&gt;"",MINIFS(Merchant!$A:$A,Merchant!$B:$B,$G$2),)</f>
        <v/>
      </c>
      <c r="D108" s="14" t="str">
        <f t="shared" si="3"/>
        <v/>
      </c>
      <c r="E108" s="14" t="str">
        <f t="shared" si="4"/>
        <v/>
      </c>
      <c r="F108" s="6" t="str">
        <f>IF($A108&lt;&gt;"",MAXIFS(Token!$C:$C,Token!$A:$A,$D108),)</f>
        <v/>
      </c>
      <c r="L108" s="21" t="str">
        <f t="shared" si="5"/>
        <v/>
      </c>
    </row>
    <row r="109">
      <c r="A109" s="33" t="str">
        <f t="shared" si="1"/>
        <v/>
      </c>
      <c r="B109" s="22" t="str">
        <f t="shared" si="2"/>
        <v/>
      </c>
      <c r="C109" s="14" t="str">
        <f>IF($A109&lt;&gt;"",MINIFS(Merchant!$A:$A,Merchant!$B:$B,$G$2),)</f>
        <v/>
      </c>
      <c r="D109" s="14" t="str">
        <f t="shared" si="3"/>
        <v/>
      </c>
      <c r="E109" s="14" t="str">
        <f t="shared" si="4"/>
        <v/>
      </c>
      <c r="F109" s="6" t="str">
        <f>IF($A109&lt;&gt;"",MAXIFS(Token!$C:$C,Token!$A:$A,$D109),)</f>
        <v/>
      </c>
      <c r="L109" s="21" t="str">
        <f t="shared" si="5"/>
        <v/>
      </c>
    </row>
    <row r="110">
      <c r="A110" s="33" t="str">
        <f t="shared" si="1"/>
        <v/>
      </c>
      <c r="B110" s="22" t="str">
        <f t="shared" si="2"/>
        <v/>
      </c>
      <c r="C110" s="14" t="str">
        <f>IF($A110&lt;&gt;"",MINIFS(Merchant!$A:$A,Merchant!$B:$B,$G$2),)</f>
        <v/>
      </c>
      <c r="D110" s="14" t="str">
        <f t="shared" si="3"/>
        <v/>
      </c>
      <c r="E110" s="14" t="str">
        <f t="shared" si="4"/>
        <v/>
      </c>
      <c r="F110" s="6" t="str">
        <f>IF($A110&lt;&gt;"",MAXIFS(Token!$C:$C,Token!$A:$A,$D110),)</f>
        <v/>
      </c>
      <c r="L110" s="21" t="str">
        <f t="shared" si="5"/>
        <v/>
      </c>
    </row>
    <row r="111">
      <c r="A111" s="33" t="str">
        <f t="shared" si="1"/>
        <v/>
      </c>
      <c r="B111" s="22" t="str">
        <f t="shared" si="2"/>
        <v/>
      </c>
      <c r="C111" s="14" t="str">
        <f>IF($A111&lt;&gt;"",MINIFS(Merchant!$A:$A,Merchant!$B:$B,$G$2),)</f>
        <v/>
      </c>
      <c r="D111" s="14" t="str">
        <f t="shared" si="3"/>
        <v/>
      </c>
      <c r="E111" s="14" t="str">
        <f t="shared" si="4"/>
        <v/>
      </c>
      <c r="F111" s="6" t="str">
        <f>IF($A111&lt;&gt;"",MAXIFS(Token!$C:$C,Token!$A:$A,$D111),)</f>
        <v/>
      </c>
      <c r="L111" s="21" t="str">
        <f t="shared" si="5"/>
        <v/>
      </c>
    </row>
    <row r="112">
      <c r="A112" s="33" t="str">
        <f t="shared" si="1"/>
        <v/>
      </c>
      <c r="B112" s="22" t="str">
        <f t="shared" si="2"/>
        <v/>
      </c>
      <c r="C112" s="14" t="str">
        <f>IF($A112&lt;&gt;"",MINIFS(Merchant!$A:$A,Merchant!$B:$B,$G$2),)</f>
        <v/>
      </c>
      <c r="D112" s="14" t="str">
        <f t="shared" si="3"/>
        <v/>
      </c>
      <c r="E112" s="14" t="str">
        <f t="shared" si="4"/>
        <v/>
      </c>
      <c r="F112" s="6" t="str">
        <f>IF($A112&lt;&gt;"",MAXIFS(Token!$C:$C,Token!$A:$A,$D112),)</f>
        <v/>
      </c>
      <c r="L112" s="21" t="str">
        <f t="shared" si="5"/>
        <v/>
      </c>
    </row>
    <row r="113">
      <c r="A113" s="33" t="str">
        <f t="shared" si="1"/>
        <v/>
      </c>
      <c r="B113" s="22" t="str">
        <f t="shared" si="2"/>
        <v/>
      </c>
      <c r="C113" s="14" t="str">
        <f>IF($A113&lt;&gt;"",MINIFS(Merchant!$A:$A,Merchant!$B:$B,$G$2),)</f>
        <v/>
      </c>
      <c r="D113" s="14" t="str">
        <f t="shared" si="3"/>
        <v/>
      </c>
      <c r="E113" s="14" t="str">
        <f t="shared" si="4"/>
        <v/>
      </c>
      <c r="F113" s="6" t="str">
        <f>IF($A113&lt;&gt;"",MAXIFS(Token!$C:$C,Token!$A:$A,$D113),)</f>
        <v/>
      </c>
      <c r="L113" s="21" t="str">
        <f t="shared" si="5"/>
        <v/>
      </c>
    </row>
    <row r="114">
      <c r="A114" s="33" t="str">
        <f t="shared" si="1"/>
        <v/>
      </c>
      <c r="B114" s="22" t="str">
        <f t="shared" si="2"/>
        <v/>
      </c>
      <c r="C114" s="14" t="str">
        <f>IF($A114&lt;&gt;"",MINIFS(Merchant!$A:$A,Merchant!$B:$B,$G$2),)</f>
        <v/>
      </c>
      <c r="D114" s="14" t="str">
        <f t="shared" si="3"/>
        <v/>
      </c>
      <c r="E114" s="14" t="str">
        <f t="shared" si="4"/>
        <v/>
      </c>
      <c r="F114" s="6" t="str">
        <f>IF($A114&lt;&gt;"",MAXIFS(Token!$C:$C,Token!$A:$A,$D114),)</f>
        <v/>
      </c>
      <c r="L114" s="21" t="str">
        <f t="shared" si="5"/>
        <v/>
      </c>
    </row>
    <row r="115">
      <c r="A115" s="33" t="str">
        <f t="shared" si="1"/>
        <v/>
      </c>
      <c r="B115" s="22" t="str">
        <f t="shared" si="2"/>
        <v/>
      </c>
      <c r="C115" s="14" t="str">
        <f>IF($A115&lt;&gt;"",MINIFS(Merchant!$A:$A,Merchant!$B:$B,$G$2),)</f>
        <v/>
      </c>
      <c r="D115" s="14" t="str">
        <f t="shared" si="3"/>
        <v/>
      </c>
      <c r="E115" s="14" t="str">
        <f t="shared" si="4"/>
        <v/>
      </c>
      <c r="F115" s="6" t="str">
        <f>IF($A115&lt;&gt;"",MAXIFS(Token!$C:$C,Token!$A:$A,$D115),)</f>
        <v/>
      </c>
      <c r="L115" s="21" t="str">
        <f t="shared" si="5"/>
        <v/>
      </c>
    </row>
    <row r="116">
      <c r="A116" s="33" t="str">
        <f t="shared" si="1"/>
        <v/>
      </c>
      <c r="B116" s="22" t="str">
        <f t="shared" si="2"/>
        <v/>
      </c>
      <c r="C116" s="14" t="str">
        <f>IF($A116&lt;&gt;"",MINIFS(Merchant!$A:$A,Merchant!$B:$B,$G$2),)</f>
        <v/>
      </c>
      <c r="D116" s="14" t="str">
        <f t="shared" si="3"/>
        <v/>
      </c>
      <c r="E116" s="14" t="str">
        <f t="shared" si="4"/>
        <v/>
      </c>
      <c r="F116" s="6" t="str">
        <f>IF($A116&lt;&gt;"",MAXIFS(Token!$C:$C,Token!$A:$A,$D116),)</f>
        <v/>
      </c>
      <c r="L116" s="21" t="str">
        <f t="shared" si="5"/>
        <v/>
      </c>
    </row>
    <row r="117">
      <c r="A117" s="33" t="str">
        <f t="shared" si="1"/>
        <v/>
      </c>
      <c r="B117" s="22" t="str">
        <f t="shared" si="2"/>
        <v/>
      </c>
      <c r="C117" s="14" t="str">
        <f>IF($A117&lt;&gt;"",MINIFS(Merchant!$A:$A,Merchant!$B:$B,$G$2),)</f>
        <v/>
      </c>
      <c r="D117" s="14" t="str">
        <f t="shared" si="3"/>
        <v/>
      </c>
      <c r="E117" s="14" t="str">
        <f t="shared" si="4"/>
        <v/>
      </c>
      <c r="F117" s="6" t="str">
        <f>IF($A117&lt;&gt;"",MAXIFS(Token!$C:$C,Token!$A:$A,$D117),)</f>
        <v/>
      </c>
      <c r="L117" s="21" t="str">
        <f t="shared" si="5"/>
        <v/>
      </c>
    </row>
    <row r="118">
      <c r="A118" s="33" t="str">
        <f t="shared" si="1"/>
        <v/>
      </c>
      <c r="B118" s="22" t="str">
        <f t="shared" si="2"/>
        <v/>
      </c>
      <c r="C118" s="14" t="str">
        <f>IF($A118&lt;&gt;"",MINIFS(Merchant!$A:$A,Merchant!$B:$B,$G$2),)</f>
        <v/>
      </c>
      <c r="D118" s="14" t="str">
        <f t="shared" si="3"/>
        <v/>
      </c>
      <c r="E118" s="14" t="str">
        <f t="shared" si="4"/>
        <v/>
      </c>
      <c r="F118" s="6" t="str">
        <f>IF($A118&lt;&gt;"",MAXIFS(Token!$C:$C,Token!$A:$A,$D118),)</f>
        <v/>
      </c>
      <c r="L118" s="21" t="str">
        <f t="shared" si="5"/>
        <v/>
      </c>
    </row>
    <row r="119">
      <c r="A119" s="33" t="str">
        <f t="shared" si="1"/>
        <v/>
      </c>
      <c r="B119" s="22" t="str">
        <f t="shared" si="2"/>
        <v/>
      </c>
      <c r="C119" s="14" t="str">
        <f>IF($A119&lt;&gt;"",MINIFS(Merchant!$A:$A,Merchant!$B:$B,$G$2),)</f>
        <v/>
      </c>
      <c r="D119" s="14" t="str">
        <f t="shared" si="3"/>
        <v/>
      </c>
      <c r="E119" s="14" t="str">
        <f t="shared" si="4"/>
        <v/>
      </c>
      <c r="F119" s="6" t="str">
        <f>IF($A119&lt;&gt;"",MAXIFS(Token!$C:$C,Token!$A:$A,$D119),)</f>
        <v/>
      </c>
      <c r="L119" s="21" t="str">
        <f t="shared" si="5"/>
        <v/>
      </c>
    </row>
    <row r="120">
      <c r="A120" s="33" t="str">
        <f t="shared" si="1"/>
        <v/>
      </c>
      <c r="B120" s="22" t="str">
        <f t="shared" si="2"/>
        <v/>
      </c>
      <c r="C120" s="14" t="str">
        <f>IF($A120&lt;&gt;"",MINIFS(Merchant!$A:$A,Merchant!$B:$B,$G$2),)</f>
        <v/>
      </c>
      <c r="D120" s="14" t="str">
        <f t="shared" si="3"/>
        <v/>
      </c>
      <c r="E120" s="14" t="str">
        <f t="shared" si="4"/>
        <v/>
      </c>
      <c r="F120" s="6" t="str">
        <f>IF($A120&lt;&gt;"",MAXIFS(Token!$C:$C,Token!$A:$A,$D120),)</f>
        <v/>
      </c>
      <c r="L120" s="21" t="str">
        <f t="shared" si="5"/>
        <v/>
      </c>
    </row>
    <row r="121">
      <c r="A121" s="33" t="str">
        <f t="shared" si="1"/>
        <v/>
      </c>
      <c r="B121" s="22" t="str">
        <f t="shared" si="2"/>
        <v/>
      </c>
      <c r="C121" s="14" t="str">
        <f>IF($A121&lt;&gt;"",MINIFS(Merchant!$A:$A,Merchant!$B:$B,$G$2),)</f>
        <v/>
      </c>
      <c r="D121" s="14" t="str">
        <f t="shared" si="3"/>
        <v/>
      </c>
      <c r="E121" s="14" t="str">
        <f t="shared" si="4"/>
        <v/>
      </c>
      <c r="F121" s="6" t="str">
        <f>IF($A121&lt;&gt;"",MAXIFS(Token!$C:$C,Token!$A:$A,$D121),)</f>
        <v/>
      </c>
      <c r="L121" s="21" t="str">
        <f t="shared" si="5"/>
        <v/>
      </c>
    </row>
    <row r="122">
      <c r="A122" s="33" t="str">
        <f t="shared" si="1"/>
        <v/>
      </c>
      <c r="B122" s="22" t="str">
        <f t="shared" si="2"/>
        <v/>
      </c>
      <c r="C122" s="14" t="str">
        <f>IF($A122&lt;&gt;"",MINIFS(Merchant!$A:$A,Merchant!$B:$B,$G$2),)</f>
        <v/>
      </c>
      <c r="D122" s="14" t="str">
        <f t="shared" si="3"/>
        <v/>
      </c>
      <c r="E122" s="14" t="str">
        <f t="shared" si="4"/>
        <v/>
      </c>
      <c r="F122" s="6" t="str">
        <f>IF($A122&lt;&gt;"",MAXIFS(Token!$C:$C,Token!$A:$A,$D122),)</f>
        <v/>
      </c>
      <c r="L122" s="21" t="str">
        <f t="shared" si="5"/>
        <v/>
      </c>
    </row>
    <row r="123">
      <c r="A123" s="33" t="str">
        <f t="shared" si="1"/>
        <v/>
      </c>
      <c r="B123" s="22" t="str">
        <f t="shared" si="2"/>
        <v/>
      </c>
      <c r="C123" s="14" t="str">
        <f>IF($A123&lt;&gt;"",MINIFS(Merchant!$A:$A,Merchant!$B:$B,$G$2),)</f>
        <v/>
      </c>
      <c r="D123" s="14" t="str">
        <f t="shared" si="3"/>
        <v/>
      </c>
      <c r="E123" s="14" t="str">
        <f t="shared" si="4"/>
        <v/>
      </c>
      <c r="F123" s="6" t="str">
        <f>IF($A123&lt;&gt;"",MAXIFS(Token!$C:$C,Token!$A:$A,$D123),)</f>
        <v/>
      </c>
      <c r="L123" s="21" t="str">
        <f t="shared" si="5"/>
        <v/>
      </c>
    </row>
    <row r="124">
      <c r="A124" s="33" t="str">
        <f t="shared" si="1"/>
        <v/>
      </c>
      <c r="B124" s="22" t="str">
        <f t="shared" si="2"/>
        <v/>
      </c>
      <c r="C124" s="14" t="str">
        <f>IF($A124&lt;&gt;"",MINIFS(Merchant!$A:$A,Merchant!$B:$B,$G$2),)</f>
        <v/>
      </c>
      <c r="D124" s="14" t="str">
        <f t="shared" si="3"/>
        <v/>
      </c>
      <c r="E124" s="14" t="str">
        <f t="shared" si="4"/>
        <v/>
      </c>
      <c r="F124" s="6" t="str">
        <f>IF($A124&lt;&gt;"",MAXIFS(Token!$C:$C,Token!$A:$A,$D124),)</f>
        <v/>
      </c>
      <c r="L124" s="21" t="str">
        <f t="shared" si="5"/>
        <v/>
      </c>
    </row>
    <row r="125">
      <c r="A125" s="33" t="str">
        <f t="shared" si="1"/>
        <v/>
      </c>
      <c r="B125" s="22" t="str">
        <f t="shared" si="2"/>
        <v/>
      </c>
      <c r="C125" s="14" t="str">
        <f>IF($A125&lt;&gt;"",MINIFS(Merchant!$A:$A,Merchant!$B:$B,$G$2),)</f>
        <v/>
      </c>
      <c r="D125" s="14" t="str">
        <f t="shared" si="3"/>
        <v/>
      </c>
      <c r="E125" s="14" t="str">
        <f t="shared" si="4"/>
        <v/>
      </c>
      <c r="F125" s="6" t="str">
        <f>IF($A125&lt;&gt;"",MAXIFS(Token!$C:$C,Token!$A:$A,$D125),)</f>
        <v/>
      </c>
      <c r="L125" s="21" t="str">
        <f t="shared" si="5"/>
        <v/>
      </c>
    </row>
    <row r="126">
      <c r="A126" s="33" t="str">
        <f t="shared" si="1"/>
        <v/>
      </c>
      <c r="B126" s="22" t="str">
        <f t="shared" si="2"/>
        <v/>
      </c>
      <c r="C126" s="14" t="str">
        <f>IF($A126&lt;&gt;"",MINIFS(Merchant!$A:$A,Merchant!$B:$B,$G$2),)</f>
        <v/>
      </c>
      <c r="D126" s="14" t="str">
        <f t="shared" si="3"/>
        <v/>
      </c>
      <c r="E126" s="14" t="str">
        <f t="shared" si="4"/>
        <v/>
      </c>
      <c r="F126" s="6" t="str">
        <f>IF($A126&lt;&gt;"",MAXIFS(Token!$C:$C,Token!$A:$A,$D126),)</f>
        <v/>
      </c>
      <c r="L126" s="21" t="str">
        <f t="shared" si="5"/>
        <v/>
      </c>
    </row>
    <row r="127">
      <c r="A127" s="33" t="str">
        <f t="shared" si="1"/>
        <v/>
      </c>
      <c r="B127" s="22" t="str">
        <f t="shared" si="2"/>
        <v/>
      </c>
      <c r="C127" s="14" t="str">
        <f>IF($A127&lt;&gt;"",MINIFS(Merchant!$A:$A,Merchant!$B:$B,$G$2),)</f>
        <v/>
      </c>
      <c r="D127" s="14" t="str">
        <f t="shared" si="3"/>
        <v/>
      </c>
      <c r="E127" s="14" t="str">
        <f t="shared" si="4"/>
        <v/>
      </c>
      <c r="F127" s="6" t="str">
        <f>IF($A127&lt;&gt;"",MAXIFS(Token!$C:$C,Token!$A:$A,$D127),)</f>
        <v/>
      </c>
      <c r="L127" s="21" t="str">
        <f t="shared" si="5"/>
        <v/>
      </c>
    </row>
    <row r="128">
      <c r="A128" s="33" t="str">
        <f t="shared" si="1"/>
        <v/>
      </c>
      <c r="B128" s="22" t="str">
        <f t="shared" si="2"/>
        <v/>
      </c>
      <c r="C128" s="14" t="str">
        <f>IF($A128&lt;&gt;"",MINIFS(Merchant!$A:$A,Merchant!$B:$B,$G$2),)</f>
        <v/>
      </c>
      <c r="D128" s="14" t="str">
        <f t="shared" si="3"/>
        <v/>
      </c>
      <c r="E128" s="14" t="str">
        <f t="shared" si="4"/>
        <v/>
      </c>
      <c r="F128" s="6" t="str">
        <f>IF($A128&lt;&gt;"",MAXIFS(Token!$C:$C,Token!$A:$A,$D128),)</f>
        <v/>
      </c>
      <c r="L128" s="21" t="str">
        <f t="shared" si="5"/>
        <v/>
      </c>
    </row>
    <row r="129">
      <c r="A129" s="33" t="str">
        <f t="shared" si="1"/>
        <v/>
      </c>
      <c r="B129" s="22" t="str">
        <f t="shared" si="2"/>
        <v/>
      </c>
      <c r="C129" s="14" t="str">
        <f>IF($A129&lt;&gt;"",MINIFS(Merchant!$A:$A,Merchant!$B:$B,$G$2),)</f>
        <v/>
      </c>
      <c r="D129" s="14" t="str">
        <f t="shared" si="3"/>
        <v/>
      </c>
      <c r="E129" s="14" t="str">
        <f t="shared" si="4"/>
        <v/>
      </c>
      <c r="F129" s="6" t="str">
        <f>IF($A129&lt;&gt;"",MAXIFS(Token!$C:$C,Token!$A:$A,$D129),)</f>
        <v/>
      </c>
      <c r="L129" s="21" t="str">
        <f t="shared" si="5"/>
        <v/>
      </c>
    </row>
    <row r="130">
      <c r="A130" s="33" t="str">
        <f t="shared" si="1"/>
        <v/>
      </c>
      <c r="B130" s="22" t="str">
        <f t="shared" si="2"/>
        <v/>
      </c>
      <c r="C130" s="14" t="str">
        <f>IF($A130&lt;&gt;"",MINIFS(Merchant!$A:$A,Merchant!$B:$B,$G$2),)</f>
        <v/>
      </c>
      <c r="D130" s="14" t="str">
        <f t="shared" si="3"/>
        <v/>
      </c>
      <c r="E130" s="14" t="str">
        <f t="shared" si="4"/>
        <v/>
      </c>
      <c r="F130" s="6" t="str">
        <f>IF($A130&lt;&gt;"",MAXIFS(Token!$C:$C,Token!$A:$A,$D130),)</f>
        <v/>
      </c>
      <c r="L130" s="21" t="str">
        <f t="shared" si="5"/>
        <v/>
      </c>
    </row>
    <row r="131">
      <c r="A131" s="33" t="str">
        <f t="shared" si="1"/>
        <v/>
      </c>
      <c r="B131" s="22" t="str">
        <f t="shared" si="2"/>
        <v/>
      </c>
      <c r="C131" s="14" t="str">
        <f>IF($A131&lt;&gt;"",MINIFS(Merchant!$A:$A,Merchant!$B:$B,$G$2),)</f>
        <v/>
      </c>
      <c r="D131" s="14" t="str">
        <f t="shared" si="3"/>
        <v/>
      </c>
      <c r="E131" s="14" t="str">
        <f t="shared" si="4"/>
        <v/>
      </c>
      <c r="F131" s="6" t="str">
        <f>IF($A131&lt;&gt;"",MAXIFS(Token!$C:$C,Token!$A:$A,$D131),)</f>
        <v/>
      </c>
      <c r="L131" s="21" t="str">
        <f t="shared" si="5"/>
        <v/>
      </c>
    </row>
    <row r="132">
      <c r="A132" s="33" t="str">
        <f t="shared" si="1"/>
        <v/>
      </c>
      <c r="B132" s="22" t="str">
        <f t="shared" si="2"/>
        <v/>
      </c>
      <c r="C132" s="14" t="str">
        <f>IF($A132&lt;&gt;"",MINIFS(Merchant!$A:$A,Merchant!$B:$B,$G$2),)</f>
        <v/>
      </c>
      <c r="D132" s="14" t="str">
        <f t="shared" si="3"/>
        <v/>
      </c>
      <c r="E132" s="14" t="str">
        <f t="shared" si="4"/>
        <v/>
      </c>
      <c r="F132" s="6" t="str">
        <f>IF($A132&lt;&gt;"",MAXIFS(Token!$C:$C,Token!$A:$A,$D132),)</f>
        <v/>
      </c>
      <c r="L132" s="21" t="str">
        <f t="shared" si="5"/>
        <v/>
      </c>
    </row>
    <row r="133">
      <c r="A133" s="33" t="str">
        <f t="shared" si="1"/>
        <v/>
      </c>
      <c r="B133" s="22" t="str">
        <f t="shared" si="2"/>
        <v/>
      </c>
      <c r="C133" s="14" t="str">
        <f>IF($A133&lt;&gt;"",MINIFS(Merchant!$A:$A,Merchant!$B:$B,$G$2),)</f>
        <v/>
      </c>
      <c r="D133" s="14" t="str">
        <f t="shared" si="3"/>
        <v/>
      </c>
      <c r="E133" s="14" t="str">
        <f t="shared" si="4"/>
        <v/>
      </c>
      <c r="F133" s="6" t="str">
        <f>IF($A133&lt;&gt;"",MAXIFS(Token!$C:$C,Token!$A:$A,$D133),)</f>
        <v/>
      </c>
      <c r="L133" s="21" t="str">
        <f t="shared" si="5"/>
        <v/>
      </c>
    </row>
    <row r="134">
      <c r="A134" s="33" t="str">
        <f t="shared" si="1"/>
        <v/>
      </c>
      <c r="B134" s="22" t="str">
        <f t="shared" si="2"/>
        <v/>
      </c>
      <c r="C134" s="14" t="str">
        <f>IF($A134&lt;&gt;"",MINIFS(Merchant!$A:$A,Merchant!$B:$B,$G$2),)</f>
        <v/>
      </c>
      <c r="D134" s="14" t="str">
        <f t="shared" si="3"/>
        <v/>
      </c>
      <c r="E134" s="14" t="str">
        <f t="shared" si="4"/>
        <v/>
      </c>
      <c r="F134" s="6" t="str">
        <f>IF($A134&lt;&gt;"",MAXIFS(Token!$C:$C,Token!$A:$A,$D134),)</f>
        <v/>
      </c>
      <c r="L134" s="21" t="str">
        <f t="shared" si="5"/>
        <v/>
      </c>
    </row>
    <row r="135">
      <c r="A135" s="33" t="str">
        <f t="shared" si="1"/>
        <v/>
      </c>
      <c r="B135" s="22" t="str">
        <f t="shared" si="2"/>
        <v/>
      </c>
      <c r="C135" s="14" t="str">
        <f>IF($A135&lt;&gt;"",MINIFS(Merchant!$A:$A,Merchant!$B:$B,$G$2),)</f>
        <v/>
      </c>
      <c r="D135" s="14" t="str">
        <f t="shared" si="3"/>
        <v/>
      </c>
      <c r="E135" s="14" t="str">
        <f t="shared" si="4"/>
        <v/>
      </c>
      <c r="F135" s="6" t="str">
        <f>IF($A135&lt;&gt;"",MAXIFS(Token!$C:$C,Token!$A:$A,$D135),)</f>
        <v/>
      </c>
      <c r="L135" s="21" t="str">
        <f t="shared" si="5"/>
        <v/>
      </c>
    </row>
    <row r="136">
      <c r="A136" s="33" t="str">
        <f t="shared" si="1"/>
        <v/>
      </c>
      <c r="B136" s="22" t="str">
        <f t="shared" si="2"/>
        <v/>
      </c>
      <c r="C136" s="14" t="str">
        <f>IF($A136&lt;&gt;"",MINIFS(Merchant!$A:$A,Merchant!$B:$B,$G$2),)</f>
        <v/>
      </c>
      <c r="D136" s="14" t="str">
        <f t="shared" si="3"/>
        <v/>
      </c>
      <c r="E136" s="14" t="str">
        <f t="shared" si="4"/>
        <v/>
      </c>
      <c r="F136" s="6" t="str">
        <f>IF($A136&lt;&gt;"",MAXIFS(Token!$C:$C,Token!$A:$A,$D136),)</f>
        <v/>
      </c>
      <c r="L136" s="21" t="str">
        <f t="shared" si="5"/>
        <v/>
      </c>
    </row>
    <row r="137">
      <c r="A137" s="33" t="str">
        <f t="shared" si="1"/>
        <v/>
      </c>
      <c r="B137" s="22" t="str">
        <f t="shared" si="2"/>
        <v/>
      </c>
      <c r="C137" s="14" t="str">
        <f>IF($A137&lt;&gt;"",MINIFS(Merchant!$A:$A,Merchant!$B:$B,$G$2),)</f>
        <v/>
      </c>
      <c r="D137" s="14" t="str">
        <f t="shared" si="3"/>
        <v/>
      </c>
      <c r="E137" s="14" t="str">
        <f t="shared" si="4"/>
        <v/>
      </c>
      <c r="F137" s="6" t="str">
        <f>IF($A137&lt;&gt;"",MAXIFS(Token!$C:$C,Token!$A:$A,$D137),)</f>
        <v/>
      </c>
      <c r="L137" s="21" t="str">
        <f t="shared" si="5"/>
        <v/>
      </c>
    </row>
    <row r="138">
      <c r="A138" s="33" t="str">
        <f t="shared" si="1"/>
        <v/>
      </c>
      <c r="B138" s="22" t="str">
        <f t="shared" si="2"/>
        <v/>
      </c>
      <c r="C138" s="14" t="str">
        <f>IF($A138&lt;&gt;"",MINIFS(Merchant!$A:$A,Merchant!$B:$B,$G$2),)</f>
        <v/>
      </c>
      <c r="D138" s="14" t="str">
        <f t="shared" si="3"/>
        <v/>
      </c>
      <c r="E138" s="14" t="str">
        <f t="shared" si="4"/>
        <v/>
      </c>
      <c r="F138" s="6" t="str">
        <f>IF($A138&lt;&gt;"",MAXIFS(Token!$C:$C,Token!$A:$A,$D138),)</f>
        <v/>
      </c>
      <c r="L138" s="21" t="str">
        <f t="shared" si="5"/>
        <v/>
      </c>
    </row>
    <row r="139">
      <c r="A139" s="33" t="str">
        <f t="shared" si="1"/>
        <v/>
      </c>
      <c r="B139" s="22" t="str">
        <f t="shared" si="2"/>
        <v/>
      </c>
      <c r="C139" s="14" t="str">
        <f>IF($A139&lt;&gt;"",MINIFS(Merchant!$A:$A,Merchant!$B:$B,$G$2),)</f>
        <v/>
      </c>
      <c r="D139" s="14" t="str">
        <f t="shared" si="3"/>
        <v/>
      </c>
      <c r="E139" s="14" t="str">
        <f t="shared" si="4"/>
        <v/>
      </c>
      <c r="F139" s="6" t="str">
        <f>IF($A139&lt;&gt;"",MAXIFS(Token!$C:$C,Token!$A:$A,$D139),)</f>
        <v/>
      </c>
      <c r="L139" s="21" t="str">
        <f t="shared" si="5"/>
        <v/>
      </c>
    </row>
    <row r="140">
      <c r="A140" s="33" t="str">
        <f t="shared" si="1"/>
        <v/>
      </c>
      <c r="B140" s="22" t="str">
        <f t="shared" si="2"/>
        <v/>
      </c>
      <c r="C140" s="14" t="str">
        <f>IF($A140&lt;&gt;"",MINIFS(Merchant!$A:$A,Merchant!$B:$B,$G$2),)</f>
        <v/>
      </c>
      <c r="D140" s="14" t="str">
        <f t="shared" si="3"/>
        <v/>
      </c>
      <c r="E140" s="14" t="str">
        <f t="shared" si="4"/>
        <v/>
      </c>
      <c r="F140" s="6" t="str">
        <f>IF($A140&lt;&gt;"",MAXIFS(Token!$C:$C,Token!$A:$A,$D140),)</f>
        <v/>
      </c>
      <c r="L140" s="21" t="str">
        <f t="shared" si="5"/>
        <v/>
      </c>
    </row>
    <row r="141">
      <c r="A141" s="33" t="str">
        <f t="shared" si="1"/>
        <v/>
      </c>
      <c r="B141" s="22" t="str">
        <f t="shared" si="2"/>
        <v/>
      </c>
      <c r="C141" s="14" t="str">
        <f>IF($A141&lt;&gt;"",MINIFS(Merchant!$A:$A,Merchant!$B:$B,$G$2),)</f>
        <v/>
      </c>
      <c r="D141" s="14" t="str">
        <f t="shared" si="3"/>
        <v/>
      </c>
      <c r="E141" s="14" t="str">
        <f t="shared" si="4"/>
        <v/>
      </c>
      <c r="F141" s="6" t="str">
        <f>IF($A141&lt;&gt;"",MAXIFS(Token!$C:$C,Token!$A:$A,$D141),)</f>
        <v/>
      </c>
      <c r="L141" s="21" t="str">
        <f t="shared" si="5"/>
        <v/>
      </c>
    </row>
    <row r="142">
      <c r="A142" s="33" t="str">
        <f t="shared" si="1"/>
        <v/>
      </c>
      <c r="B142" s="22" t="str">
        <f t="shared" si="2"/>
        <v/>
      </c>
      <c r="C142" s="14" t="str">
        <f>IF($A142&lt;&gt;"",MINIFS(Merchant!$A:$A,Merchant!$B:$B,$G$2),)</f>
        <v/>
      </c>
      <c r="D142" s="14" t="str">
        <f t="shared" si="3"/>
        <v/>
      </c>
      <c r="E142" s="14" t="str">
        <f t="shared" si="4"/>
        <v/>
      </c>
      <c r="F142" s="6" t="str">
        <f>IF($A142&lt;&gt;"",MAXIFS(Token!$C:$C,Token!$A:$A,$D142),)</f>
        <v/>
      </c>
      <c r="L142" s="21" t="str">
        <f t="shared" si="5"/>
        <v/>
      </c>
    </row>
    <row r="143">
      <c r="A143" s="33" t="str">
        <f t="shared" si="1"/>
        <v/>
      </c>
      <c r="B143" s="22" t="str">
        <f t="shared" si="2"/>
        <v/>
      </c>
      <c r="C143" s="14" t="str">
        <f>IF($A143&lt;&gt;"",MINIFS(Merchant!$A:$A,Merchant!$B:$B,$G$2),)</f>
        <v/>
      </c>
      <c r="D143" s="14" t="str">
        <f t="shared" si="3"/>
        <v/>
      </c>
      <c r="E143" s="14" t="str">
        <f t="shared" si="4"/>
        <v/>
      </c>
      <c r="F143" s="6" t="str">
        <f>IF($A143&lt;&gt;"",MAXIFS(Token!$C:$C,Token!$A:$A,$D143),)</f>
        <v/>
      </c>
      <c r="L143" s="21" t="str">
        <f t="shared" si="5"/>
        <v/>
      </c>
    </row>
    <row r="144">
      <c r="A144" s="33" t="str">
        <f t="shared" si="1"/>
        <v/>
      </c>
      <c r="B144" s="22" t="str">
        <f t="shared" si="2"/>
        <v/>
      </c>
      <c r="C144" s="14" t="str">
        <f>IF($A144&lt;&gt;"",MINIFS(Merchant!$A:$A,Merchant!$B:$B,$G$2),)</f>
        <v/>
      </c>
      <c r="D144" s="14" t="str">
        <f t="shared" si="3"/>
        <v/>
      </c>
      <c r="E144" s="14" t="str">
        <f t="shared" si="4"/>
        <v/>
      </c>
      <c r="F144" s="6" t="str">
        <f>IF($A144&lt;&gt;"",MAXIFS(Token!$C:$C,Token!$A:$A,$D144),)</f>
        <v/>
      </c>
      <c r="L144" s="21" t="str">
        <f t="shared" si="5"/>
        <v/>
      </c>
    </row>
    <row r="145">
      <c r="A145" s="33" t="str">
        <f t="shared" si="1"/>
        <v/>
      </c>
      <c r="B145" s="22" t="str">
        <f t="shared" si="2"/>
        <v/>
      </c>
      <c r="C145" s="14" t="str">
        <f>IF($A145&lt;&gt;"",MINIFS(Merchant!$A:$A,Merchant!$B:$B,$G$2),)</f>
        <v/>
      </c>
      <c r="D145" s="14" t="str">
        <f t="shared" si="3"/>
        <v/>
      </c>
      <c r="E145" s="14" t="str">
        <f t="shared" si="4"/>
        <v/>
      </c>
      <c r="F145" s="6" t="str">
        <f>IF($A145&lt;&gt;"",MAXIFS(Token!$C:$C,Token!$A:$A,$D145),)</f>
        <v/>
      </c>
      <c r="L145" s="21" t="str">
        <f t="shared" si="5"/>
        <v/>
      </c>
    </row>
    <row r="146">
      <c r="A146" s="33" t="str">
        <f t="shared" si="1"/>
        <v/>
      </c>
      <c r="B146" s="22" t="str">
        <f t="shared" si="2"/>
        <v/>
      </c>
      <c r="C146" s="14" t="str">
        <f>IF($A146&lt;&gt;"",MINIFS(Merchant!$A:$A,Merchant!$B:$B,$G$2),)</f>
        <v/>
      </c>
      <c r="D146" s="14" t="str">
        <f t="shared" si="3"/>
        <v/>
      </c>
      <c r="E146" s="14" t="str">
        <f t="shared" si="4"/>
        <v/>
      </c>
      <c r="F146" s="6" t="str">
        <f>IF($A146&lt;&gt;"",MAXIFS(Token!$C:$C,Token!$A:$A,$D146),)</f>
        <v/>
      </c>
      <c r="L146" s="21" t="str">
        <f t="shared" si="5"/>
        <v/>
      </c>
    </row>
    <row r="147">
      <c r="A147" s="33" t="str">
        <f t="shared" si="1"/>
        <v/>
      </c>
      <c r="B147" s="22" t="str">
        <f t="shared" si="2"/>
        <v/>
      </c>
      <c r="C147" s="14" t="str">
        <f>IF($A147&lt;&gt;"",MINIFS(Merchant!$A:$A,Merchant!$B:$B,$G$2),)</f>
        <v/>
      </c>
      <c r="D147" s="14" t="str">
        <f t="shared" si="3"/>
        <v/>
      </c>
      <c r="E147" s="14" t="str">
        <f t="shared" si="4"/>
        <v/>
      </c>
      <c r="F147" s="6" t="str">
        <f>IF($A147&lt;&gt;"",MAXIFS(Token!$C:$C,Token!$A:$A,$D147),)</f>
        <v/>
      </c>
      <c r="L147" s="21" t="str">
        <f t="shared" si="5"/>
        <v/>
      </c>
    </row>
    <row r="148">
      <c r="A148" s="33" t="str">
        <f t="shared" si="1"/>
        <v/>
      </c>
      <c r="B148" s="22" t="str">
        <f t="shared" si="2"/>
        <v/>
      </c>
      <c r="C148" s="14" t="str">
        <f>IF($A148&lt;&gt;"",MINIFS(Merchant!$A:$A,Merchant!$B:$B,$G$2),)</f>
        <v/>
      </c>
      <c r="D148" s="14" t="str">
        <f t="shared" si="3"/>
        <v/>
      </c>
      <c r="E148" s="14" t="str">
        <f t="shared" si="4"/>
        <v/>
      </c>
      <c r="F148" s="6" t="str">
        <f>IF($A148&lt;&gt;"",MAXIFS(Token!$C:$C,Token!$A:$A,$D148),)</f>
        <v/>
      </c>
      <c r="L148" s="21" t="str">
        <f t="shared" si="5"/>
        <v/>
      </c>
    </row>
    <row r="149">
      <c r="A149" s="33" t="str">
        <f t="shared" si="1"/>
        <v/>
      </c>
      <c r="B149" s="22" t="str">
        <f t="shared" si="2"/>
        <v/>
      </c>
      <c r="C149" s="14" t="str">
        <f>IF($A149&lt;&gt;"",MINIFS(Merchant!$A:$A,Merchant!$B:$B,$G$2),)</f>
        <v/>
      </c>
      <c r="D149" s="14" t="str">
        <f t="shared" si="3"/>
        <v/>
      </c>
      <c r="E149" s="14" t="str">
        <f t="shared" si="4"/>
        <v/>
      </c>
      <c r="F149" s="6" t="str">
        <f>IF($A149&lt;&gt;"",MAXIFS(Token!$C:$C,Token!$A:$A,$D149),)</f>
        <v/>
      </c>
      <c r="L149" s="21" t="str">
        <f t="shared" si="5"/>
        <v/>
      </c>
    </row>
    <row r="150">
      <c r="A150" s="33" t="str">
        <f t="shared" si="1"/>
        <v/>
      </c>
      <c r="B150" s="22" t="str">
        <f t="shared" si="2"/>
        <v/>
      </c>
      <c r="C150" s="14" t="str">
        <f>IF($A150&lt;&gt;"",MINIFS(Merchant!$A:$A,Merchant!$B:$B,$G$2),)</f>
        <v/>
      </c>
      <c r="D150" s="14" t="str">
        <f t="shared" si="3"/>
        <v/>
      </c>
      <c r="E150" s="14" t="str">
        <f t="shared" si="4"/>
        <v/>
      </c>
      <c r="F150" s="6" t="str">
        <f>IF($A150&lt;&gt;"",MAXIFS(Token!$C:$C,Token!$A:$A,$D150),)</f>
        <v/>
      </c>
      <c r="L150" s="21" t="str">
        <f t="shared" si="5"/>
        <v/>
      </c>
    </row>
    <row r="151">
      <c r="A151" s="33" t="str">
        <f t="shared" si="1"/>
        <v/>
      </c>
      <c r="B151" s="22" t="str">
        <f t="shared" si="2"/>
        <v/>
      </c>
      <c r="C151" s="14" t="str">
        <f>IF($A151&lt;&gt;"",MINIFS(Merchant!$A:$A,Merchant!$B:$B,$G$2),)</f>
        <v/>
      </c>
      <c r="D151" s="14" t="str">
        <f t="shared" si="3"/>
        <v/>
      </c>
      <c r="E151" s="14" t="str">
        <f t="shared" si="4"/>
        <v/>
      </c>
      <c r="F151" s="6" t="str">
        <f>IF($A151&lt;&gt;"",MAXIFS(Token!$C:$C,Token!$A:$A,$D151),)</f>
        <v/>
      </c>
      <c r="L151" s="21" t="str">
        <f t="shared" si="5"/>
        <v/>
      </c>
    </row>
    <row r="152">
      <c r="A152" s="33" t="str">
        <f t="shared" si="1"/>
        <v/>
      </c>
      <c r="B152" s="22" t="str">
        <f t="shared" si="2"/>
        <v/>
      </c>
      <c r="C152" s="14" t="str">
        <f>IF($A152&lt;&gt;"",MINIFS(Merchant!$A:$A,Merchant!$B:$B,$G$2),)</f>
        <v/>
      </c>
      <c r="D152" s="14" t="str">
        <f t="shared" si="3"/>
        <v/>
      </c>
      <c r="E152" s="14" t="str">
        <f t="shared" si="4"/>
        <v/>
      </c>
      <c r="F152" s="6" t="str">
        <f>IF($A152&lt;&gt;"",MAXIFS(Token!$C:$C,Token!$A:$A,$D152),)</f>
        <v/>
      </c>
      <c r="L152" s="21" t="str">
        <f t="shared" si="5"/>
        <v/>
      </c>
    </row>
    <row r="153">
      <c r="A153" s="33" t="str">
        <f t="shared" si="1"/>
        <v/>
      </c>
      <c r="B153" s="22" t="str">
        <f t="shared" si="2"/>
        <v/>
      </c>
      <c r="C153" s="14" t="str">
        <f>IF($A153&lt;&gt;"",MINIFS(Merchant!$A:$A,Merchant!$B:$B,$G$2),)</f>
        <v/>
      </c>
      <c r="D153" s="14" t="str">
        <f t="shared" si="3"/>
        <v/>
      </c>
      <c r="E153" s="14" t="str">
        <f t="shared" si="4"/>
        <v/>
      </c>
      <c r="F153" s="6" t="str">
        <f>IF($A153&lt;&gt;"",MAXIFS(Token!$C:$C,Token!$A:$A,$D153),)</f>
        <v/>
      </c>
      <c r="L153" s="21" t="str">
        <f t="shared" si="5"/>
        <v/>
      </c>
    </row>
    <row r="154">
      <c r="A154" s="33" t="str">
        <f t="shared" si="1"/>
        <v/>
      </c>
      <c r="B154" s="22" t="str">
        <f t="shared" si="2"/>
        <v/>
      </c>
      <c r="C154" s="14" t="str">
        <f>IF($A154&lt;&gt;"",MINIFS(Merchant!$A:$A,Merchant!$B:$B,$G$2),)</f>
        <v/>
      </c>
      <c r="D154" s="14" t="str">
        <f t="shared" si="3"/>
        <v/>
      </c>
      <c r="E154" s="14" t="str">
        <f t="shared" si="4"/>
        <v/>
      </c>
      <c r="F154" s="6" t="str">
        <f>IF($A154&lt;&gt;"",MAXIFS(Token!$C:$C,Token!$A:$A,$D154),)</f>
        <v/>
      </c>
      <c r="L154" s="21" t="str">
        <f t="shared" si="5"/>
        <v/>
      </c>
    </row>
    <row r="155">
      <c r="A155" s="33" t="str">
        <f t="shared" si="1"/>
        <v/>
      </c>
      <c r="B155" s="22" t="str">
        <f t="shared" si="2"/>
        <v/>
      </c>
      <c r="C155" s="14" t="str">
        <f>IF($A155&lt;&gt;"",MINIFS(Merchant!$A:$A,Merchant!$B:$B,$G$2),)</f>
        <v/>
      </c>
      <c r="D155" s="14" t="str">
        <f t="shared" si="3"/>
        <v/>
      </c>
      <c r="E155" s="14" t="str">
        <f t="shared" si="4"/>
        <v/>
      </c>
      <c r="F155" s="6" t="str">
        <f>IF($A155&lt;&gt;"",MAXIFS(Token!$C:$C,Token!$A:$A,$D155),)</f>
        <v/>
      </c>
      <c r="L155" s="21" t="str">
        <f t="shared" si="5"/>
        <v/>
      </c>
    </row>
    <row r="156">
      <c r="A156" s="33" t="str">
        <f t="shared" si="1"/>
        <v/>
      </c>
      <c r="B156" s="22" t="str">
        <f t="shared" si="2"/>
        <v/>
      </c>
      <c r="C156" s="14" t="str">
        <f>IF($A156&lt;&gt;"",MINIFS(Merchant!$A:$A,Merchant!$B:$B,$G$2),)</f>
        <v/>
      </c>
      <c r="D156" s="14" t="str">
        <f t="shared" si="3"/>
        <v/>
      </c>
      <c r="E156" s="14" t="str">
        <f t="shared" si="4"/>
        <v/>
      </c>
      <c r="F156" s="6" t="str">
        <f>IF($A156&lt;&gt;"",MAXIFS(Token!$C:$C,Token!$A:$A,$D156),)</f>
        <v/>
      </c>
      <c r="L156" s="21" t="str">
        <f t="shared" si="5"/>
        <v/>
      </c>
    </row>
    <row r="157">
      <c r="A157" s="33" t="str">
        <f t="shared" si="1"/>
        <v/>
      </c>
      <c r="B157" s="22" t="str">
        <f t="shared" si="2"/>
        <v/>
      </c>
      <c r="C157" s="14" t="str">
        <f>IF($A157&lt;&gt;"",MINIFS(Merchant!$A:$A,Merchant!$B:$B,$G$2),)</f>
        <v/>
      </c>
      <c r="D157" s="14" t="str">
        <f t="shared" si="3"/>
        <v/>
      </c>
      <c r="E157" s="14" t="str">
        <f t="shared" si="4"/>
        <v/>
      </c>
      <c r="F157" s="6" t="str">
        <f>IF($A157&lt;&gt;"",MAXIFS(Token!$C:$C,Token!$A:$A,$D157),)</f>
        <v/>
      </c>
      <c r="L157" s="21" t="str">
        <f t="shared" si="5"/>
        <v/>
      </c>
    </row>
    <row r="158">
      <c r="A158" s="33" t="str">
        <f t="shared" si="1"/>
        <v/>
      </c>
      <c r="B158" s="22" t="str">
        <f t="shared" si="2"/>
        <v/>
      </c>
      <c r="C158" s="14" t="str">
        <f>IF($A158&lt;&gt;"",MINIFS(Merchant!$A:$A,Merchant!$B:$B,$G$2),)</f>
        <v/>
      </c>
      <c r="D158" s="14" t="str">
        <f t="shared" si="3"/>
        <v/>
      </c>
      <c r="E158" s="14" t="str">
        <f t="shared" si="4"/>
        <v/>
      </c>
      <c r="F158" s="6" t="str">
        <f>IF($A158&lt;&gt;"",MAXIFS(Token!$C:$C,Token!$A:$A,$D158),)</f>
        <v/>
      </c>
      <c r="L158" s="21" t="str">
        <f t="shared" si="5"/>
        <v/>
      </c>
    </row>
    <row r="159">
      <c r="A159" s="33" t="str">
        <f t="shared" si="1"/>
        <v/>
      </c>
      <c r="B159" s="22" t="str">
        <f t="shared" si="2"/>
        <v/>
      </c>
      <c r="C159" s="14" t="str">
        <f>IF($A159&lt;&gt;"",MINIFS(Merchant!$A:$A,Merchant!$B:$B,$G$2),)</f>
        <v/>
      </c>
      <c r="D159" s="14" t="str">
        <f t="shared" si="3"/>
        <v/>
      </c>
      <c r="E159" s="14" t="str">
        <f t="shared" si="4"/>
        <v/>
      </c>
      <c r="F159" s="6" t="str">
        <f>IF($A159&lt;&gt;"",MAXIFS(Token!$C:$C,Token!$A:$A,$D159),)</f>
        <v/>
      </c>
      <c r="L159" s="21" t="str">
        <f t="shared" si="5"/>
        <v/>
      </c>
    </row>
    <row r="160">
      <c r="A160" s="33" t="str">
        <f t="shared" si="1"/>
        <v/>
      </c>
      <c r="B160" s="22" t="str">
        <f t="shared" si="2"/>
        <v/>
      </c>
      <c r="C160" s="14" t="str">
        <f>IF($A160&lt;&gt;"",MINIFS(Merchant!$A:$A,Merchant!$B:$B,$G$2),)</f>
        <v/>
      </c>
      <c r="D160" s="14" t="str">
        <f t="shared" si="3"/>
        <v/>
      </c>
      <c r="E160" s="14" t="str">
        <f t="shared" si="4"/>
        <v/>
      </c>
      <c r="F160" s="6" t="str">
        <f>IF($A160&lt;&gt;"",MAXIFS(Token!$C:$C,Token!$A:$A,$D160),)</f>
        <v/>
      </c>
      <c r="L160" s="21" t="str">
        <f t="shared" si="5"/>
        <v/>
      </c>
    </row>
    <row r="161">
      <c r="A161" s="33" t="str">
        <f t="shared" si="1"/>
        <v/>
      </c>
      <c r="B161" s="22" t="str">
        <f t="shared" si="2"/>
        <v/>
      </c>
      <c r="C161" s="14" t="str">
        <f>IF($A161&lt;&gt;"",MINIFS(Merchant!$A:$A,Merchant!$B:$B,$G$2),)</f>
        <v/>
      </c>
      <c r="D161" s="14" t="str">
        <f t="shared" si="3"/>
        <v/>
      </c>
      <c r="E161" s="14" t="str">
        <f t="shared" si="4"/>
        <v/>
      </c>
      <c r="F161" s="6" t="str">
        <f>IF($A161&lt;&gt;"",MAXIFS(Token!$C:$C,Token!$A:$A,$D161),)</f>
        <v/>
      </c>
      <c r="L161" s="21" t="str">
        <f t="shared" si="5"/>
        <v/>
      </c>
    </row>
    <row r="162">
      <c r="A162" s="33" t="str">
        <f t="shared" si="1"/>
        <v/>
      </c>
      <c r="B162" s="22" t="str">
        <f t="shared" si="2"/>
        <v/>
      </c>
      <c r="C162" s="14" t="str">
        <f>IF($A162&lt;&gt;"",MINIFS(Merchant!$A:$A,Merchant!$B:$B,$G$2),)</f>
        <v/>
      </c>
      <c r="D162" s="14" t="str">
        <f t="shared" si="3"/>
        <v/>
      </c>
      <c r="E162" s="14" t="str">
        <f t="shared" si="4"/>
        <v/>
      </c>
      <c r="F162" s="6" t="str">
        <f>IF($A162&lt;&gt;"",MAXIFS(Token!$C:$C,Token!$A:$A,$D162),)</f>
        <v/>
      </c>
      <c r="L162" s="21" t="str">
        <f t="shared" si="5"/>
        <v/>
      </c>
    </row>
    <row r="163">
      <c r="A163" s="33" t="str">
        <f t="shared" si="1"/>
        <v/>
      </c>
      <c r="B163" s="22" t="str">
        <f t="shared" si="2"/>
        <v/>
      </c>
      <c r="C163" s="14" t="str">
        <f>IF($A163&lt;&gt;"",MINIFS(Merchant!$A:$A,Merchant!$B:$B,$G$2),)</f>
        <v/>
      </c>
      <c r="D163" s="14" t="str">
        <f t="shared" si="3"/>
        <v/>
      </c>
      <c r="E163" s="14" t="str">
        <f t="shared" si="4"/>
        <v/>
      </c>
      <c r="F163" s="6" t="str">
        <f>IF($A163&lt;&gt;"",MAXIFS(Token!$C:$C,Token!$A:$A,$D163),)</f>
        <v/>
      </c>
      <c r="L163" s="21" t="str">
        <f t="shared" si="5"/>
        <v/>
      </c>
    </row>
    <row r="164">
      <c r="A164" s="33" t="str">
        <f t="shared" si="1"/>
        <v/>
      </c>
      <c r="B164" s="22" t="str">
        <f t="shared" si="2"/>
        <v/>
      </c>
      <c r="C164" s="14" t="str">
        <f>IF($A164&lt;&gt;"",MINIFS(Merchant!$A:$A,Merchant!$B:$B,$G$2),)</f>
        <v/>
      </c>
      <c r="D164" s="14" t="str">
        <f t="shared" si="3"/>
        <v/>
      </c>
      <c r="E164" s="14" t="str">
        <f t="shared" si="4"/>
        <v/>
      </c>
      <c r="F164" s="6" t="str">
        <f>IF($A164&lt;&gt;"",MAXIFS(Token!$C:$C,Token!$A:$A,$D164),)</f>
        <v/>
      </c>
      <c r="L164" s="21" t="str">
        <f t="shared" si="5"/>
        <v/>
      </c>
    </row>
    <row r="165">
      <c r="A165" s="33" t="str">
        <f t="shared" si="1"/>
        <v/>
      </c>
      <c r="B165" s="22" t="str">
        <f t="shared" si="2"/>
        <v/>
      </c>
      <c r="C165" s="14" t="str">
        <f>IF($A165&lt;&gt;"",MINIFS(Merchant!$A:$A,Merchant!$B:$B,$G$2),)</f>
        <v/>
      </c>
      <c r="D165" s="14" t="str">
        <f t="shared" si="3"/>
        <v/>
      </c>
      <c r="E165" s="14" t="str">
        <f t="shared" si="4"/>
        <v/>
      </c>
      <c r="F165" s="6" t="str">
        <f>IF($A165&lt;&gt;"",MAXIFS(Token!$C:$C,Token!$A:$A,$D165),)</f>
        <v/>
      </c>
      <c r="L165" s="21" t="str">
        <f t="shared" si="5"/>
        <v/>
      </c>
    </row>
    <row r="166">
      <c r="A166" s="33" t="str">
        <f t="shared" si="1"/>
        <v/>
      </c>
      <c r="B166" s="22" t="str">
        <f t="shared" si="2"/>
        <v/>
      </c>
      <c r="C166" s="14" t="str">
        <f>IF($A166&lt;&gt;"",MINIFS(Merchant!$A:$A,Merchant!$B:$B,$G$2),)</f>
        <v/>
      </c>
      <c r="D166" s="14" t="str">
        <f t="shared" si="3"/>
        <v/>
      </c>
      <c r="E166" s="14" t="str">
        <f t="shared" si="4"/>
        <v/>
      </c>
      <c r="F166" s="6" t="str">
        <f>IF($A166&lt;&gt;"",MAXIFS(Token!$C:$C,Token!$A:$A,$D166),)</f>
        <v/>
      </c>
      <c r="L166" s="21" t="str">
        <f t="shared" si="5"/>
        <v/>
      </c>
    </row>
    <row r="167">
      <c r="A167" s="33" t="str">
        <f t="shared" si="1"/>
        <v/>
      </c>
      <c r="B167" s="22" t="str">
        <f t="shared" si="2"/>
        <v/>
      </c>
      <c r="C167" s="14" t="str">
        <f>IF($A167&lt;&gt;"",MINIFS(Merchant!$A:$A,Merchant!$B:$B,$G$2),)</f>
        <v/>
      </c>
      <c r="D167" s="14" t="str">
        <f t="shared" si="3"/>
        <v/>
      </c>
      <c r="E167" s="14" t="str">
        <f t="shared" si="4"/>
        <v/>
      </c>
      <c r="F167" s="6" t="str">
        <f>IF($A167&lt;&gt;"",MAXIFS(Token!$C:$C,Token!$A:$A,$D167),)</f>
        <v/>
      </c>
      <c r="L167" s="21" t="str">
        <f t="shared" si="5"/>
        <v/>
      </c>
    </row>
    <row r="168">
      <c r="A168" s="33" t="str">
        <f t="shared" si="1"/>
        <v/>
      </c>
      <c r="B168" s="22" t="str">
        <f t="shared" si="2"/>
        <v/>
      </c>
      <c r="C168" s="14" t="str">
        <f>IF($A168&lt;&gt;"",MINIFS(Merchant!$A:$A,Merchant!$B:$B,$G$2),)</f>
        <v/>
      </c>
      <c r="D168" s="14" t="str">
        <f t="shared" si="3"/>
        <v/>
      </c>
      <c r="E168" s="14" t="str">
        <f t="shared" si="4"/>
        <v/>
      </c>
      <c r="F168" s="6" t="str">
        <f>IF($A168&lt;&gt;"",MAXIFS(Token!$C:$C,Token!$A:$A,$D168),)</f>
        <v/>
      </c>
      <c r="L168" s="21" t="str">
        <f t="shared" si="5"/>
        <v/>
      </c>
    </row>
    <row r="169">
      <c r="A169" s="33" t="str">
        <f t="shared" si="1"/>
        <v/>
      </c>
      <c r="B169" s="22" t="str">
        <f t="shared" si="2"/>
        <v/>
      </c>
      <c r="C169" s="14" t="str">
        <f>IF($A169&lt;&gt;"",MINIFS(Merchant!$A:$A,Merchant!$B:$B,$G$2),)</f>
        <v/>
      </c>
      <c r="D169" s="14" t="str">
        <f t="shared" si="3"/>
        <v/>
      </c>
      <c r="E169" s="14" t="str">
        <f t="shared" si="4"/>
        <v/>
      </c>
      <c r="F169" s="6" t="str">
        <f>IF($A169&lt;&gt;"",MAXIFS(Token!$C:$C,Token!$A:$A,$D169),)</f>
        <v/>
      </c>
      <c r="L169" s="21" t="str">
        <f t="shared" si="5"/>
        <v/>
      </c>
    </row>
    <row r="170">
      <c r="A170" s="33" t="str">
        <f t="shared" si="1"/>
        <v/>
      </c>
      <c r="B170" s="22" t="str">
        <f t="shared" si="2"/>
        <v/>
      </c>
      <c r="C170" s="14" t="str">
        <f>IF($A170&lt;&gt;"",MINIFS(Merchant!$A:$A,Merchant!$B:$B,$G$2),)</f>
        <v/>
      </c>
      <c r="D170" s="14" t="str">
        <f t="shared" si="3"/>
        <v/>
      </c>
      <c r="E170" s="14" t="str">
        <f t="shared" si="4"/>
        <v/>
      </c>
      <c r="F170" s="6" t="str">
        <f>IF($A170&lt;&gt;"",MAXIFS(Token!$C:$C,Token!$A:$A,$D170),)</f>
        <v/>
      </c>
      <c r="L170" s="21" t="str">
        <f t="shared" si="5"/>
        <v/>
      </c>
    </row>
    <row r="171">
      <c r="A171" s="33" t="str">
        <f t="shared" si="1"/>
        <v/>
      </c>
      <c r="B171" s="22" t="str">
        <f t="shared" si="2"/>
        <v/>
      </c>
      <c r="C171" s="14" t="str">
        <f>IF($A171&lt;&gt;"",MINIFS(Merchant!$A:$A,Merchant!$B:$B,$G$2),)</f>
        <v/>
      </c>
      <c r="D171" s="14" t="str">
        <f t="shared" si="3"/>
        <v/>
      </c>
      <c r="E171" s="14" t="str">
        <f t="shared" si="4"/>
        <v/>
      </c>
      <c r="F171" s="6" t="str">
        <f>IF($A171&lt;&gt;"",MAXIFS(Token!$C:$C,Token!$A:$A,$D171),)</f>
        <v/>
      </c>
      <c r="L171" s="21" t="str">
        <f t="shared" si="5"/>
        <v/>
      </c>
    </row>
    <row r="172">
      <c r="A172" s="33" t="str">
        <f t="shared" si="1"/>
        <v/>
      </c>
      <c r="B172" s="22" t="str">
        <f t="shared" si="2"/>
        <v/>
      </c>
      <c r="C172" s="14" t="str">
        <f>IF($A172&lt;&gt;"",MINIFS(Merchant!$A:$A,Merchant!$B:$B,$G$2),)</f>
        <v/>
      </c>
      <c r="D172" s="14" t="str">
        <f t="shared" si="3"/>
        <v/>
      </c>
      <c r="E172" s="14" t="str">
        <f t="shared" si="4"/>
        <v/>
      </c>
      <c r="F172" s="6" t="str">
        <f>IF($A172&lt;&gt;"",MAXIFS(Token!$C:$C,Token!$A:$A,$D172),)</f>
        <v/>
      </c>
      <c r="L172" s="21" t="str">
        <f t="shared" si="5"/>
        <v/>
      </c>
    </row>
    <row r="173">
      <c r="A173" s="33" t="str">
        <f t="shared" si="1"/>
        <v/>
      </c>
      <c r="B173" s="22" t="str">
        <f t="shared" si="2"/>
        <v/>
      </c>
      <c r="C173" s="14" t="str">
        <f>IF($A173&lt;&gt;"",MINIFS(Merchant!$A:$A,Merchant!$B:$B,$G$2),)</f>
        <v/>
      </c>
      <c r="D173" s="14" t="str">
        <f t="shared" si="3"/>
        <v/>
      </c>
      <c r="E173" s="14" t="str">
        <f t="shared" si="4"/>
        <v/>
      </c>
      <c r="F173" s="6" t="str">
        <f>IF($A173&lt;&gt;"",MAXIFS(Token!$C:$C,Token!$A:$A,$D173),)</f>
        <v/>
      </c>
      <c r="L173" s="21" t="str">
        <f t="shared" si="5"/>
        <v/>
      </c>
    </row>
    <row r="174">
      <c r="A174" s="33" t="str">
        <f t="shared" si="1"/>
        <v/>
      </c>
      <c r="B174" s="22" t="str">
        <f t="shared" si="2"/>
        <v/>
      </c>
      <c r="C174" s="14" t="str">
        <f>IF($A174&lt;&gt;"",MINIFS(Merchant!$A:$A,Merchant!$B:$B,$G$2),)</f>
        <v/>
      </c>
      <c r="D174" s="14" t="str">
        <f t="shared" si="3"/>
        <v/>
      </c>
      <c r="E174" s="14" t="str">
        <f t="shared" si="4"/>
        <v/>
      </c>
      <c r="F174" s="6" t="str">
        <f>IF($A174&lt;&gt;"",MAXIFS(Token!$C:$C,Token!$A:$A,$D174),)</f>
        <v/>
      </c>
      <c r="L174" s="21" t="str">
        <f t="shared" si="5"/>
        <v/>
      </c>
    </row>
    <row r="175">
      <c r="A175" s="33" t="str">
        <f t="shared" si="1"/>
        <v/>
      </c>
      <c r="B175" s="22" t="str">
        <f t="shared" si="2"/>
        <v/>
      </c>
      <c r="C175" s="14" t="str">
        <f>IF($A175&lt;&gt;"",MINIFS(Merchant!$A:$A,Merchant!$B:$B,$G$2),)</f>
        <v/>
      </c>
      <c r="D175" s="14" t="str">
        <f t="shared" si="3"/>
        <v/>
      </c>
      <c r="E175" s="14" t="str">
        <f t="shared" si="4"/>
        <v/>
      </c>
      <c r="F175" s="6" t="str">
        <f>IF($A175&lt;&gt;"",MAXIFS(Token!$C:$C,Token!$A:$A,$D175),)</f>
        <v/>
      </c>
      <c r="L175" s="21" t="str">
        <f t="shared" si="5"/>
        <v/>
      </c>
    </row>
    <row r="176">
      <c r="A176" s="33" t="str">
        <f t="shared" si="1"/>
        <v/>
      </c>
      <c r="B176" s="22" t="str">
        <f t="shared" si="2"/>
        <v/>
      </c>
      <c r="C176" s="14" t="str">
        <f>IF($A176&lt;&gt;"",MINIFS(Merchant!$A:$A,Merchant!$B:$B,$G$2),)</f>
        <v/>
      </c>
      <c r="D176" s="14" t="str">
        <f t="shared" si="3"/>
        <v/>
      </c>
      <c r="E176" s="14" t="str">
        <f t="shared" si="4"/>
        <v/>
      </c>
      <c r="F176" s="6" t="str">
        <f>IF($A176&lt;&gt;"",MAXIFS(Token!$C:$C,Token!$A:$A,$D176),)</f>
        <v/>
      </c>
      <c r="L176" s="21" t="str">
        <f t="shared" si="5"/>
        <v/>
      </c>
    </row>
    <row r="177">
      <c r="A177" s="33" t="str">
        <f t="shared" si="1"/>
        <v/>
      </c>
      <c r="B177" s="22" t="str">
        <f t="shared" si="2"/>
        <v/>
      </c>
      <c r="C177" s="14" t="str">
        <f>IF($A177&lt;&gt;"",MINIFS(Merchant!$A:$A,Merchant!$B:$B,$G$2),)</f>
        <v/>
      </c>
      <c r="D177" s="14" t="str">
        <f t="shared" si="3"/>
        <v/>
      </c>
      <c r="E177" s="14" t="str">
        <f t="shared" si="4"/>
        <v/>
      </c>
      <c r="F177" s="6" t="str">
        <f>IF($A177&lt;&gt;"",MAXIFS(Token!$C:$C,Token!$A:$A,$D177),)</f>
        <v/>
      </c>
      <c r="L177" s="21" t="str">
        <f t="shared" si="5"/>
        <v/>
      </c>
    </row>
    <row r="178">
      <c r="A178" s="33" t="str">
        <f t="shared" si="1"/>
        <v/>
      </c>
      <c r="B178" s="22" t="str">
        <f t="shared" si="2"/>
        <v/>
      </c>
      <c r="C178" s="14" t="str">
        <f>IF($A178&lt;&gt;"",MINIFS(Merchant!$A:$A,Merchant!$B:$B,$G$2),)</f>
        <v/>
      </c>
      <c r="D178" s="14" t="str">
        <f t="shared" si="3"/>
        <v/>
      </c>
      <c r="E178" s="14" t="str">
        <f t="shared" si="4"/>
        <v/>
      </c>
      <c r="F178" s="6" t="str">
        <f>IF($A178&lt;&gt;"",MAXIFS(Token!$C:$C,Token!$A:$A,$D178),)</f>
        <v/>
      </c>
      <c r="L178" s="21" t="str">
        <f t="shared" si="5"/>
        <v/>
      </c>
    </row>
    <row r="179">
      <c r="A179" s="33" t="str">
        <f t="shared" si="1"/>
        <v/>
      </c>
      <c r="B179" s="22" t="str">
        <f t="shared" si="2"/>
        <v/>
      </c>
      <c r="C179" s="14" t="str">
        <f>IF($A179&lt;&gt;"",MINIFS(Merchant!$A:$A,Merchant!$B:$B,$G$2),)</f>
        <v/>
      </c>
      <c r="D179" s="14" t="str">
        <f t="shared" si="3"/>
        <v/>
      </c>
      <c r="E179" s="14" t="str">
        <f t="shared" si="4"/>
        <v/>
      </c>
      <c r="F179" s="6" t="str">
        <f>IF($A179&lt;&gt;"",MAXIFS(Token!$C:$C,Token!$A:$A,$D179),)</f>
        <v/>
      </c>
      <c r="L179" s="21" t="str">
        <f t="shared" si="5"/>
        <v/>
      </c>
    </row>
    <row r="180">
      <c r="A180" s="33" t="str">
        <f t="shared" si="1"/>
        <v/>
      </c>
      <c r="B180" s="22" t="str">
        <f t="shared" si="2"/>
        <v/>
      </c>
      <c r="C180" s="14" t="str">
        <f>IF($A180&lt;&gt;"",MINIFS(Merchant!$A:$A,Merchant!$B:$B,$G$2),)</f>
        <v/>
      </c>
      <c r="D180" s="14" t="str">
        <f t="shared" si="3"/>
        <v/>
      </c>
      <c r="E180" s="14" t="str">
        <f t="shared" si="4"/>
        <v/>
      </c>
      <c r="F180" s="6" t="str">
        <f>IF($A180&lt;&gt;"",MAXIFS(Token!$C:$C,Token!$A:$A,$D180),)</f>
        <v/>
      </c>
      <c r="L180" s="21" t="str">
        <f t="shared" si="5"/>
        <v/>
      </c>
    </row>
    <row r="181">
      <c r="A181" s="33" t="str">
        <f t="shared" si="1"/>
        <v/>
      </c>
      <c r="B181" s="22" t="str">
        <f t="shared" si="2"/>
        <v/>
      </c>
      <c r="C181" s="14" t="str">
        <f>IF($A181&lt;&gt;"",MINIFS(Merchant!$A:$A,Merchant!$B:$B,$G$2),)</f>
        <v/>
      </c>
      <c r="D181" s="14" t="str">
        <f t="shared" si="3"/>
        <v/>
      </c>
      <c r="E181" s="14" t="str">
        <f t="shared" si="4"/>
        <v/>
      </c>
      <c r="F181" s="6" t="str">
        <f>IF($A181&lt;&gt;"",MAXIFS(Token!$C:$C,Token!$A:$A,$D181),)</f>
        <v/>
      </c>
      <c r="L181" s="21" t="str">
        <f t="shared" si="5"/>
        <v/>
      </c>
    </row>
    <row r="182">
      <c r="A182" s="33" t="str">
        <f t="shared" si="1"/>
        <v/>
      </c>
      <c r="B182" s="22" t="str">
        <f t="shared" si="2"/>
        <v/>
      </c>
      <c r="C182" s="14" t="str">
        <f>IF($A182&lt;&gt;"",MINIFS(Merchant!$A:$A,Merchant!$B:$B,$G$2),)</f>
        <v/>
      </c>
      <c r="D182" s="14" t="str">
        <f t="shared" si="3"/>
        <v/>
      </c>
      <c r="E182" s="14" t="str">
        <f t="shared" si="4"/>
        <v/>
      </c>
      <c r="F182" s="6" t="str">
        <f>IF($A182&lt;&gt;"",MAXIFS(Token!$C:$C,Token!$A:$A,$D182),)</f>
        <v/>
      </c>
      <c r="L182" s="21" t="str">
        <f t="shared" si="5"/>
        <v/>
      </c>
    </row>
    <row r="183">
      <c r="A183" s="33" t="str">
        <f t="shared" si="1"/>
        <v/>
      </c>
      <c r="B183" s="22" t="str">
        <f t="shared" si="2"/>
        <v/>
      </c>
      <c r="C183" s="14" t="str">
        <f>IF($A183&lt;&gt;"",MINIFS(Merchant!$A:$A,Merchant!$B:$B,$G$2),)</f>
        <v/>
      </c>
      <c r="D183" s="14" t="str">
        <f t="shared" si="3"/>
        <v/>
      </c>
      <c r="E183" s="14" t="str">
        <f t="shared" si="4"/>
        <v/>
      </c>
      <c r="F183" s="6" t="str">
        <f>IF($A183&lt;&gt;"",MAXIFS(Token!$C:$C,Token!$A:$A,$D183),)</f>
        <v/>
      </c>
      <c r="L183" s="21" t="str">
        <f t="shared" si="5"/>
        <v/>
      </c>
    </row>
    <row r="184">
      <c r="A184" s="33" t="str">
        <f t="shared" si="1"/>
        <v/>
      </c>
      <c r="B184" s="22" t="str">
        <f t="shared" si="2"/>
        <v/>
      </c>
      <c r="C184" s="14" t="str">
        <f>IF($A184&lt;&gt;"",MINIFS(Merchant!$A:$A,Merchant!$B:$B,$G$2),)</f>
        <v/>
      </c>
      <c r="D184" s="14" t="str">
        <f t="shared" si="3"/>
        <v/>
      </c>
      <c r="E184" s="14" t="str">
        <f t="shared" si="4"/>
        <v/>
      </c>
      <c r="F184" s="6" t="str">
        <f>IF($A184&lt;&gt;"",MAXIFS(Token!$C:$C,Token!$A:$A,$D184),)</f>
        <v/>
      </c>
      <c r="L184" s="21" t="str">
        <f t="shared" si="5"/>
        <v/>
      </c>
    </row>
    <row r="185">
      <c r="A185" s="33" t="str">
        <f t="shared" si="1"/>
        <v/>
      </c>
      <c r="B185" s="22" t="str">
        <f t="shared" si="2"/>
        <v/>
      </c>
      <c r="C185" s="14" t="str">
        <f>IF($A185&lt;&gt;"",MINIFS(Merchant!$A:$A,Merchant!$B:$B,$G$2),)</f>
        <v/>
      </c>
      <c r="D185" s="14" t="str">
        <f t="shared" si="3"/>
        <v/>
      </c>
      <c r="E185" s="14" t="str">
        <f t="shared" si="4"/>
        <v/>
      </c>
      <c r="F185" s="6" t="str">
        <f>IF($A185&lt;&gt;"",MAXIFS(Token!$C:$C,Token!$A:$A,$D185),)</f>
        <v/>
      </c>
      <c r="L185" s="21" t="str">
        <f t="shared" si="5"/>
        <v/>
      </c>
    </row>
    <row r="186">
      <c r="A186" s="33" t="str">
        <f t="shared" si="1"/>
        <v/>
      </c>
      <c r="B186" s="22" t="str">
        <f t="shared" si="2"/>
        <v/>
      </c>
      <c r="C186" s="14" t="str">
        <f>IF($A186&lt;&gt;"",MINIFS(Merchant!$A:$A,Merchant!$B:$B,$G$2),)</f>
        <v/>
      </c>
      <c r="D186" s="14" t="str">
        <f t="shared" si="3"/>
        <v/>
      </c>
      <c r="E186" s="14" t="str">
        <f t="shared" si="4"/>
        <v/>
      </c>
      <c r="F186" s="6" t="str">
        <f>IF($A186&lt;&gt;"",MAXIFS(Token!$C:$C,Token!$A:$A,$D186),)</f>
        <v/>
      </c>
      <c r="L186" s="21" t="str">
        <f t="shared" si="5"/>
        <v/>
      </c>
    </row>
    <row r="187">
      <c r="A187" s="33" t="str">
        <f t="shared" si="1"/>
        <v/>
      </c>
      <c r="B187" s="22" t="str">
        <f t="shared" si="2"/>
        <v/>
      </c>
      <c r="C187" s="14" t="str">
        <f>IF($A187&lt;&gt;"",MINIFS(Merchant!$A:$A,Merchant!$B:$B,$G$2),)</f>
        <v/>
      </c>
      <c r="D187" s="14" t="str">
        <f t="shared" si="3"/>
        <v/>
      </c>
      <c r="E187" s="14" t="str">
        <f t="shared" si="4"/>
        <v/>
      </c>
      <c r="F187" s="6" t="str">
        <f>IF($A187&lt;&gt;"",MAXIFS(Token!$C:$C,Token!$A:$A,$D187),)</f>
        <v/>
      </c>
      <c r="L187" s="21" t="str">
        <f t="shared" si="5"/>
        <v/>
      </c>
    </row>
    <row r="188">
      <c r="A188" s="33" t="str">
        <f t="shared" si="1"/>
        <v/>
      </c>
      <c r="B188" s="22" t="str">
        <f t="shared" si="2"/>
        <v/>
      </c>
      <c r="C188" s="14" t="str">
        <f>IF($A188&lt;&gt;"",MINIFS(Merchant!$A:$A,Merchant!$B:$B,$G$2),)</f>
        <v/>
      </c>
      <c r="D188" s="14" t="str">
        <f t="shared" si="3"/>
        <v/>
      </c>
      <c r="E188" s="14" t="str">
        <f t="shared" si="4"/>
        <v/>
      </c>
      <c r="F188" s="6" t="str">
        <f>IF($A188&lt;&gt;"",MAXIFS(Token!$C:$C,Token!$A:$A,$D188),)</f>
        <v/>
      </c>
      <c r="L188" s="21" t="str">
        <f t="shared" si="5"/>
        <v/>
      </c>
    </row>
    <row r="189">
      <c r="A189" s="33" t="str">
        <f t="shared" si="1"/>
        <v/>
      </c>
      <c r="B189" s="22" t="str">
        <f t="shared" si="2"/>
        <v/>
      </c>
      <c r="C189" s="14" t="str">
        <f>IF($A189&lt;&gt;"",MINIFS(Merchant!$A:$A,Merchant!$B:$B,$G$2),)</f>
        <v/>
      </c>
      <c r="D189" s="14" t="str">
        <f t="shared" si="3"/>
        <v/>
      </c>
      <c r="E189" s="14" t="str">
        <f t="shared" si="4"/>
        <v/>
      </c>
      <c r="F189" s="6" t="str">
        <f>IF($A189&lt;&gt;"",MAXIFS(Token!$C:$C,Token!$A:$A,$D189),)</f>
        <v/>
      </c>
      <c r="L189" s="21" t="str">
        <f t="shared" si="5"/>
        <v/>
      </c>
    </row>
    <row r="190">
      <c r="A190" s="33" t="str">
        <f t="shared" si="1"/>
        <v/>
      </c>
      <c r="B190" s="22" t="str">
        <f t="shared" si="2"/>
        <v/>
      </c>
      <c r="C190" s="14" t="str">
        <f>IF($A190&lt;&gt;"",MINIFS(Merchant!$A:$A,Merchant!$B:$B,$G$2),)</f>
        <v/>
      </c>
      <c r="D190" s="14" t="str">
        <f t="shared" si="3"/>
        <v/>
      </c>
      <c r="E190" s="14" t="str">
        <f t="shared" si="4"/>
        <v/>
      </c>
      <c r="F190" s="6" t="str">
        <f>IF($A190&lt;&gt;"",MAXIFS(Token!$C:$C,Token!$A:$A,$D190),)</f>
        <v/>
      </c>
      <c r="L190" s="21" t="str">
        <f t="shared" si="5"/>
        <v/>
      </c>
    </row>
    <row r="191">
      <c r="A191" s="33" t="str">
        <f t="shared" si="1"/>
        <v/>
      </c>
      <c r="B191" s="22" t="str">
        <f t="shared" si="2"/>
        <v/>
      </c>
      <c r="C191" s="14" t="str">
        <f>IF($A191&lt;&gt;"",MINIFS(Merchant!$A:$A,Merchant!$B:$B,$G$2),)</f>
        <v/>
      </c>
      <c r="D191" s="14" t="str">
        <f t="shared" si="3"/>
        <v/>
      </c>
      <c r="E191" s="14" t="str">
        <f t="shared" si="4"/>
        <v/>
      </c>
      <c r="F191" s="6" t="str">
        <f>IF($A191&lt;&gt;"",MAXIFS(Token!$C:$C,Token!$A:$A,$D191),)</f>
        <v/>
      </c>
      <c r="L191" s="21" t="str">
        <f t="shared" si="5"/>
        <v/>
      </c>
    </row>
    <row r="192">
      <c r="A192" s="33" t="str">
        <f t="shared" si="1"/>
        <v/>
      </c>
      <c r="B192" s="22" t="str">
        <f t="shared" si="2"/>
        <v/>
      </c>
      <c r="C192" s="14" t="str">
        <f>IF($A192&lt;&gt;"",MINIFS(Merchant!$A:$A,Merchant!$B:$B,$G$2),)</f>
        <v/>
      </c>
      <c r="D192" s="14" t="str">
        <f t="shared" si="3"/>
        <v/>
      </c>
      <c r="E192" s="14" t="str">
        <f t="shared" si="4"/>
        <v/>
      </c>
      <c r="F192" s="6" t="str">
        <f>IF($A192&lt;&gt;"",MAXIFS(Token!$C:$C,Token!$A:$A,$D192),)</f>
        <v/>
      </c>
      <c r="L192" s="21" t="str">
        <f t="shared" si="5"/>
        <v/>
      </c>
    </row>
    <row r="193">
      <c r="A193" s="33" t="str">
        <f t="shared" si="1"/>
        <v/>
      </c>
      <c r="B193" s="22" t="str">
        <f t="shared" si="2"/>
        <v/>
      </c>
      <c r="C193" s="14" t="str">
        <f>IF($A193&lt;&gt;"",MINIFS(Merchant!$A:$A,Merchant!$B:$B,$G$2),)</f>
        <v/>
      </c>
      <c r="D193" s="14" t="str">
        <f t="shared" si="3"/>
        <v/>
      </c>
      <c r="E193" s="14" t="str">
        <f t="shared" si="4"/>
        <v/>
      </c>
      <c r="F193" s="6" t="str">
        <f>IF($A193&lt;&gt;"",MAXIFS(Token!$C:$C,Token!$A:$A,$D193),)</f>
        <v/>
      </c>
      <c r="L193" s="21" t="str">
        <f t="shared" si="5"/>
        <v/>
      </c>
    </row>
    <row r="194">
      <c r="A194" s="33" t="str">
        <f t="shared" si="1"/>
        <v/>
      </c>
      <c r="B194" s="22" t="str">
        <f t="shared" si="2"/>
        <v/>
      </c>
      <c r="C194" s="14" t="str">
        <f>IF($A194&lt;&gt;"",MINIFS(Merchant!$A:$A,Merchant!$B:$B,$G$2),)</f>
        <v/>
      </c>
      <c r="D194" s="14" t="str">
        <f t="shared" si="3"/>
        <v/>
      </c>
      <c r="E194" s="14" t="str">
        <f t="shared" si="4"/>
        <v/>
      </c>
      <c r="F194" s="6" t="str">
        <f>IF($A194&lt;&gt;"",MAXIFS(Token!$C:$C,Token!$A:$A,$D194),)</f>
        <v/>
      </c>
      <c r="L194" s="21" t="str">
        <f t="shared" si="5"/>
        <v/>
      </c>
    </row>
    <row r="195">
      <c r="A195" s="33" t="str">
        <f t="shared" si="1"/>
        <v/>
      </c>
      <c r="B195" s="22" t="str">
        <f t="shared" si="2"/>
        <v/>
      </c>
      <c r="C195" s="14" t="str">
        <f>IF($A195&lt;&gt;"",MINIFS(Merchant!$A:$A,Merchant!$B:$B,$G$2),)</f>
        <v/>
      </c>
      <c r="D195" s="14" t="str">
        <f t="shared" si="3"/>
        <v/>
      </c>
      <c r="E195" s="14" t="str">
        <f t="shared" si="4"/>
        <v/>
      </c>
      <c r="F195" s="6" t="str">
        <f>IF($A195&lt;&gt;"",MAXIFS(Token!$C:$C,Token!$A:$A,$D195),)</f>
        <v/>
      </c>
      <c r="L195" s="21" t="str">
        <f t="shared" si="5"/>
        <v/>
      </c>
    </row>
    <row r="196">
      <c r="A196" s="33" t="str">
        <f t="shared" si="1"/>
        <v/>
      </c>
      <c r="B196" s="22" t="str">
        <f t="shared" si="2"/>
        <v/>
      </c>
      <c r="C196" s="14" t="str">
        <f>IF($A196&lt;&gt;"",MINIFS(Merchant!$A:$A,Merchant!$B:$B,$G$2),)</f>
        <v/>
      </c>
      <c r="D196" s="14" t="str">
        <f t="shared" si="3"/>
        <v/>
      </c>
      <c r="E196" s="14" t="str">
        <f t="shared" si="4"/>
        <v/>
      </c>
      <c r="F196" s="6" t="str">
        <f>IF($A196&lt;&gt;"",MAXIFS(Token!$C:$C,Token!$A:$A,$D196),)</f>
        <v/>
      </c>
      <c r="L196" s="21" t="str">
        <f t="shared" si="5"/>
        <v/>
      </c>
    </row>
    <row r="197">
      <c r="A197" s="33" t="str">
        <f t="shared" si="1"/>
        <v/>
      </c>
      <c r="B197" s="22" t="str">
        <f t="shared" si="2"/>
        <v/>
      </c>
      <c r="C197" s="14" t="str">
        <f>IF($A197&lt;&gt;"",MINIFS(Merchant!$A:$A,Merchant!$B:$B,$G$2),)</f>
        <v/>
      </c>
      <c r="D197" s="14" t="str">
        <f t="shared" si="3"/>
        <v/>
      </c>
      <c r="E197" s="14" t="str">
        <f t="shared" si="4"/>
        <v/>
      </c>
      <c r="F197" s="6" t="str">
        <f>IF($A197&lt;&gt;"",MAXIFS(Token!$C:$C,Token!$A:$A,$D197),)</f>
        <v/>
      </c>
      <c r="L197" s="21" t="str">
        <f t="shared" si="5"/>
        <v/>
      </c>
    </row>
    <row r="198">
      <c r="A198" s="33" t="str">
        <f t="shared" si="1"/>
        <v/>
      </c>
      <c r="B198" s="22" t="str">
        <f t="shared" si="2"/>
        <v/>
      </c>
      <c r="C198" s="14" t="str">
        <f>IF($A198&lt;&gt;"",MINIFS(Merchant!$A:$A,Merchant!$B:$B,$G$2),)</f>
        <v/>
      </c>
      <c r="D198" s="14" t="str">
        <f t="shared" si="3"/>
        <v/>
      </c>
      <c r="E198" s="14" t="str">
        <f t="shared" si="4"/>
        <v/>
      </c>
      <c r="F198" s="6" t="str">
        <f>IF($A198&lt;&gt;"",MAXIFS(Token!$C:$C,Token!$A:$A,$D198),)</f>
        <v/>
      </c>
      <c r="L198" s="21" t="str">
        <f t="shared" si="5"/>
        <v/>
      </c>
    </row>
    <row r="199">
      <c r="A199" s="33" t="str">
        <f t="shared" si="1"/>
        <v/>
      </c>
      <c r="B199" s="22" t="str">
        <f t="shared" si="2"/>
        <v/>
      </c>
      <c r="C199" s="14" t="str">
        <f>IF($A199&lt;&gt;"",MINIFS(Merchant!$A:$A,Merchant!$B:$B,$G$2),)</f>
        <v/>
      </c>
      <c r="D199" s="14" t="str">
        <f t="shared" si="3"/>
        <v/>
      </c>
      <c r="E199" s="14" t="str">
        <f t="shared" si="4"/>
        <v/>
      </c>
      <c r="F199" s="6" t="str">
        <f>IF($A199&lt;&gt;"",MAXIFS(Token!$C:$C,Token!$A:$A,$D199),)</f>
        <v/>
      </c>
      <c r="L199" s="21" t="str">
        <f t="shared" si="5"/>
        <v/>
      </c>
    </row>
    <row r="200">
      <c r="A200" s="33" t="str">
        <f t="shared" si="1"/>
        <v/>
      </c>
      <c r="B200" s="22" t="str">
        <f t="shared" si="2"/>
        <v/>
      </c>
      <c r="C200" s="14" t="str">
        <f>IF($A200&lt;&gt;"",MINIFS(Merchant!$A:$A,Merchant!$B:$B,$G$2),)</f>
        <v/>
      </c>
      <c r="D200" s="14" t="str">
        <f t="shared" si="3"/>
        <v/>
      </c>
      <c r="E200" s="14" t="str">
        <f t="shared" si="4"/>
        <v/>
      </c>
      <c r="F200" s="6" t="str">
        <f>IF($A200&lt;&gt;"",MAXIFS(Token!$C:$C,Token!$A:$A,$D200),)</f>
        <v/>
      </c>
      <c r="L200" s="21" t="str">
        <f t="shared" si="5"/>
        <v/>
      </c>
    </row>
    <row r="201">
      <c r="A201" s="33" t="str">
        <f t="shared" si="1"/>
        <v/>
      </c>
      <c r="B201" s="22" t="str">
        <f t="shared" si="2"/>
        <v/>
      </c>
      <c r="C201" s="14" t="str">
        <f>IF($A201&lt;&gt;"",MINIFS(Merchant!$A:$A,Merchant!$B:$B,$G$2),)</f>
        <v/>
      </c>
      <c r="D201" s="14" t="str">
        <f t="shared" si="3"/>
        <v/>
      </c>
      <c r="E201" s="14" t="str">
        <f t="shared" si="4"/>
        <v/>
      </c>
      <c r="F201" s="6" t="str">
        <f>IF($A201&lt;&gt;"",MAXIFS(Token!$C:$C,Token!$A:$A,$D201),)</f>
        <v/>
      </c>
      <c r="L201" s="21" t="str">
        <f t="shared" si="5"/>
        <v/>
      </c>
    </row>
    <row r="202">
      <c r="A202" s="33" t="str">
        <f t="shared" si="1"/>
        <v/>
      </c>
      <c r="B202" s="22" t="str">
        <f t="shared" si="2"/>
        <v/>
      </c>
      <c r="C202" s="14" t="str">
        <f>IF($A202&lt;&gt;"",MINIFS(Merchant!$A:$A,Merchant!$B:$B,$G$2),)</f>
        <v/>
      </c>
      <c r="D202" s="14" t="str">
        <f t="shared" si="3"/>
        <v/>
      </c>
      <c r="E202" s="14" t="str">
        <f t="shared" si="4"/>
        <v/>
      </c>
      <c r="F202" s="6" t="str">
        <f>IF($A202&lt;&gt;"",MAXIFS(Token!$C:$C,Token!$A:$A,$D202),)</f>
        <v/>
      </c>
      <c r="L202" s="21" t="str">
        <f t="shared" si="5"/>
        <v/>
      </c>
    </row>
    <row r="203">
      <c r="A203" s="33" t="str">
        <f t="shared" si="1"/>
        <v/>
      </c>
      <c r="B203" s="22" t="str">
        <f t="shared" si="2"/>
        <v/>
      </c>
      <c r="C203" s="14" t="str">
        <f>IF($A203&lt;&gt;"",MINIFS(Merchant!$A:$A,Merchant!$B:$B,$G$2),)</f>
        <v/>
      </c>
      <c r="D203" s="14" t="str">
        <f t="shared" si="3"/>
        <v/>
      </c>
      <c r="E203" s="14" t="str">
        <f t="shared" si="4"/>
        <v/>
      </c>
      <c r="F203" s="6" t="str">
        <f>IF($A203&lt;&gt;"",MAXIFS(Token!$C:$C,Token!$A:$A,$D203),)</f>
        <v/>
      </c>
      <c r="L203" s="21" t="str">
        <f t="shared" si="5"/>
        <v/>
      </c>
    </row>
    <row r="204">
      <c r="A204" s="33" t="str">
        <f t="shared" si="1"/>
        <v/>
      </c>
      <c r="B204" s="22" t="str">
        <f t="shared" si="2"/>
        <v/>
      </c>
      <c r="C204" s="14" t="str">
        <f>IF($A204&lt;&gt;"",MINIFS(Merchant!$A:$A,Merchant!$B:$B,$G$2),)</f>
        <v/>
      </c>
      <c r="D204" s="14" t="str">
        <f t="shared" si="3"/>
        <v/>
      </c>
      <c r="E204" s="14" t="str">
        <f t="shared" si="4"/>
        <v/>
      </c>
      <c r="F204" s="6" t="str">
        <f>IF($A204&lt;&gt;"",MAXIFS(Token!$C:$C,Token!$A:$A,$D204),)</f>
        <v/>
      </c>
      <c r="L204" s="21" t="str">
        <f t="shared" si="5"/>
        <v/>
      </c>
    </row>
    <row r="205">
      <c r="A205" s="33" t="str">
        <f t="shared" si="1"/>
        <v/>
      </c>
      <c r="B205" s="22" t="str">
        <f t="shared" si="2"/>
        <v/>
      </c>
      <c r="C205" s="14" t="str">
        <f>IF($A205&lt;&gt;"",MINIFS(Merchant!$A:$A,Merchant!$B:$B,$G$2),)</f>
        <v/>
      </c>
      <c r="D205" s="14" t="str">
        <f t="shared" si="3"/>
        <v/>
      </c>
      <c r="E205" s="14" t="str">
        <f t="shared" si="4"/>
        <v/>
      </c>
      <c r="F205" s="6" t="str">
        <f>IF($A205&lt;&gt;"",MAXIFS(Token!$C:$C,Token!$A:$A,$D205),)</f>
        <v/>
      </c>
      <c r="L205" s="21" t="str">
        <f t="shared" si="5"/>
        <v/>
      </c>
    </row>
    <row r="206">
      <c r="A206" s="33" t="str">
        <f t="shared" si="1"/>
        <v/>
      </c>
      <c r="B206" s="22" t="str">
        <f t="shared" si="2"/>
        <v/>
      </c>
      <c r="C206" s="14" t="str">
        <f>IF($A206&lt;&gt;"",MINIFS(Merchant!$A:$A,Merchant!$B:$B,$G$2),)</f>
        <v/>
      </c>
      <c r="D206" s="14" t="str">
        <f t="shared" si="3"/>
        <v/>
      </c>
      <c r="E206" s="14" t="str">
        <f t="shared" si="4"/>
        <v/>
      </c>
      <c r="F206" s="6" t="str">
        <f>IF($A206&lt;&gt;"",MAXIFS(Token!$C:$C,Token!$A:$A,$D206),)</f>
        <v/>
      </c>
      <c r="L206" s="21" t="str">
        <f t="shared" si="5"/>
        <v/>
      </c>
    </row>
    <row r="207">
      <c r="A207" s="33" t="str">
        <f t="shared" si="1"/>
        <v/>
      </c>
      <c r="B207" s="22" t="str">
        <f t="shared" si="2"/>
        <v/>
      </c>
      <c r="C207" s="14" t="str">
        <f>IF($A207&lt;&gt;"",MINIFS(Merchant!$A:$A,Merchant!$B:$B,$G$2),)</f>
        <v/>
      </c>
      <c r="D207" s="14" t="str">
        <f t="shared" si="3"/>
        <v/>
      </c>
      <c r="E207" s="14" t="str">
        <f t="shared" si="4"/>
        <v/>
      </c>
      <c r="F207" s="6" t="str">
        <f>IF($A207&lt;&gt;"",MAXIFS(Token!$C:$C,Token!$A:$A,$D207),)</f>
        <v/>
      </c>
      <c r="L207" s="21" t="str">
        <f t="shared" si="5"/>
        <v/>
      </c>
    </row>
    <row r="208">
      <c r="A208" s="33" t="str">
        <f t="shared" si="1"/>
        <v/>
      </c>
      <c r="B208" s="22" t="str">
        <f t="shared" si="2"/>
        <v/>
      </c>
      <c r="C208" s="14" t="str">
        <f>IF($A208&lt;&gt;"",MINIFS(Merchant!$A:$A,Merchant!$B:$B,$G$2),)</f>
        <v/>
      </c>
      <c r="D208" s="14" t="str">
        <f t="shared" si="3"/>
        <v/>
      </c>
      <c r="E208" s="14" t="str">
        <f t="shared" si="4"/>
        <v/>
      </c>
      <c r="F208" s="6" t="str">
        <f>IF($A208&lt;&gt;"",MAXIFS(Token!$C:$C,Token!$A:$A,$D208),)</f>
        <v/>
      </c>
      <c r="L208" s="21" t="str">
        <f t="shared" si="5"/>
        <v/>
      </c>
    </row>
    <row r="209">
      <c r="A209" s="33" t="str">
        <f t="shared" si="1"/>
        <v/>
      </c>
      <c r="B209" s="22" t="str">
        <f t="shared" si="2"/>
        <v/>
      </c>
      <c r="C209" s="14" t="str">
        <f>IF($A209&lt;&gt;"",MINIFS(Merchant!$A:$A,Merchant!$B:$B,$G$2),)</f>
        <v/>
      </c>
      <c r="D209" s="14" t="str">
        <f t="shared" si="3"/>
        <v/>
      </c>
      <c r="E209" s="14" t="str">
        <f t="shared" si="4"/>
        <v/>
      </c>
      <c r="F209" s="6" t="str">
        <f>IF($A209&lt;&gt;"",MAXIFS(Token!$C:$C,Token!$A:$A,$D209),)</f>
        <v/>
      </c>
      <c r="L209" s="21" t="str">
        <f t="shared" si="5"/>
        <v/>
      </c>
    </row>
    <row r="210">
      <c r="A210" s="33" t="str">
        <f t="shared" si="1"/>
        <v/>
      </c>
      <c r="B210" s="22" t="str">
        <f t="shared" si="2"/>
        <v/>
      </c>
      <c r="C210" s="14" t="str">
        <f>IF($A210&lt;&gt;"",MINIFS(Merchant!$A:$A,Merchant!$B:$B,$G$2),)</f>
        <v/>
      </c>
      <c r="D210" s="14" t="str">
        <f t="shared" si="3"/>
        <v/>
      </c>
      <c r="E210" s="14" t="str">
        <f t="shared" si="4"/>
        <v/>
      </c>
      <c r="F210" s="6" t="str">
        <f>IF($A210&lt;&gt;"",MAXIFS(Token!$C:$C,Token!$A:$A,$D210),)</f>
        <v/>
      </c>
      <c r="L210" s="21" t="str">
        <f t="shared" si="5"/>
        <v/>
      </c>
    </row>
    <row r="211">
      <c r="A211" s="33" t="str">
        <f t="shared" si="1"/>
        <v/>
      </c>
      <c r="B211" s="22" t="str">
        <f t="shared" si="2"/>
        <v/>
      </c>
      <c r="C211" s="14" t="str">
        <f>IF($A211&lt;&gt;"",MINIFS(Merchant!$A:$A,Merchant!$B:$B,$G$2),)</f>
        <v/>
      </c>
      <c r="D211" s="14" t="str">
        <f t="shared" si="3"/>
        <v/>
      </c>
      <c r="E211" s="14" t="str">
        <f t="shared" si="4"/>
        <v/>
      </c>
      <c r="F211" s="6" t="str">
        <f>IF($A211&lt;&gt;"",MAXIFS(Token!$C:$C,Token!$A:$A,$D211),)</f>
        <v/>
      </c>
      <c r="L211" s="21" t="str">
        <f t="shared" si="5"/>
        <v/>
      </c>
    </row>
    <row r="212">
      <c r="A212" s="33" t="str">
        <f t="shared" si="1"/>
        <v/>
      </c>
      <c r="B212" s="22" t="str">
        <f t="shared" si="2"/>
        <v/>
      </c>
      <c r="C212" s="14" t="str">
        <f>IF($A212&lt;&gt;"",MINIFS(Merchant!$A:$A,Merchant!$B:$B,$G$2),)</f>
        <v/>
      </c>
      <c r="D212" s="14" t="str">
        <f t="shared" si="3"/>
        <v/>
      </c>
      <c r="E212" s="14" t="str">
        <f t="shared" si="4"/>
        <v/>
      </c>
      <c r="F212" s="6" t="str">
        <f>IF($A212&lt;&gt;"",MAXIFS(Token!$C:$C,Token!$A:$A,$D212),)</f>
        <v/>
      </c>
      <c r="L212" s="21" t="str">
        <f t="shared" si="5"/>
        <v/>
      </c>
    </row>
    <row r="213">
      <c r="A213" s="33" t="str">
        <f t="shared" si="1"/>
        <v/>
      </c>
      <c r="B213" s="22" t="str">
        <f t="shared" si="2"/>
        <v/>
      </c>
      <c r="C213" s="14" t="str">
        <f>IF($A213&lt;&gt;"",MINIFS(Merchant!$A:$A,Merchant!$B:$B,$G$2),)</f>
        <v/>
      </c>
      <c r="D213" s="14" t="str">
        <f t="shared" si="3"/>
        <v/>
      </c>
      <c r="E213" s="14" t="str">
        <f t="shared" si="4"/>
        <v/>
      </c>
      <c r="F213" s="6" t="str">
        <f>IF($A213&lt;&gt;"",MAXIFS(Token!$C:$C,Token!$A:$A,$D213),)</f>
        <v/>
      </c>
      <c r="L213" s="21" t="str">
        <f t="shared" si="5"/>
        <v/>
      </c>
    </row>
    <row r="214">
      <c r="A214" s="33" t="str">
        <f t="shared" si="1"/>
        <v/>
      </c>
      <c r="B214" s="22" t="str">
        <f t="shared" si="2"/>
        <v/>
      </c>
      <c r="C214" s="14" t="str">
        <f>IF($A214&lt;&gt;"",MINIFS(Merchant!$A:$A,Merchant!$B:$B,$G$2),)</f>
        <v/>
      </c>
      <c r="D214" s="14" t="str">
        <f t="shared" si="3"/>
        <v/>
      </c>
      <c r="E214" s="14" t="str">
        <f t="shared" si="4"/>
        <v/>
      </c>
      <c r="F214" s="6" t="str">
        <f>IF($A214&lt;&gt;"",MAXIFS(Token!$C:$C,Token!$A:$A,$D214),)</f>
        <v/>
      </c>
      <c r="L214" s="21" t="str">
        <f t="shared" si="5"/>
        <v/>
      </c>
    </row>
    <row r="215">
      <c r="A215" s="33" t="str">
        <f t="shared" si="1"/>
        <v/>
      </c>
      <c r="B215" s="22" t="str">
        <f t="shared" si="2"/>
        <v/>
      </c>
      <c r="C215" s="14" t="str">
        <f>IF($A215&lt;&gt;"",MINIFS(Merchant!$A:$A,Merchant!$B:$B,$G$2),)</f>
        <v/>
      </c>
      <c r="D215" s="14" t="str">
        <f t="shared" si="3"/>
        <v/>
      </c>
      <c r="E215" s="14" t="str">
        <f t="shared" si="4"/>
        <v/>
      </c>
      <c r="F215" s="6" t="str">
        <f>IF($A215&lt;&gt;"",MAXIFS(Token!$C:$C,Token!$A:$A,$D215),)</f>
        <v/>
      </c>
      <c r="L215" s="21" t="str">
        <f t="shared" si="5"/>
        <v/>
      </c>
    </row>
    <row r="216">
      <c r="A216" s="33" t="str">
        <f t="shared" si="1"/>
        <v/>
      </c>
      <c r="B216" s="22" t="str">
        <f t="shared" si="2"/>
        <v/>
      </c>
      <c r="C216" s="14" t="str">
        <f>IF($A216&lt;&gt;"",MINIFS(Merchant!$A:$A,Merchant!$B:$B,$G$2),)</f>
        <v/>
      </c>
      <c r="D216" s="14" t="str">
        <f t="shared" si="3"/>
        <v/>
      </c>
      <c r="E216" s="14" t="str">
        <f t="shared" si="4"/>
        <v/>
      </c>
      <c r="F216" s="6" t="str">
        <f>IF($A216&lt;&gt;"",MAXIFS(Token!$C:$C,Token!$A:$A,$D216),)</f>
        <v/>
      </c>
      <c r="L216" s="21" t="str">
        <f t="shared" si="5"/>
        <v/>
      </c>
    </row>
    <row r="217">
      <c r="A217" s="33" t="str">
        <f t="shared" si="1"/>
        <v/>
      </c>
      <c r="B217" s="22" t="str">
        <f t="shared" si="2"/>
        <v/>
      </c>
      <c r="C217" s="14" t="str">
        <f>IF($A217&lt;&gt;"",MINIFS(Merchant!$A:$A,Merchant!$B:$B,$G$2),)</f>
        <v/>
      </c>
      <c r="D217" s="14" t="str">
        <f t="shared" si="3"/>
        <v/>
      </c>
      <c r="E217" s="14" t="str">
        <f t="shared" si="4"/>
        <v/>
      </c>
      <c r="F217" s="6" t="str">
        <f>IF($A217&lt;&gt;"",MAXIFS(Token!$C:$C,Token!$A:$A,$D217),)</f>
        <v/>
      </c>
      <c r="L217" s="21" t="str">
        <f t="shared" si="5"/>
        <v/>
      </c>
    </row>
    <row r="218">
      <c r="A218" s="33" t="str">
        <f t="shared" si="1"/>
        <v/>
      </c>
      <c r="B218" s="22" t="str">
        <f t="shared" si="2"/>
        <v/>
      </c>
      <c r="C218" s="14" t="str">
        <f>IF($A218&lt;&gt;"",MINIFS(Merchant!$A:$A,Merchant!$B:$B,$G$2),)</f>
        <v/>
      </c>
      <c r="D218" s="14" t="str">
        <f t="shared" si="3"/>
        <v/>
      </c>
      <c r="E218" s="14" t="str">
        <f t="shared" si="4"/>
        <v/>
      </c>
      <c r="F218" s="6" t="str">
        <f>IF($A218&lt;&gt;"",MAXIFS(Token!$C:$C,Token!$A:$A,$D218),)</f>
        <v/>
      </c>
      <c r="L218" s="21" t="str">
        <f t="shared" si="5"/>
        <v/>
      </c>
    </row>
    <row r="219">
      <c r="A219" s="33" t="str">
        <f t="shared" si="1"/>
        <v/>
      </c>
      <c r="B219" s="22" t="str">
        <f t="shared" si="2"/>
        <v/>
      </c>
      <c r="C219" s="14" t="str">
        <f>IF($A219&lt;&gt;"",MINIFS(Merchant!$A:$A,Merchant!$B:$B,$G$2),)</f>
        <v/>
      </c>
      <c r="D219" s="14" t="str">
        <f t="shared" si="3"/>
        <v/>
      </c>
      <c r="E219" s="14" t="str">
        <f t="shared" si="4"/>
        <v/>
      </c>
      <c r="F219" s="6" t="str">
        <f>IF($A219&lt;&gt;"",MAXIFS(Token!$C:$C,Token!$A:$A,$D219),)</f>
        <v/>
      </c>
      <c r="L219" s="21" t="str">
        <f t="shared" si="5"/>
        <v/>
      </c>
    </row>
    <row r="220">
      <c r="A220" s="33" t="str">
        <f t="shared" si="1"/>
        <v/>
      </c>
      <c r="B220" s="22" t="str">
        <f t="shared" si="2"/>
        <v/>
      </c>
      <c r="C220" s="14" t="str">
        <f>IF($A220&lt;&gt;"",MINIFS(Merchant!$A:$A,Merchant!$B:$B,$G$2),)</f>
        <v/>
      </c>
      <c r="D220" s="14" t="str">
        <f t="shared" si="3"/>
        <v/>
      </c>
      <c r="E220" s="14" t="str">
        <f t="shared" si="4"/>
        <v/>
      </c>
      <c r="F220" s="6" t="str">
        <f>IF($A220&lt;&gt;"",MAXIFS(Token!$C:$C,Token!$A:$A,$D220),)</f>
        <v/>
      </c>
      <c r="L220" s="21" t="str">
        <f t="shared" si="5"/>
        <v/>
      </c>
    </row>
    <row r="221">
      <c r="A221" s="33" t="str">
        <f t="shared" si="1"/>
        <v/>
      </c>
      <c r="B221" s="22" t="str">
        <f t="shared" si="2"/>
        <v/>
      </c>
      <c r="C221" s="14" t="str">
        <f>IF($A221&lt;&gt;"",MINIFS(Merchant!$A:$A,Merchant!$B:$B,$G$2),)</f>
        <v/>
      </c>
      <c r="D221" s="14" t="str">
        <f t="shared" si="3"/>
        <v/>
      </c>
      <c r="E221" s="14" t="str">
        <f t="shared" si="4"/>
        <v/>
      </c>
      <c r="F221" s="6" t="str">
        <f>IF($A221&lt;&gt;"",MAXIFS(Token!$C:$C,Token!$A:$A,$D221),)</f>
        <v/>
      </c>
      <c r="L221" s="21" t="str">
        <f t="shared" si="5"/>
        <v/>
      </c>
    </row>
    <row r="222">
      <c r="A222" s="33" t="str">
        <f t="shared" si="1"/>
        <v/>
      </c>
      <c r="B222" s="22" t="str">
        <f t="shared" si="2"/>
        <v/>
      </c>
      <c r="C222" s="14" t="str">
        <f>IF($A222&lt;&gt;"",MINIFS(Merchant!$A:$A,Merchant!$B:$B,$G$2),)</f>
        <v/>
      </c>
      <c r="D222" s="14" t="str">
        <f t="shared" si="3"/>
        <v/>
      </c>
      <c r="E222" s="14" t="str">
        <f t="shared" si="4"/>
        <v/>
      </c>
      <c r="F222" s="6" t="str">
        <f>IF($A222&lt;&gt;"",MAXIFS(Token!$C:$C,Token!$A:$A,$D222),)</f>
        <v/>
      </c>
      <c r="L222" s="21" t="str">
        <f t="shared" si="5"/>
        <v/>
      </c>
    </row>
    <row r="223">
      <c r="A223" s="33" t="str">
        <f t="shared" si="1"/>
        <v/>
      </c>
      <c r="B223" s="22" t="str">
        <f t="shared" si="2"/>
        <v/>
      </c>
      <c r="C223" s="14" t="str">
        <f>IF($A223&lt;&gt;"",MINIFS(Merchant!$A:$A,Merchant!$B:$B,$G$2),)</f>
        <v/>
      </c>
      <c r="D223" s="14" t="str">
        <f t="shared" si="3"/>
        <v/>
      </c>
      <c r="E223" s="14" t="str">
        <f t="shared" si="4"/>
        <v/>
      </c>
      <c r="F223" s="6" t="str">
        <f>IF($A223&lt;&gt;"",MAXIFS(Token!$C:$C,Token!$A:$A,$D223),)</f>
        <v/>
      </c>
      <c r="L223" s="21" t="str">
        <f t="shared" si="5"/>
        <v/>
      </c>
    </row>
    <row r="224">
      <c r="A224" s="33" t="str">
        <f t="shared" si="1"/>
        <v/>
      </c>
      <c r="B224" s="22" t="str">
        <f t="shared" si="2"/>
        <v/>
      </c>
      <c r="C224" s="14" t="str">
        <f>IF($A224&lt;&gt;"",MINIFS(Merchant!$A:$A,Merchant!$B:$B,$G$2),)</f>
        <v/>
      </c>
      <c r="D224" s="14" t="str">
        <f t="shared" si="3"/>
        <v/>
      </c>
      <c r="E224" s="14" t="str">
        <f t="shared" si="4"/>
        <v/>
      </c>
      <c r="F224" s="6" t="str">
        <f>IF($A224&lt;&gt;"",MAXIFS(Token!$C:$C,Token!$A:$A,$D224),)</f>
        <v/>
      </c>
      <c r="L224" s="21" t="str">
        <f t="shared" si="5"/>
        <v/>
      </c>
    </row>
    <row r="225">
      <c r="A225" s="33" t="str">
        <f t="shared" si="1"/>
        <v/>
      </c>
      <c r="B225" s="22" t="str">
        <f t="shared" si="2"/>
        <v/>
      </c>
      <c r="C225" s="14" t="str">
        <f>IF($A225&lt;&gt;"",MINIFS(Merchant!$A:$A,Merchant!$B:$B,$G$2),)</f>
        <v/>
      </c>
      <c r="D225" s="14" t="str">
        <f t="shared" si="3"/>
        <v/>
      </c>
      <c r="E225" s="14" t="str">
        <f t="shared" si="4"/>
        <v/>
      </c>
      <c r="F225" s="6" t="str">
        <f>IF($A225&lt;&gt;"",MAXIFS(Token!$C:$C,Token!$A:$A,$D225),)</f>
        <v/>
      </c>
      <c r="L225" s="21" t="str">
        <f t="shared" si="5"/>
        <v/>
      </c>
    </row>
    <row r="226">
      <c r="A226" s="33" t="str">
        <f t="shared" si="1"/>
        <v/>
      </c>
      <c r="B226" s="22" t="str">
        <f t="shared" si="2"/>
        <v/>
      </c>
      <c r="C226" s="14" t="str">
        <f>IF($A226&lt;&gt;"",MINIFS(Merchant!$A:$A,Merchant!$B:$B,$G$2),)</f>
        <v/>
      </c>
      <c r="D226" s="14" t="str">
        <f t="shared" si="3"/>
        <v/>
      </c>
      <c r="E226" s="14" t="str">
        <f t="shared" si="4"/>
        <v/>
      </c>
      <c r="F226" s="6" t="str">
        <f>IF($A226&lt;&gt;"",MAXIFS(Token!$C:$C,Token!$A:$A,$D226),)</f>
        <v/>
      </c>
      <c r="L226" s="21" t="str">
        <f t="shared" si="5"/>
        <v/>
      </c>
    </row>
    <row r="227">
      <c r="A227" s="33" t="str">
        <f t="shared" si="1"/>
        <v/>
      </c>
      <c r="B227" s="22" t="str">
        <f t="shared" si="2"/>
        <v/>
      </c>
      <c r="C227" s="14" t="str">
        <f>IF($A227&lt;&gt;"",MINIFS(Merchant!$A:$A,Merchant!$B:$B,$G$2),)</f>
        <v/>
      </c>
      <c r="D227" s="14" t="str">
        <f t="shared" si="3"/>
        <v/>
      </c>
      <c r="E227" s="14" t="str">
        <f t="shared" si="4"/>
        <v/>
      </c>
      <c r="F227" s="6" t="str">
        <f>IF($A227&lt;&gt;"",MAXIFS(Token!$C:$C,Token!$A:$A,$D227),)</f>
        <v/>
      </c>
      <c r="L227" s="21" t="str">
        <f t="shared" si="5"/>
        <v/>
      </c>
    </row>
    <row r="228">
      <c r="A228" s="33" t="str">
        <f t="shared" si="1"/>
        <v/>
      </c>
      <c r="B228" s="22" t="str">
        <f t="shared" si="2"/>
        <v/>
      </c>
      <c r="C228" s="14" t="str">
        <f>IF($A228&lt;&gt;"",MINIFS(Merchant!$A:$A,Merchant!$B:$B,$G$2),)</f>
        <v/>
      </c>
      <c r="D228" s="14" t="str">
        <f t="shared" si="3"/>
        <v/>
      </c>
      <c r="E228" s="14" t="str">
        <f t="shared" si="4"/>
        <v/>
      </c>
      <c r="F228" s="6" t="str">
        <f>IF($A228&lt;&gt;"",MAXIFS(Token!$C:$C,Token!$A:$A,$D228),)</f>
        <v/>
      </c>
      <c r="L228" s="21" t="str">
        <f t="shared" si="5"/>
        <v/>
      </c>
    </row>
    <row r="229">
      <c r="A229" s="33" t="str">
        <f t="shared" si="1"/>
        <v/>
      </c>
      <c r="B229" s="22" t="str">
        <f t="shared" si="2"/>
        <v/>
      </c>
      <c r="C229" s="14" t="str">
        <f>IF($A229&lt;&gt;"",MINIFS(Merchant!$A:$A,Merchant!$B:$B,$G$2),)</f>
        <v/>
      </c>
      <c r="D229" s="14" t="str">
        <f t="shared" si="3"/>
        <v/>
      </c>
      <c r="E229" s="14" t="str">
        <f t="shared" si="4"/>
        <v/>
      </c>
      <c r="F229" s="6" t="str">
        <f>IF($A229&lt;&gt;"",MAXIFS(Token!$C:$C,Token!$A:$A,$D229),)</f>
        <v/>
      </c>
      <c r="L229" s="21" t="str">
        <f t="shared" si="5"/>
        <v/>
      </c>
    </row>
    <row r="230">
      <c r="A230" s="33" t="str">
        <f t="shared" si="1"/>
        <v/>
      </c>
      <c r="B230" s="22" t="str">
        <f t="shared" si="2"/>
        <v/>
      </c>
      <c r="C230" s="14" t="str">
        <f>IF($A230&lt;&gt;"",MINIFS(Merchant!$A:$A,Merchant!$B:$B,$G$2),)</f>
        <v/>
      </c>
      <c r="D230" s="14" t="str">
        <f t="shared" si="3"/>
        <v/>
      </c>
      <c r="E230" s="14" t="str">
        <f t="shared" si="4"/>
        <v/>
      </c>
      <c r="F230" s="6" t="str">
        <f>IF($A230&lt;&gt;"",MAXIFS(Token!$C:$C,Token!$A:$A,$D230),)</f>
        <v/>
      </c>
      <c r="L230" s="21" t="str">
        <f t="shared" si="5"/>
        <v/>
      </c>
    </row>
    <row r="231">
      <c r="A231" s="33" t="str">
        <f t="shared" si="1"/>
        <v/>
      </c>
      <c r="B231" s="22" t="str">
        <f t="shared" si="2"/>
        <v/>
      </c>
      <c r="C231" s="14" t="str">
        <f>IF($A231&lt;&gt;"",MINIFS(Merchant!$A:$A,Merchant!$B:$B,$G$2),)</f>
        <v/>
      </c>
      <c r="D231" s="14" t="str">
        <f t="shared" si="3"/>
        <v/>
      </c>
      <c r="E231" s="14" t="str">
        <f t="shared" si="4"/>
        <v/>
      </c>
      <c r="F231" s="6" t="str">
        <f>IF($A231&lt;&gt;"",MAXIFS(Token!$C:$C,Token!$A:$A,$D231),)</f>
        <v/>
      </c>
      <c r="L231" s="21" t="str">
        <f t="shared" si="5"/>
        <v/>
      </c>
    </row>
    <row r="232">
      <c r="A232" s="33" t="str">
        <f t="shared" si="1"/>
        <v/>
      </c>
      <c r="B232" s="22" t="str">
        <f t="shared" si="2"/>
        <v/>
      </c>
      <c r="C232" s="14" t="str">
        <f>IF($A232&lt;&gt;"",MINIFS(Merchant!$A:$A,Merchant!$B:$B,$G$2),)</f>
        <v/>
      </c>
      <c r="D232" s="14" t="str">
        <f t="shared" si="3"/>
        <v/>
      </c>
      <c r="E232" s="14" t="str">
        <f t="shared" si="4"/>
        <v/>
      </c>
      <c r="F232" s="6" t="str">
        <f>IF($A232&lt;&gt;"",MAXIFS(Token!$C:$C,Token!$A:$A,$D232),)</f>
        <v/>
      </c>
      <c r="L232" s="21" t="str">
        <f t="shared" si="5"/>
        <v/>
      </c>
    </row>
    <row r="233">
      <c r="A233" s="33" t="str">
        <f t="shared" si="1"/>
        <v/>
      </c>
      <c r="B233" s="22" t="str">
        <f t="shared" si="2"/>
        <v/>
      </c>
      <c r="C233" s="14" t="str">
        <f>IF($A233&lt;&gt;"",MINIFS(Merchant!$A:$A,Merchant!$B:$B,$G$2),)</f>
        <v/>
      </c>
      <c r="D233" s="14" t="str">
        <f t="shared" si="3"/>
        <v/>
      </c>
      <c r="E233" s="14" t="str">
        <f t="shared" si="4"/>
        <v/>
      </c>
      <c r="F233" s="6" t="str">
        <f>IF($A233&lt;&gt;"",MAXIFS(Token!$C:$C,Token!$A:$A,$D233),)</f>
        <v/>
      </c>
      <c r="L233" s="21" t="str">
        <f t="shared" si="5"/>
        <v/>
      </c>
    </row>
    <row r="234">
      <c r="A234" s="33" t="str">
        <f t="shared" si="1"/>
        <v/>
      </c>
      <c r="B234" s="22" t="str">
        <f t="shared" si="2"/>
        <v/>
      </c>
      <c r="C234" s="14" t="str">
        <f>IF($A234&lt;&gt;"",MINIFS(Merchant!$A:$A,Merchant!$B:$B,$G$2),)</f>
        <v/>
      </c>
      <c r="D234" s="14" t="str">
        <f t="shared" si="3"/>
        <v/>
      </c>
      <c r="E234" s="14" t="str">
        <f t="shared" si="4"/>
        <v/>
      </c>
      <c r="F234" s="6" t="str">
        <f>IF($A234&lt;&gt;"",MAXIFS(Token!$C:$C,Token!$A:$A,$D234),)</f>
        <v/>
      </c>
      <c r="L234" s="21" t="str">
        <f t="shared" si="5"/>
        <v/>
      </c>
    </row>
    <row r="235">
      <c r="A235" s="33" t="str">
        <f t="shared" si="1"/>
        <v/>
      </c>
      <c r="B235" s="22" t="str">
        <f t="shared" si="2"/>
        <v/>
      </c>
      <c r="C235" s="14" t="str">
        <f>IF($A235&lt;&gt;"",MINIFS(Merchant!$A:$A,Merchant!$B:$B,$G$2),)</f>
        <v/>
      </c>
      <c r="D235" s="14" t="str">
        <f t="shared" si="3"/>
        <v/>
      </c>
      <c r="E235" s="14" t="str">
        <f t="shared" si="4"/>
        <v/>
      </c>
      <c r="F235" s="6" t="str">
        <f>IF($A235&lt;&gt;"",MAXIFS(Token!$C:$C,Token!$A:$A,$D235),)</f>
        <v/>
      </c>
      <c r="L235" s="21" t="str">
        <f t="shared" si="5"/>
        <v/>
      </c>
    </row>
    <row r="236">
      <c r="A236" s="33" t="str">
        <f t="shared" si="1"/>
        <v/>
      </c>
      <c r="B236" s="22" t="str">
        <f t="shared" si="2"/>
        <v/>
      </c>
      <c r="C236" s="14" t="str">
        <f>IF($A236&lt;&gt;"",MINIFS(Merchant!$A:$A,Merchant!$B:$B,$G$2),)</f>
        <v/>
      </c>
      <c r="D236" s="14" t="str">
        <f t="shared" si="3"/>
        <v/>
      </c>
      <c r="E236" s="14" t="str">
        <f t="shared" si="4"/>
        <v/>
      </c>
      <c r="F236" s="6" t="str">
        <f>IF($A236&lt;&gt;"",MAXIFS(Token!$C:$C,Token!$A:$A,$D236),)</f>
        <v/>
      </c>
      <c r="L236" s="21" t="str">
        <f t="shared" si="5"/>
        <v/>
      </c>
    </row>
    <row r="237">
      <c r="A237" s="33" t="str">
        <f t="shared" si="1"/>
        <v/>
      </c>
      <c r="B237" s="22" t="str">
        <f t="shared" si="2"/>
        <v/>
      </c>
      <c r="C237" s="14" t="str">
        <f>IF($A237&lt;&gt;"",MINIFS(Merchant!$A:$A,Merchant!$B:$B,$G$2),)</f>
        <v/>
      </c>
      <c r="D237" s="14" t="str">
        <f t="shared" si="3"/>
        <v/>
      </c>
      <c r="E237" s="14" t="str">
        <f t="shared" si="4"/>
        <v/>
      </c>
      <c r="F237" s="6" t="str">
        <f>IF($A237&lt;&gt;"",MAXIFS(Token!$C:$C,Token!$A:$A,$D237),)</f>
        <v/>
      </c>
      <c r="L237" s="21" t="str">
        <f t="shared" si="5"/>
        <v/>
      </c>
    </row>
    <row r="238">
      <c r="A238" s="33" t="str">
        <f t="shared" si="1"/>
        <v/>
      </c>
      <c r="B238" s="22" t="str">
        <f t="shared" si="2"/>
        <v/>
      </c>
      <c r="C238" s="14" t="str">
        <f>IF($A238&lt;&gt;"",MINIFS(Merchant!$A:$A,Merchant!$B:$B,$G$2),)</f>
        <v/>
      </c>
      <c r="D238" s="14" t="str">
        <f t="shared" si="3"/>
        <v/>
      </c>
      <c r="E238" s="14" t="str">
        <f t="shared" si="4"/>
        <v/>
      </c>
      <c r="F238" s="6" t="str">
        <f>IF($A238&lt;&gt;"",MAXIFS(Token!$C:$C,Token!$A:$A,$D238),)</f>
        <v/>
      </c>
      <c r="L238" s="21" t="str">
        <f t="shared" si="5"/>
        <v/>
      </c>
    </row>
    <row r="239">
      <c r="A239" s="33" t="str">
        <f t="shared" si="1"/>
        <v/>
      </c>
      <c r="B239" s="22" t="str">
        <f t="shared" si="2"/>
        <v/>
      </c>
      <c r="C239" s="14" t="str">
        <f>IF($A239&lt;&gt;"",MINIFS(Merchant!$A:$A,Merchant!$B:$B,$G$2),)</f>
        <v/>
      </c>
      <c r="D239" s="14" t="str">
        <f t="shared" si="3"/>
        <v/>
      </c>
      <c r="E239" s="14" t="str">
        <f t="shared" si="4"/>
        <v/>
      </c>
      <c r="F239" s="6" t="str">
        <f>IF($A239&lt;&gt;"",MAXIFS(Token!$C:$C,Token!$A:$A,$D239),)</f>
        <v/>
      </c>
      <c r="L239" s="21" t="str">
        <f t="shared" si="5"/>
        <v/>
      </c>
    </row>
    <row r="240">
      <c r="A240" s="33" t="str">
        <f t="shared" si="1"/>
        <v/>
      </c>
      <c r="B240" s="22" t="str">
        <f t="shared" si="2"/>
        <v/>
      </c>
      <c r="C240" s="14" t="str">
        <f>IF($A240&lt;&gt;"",MINIFS(Merchant!$A:$A,Merchant!$B:$B,$G$2),)</f>
        <v/>
      </c>
      <c r="D240" s="14" t="str">
        <f t="shared" si="3"/>
        <v/>
      </c>
      <c r="E240" s="14" t="str">
        <f t="shared" si="4"/>
        <v/>
      </c>
      <c r="F240" s="6" t="str">
        <f>IF($A240&lt;&gt;"",MAXIFS(Token!$C:$C,Token!$A:$A,$D240),)</f>
        <v/>
      </c>
      <c r="L240" s="21" t="str">
        <f t="shared" si="5"/>
        <v/>
      </c>
    </row>
    <row r="241">
      <c r="A241" s="33" t="str">
        <f t="shared" si="1"/>
        <v/>
      </c>
      <c r="B241" s="22" t="str">
        <f t="shared" si="2"/>
        <v/>
      </c>
      <c r="C241" s="14" t="str">
        <f>IF($A241&lt;&gt;"",MINIFS(Merchant!$A:$A,Merchant!$B:$B,$G$2),)</f>
        <v/>
      </c>
      <c r="D241" s="14" t="str">
        <f t="shared" si="3"/>
        <v/>
      </c>
      <c r="E241" s="14" t="str">
        <f t="shared" si="4"/>
        <v/>
      </c>
      <c r="F241" s="6" t="str">
        <f>IF($A241&lt;&gt;"",MAXIFS(Token!$C:$C,Token!$A:$A,$D241),)</f>
        <v/>
      </c>
      <c r="L241" s="21" t="str">
        <f t="shared" si="5"/>
        <v/>
      </c>
    </row>
    <row r="242">
      <c r="A242" s="33" t="str">
        <f t="shared" si="1"/>
        <v/>
      </c>
      <c r="B242" s="22" t="str">
        <f t="shared" si="2"/>
        <v/>
      </c>
      <c r="C242" s="14" t="str">
        <f>IF($A242&lt;&gt;"",MINIFS(Merchant!$A:$A,Merchant!$B:$B,$G$2),)</f>
        <v/>
      </c>
      <c r="D242" s="14" t="str">
        <f t="shared" si="3"/>
        <v/>
      </c>
      <c r="E242" s="14" t="str">
        <f t="shared" si="4"/>
        <v/>
      </c>
      <c r="F242" s="6" t="str">
        <f>IF($A242&lt;&gt;"",MAXIFS(Token!$C:$C,Token!$A:$A,$D242),)</f>
        <v/>
      </c>
      <c r="L242" s="21" t="str">
        <f t="shared" si="5"/>
        <v/>
      </c>
    </row>
    <row r="243">
      <c r="A243" s="33" t="str">
        <f t="shared" si="1"/>
        <v/>
      </c>
      <c r="B243" s="22" t="str">
        <f t="shared" si="2"/>
        <v/>
      </c>
      <c r="C243" s="14" t="str">
        <f>IF($A243&lt;&gt;"",MINIFS(Merchant!$A:$A,Merchant!$B:$B,$G$2),)</f>
        <v/>
      </c>
      <c r="D243" s="14" t="str">
        <f t="shared" si="3"/>
        <v/>
      </c>
      <c r="E243" s="14" t="str">
        <f t="shared" si="4"/>
        <v/>
      </c>
      <c r="F243" s="6" t="str">
        <f>IF($A243&lt;&gt;"",MAXIFS(Token!$C:$C,Token!$A:$A,$D243),)</f>
        <v/>
      </c>
      <c r="L243" s="21" t="str">
        <f t="shared" si="5"/>
        <v/>
      </c>
    </row>
    <row r="244">
      <c r="A244" s="33" t="str">
        <f t="shared" si="1"/>
        <v/>
      </c>
      <c r="B244" s="22" t="str">
        <f t="shared" si="2"/>
        <v/>
      </c>
      <c r="C244" s="14" t="str">
        <f>IF($A244&lt;&gt;"",MINIFS(Merchant!$A:$A,Merchant!$B:$B,$G$2),)</f>
        <v/>
      </c>
      <c r="D244" s="14" t="str">
        <f t="shared" si="3"/>
        <v/>
      </c>
      <c r="E244" s="14" t="str">
        <f t="shared" si="4"/>
        <v/>
      </c>
      <c r="F244" s="6" t="str">
        <f>IF($A244&lt;&gt;"",MAXIFS(Token!$C:$C,Token!$A:$A,$D244),)</f>
        <v/>
      </c>
      <c r="L244" s="21" t="str">
        <f t="shared" si="5"/>
        <v/>
      </c>
    </row>
    <row r="245">
      <c r="A245" s="33" t="str">
        <f t="shared" si="1"/>
        <v/>
      </c>
      <c r="B245" s="22" t="str">
        <f t="shared" si="2"/>
        <v/>
      </c>
      <c r="C245" s="14" t="str">
        <f>IF($A245&lt;&gt;"",MINIFS(Merchant!$A:$A,Merchant!$B:$B,$G$2),)</f>
        <v/>
      </c>
      <c r="D245" s="14" t="str">
        <f t="shared" si="3"/>
        <v/>
      </c>
      <c r="E245" s="14" t="str">
        <f t="shared" si="4"/>
        <v/>
      </c>
      <c r="F245" s="6" t="str">
        <f>IF($A245&lt;&gt;"",MAXIFS(Token!$C:$C,Token!$A:$A,$D245),)</f>
        <v/>
      </c>
      <c r="L245" s="21" t="str">
        <f t="shared" si="5"/>
        <v/>
      </c>
    </row>
    <row r="246">
      <c r="A246" s="33" t="str">
        <f t="shared" si="1"/>
        <v/>
      </c>
      <c r="B246" s="22" t="str">
        <f t="shared" si="2"/>
        <v/>
      </c>
      <c r="C246" s="14" t="str">
        <f>IF($A246&lt;&gt;"",MINIFS(Merchant!$A:$A,Merchant!$B:$B,$G$2),)</f>
        <v/>
      </c>
      <c r="D246" s="14" t="str">
        <f t="shared" si="3"/>
        <v/>
      </c>
      <c r="E246" s="14" t="str">
        <f t="shared" si="4"/>
        <v/>
      </c>
      <c r="F246" s="6" t="str">
        <f>IF($A246&lt;&gt;"",MAXIFS(Token!$C:$C,Token!$A:$A,$D246),)</f>
        <v/>
      </c>
      <c r="L246" s="21" t="str">
        <f t="shared" si="5"/>
        <v/>
      </c>
    </row>
    <row r="247">
      <c r="A247" s="33" t="str">
        <f t="shared" si="1"/>
        <v/>
      </c>
      <c r="B247" s="22" t="str">
        <f t="shared" si="2"/>
        <v/>
      </c>
      <c r="C247" s="14" t="str">
        <f>IF($A247&lt;&gt;"",MINIFS(Merchant!$A:$A,Merchant!$B:$B,$G$2),)</f>
        <v/>
      </c>
      <c r="D247" s="14" t="str">
        <f t="shared" si="3"/>
        <v/>
      </c>
      <c r="E247" s="14" t="str">
        <f t="shared" si="4"/>
        <v/>
      </c>
      <c r="F247" s="6" t="str">
        <f>IF($A247&lt;&gt;"",MAXIFS(Token!$C:$C,Token!$A:$A,$D247),)</f>
        <v/>
      </c>
      <c r="L247" s="21" t="str">
        <f t="shared" si="5"/>
        <v/>
      </c>
    </row>
    <row r="248">
      <c r="A248" s="33" t="str">
        <f t="shared" si="1"/>
        <v/>
      </c>
      <c r="B248" s="22" t="str">
        <f t="shared" si="2"/>
        <v/>
      </c>
      <c r="C248" s="14" t="str">
        <f>IF($A248&lt;&gt;"",MINIFS(Merchant!$A:$A,Merchant!$B:$B,$G$2),)</f>
        <v/>
      </c>
      <c r="D248" s="14" t="str">
        <f t="shared" si="3"/>
        <v/>
      </c>
      <c r="E248" s="14" t="str">
        <f t="shared" si="4"/>
        <v/>
      </c>
      <c r="F248" s="6" t="str">
        <f>IF($A248&lt;&gt;"",MAXIFS(Token!$C:$C,Token!$A:$A,$D248),)</f>
        <v/>
      </c>
      <c r="L248" s="21" t="str">
        <f t="shared" si="5"/>
        <v/>
      </c>
    </row>
    <row r="249">
      <c r="A249" s="33" t="str">
        <f t="shared" si="1"/>
        <v/>
      </c>
      <c r="B249" s="22" t="str">
        <f t="shared" si="2"/>
        <v/>
      </c>
      <c r="C249" s="14" t="str">
        <f>IF($A249&lt;&gt;"",MINIFS(Merchant!$A:$A,Merchant!$B:$B,$G$2),)</f>
        <v/>
      </c>
      <c r="D249" s="14" t="str">
        <f t="shared" si="3"/>
        <v/>
      </c>
      <c r="E249" s="14" t="str">
        <f t="shared" si="4"/>
        <v/>
      </c>
      <c r="F249" s="6" t="str">
        <f>IF($A249&lt;&gt;"",MAXIFS(Token!$C:$C,Token!$A:$A,$D249),)</f>
        <v/>
      </c>
      <c r="L249" s="21" t="str">
        <f t="shared" si="5"/>
        <v/>
      </c>
    </row>
    <row r="250">
      <c r="A250" s="33" t="str">
        <f t="shared" si="1"/>
        <v/>
      </c>
      <c r="B250" s="22" t="str">
        <f t="shared" si="2"/>
        <v/>
      </c>
      <c r="C250" s="14" t="str">
        <f>IF($A250&lt;&gt;"",MINIFS(Merchant!$A:$A,Merchant!$B:$B,$G$2),)</f>
        <v/>
      </c>
      <c r="D250" s="14" t="str">
        <f t="shared" si="3"/>
        <v/>
      </c>
      <c r="E250" s="14" t="str">
        <f t="shared" si="4"/>
        <v/>
      </c>
      <c r="F250" s="6" t="str">
        <f>IF($A250&lt;&gt;"",MAXIFS(Token!$C:$C,Token!$A:$A,$D250),)</f>
        <v/>
      </c>
      <c r="L250" s="21" t="str">
        <f t="shared" si="5"/>
        <v/>
      </c>
    </row>
    <row r="251">
      <c r="A251" s="33" t="str">
        <f t="shared" si="1"/>
        <v/>
      </c>
      <c r="B251" s="22" t="str">
        <f t="shared" si="2"/>
        <v/>
      </c>
      <c r="C251" s="14" t="str">
        <f>IF($A251&lt;&gt;"",MINIFS(Merchant!$A:$A,Merchant!$B:$B,$G$2),)</f>
        <v/>
      </c>
      <c r="D251" s="14" t="str">
        <f t="shared" si="3"/>
        <v/>
      </c>
      <c r="E251" s="14" t="str">
        <f t="shared" si="4"/>
        <v/>
      </c>
      <c r="F251" s="6" t="str">
        <f>IF($A251&lt;&gt;"",MAXIFS(Token!$C:$C,Token!$A:$A,$D251),)</f>
        <v/>
      </c>
      <c r="L251" s="21" t="str">
        <f t="shared" si="5"/>
        <v/>
      </c>
    </row>
    <row r="252">
      <c r="A252" s="33" t="str">
        <f t="shared" si="1"/>
        <v/>
      </c>
      <c r="B252" s="22" t="str">
        <f t="shared" si="2"/>
        <v/>
      </c>
      <c r="C252" s="14" t="str">
        <f>IF($A252&lt;&gt;"",MINIFS(Merchant!$A:$A,Merchant!$B:$B,$G$2),)</f>
        <v/>
      </c>
      <c r="D252" s="14" t="str">
        <f t="shared" si="3"/>
        <v/>
      </c>
      <c r="E252" s="14" t="str">
        <f t="shared" si="4"/>
        <v/>
      </c>
      <c r="F252" s="6" t="str">
        <f>IF($A252&lt;&gt;"",MAXIFS(Token!$C:$C,Token!$A:$A,$D252),)</f>
        <v/>
      </c>
      <c r="L252" s="21" t="str">
        <f t="shared" si="5"/>
        <v/>
      </c>
    </row>
    <row r="253">
      <c r="A253" s="33" t="str">
        <f t="shared" si="1"/>
        <v/>
      </c>
      <c r="B253" s="22" t="str">
        <f t="shared" si="2"/>
        <v/>
      </c>
      <c r="C253" s="14" t="str">
        <f>IF($A253&lt;&gt;"",MINIFS(Merchant!$A:$A,Merchant!$B:$B,$G$2),)</f>
        <v/>
      </c>
      <c r="D253" s="14" t="str">
        <f t="shared" si="3"/>
        <v/>
      </c>
      <c r="E253" s="14" t="str">
        <f t="shared" si="4"/>
        <v/>
      </c>
      <c r="F253" s="6" t="str">
        <f>IF($A253&lt;&gt;"",MAXIFS(Token!$C:$C,Token!$A:$A,$D253),)</f>
        <v/>
      </c>
      <c r="L253" s="21" t="str">
        <f t="shared" si="5"/>
        <v/>
      </c>
    </row>
    <row r="254">
      <c r="A254" s="33" t="str">
        <f t="shared" si="1"/>
        <v/>
      </c>
      <c r="B254" s="22" t="str">
        <f t="shared" si="2"/>
        <v/>
      </c>
      <c r="C254" s="14" t="str">
        <f>IF($A254&lt;&gt;"",MINIFS(Merchant!$A:$A,Merchant!$B:$B,$G$2),)</f>
        <v/>
      </c>
      <c r="D254" s="14" t="str">
        <f t="shared" si="3"/>
        <v/>
      </c>
      <c r="E254" s="14" t="str">
        <f t="shared" si="4"/>
        <v/>
      </c>
      <c r="F254" s="6" t="str">
        <f>IF($A254&lt;&gt;"",MAXIFS(Token!$C:$C,Token!$A:$A,$D254),)</f>
        <v/>
      </c>
      <c r="L254" s="21" t="str">
        <f t="shared" si="5"/>
        <v/>
      </c>
    </row>
    <row r="255">
      <c r="A255" s="33" t="str">
        <f t="shared" si="1"/>
        <v/>
      </c>
      <c r="B255" s="22" t="str">
        <f t="shared" si="2"/>
        <v/>
      </c>
      <c r="C255" s="14" t="str">
        <f>IF($A255&lt;&gt;"",MINIFS(Merchant!$A:$A,Merchant!$B:$B,$G$2),)</f>
        <v/>
      </c>
      <c r="D255" s="14" t="str">
        <f t="shared" si="3"/>
        <v/>
      </c>
      <c r="E255" s="14" t="str">
        <f t="shared" si="4"/>
        <v/>
      </c>
      <c r="F255" s="6" t="str">
        <f>IF($A255&lt;&gt;"",MAXIFS(Token!$C:$C,Token!$A:$A,$D255),)</f>
        <v/>
      </c>
      <c r="L255" s="21" t="str">
        <f t="shared" si="5"/>
        <v/>
      </c>
    </row>
    <row r="256">
      <c r="A256" s="33" t="str">
        <f t="shared" si="1"/>
        <v/>
      </c>
      <c r="B256" s="22" t="str">
        <f t="shared" si="2"/>
        <v/>
      </c>
      <c r="C256" s="14" t="str">
        <f>IF($A256&lt;&gt;"",MINIFS(Merchant!$A:$A,Merchant!$B:$B,$G$2),)</f>
        <v/>
      </c>
      <c r="D256" s="14" t="str">
        <f t="shared" si="3"/>
        <v/>
      </c>
      <c r="E256" s="14" t="str">
        <f t="shared" si="4"/>
        <v/>
      </c>
      <c r="F256" s="6" t="str">
        <f>IF($A256&lt;&gt;"",MAXIFS(Token!$C:$C,Token!$A:$A,$D256),)</f>
        <v/>
      </c>
      <c r="L256" s="21" t="str">
        <f t="shared" si="5"/>
        <v/>
      </c>
    </row>
    <row r="257">
      <c r="A257" s="33" t="str">
        <f t="shared" si="1"/>
        <v/>
      </c>
      <c r="B257" s="22" t="str">
        <f t="shared" si="2"/>
        <v/>
      </c>
      <c r="C257" s="14" t="str">
        <f>IF($A257&lt;&gt;"",MINIFS(Merchant!$A:$A,Merchant!$B:$B,$G$2),)</f>
        <v/>
      </c>
      <c r="D257" s="14" t="str">
        <f t="shared" si="3"/>
        <v/>
      </c>
      <c r="E257" s="14" t="str">
        <f t="shared" si="4"/>
        <v/>
      </c>
      <c r="F257" s="6" t="str">
        <f>IF($A257&lt;&gt;"",MAXIFS(Token!$C:$C,Token!$A:$A,$D257),)</f>
        <v/>
      </c>
      <c r="L257" s="21" t="str">
        <f t="shared" si="5"/>
        <v/>
      </c>
    </row>
    <row r="258">
      <c r="A258" s="33" t="str">
        <f t="shared" si="1"/>
        <v/>
      </c>
      <c r="B258" s="22" t="str">
        <f t="shared" si="2"/>
        <v/>
      </c>
      <c r="C258" s="14" t="str">
        <f>IF($A258&lt;&gt;"",MINIFS(Merchant!$A:$A,Merchant!$B:$B,$G$2),)</f>
        <v/>
      </c>
      <c r="D258" s="14" t="str">
        <f t="shared" si="3"/>
        <v/>
      </c>
      <c r="E258" s="14" t="str">
        <f t="shared" si="4"/>
        <v/>
      </c>
      <c r="F258" s="6" t="str">
        <f>IF($A258&lt;&gt;"",MAXIFS(Token!$C:$C,Token!$A:$A,$D258),)</f>
        <v/>
      </c>
      <c r="L258" s="21" t="str">
        <f t="shared" si="5"/>
        <v/>
      </c>
    </row>
    <row r="259">
      <c r="A259" s="33" t="str">
        <f t="shared" si="1"/>
        <v/>
      </c>
      <c r="B259" s="22" t="str">
        <f t="shared" si="2"/>
        <v/>
      </c>
      <c r="C259" s="14" t="str">
        <f>IF($A259&lt;&gt;"",MINIFS(Merchant!$A:$A,Merchant!$B:$B,$G$2),)</f>
        <v/>
      </c>
      <c r="D259" s="14" t="str">
        <f t="shared" si="3"/>
        <v/>
      </c>
      <c r="E259" s="14" t="str">
        <f t="shared" si="4"/>
        <v/>
      </c>
      <c r="F259" s="6" t="str">
        <f>IF($A259&lt;&gt;"",MAXIFS(Token!$C:$C,Token!$A:$A,$D259),)</f>
        <v/>
      </c>
      <c r="L259" s="21" t="str">
        <f t="shared" si="5"/>
        <v/>
      </c>
    </row>
    <row r="260">
      <c r="A260" s="33" t="str">
        <f t="shared" si="1"/>
        <v/>
      </c>
      <c r="B260" s="22" t="str">
        <f t="shared" si="2"/>
        <v/>
      </c>
      <c r="C260" s="14" t="str">
        <f>IF($A260&lt;&gt;"",MINIFS(Merchant!$A:$A,Merchant!$B:$B,$G$2),)</f>
        <v/>
      </c>
      <c r="D260" s="14" t="str">
        <f t="shared" si="3"/>
        <v/>
      </c>
      <c r="E260" s="14" t="str">
        <f t="shared" si="4"/>
        <v/>
      </c>
      <c r="F260" s="6" t="str">
        <f>IF($A260&lt;&gt;"",MAXIFS(Token!$C:$C,Token!$A:$A,$D260),)</f>
        <v/>
      </c>
      <c r="L260" s="21" t="str">
        <f t="shared" si="5"/>
        <v/>
      </c>
    </row>
    <row r="261">
      <c r="A261" s="33" t="str">
        <f t="shared" si="1"/>
        <v/>
      </c>
      <c r="B261" s="22" t="str">
        <f t="shared" si="2"/>
        <v/>
      </c>
      <c r="C261" s="14" t="str">
        <f>IF($A261&lt;&gt;"",MINIFS(Merchant!$A:$A,Merchant!$B:$B,$G$2),)</f>
        <v/>
      </c>
      <c r="D261" s="14" t="str">
        <f t="shared" si="3"/>
        <v/>
      </c>
      <c r="E261" s="14" t="str">
        <f t="shared" si="4"/>
        <v/>
      </c>
      <c r="F261" s="6" t="str">
        <f>IF($A261&lt;&gt;"",MAXIFS(Token!$C:$C,Token!$A:$A,$D261),)</f>
        <v/>
      </c>
      <c r="L261" s="21" t="str">
        <f t="shared" si="5"/>
        <v/>
      </c>
    </row>
    <row r="262">
      <c r="A262" s="33" t="str">
        <f t="shared" si="1"/>
        <v/>
      </c>
      <c r="B262" s="22" t="str">
        <f t="shared" si="2"/>
        <v/>
      </c>
      <c r="C262" s="14" t="str">
        <f>IF($A262&lt;&gt;"",MINIFS(Merchant!$A:$A,Merchant!$B:$B,$G$2),)</f>
        <v/>
      </c>
      <c r="D262" s="14" t="str">
        <f t="shared" si="3"/>
        <v/>
      </c>
      <c r="E262" s="14" t="str">
        <f t="shared" si="4"/>
        <v/>
      </c>
      <c r="F262" s="6" t="str">
        <f>IF($A262&lt;&gt;"",MAXIFS(Token!$C:$C,Token!$A:$A,$D262),)</f>
        <v/>
      </c>
      <c r="L262" s="21" t="str">
        <f t="shared" si="5"/>
        <v/>
      </c>
    </row>
    <row r="263">
      <c r="A263" s="33" t="str">
        <f t="shared" si="1"/>
        <v/>
      </c>
      <c r="B263" s="22" t="str">
        <f t="shared" si="2"/>
        <v/>
      </c>
      <c r="C263" s="14" t="str">
        <f>IF($A263&lt;&gt;"",MINIFS(Merchant!$A:$A,Merchant!$B:$B,$G$2),)</f>
        <v/>
      </c>
      <c r="D263" s="14" t="str">
        <f t="shared" si="3"/>
        <v/>
      </c>
      <c r="E263" s="14" t="str">
        <f t="shared" si="4"/>
        <v/>
      </c>
      <c r="F263" s="6" t="str">
        <f>IF($A263&lt;&gt;"",MAXIFS(Token!$C:$C,Token!$A:$A,$D263),)</f>
        <v/>
      </c>
      <c r="L263" s="21" t="str">
        <f t="shared" si="5"/>
        <v/>
      </c>
    </row>
    <row r="264">
      <c r="A264" s="33" t="str">
        <f t="shared" si="1"/>
        <v/>
      </c>
      <c r="B264" s="22" t="str">
        <f t="shared" si="2"/>
        <v/>
      </c>
      <c r="C264" s="14" t="str">
        <f>IF($A264&lt;&gt;"",MINIFS(Merchant!$A:$A,Merchant!$B:$B,$G$2),)</f>
        <v/>
      </c>
      <c r="D264" s="14" t="str">
        <f t="shared" si="3"/>
        <v/>
      </c>
      <c r="E264" s="14" t="str">
        <f t="shared" si="4"/>
        <v/>
      </c>
      <c r="F264" s="6" t="str">
        <f>IF($A264&lt;&gt;"",MAXIFS(Token!$C:$C,Token!$A:$A,$D264),)</f>
        <v/>
      </c>
      <c r="L264" s="21" t="str">
        <f t="shared" si="5"/>
        <v/>
      </c>
    </row>
    <row r="265">
      <c r="A265" s="33" t="str">
        <f t="shared" si="1"/>
        <v/>
      </c>
      <c r="B265" s="22" t="str">
        <f t="shared" si="2"/>
        <v/>
      </c>
      <c r="C265" s="14" t="str">
        <f>IF($A265&lt;&gt;"",MINIFS(Merchant!$A:$A,Merchant!$B:$B,$G$2),)</f>
        <v/>
      </c>
      <c r="D265" s="14" t="str">
        <f t="shared" si="3"/>
        <v/>
      </c>
      <c r="E265" s="14" t="str">
        <f t="shared" si="4"/>
        <v/>
      </c>
      <c r="F265" s="6" t="str">
        <f>IF($A265&lt;&gt;"",MAXIFS(Token!$C:$C,Token!$A:$A,$D265),)</f>
        <v/>
      </c>
      <c r="L265" s="21" t="str">
        <f t="shared" si="5"/>
        <v/>
      </c>
    </row>
    <row r="266">
      <c r="A266" s="33" t="str">
        <f t="shared" si="1"/>
        <v/>
      </c>
      <c r="B266" s="22" t="str">
        <f t="shared" si="2"/>
        <v/>
      </c>
      <c r="C266" s="14" t="str">
        <f>IF($A266&lt;&gt;"",MINIFS(Merchant!$A:$A,Merchant!$B:$B,$G$2),)</f>
        <v/>
      </c>
      <c r="D266" s="14" t="str">
        <f t="shared" si="3"/>
        <v/>
      </c>
      <c r="E266" s="14" t="str">
        <f t="shared" si="4"/>
        <v/>
      </c>
      <c r="F266" s="6" t="str">
        <f>IF($A266&lt;&gt;"",MAXIFS(Token!$C:$C,Token!$A:$A,$D266),)</f>
        <v/>
      </c>
      <c r="L266" s="21" t="str">
        <f t="shared" si="5"/>
        <v/>
      </c>
    </row>
    <row r="267">
      <c r="A267" s="33" t="str">
        <f t="shared" si="1"/>
        <v/>
      </c>
      <c r="B267" s="22" t="str">
        <f t="shared" si="2"/>
        <v/>
      </c>
      <c r="C267" s="14" t="str">
        <f>IF($A267&lt;&gt;"",MINIFS(Merchant!$A:$A,Merchant!$B:$B,$G$2),)</f>
        <v/>
      </c>
      <c r="D267" s="14" t="str">
        <f t="shared" si="3"/>
        <v/>
      </c>
      <c r="E267" s="14" t="str">
        <f t="shared" si="4"/>
        <v/>
      </c>
      <c r="F267" s="6" t="str">
        <f>IF($A267&lt;&gt;"",MAXIFS(Token!$C:$C,Token!$A:$A,$D267),)</f>
        <v/>
      </c>
      <c r="L267" s="21" t="str">
        <f t="shared" si="5"/>
        <v/>
      </c>
    </row>
    <row r="268">
      <c r="A268" s="33" t="str">
        <f t="shared" si="1"/>
        <v/>
      </c>
      <c r="B268" s="22" t="str">
        <f t="shared" si="2"/>
        <v/>
      </c>
      <c r="C268" s="14" t="str">
        <f>IF($A268&lt;&gt;"",MINIFS(Merchant!$A:$A,Merchant!$B:$B,$G$2),)</f>
        <v/>
      </c>
      <c r="D268" s="14" t="str">
        <f t="shared" si="3"/>
        <v/>
      </c>
      <c r="E268" s="14" t="str">
        <f t="shared" si="4"/>
        <v/>
      </c>
      <c r="F268" s="6" t="str">
        <f>IF($A268&lt;&gt;"",MAXIFS(Token!$C:$C,Token!$A:$A,$D268),)</f>
        <v/>
      </c>
      <c r="L268" s="21" t="str">
        <f t="shared" si="5"/>
        <v/>
      </c>
    </row>
    <row r="269">
      <c r="A269" s="33" t="str">
        <f t="shared" si="1"/>
        <v/>
      </c>
      <c r="B269" s="22" t="str">
        <f t="shared" si="2"/>
        <v/>
      </c>
      <c r="C269" s="14" t="str">
        <f>IF($A269&lt;&gt;"",MINIFS(Merchant!$A:$A,Merchant!$B:$B,$G$2),)</f>
        <v/>
      </c>
      <c r="D269" s="14" t="str">
        <f t="shared" si="3"/>
        <v/>
      </c>
      <c r="E269" s="14" t="str">
        <f t="shared" si="4"/>
        <v/>
      </c>
      <c r="F269" s="6" t="str">
        <f>IF($A269&lt;&gt;"",MAXIFS(Token!$C:$C,Token!$A:$A,$D269),)</f>
        <v/>
      </c>
      <c r="L269" s="21" t="str">
        <f t="shared" si="5"/>
        <v/>
      </c>
    </row>
    <row r="270">
      <c r="A270" s="33" t="str">
        <f t="shared" si="1"/>
        <v/>
      </c>
      <c r="B270" s="22" t="str">
        <f t="shared" si="2"/>
        <v/>
      </c>
      <c r="C270" s="14" t="str">
        <f>IF($A270&lt;&gt;"",MINIFS(Merchant!$A:$A,Merchant!$B:$B,$G$2),)</f>
        <v/>
      </c>
      <c r="D270" s="14" t="str">
        <f t="shared" si="3"/>
        <v/>
      </c>
      <c r="E270" s="14" t="str">
        <f t="shared" si="4"/>
        <v/>
      </c>
      <c r="F270" s="6" t="str">
        <f>IF($A270&lt;&gt;"",MAXIFS(Token!$C:$C,Token!$A:$A,$D270),)</f>
        <v/>
      </c>
      <c r="L270" s="21" t="str">
        <f t="shared" si="5"/>
        <v/>
      </c>
    </row>
    <row r="271">
      <c r="A271" s="33" t="str">
        <f t="shared" si="1"/>
        <v/>
      </c>
      <c r="B271" s="22" t="str">
        <f t="shared" si="2"/>
        <v/>
      </c>
      <c r="C271" s="14" t="str">
        <f>IF($A271&lt;&gt;"",MINIFS(Merchant!$A:$A,Merchant!$B:$B,$G$2),)</f>
        <v/>
      </c>
      <c r="D271" s="14" t="str">
        <f t="shared" si="3"/>
        <v/>
      </c>
      <c r="E271" s="14" t="str">
        <f t="shared" si="4"/>
        <v/>
      </c>
      <c r="F271" s="6" t="str">
        <f>IF($A271&lt;&gt;"",MAXIFS(Token!$C:$C,Token!$A:$A,$D271),)</f>
        <v/>
      </c>
      <c r="L271" s="21" t="str">
        <f t="shared" si="5"/>
        <v/>
      </c>
    </row>
    <row r="272">
      <c r="A272" s="33" t="str">
        <f t="shared" si="1"/>
        <v/>
      </c>
      <c r="B272" s="22" t="str">
        <f t="shared" si="2"/>
        <v/>
      </c>
      <c r="C272" s="14" t="str">
        <f>IF($A272&lt;&gt;"",MINIFS(Merchant!$A:$A,Merchant!$B:$B,$G$2),)</f>
        <v/>
      </c>
      <c r="D272" s="14" t="str">
        <f t="shared" si="3"/>
        <v/>
      </c>
      <c r="E272" s="14" t="str">
        <f t="shared" si="4"/>
        <v/>
      </c>
      <c r="F272" s="6" t="str">
        <f>IF($A272&lt;&gt;"",MAXIFS(Token!$C:$C,Token!$A:$A,$D272),)</f>
        <v/>
      </c>
      <c r="L272" s="21" t="str">
        <f t="shared" si="5"/>
        <v/>
      </c>
    </row>
    <row r="273">
      <c r="A273" s="33" t="str">
        <f t="shared" si="1"/>
        <v/>
      </c>
      <c r="B273" s="22" t="str">
        <f t="shared" si="2"/>
        <v/>
      </c>
      <c r="C273" s="14" t="str">
        <f>IF($A273&lt;&gt;"",MINIFS(Merchant!$A:$A,Merchant!$B:$B,$G$2),)</f>
        <v/>
      </c>
      <c r="D273" s="14" t="str">
        <f t="shared" si="3"/>
        <v/>
      </c>
      <c r="E273" s="14" t="str">
        <f t="shared" si="4"/>
        <v/>
      </c>
      <c r="F273" s="6" t="str">
        <f>IF($A273&lt;&gt;"",MAXIFS(Token!$C:$C,Token!$A:$A,$D273),)</f>
        <v/>
      </c>
      <c r="L273" s="21" t="str">
        <f t="shared" si="5"/>
        <v/>
      </c>
    </row>
    <row r="274">
      <c r="A274" s="33" t="str">
        <f t="shared" si="1"/>
        <v/>
      </c>
      <c r="B274" s="22" t="str">
        <f t="shared" si="2"/>
        <v/>
      </c>
      <c r="C274" s="14" t="str">
        <f>IF($A274&lt;&gt;"",MINIFS(Merchant!$A:$A,Merchant!$B:$B,$G$2),)</f>
        <v/>
      </c>
      <c r="D274" s="14" t="str">
        <f t="shared" si="3"/>
        <v/>
      </c>
      <c r="E274" s="14" t="str">
        <f t="shared" si="4"/>
        <v/>
      </c>
      <c r="F274" s="6" t="str">
        <f>IF($A274&lt;&gt;"",MAXIFS(Token!$C:$C,Token!$A:$A,$D274),)</f>
        <v/>
      </c>
      <c r="L274" s="21" t="str">
        <f t="shared" si="5"/>
        <v/>
      </c>
    </row>
    <row r="275">
      <c r="A275" s="33" t="str">
        <f t="shared" si="1"/>
        <v/>
      </c>
      <c r="B275" s="22" t="str">
        <f t="shared" si="2"/>
        <v/>
      </c>
      <c r="C275" s="14" t="str">
        <f>IF($A275&lt;&gt;"",MINIFS(Merchant!$A:$A,Merchant!$B:$B,$G$2),)</f>
        <v/>
      </c>
      <c r="D275" s="14" t="str">
        <f t="shared" si="3"/>
        <v/>
      </c>
      <c r="E275" s="14" t="str">
        <f t="shared" si="4"/>
        <v/>
      </c>
      <c r="F275" s="6" t="str">
        <f>IF($A275&lt;&gt;"",MAXIFS(Token!$C:$C,Token!$A:$A,$D275),)</f>
        <v/>
      </c>
      <c r="L275" s="21" t="str">
        <f t="shared" si="5"/>
        <v/>
      </c>
    </row>
    <row r="276">
      <c r="A276" s="33" t="str">
        <f t="shared" si="1"/>
        <v/>
      </c>
      <c r="B276" s="22" t="str">
        <f t="shared" si="2"/>
        <v/>
      </c>
      <c r="C276" s="14" t="str">
        <f>IF($A276&lt;&gt;"",MINIFS(Merchant!$A:$A,Merchant!$B:$B,$G$2),)</f>
        <v/>
      </c>
      <c r="D276" s="14" t="str">
        <f t="shared" si="3"/>
        <v/>
      </c>
      <c r="E276" s="14" t="str">
        <f t="shared" si="4"/>
        <v/>
      </c>
      <c r="F276" s="6" t="str">
        <f>IF($A276&lt;&gt;"",MAXIFS(Token!$C:$C,Token!$A:$A,$D276),)</f>
        <v/>
      </c>
      <c r="L276" s="21" t="str">
        <f t="shared" si="5"/>
        <v/>
      </c>
    </row>
    <row r="277">
      <c r="A277" s="33" t="str">
        <f t="shared" si="1"/>
        <v/>
      </c>
      <c r="B277" s="22" t="str">
        <f t="shared" si="2"/>
        <v/>
      </c>
      <c r="C277" s="14" t="str">
        <f>IF($A277&lt;&gt;"",MINIFS(Merchant!$A:$A,Merchant!$B:$B,$G$2),)</f>
        <v/>
      </c>
      <c r="D277" s="14" t="str">
        <f t="shared" si="3"/>
        <v/>
      </c>
      <c r="E277" s="14" t="str">
        <f t="shared" si="4"/>
        <v/>
      </c>
      <c r="F277" s="6" t="str">
        <f>IF($A277&lt;&gt;"",MAXIFS(Token!$C:$C,Token!$A:$A,$D277),)</f>
        <v/>
      </c>
      <c r="L277" s="21" t="str">
        <f t="shared" si="5"/>
        <v/>
      </c>
    </row>
    <row r="278">
      <c r="A278" s="33" t="str">
        <f t="shared" si="1"/>
        <v/>
      </c>
      <c r="B278" s="22" t="str">
        <f t="shared" si="2"/>
        <v/>
      </c>
      <c r="C278" s="14" t="str">
        <f>IF($A278&lt;&gt;"",MINIFS(Merchant!$A:$A,Merchant!$B:$B,$G$2),)</f>
        <v/>
      </c>
      <c r="D278" s="14" t="str">
        <f t="shared" si="3"/>
        <v/>
      </c>
      <c r="E278" s="14" t="str">
        <f t="shared" si="4"/>
        <v/>
      </c>
      <c r="F278" s="6" t="str">
        <f>IF($A278&lt;&gt;"",MAXIFS(Token!$C:$C,Token!$A:$A,$D278),)</f>
        <v/>
      </c>
      <c r="L278" s="21" t="str">
        <f t="shared" si="5"/>
        <v/>
      </c>
    </row>
    <row r="279">
      <c r="A279" s="33" t="str">
        <f t="shared" si="1"/>
        <v/>
      </c>
      <c r="B279" s="22" t="str">
        <f t="shared" si="2"/>
        <v/>
      </c>
      <c r="C279" s="14" t="str">
        <f>IF($A279&lt;&gt;"",MINIFS(Merchant!$A:$A,Merchant!$B:$B,$G$2),)</f>
        <v/>
      </c>
      <c r="D279" s="14" t="str">
        <f t="shared" si="3"/>
        <v/>
      </c>
      <c r="E279" s="14" t="str">
        <f t="shared" si="4"/>
        <v/>
      </c>
      <c r="F279" s="6" t="str">
        <f>IF($A279&lt;&gt;"",MAXIFS(Token!$C:$C,Token!$A:$A,$D279),)</f>
        <v/>
      </c>
      <c r="L279" s="21" t="str">
        <f t="shared" si="5"/>
        <v/>
      </c>
    </row>
    <row r="280">
      <c r="A280" s="33" t="str">
        <f t="shared" si="1"/>
        <v/>
      </c>
      <c r="B280" s="22" t="str">
        <f t="shared" si="2"/>
        <v/>
      </c>
      <c r="C280" s="14" t="str">
        <f>IF($A280&lt;&gt;"",MINIFS(Merchant!$A:$A,Merchant!$B:$B,$G$2),)</f>
        <v/>
      </c>
      <c r="D280" s="14" t="str">
        <f t="shared" si="3"/>
        <v/>
      </c>
      <c r="E280" s="14" t="str">
        <f t="shared" si="4"/>
        <v/>
      </c>
      <c r="F280" s="6" t="str">
        <f>IF($A280&lt;&gt;"",MAXIFS(Token!$C:$C,Token!$A:$A,$D280),)</f>
        <v/>
      </c>
      <c r="L280" s="21" t="str">
        <f t="shared" si="5"/>
        <v/>
      </c>
    </row>
    <row r="281">
      <c r="A281" s="33" t="str">
        <f t="shared" si="1"/>
        <v/>
      </c>
      <c r="B281" s="22" t="str">
        <f t="shared" si="2"/>
        <v/>
      </c>
      <c r="C281" s="14" t="str">
        <f>IF($A281&lt;&gt;"",MINIFS(Merchant!$A:$A,Merchant!$B:$B,$G$2),)</f>
        <v/>
      </c>
      <c r="D281" s="14" t="str">
        <f t="shared" si="3"/>
        <v/>
      </c>
      <c r="E281" s="14" t="str">
        <f t="shared" si="4"/>
        <v/>
      </c>
      <c r="F281" s="6" t="str">
        <f>IF($A281&lt;&gt;"",MAXIFS(Token!$C:$C,Token!$A:$A,$D281),)</f>
        <v/>
      </c>
      <c r="L281" s="21" t="str">
        <f t="shared" si="5"/>
        <v/>
      </c>
    </row>
    <row r="282">
      <c r="A282" s="33" t="str">
        <f t="shared" si="1"/>
        <v/>
      </c>
      <c r="B282" s="22" t="str">
        <f t="shared" si="2"/>
        <v/>
      </c>
      <c r="C282" s="14" t="str">
        <f>IF($A282&lt;&gt;"",MINIFS(Merchant!$A:$A,Merchant!$B:$B,$G$2),)</f>
        <v/>
      </c>
      <c r="D282" s="14" t="str">
        <f t="shared" si="3"/>
        <v/>
      </c>
      <c r="E282" s="14" t="str">
        <f t="shared" si="4"/>
        <v/>
      </c>
      <c r="F282" s="6" t="str">
        <f>IF($A282&lt;&gt;"",MAXIFS(Token!$C:$C,Token!$A:$A,$D282),)</f>
        <v/>
      </c>
      <c r="L282" s="21" t="str">
        <f t="shared" si="5"/>
        <v/>
      </c>
    </row>
    <row r="283">
      <c r="A283" s="33" t="str">
        <f t="shared" si="1"/>
        <v/>
      </c>
      <c r="B283" s="22" t="str">
        <f t="shared" si="2"/>
        <v/>
      </c>
      <c r="C283" s="14" t="str">
        <f>IF($A283&lt;&gt;"",MINIFS(Merchant!$A:$A,Merchant!$B:$B,$G$2),)</f>
        <v/>
      </c>
      <c r="D283" s="14" t="str">
        <f t="shared" si="3"/>
        <v/>
      </c>
      <c r="E283" s="14" t="str">
        <f t="shared" si="4"/>
        <v/>
      </c>
      <c r="F283" s="6" t="str">
        <f>IF($A283&lt;&gt;"",MAXIFS(Token!$C:$C,Token!$A:$A,$D283),)</f>
        <v/>
      </c>
      <c r="L283" s="21" t="str">
        <f t="shared" si="5"/>
        <v/>
      </c>
    </row>
    <row r="284">
      <c r="A284" s="33" t="str">
        <f t="shared" si="1"/>
        <v/>
      </c>
      <c r="B284" s="22" t="str">
        <f t="shared" si="2"/>
        <v/>
      </c>
      <c r="C284" s="14" t="str">
        <f>IF($A284&lt;&gt;"",MINIFS(Merchant!$A:$A,Merchant!$B:$B,$G$2),)</f>
        <v/>
      </c>
      <c r="D284" s="14" t="str">
        <f t="shared" si="3"/>
        <v/>
      </c>
      <c r="E284" s="14" t="str">
        <f t="shared" si="4"/>
        <v/>
      </c>
      <c r="F284" s="6" t="str">
        <f>IF($A284&lt;&gt;"",MAXIFS(Token!$C:$C,Token!$A:$A,$D284),)</f>
        <v/>
      </c>
      <c r="L284" s="21" t="str">
        <f t="shared" si="5"/>
        <v/>
      </c>
    </row>
    <row r="285">
      <c r="A285" s="33" t="str">
        <f t="shared" si="1"/>
        <v/>
      </c>
      <c r="B285" s="22" t="str">
        <f t="shared" si="2"/>
        <v/>
      </c>
      <c r="C285" s="14" t="str">
        <f>IF($A285&lt;&gt;"",MINIFS(Merchant!$A:$A,Merchant!$B:$B,$G$2),)</f>
        <v/>
      </c>
      <c r="D285" s="14" t="str">
        <f t="shared" si="3"/>
        <v/>
      </c>
      <c r="E285" s="14" t="str">
        <f t="shared" si="4"/>
        <v/>
      </c>
      <c r="F285" s="6" t="str">
        <f>IF($A285&lt;&gt;"",MAXIFS(Token!$C:$C,Token!$A:$A,$D285),)</f>
        <v/>
      </c>
      <c r="L285" s="21" t="str">
        <f t="shared" si="5"/>
        <v/>
      </c>
    </row>
    <row r="286">
      <c r="A286" s="33" t="str">
        <f t="shared" si="1"/>
        <v/>
      </c>
      <c r="B286" s="22" t="str">
        <f t="shared" si="2"/>
        <v/>
      </c>
      <c r="C286" s="14" t="str">
        <f>IF($A286&lt;&gt;"",MINIFS(Merchant!$A:$A,Merchant!$B:$B,$G$2),)</f>
        <v/>
      </c>
      <c r="D286" s="14" t="str">
        <f t="shared" si="3"/>
        <v/>
      </c>
      <c r="E286" s="14" t="str">
        <f t="shared" si="4"/>
        <v/>
      </c>
      <c r="F286" s="6" t="str">
        <f>IF($A286&lt;&gt;"",MAXIFS(Token!$C:$C,Token!$A:$A,$D286),)</f>
        <v/>
      </c>
      <c r="L286" s="21" t="str">
        <f t="shared" si="5"/>
        <v/>
      </c>
    </row>
    <row r="287">
      <c r="A287" s="33" t="str">
        <f t="shared" si="1"/>
        <v/>
      </c>
      <c r="B287" s="22" t="str">
        <f t="shared" si="2"/>
        <v/>
      </c>
      <c r="C287" s="14" t="str">
        <f>IF($A287&lt;&gt;"",MINIFS(Merchant!$A:$A,Merchant!$B:$B,$G$2),)</f>
        <v/>
      </c>
      <c r="D287" s="14" t="str">
        <f t="shared" si="3"/>
        <v/>
      </c>
      <c r="E287" s="14" t="str">
        <f t="shared" si="4"/>
        <v/>
      </c>
      <c r="F287" s="6" t="str">
        <f>IF($A287&lt;&gt;"",MAXIFS(Token!$C:$C,Token!$A:$A,$D287),)</f>
        <v/>
      </c>
      <c r="L287" s="21" t="str">
        <f t="shared" si="5"/>
        <v/>
      </c>
    </row>
    <row r="288">
      <c r="A288" s="33" t="str">
        <f t="shared" si="1"/>
        <v/>
      </c>
      <c r="B288" s="22" t="str">
        <f t="shared" si="2"/>
        <v/>
      </c>
      <c r="C288" s="14" t="str">
        <f>IF($A288&lt;&gt;"",MINIFS(Merchant!$A:$A,Merchant!$B:$B,$G$2),)</f>
        <v/>
      </c>
      <c r="D288" s="14" t="str">
        <f t="shared" si="3"/>
        <v/>
      </c>
      <c r="E288" s="14" t="str">
        <f t="shared" si="4"/>
        <v/>
      </c>
      <c r="F288" s="6" t="str">
        <f>IF($A288&lt;&gt;"",MAXIFS(Token!$C:$C,Token!$A:$A,$D288),)</f>
        <v/>
      </c>
      <c r="L288" s="21" t="str">
        <f t="shared" si="5"/>
        <v/>
      </c>
    </row>
    <row r="289">
      <c r="A289" s="33" t="str">
        <f t="shared" si="1"/>
        <v/>
      </c>
      <c r="B289" s="22" t="str">
        <f t="shared" si="2"/>
        <v/>
      </c>
      <c r="C289" s="14" t="str">
        <f>IF($A289&lt;&gt;"",MINIFS(Merchant!$A:$A,Merchant!$B:$B,$G$2),)</f>
        <v/>
      </c>
      <c r="D289" s="14" t="str">
        <f t="shared" si="3"/>
        <v/>
      </c>
      <c r="E289" s="14" t="str">
        <f t="shared" si="4"/>
        <v/>
      </c>
      <c r="F289" s="6" t="str">
        <f>IF($A289&lt;&gt;"",MAXIFS(Token!$C:$C,Token!$A:$A,$D289),)</f>
        <v/>
      </c>
      <c r="L289" s="21" t="str">
        <f t="shared" si="5"/>
        <v/>
      </c>
    </row>
    <row r="290">
      <c r="A290" s="33" t="str">
        <f t="shared" si="1"/>
        <v/>
      </c>
      <c r="B290" s="22" t="str">
        <f t="shared" si="2"/>
        <v/>
      </c>
      <c r="C290" s="14" t="str">
        <f>IF($A290&lt;&gt;"",MINIFS(Merchant!$A:$A,Merchant!$B:$B,$G$2),)</f>
        <v/>
      </c>
      <c r="D290" s="14" t="str">
        <f t="shared" si="3"/>
        <v/>
      </c>
      <c r="E290" s="14" t="str">
        <f t="shared" si="4"/>
        <v/>
      </c>
      <c r="F290" s="6" t="str">
        <f>IF($A290&lt;&gt;"",MAXIFS(Token!$C:$C,Token!$A:$A,$D290),)</f>
        <v/>
      </c>
      <c r="L290" s="21" t="str">
        <f t="shared" si="5"/>
        <v/>
      </c>
    </row>
    <row r="291">
      <c r="A291" s="33" t="str">
        <f t="shared" si="1"/>
        <v/>
      </c>
      <c r="B291" s="22" t="str">
        <f t="shared" si="2"/>
        <v/>
      </c>
      <c r="C291" s="14" t="str">
        <f>IF($A291&lt;&gt;"",MINIFS(Merchant!$A:$A,Merchant!$B:$B,$G$2),)</f>
        <v/>
      </c>
      <c r="D291" s="14" t="str">
        <f t="shared" si="3"/>
        <v/>
      </c>
      <c r="E291" s="14" t="str">
        <f t="shared" si="4"/>
        <v/>
      </c>
      <c r="F291" s="6" t="str">
        <f>IF($A291&lt;&gt;"",MAXIFS(Token!$C:$C,Token!$A:$A,$D291),)</f>
        <v/>
      </c>
      <c r="L291" s="21" t="str">
        <f t="shared" si="5"/>
        <v/>
      </c>
    </row>
    <row r="292">
      <c r="A292" s="33" t="str">
        <f t="shared" si="1"/>
        <v/>
      </c>
      <c r="B292" s="22" t="str">
        <f t="shared" si="2"/>
        <v/>
      </c>
      <c r="C292" s="14" t="str">
        <f>IF($A292&lt;&gt;"",MINIFS(Merchant!$A:$A,Merchant!$B:$B,$G$2),)</f>
        <v/>
      </c>
      <c r="D292" s="14" t="str">
        <f t="shared" si="3"/>
        <v/>
      </c>
      <c r="E292" s="14" t="str">
        <f t="shared" si="4"/>
        <v/>
      </c>
      <c r="F292" s="6" t="str">
        <f>IF($A292&lt;&gt;"",MAXIFS(Token!$C:$C,Token!$A:$A,$D292),)</f>
        <v/>
      </c>
      <c r="L292" s="21" t="str">
        <f t="shared" si="5"/>
        <v/>
      </c>
    </row>
    <row r="293">
      <c r="A293" s="33" t="str">
        <f t="shared" si="1"/>
        <v/>
      </c>
      <c r="B293" s="22" t="str">
        <f t="shared" si="2"/>
        <v/>
      </c>
      <c r="C293" s="14" t="str">
        <f>IF($A293&lt;&gt;"",MINIFS(Merchant!$A:$A,Merchant!$B:$B,$G$2),)</f>
        <v/>
      </c>
      <c r="D293" s="14" t="str">
        <f t="shared" si="3"/>
        <v/>
      </c>
      <c r="E293" s="14" t="str">
        <f t="shared" si="4"/>
        <v/>
      </c>
      <c r="F293" s="6" t="str">
        <f>IF($A293&lt;&gt;"",MAXIFS(Token!$C:$C,Token!$A:$A,$D293),)</f>
        <v/>
      </c>
      <c r="L293" s="21" t="str">
        <f t="shared" si="5"/>
        <v/>
      </c>
    </row>
    <row r="294">
      <c r="A294" s="33" t="str">
        <f t="shared" si="1"/>
        <v/>
      </c>
      <c r="B294" s="22" t="str">
        <f t="shared" si="2"/>
        <v/>
      </c>
      <c r="C294" s="14" t="str">
        <f>IF($A294&lt;&gt;"",MINIFS(Merchant!$A:$A,Merchant!$B:$B,$G$2),)</f>
        <v/>
      </c>
      <c r="D294" s="14" t="str">
        <f t="shared" si="3"/>
        <v/>
      </c>
      <c r="E294" s="14" t="str">
        <f t="shared" si="4"/>
        <v/>
      </c>
      <c r="F294" s="6" t="str">
        <f>IF($A294&lt;&gt;"",MAXIFS(Token!$C:$C,Token!$A:$A,$D294),)</f>
        <v/>
      </c>
      <c r="L294" s="21" t="str">
        <f t="shared" si="5"/>
        <v/>
      </c>
    </row>
    <row r="295">
      <c r="A295" s="33" t="str">
        <f t="shared" si="1"/>
        <v/>
      </c>
      <c r="B295" s="22" t="str">
        <f t="shared" si="2"/>
        <v/>
      </c>
      <c r="C295" s="14" t="str">
        <f>IF($A295&lt;&gt;"",MINIFS(Merchant!$A:$A,Merchant!$B:$B,$G$2),)</f>
        <v/>
      </c>
      <c r="D295" s="14" t="str">
        <f t="shared" si="3"/>
        <v/>
      </c>
      <c r="E295" s="14" t="str">
        <f t="shared" si="4"/>
        <v/>
      </c>
      <c r="F295" s="6" t="str">
        <f>IF($A295&lt;&gt;"",MAXIFS(Token!$C:$C,Token!$A:$A,$D295),)</f>
        <v/>
      </c>
      <c r="L295" s="21" t="str">
        <f t="shared" si="5"/>
        <v/>
      </c>
    </row>
    <row r="296">
      <c r="A296" s="33" t="str">
        <f t="shared" si="1"/>
        <v/>
      </c>
      <c r="B296" s="22" t="str">
        <f t="shared" si="2"/>
        <v/>
      </c>
      <c r="C296" s="14" t="str">
        <f>IF($A296&lt;&gt;"",MINIFS(Merchant!$A:$A,Merchant!$B:$B,$G$2),)</f>
        <v/>
      </c>
      <c r="D296" s="14" t="str">
        <f t="shared" si="3"/>
        <v/>
      </c>
      <c r="E296" s="14" t="str">
        <f t="shared" si="4"/>
        <v/>
      </c>
      <c r="F296" s="6" t="str">
        <f>IF($A296&lt;&gt;"",MAXIFS(Token!$C:$C,Token!$A:$A,$D296),)</f>
        <v/>
      </c>
      <c r="L296" s="21" t="str">
        <f t="shared" si="5"/>
        <v/>
      </c>
    </row>
    <row r="297">
      <c r="A297" s="33" t="str">
        <f t="shared" si="1"/>
        <v/>
      </c>
      <c r="B297" s="22" t="str">
        <f t="shared" si="2"/>
        <v/>
      </c>
      <c r="C297" s="14" t="str">
        <f>IF($A297&lt;&gt;"",MINIFS(Merchant!$A:$A,Merchant!$B:$B,$G$2),)</f>
        <v/>
      </c>
      <c r="D297" s="14" t="str">
        <f t="shared" si="3"/>
        <v/>
      </c>
      <c r="E297" s="14" t="str">
        <f t="shared" si="4"/>
        <v/>
      </c>
      <c r="F297" s="6" t="str">
        <f>IF($A297&lt;&gt;"",MAXIFS(Token!$C:$C,Token!$A:$A,$D297),)</f>
        <v/>
      </c>
      <c r="L297" s="21" t="str">
        <f t="shared" si="5"/>
        <v/>
      </c>
    </row>
    <row r="298">
      <c r="A298" s="33" t="str">
        <f t="shared" si="1"/>
        <v/>
      </c>
      <c r="B298" s="22" t="str">
        <f t="shared" si="2"/>
        <v/>
      </c>
      <c r="C298" s="14" t="str">
        <f>IF($A298&lt;&gt;"",MINIFS(Merchant!$A:$A,Merchant!$B:$B,$G$2),)</f>
        <v/>
      </c>
      <c r="D298" s="14" t="str">
        <f t="shared" si="3"/>
        <v/>
      </c>
      <c r="E298" s="14" t="str">
        <f t="shared" si="4"/>
        <v/>
      </c>
      <c r="F298" s="6" t="str">
        <f>IF($A298&lt;&gt;"",MAXIFS(Token!$C:$C,Token!$A:$A,$D298),)</f>
        <v/>
      </c>
      <c r="L298" s="21" t="str">
        <f t="shared" si="5"/>
        <v/>
      </c>
    </row>
    <row r="299">
      <c r="A299" s="33" t="str">
        <f t="shared" si="1"/>
        <v/>
      </c>
      <c r="B299" s="22" t="str">
        <f t="shared" si="2"/>
        <v/>
      </c>
      <c r="C299" s="14" t="str">
        <f>IF($A299&lt;&gt;"",MINIFS(Merchant!$A:$A,Merchant!$B:$B,$G$2),)</f>
        <v/>
      </c>
      <c r="D299" s="14" t="str">
        <f t="shared" si="3"/>
        <v/>
      </c>
      <c r="E299" s="14" t="str">
        <f t="shared" si="4"/>
        <v/>
      </c>
      <c r="F299" s="6" t="str">
        <f>IF($A299&lt;&gt;"",MAXIFS(Token!$C:$C,Token!$A:$A,$D299),)</f>
        <v/>
      </c>
      <c r="L299" s="21" t="str">
        <f t="shared" si="5"/>
        <v/>
      </c>
    </row>
    <row r="300">
      <c r="A300" s="33" t="str">
        <f t="shared" si="1"/>
        <v/>
      </c>
      <c r="B300" s="22" t="str">
        <f t="shared" si="2"/>
        <v/>
      </c>
      <c r="C300" s="14" t="str">
        <f>IF($A300&lt;&gt;"",MINIFS(Merchant!$A:$A,Merchant!$B:$B,$G$2),)</f>
        <v/>
      </c>
      <c r="D300" s="14" t="str">
        <f t="shared" si="3"/>
        <v/>
      </c>
      <c r="E300" s="14" t="str">
        <f t="shared" si="4"/>
        <v/>
      </c>
      <c r="F300" s="6" t="str">
        <f>IF($A300&lt;&gt;"",MAXIFS(Token!$C:$C,Token!$A:$A,$D300),)</f>
        <v/>
      </c>
      <c r="L300" s="21" t="str">
        <f t="shared" si="5"/>
        <v/>
      </c>
    </row>
    <row r="301">
      <c r="A301" s="33" t="str">
        <f t="shared" si="1"/>
        <v/>
      </c>
      <c r="B301" s="22" t="str">
        <f t="shared" si="2"/>
        <v/>
      </c>
      <c r="C301" s="14" t="str">
        <f>IF($A301&lt;&gt;"",MINIFS(Merchant!$A:$A,Merchant!$B:$B,$G$2),)</f>
        <v/>
      </c>
      <c r="D301" s="14" t="str">
        <f t="shared" si="3"/>
        <v/>
      </c>
      <c r="E301" s="14" t="str">
        <f t="shared" si="4"/>
        <v/>
      </c>
      <c r="F301" s="6" t="str">
        <f>IF($A301&lt;&gt;"",MAXIFS(Token!$C:$C,Token!$A:$A,$D301),)</f>
        <v/>
      </c>
      <c r="L301" s="21" t="str">
        <f t="shared" si="5"/>
        <v/>
      </c>
    </row>
    <row r="302">
      <c r="A302" s="33" t="str">
        <f t="shared" si="1"/>
        <v/>
      </c>
      <c r="B302" s="22" t="str">
        <f t="shared" si="2"/>
        <v/>
      </c>
      <c r="C302" s="14" t="str">
        <f>IF($A302&lt;&gt;"",MINIFS(Merchant!$A:$A,Merchant!$B:$B,$G$2),)</f>
        <v/>
      </c>
      <c r="D302" s="14" t="str">
        <f t="shared" si="3"/>
        <v/>
      </c>
      <c r="E302" s="14" t="str">
        <f t="shared" si="4"/>
        <v/>
      </c>
      <c r="F302" s="6" t="str">
        <f>IF($A302&lt;&gt;"",MAXIFS(Token!$C:$C,Token!$A:$A,$D302),)</f>
        <v/>
      </c>
      <c r="L302" s="21" t="str">
        <f t="shared" si="5"/>
        <v/>
      </c>
    </row>
    <row r="303">
      <c r="A303" s="33" t="str">
        <f t="shared" si="1"/>
        <v/>
      </c>
      <c r="B303" s="22" t="str">
        <f t="shared" si="2"/>
        <v/>
      </c>
      <c r="C303" s="14" t="str">
        <f>IF($A303&lt;&gt;"",MINIFS(Merchant!$A:$A,Merchant!$B:$B,$G$2),)</f>
        <v/>
      </c>
      <c r="D303" s="14" t="str">
        <f t="shared" si="3"/>
        <v/>
      </c>
      <c r="E303" s="14" t="str">
        <f t="shared" si="4"/>
        <v/>
      </c>
      <c r="F303" s="6" t="str">
        <f>IF($A303&lt;&gt;"",MAXIFS(Token!$C:$C,Token!$A:$A,$D303),)</f>
        <v/>
      </c>
      <c r="L303" s="21" t="str">
        <f t="shared" si="5"/>
        <v/>
      </c>
    </row>
    <row r="304">
      <c r="A304" s="33" t="str">
        <f t="shared" si="1"/>
        <v/>
      </c>
      <c r="B304" s="22" t="str">
        <f t="shared" si="2"/>
        <v/>
      </c>
      <c r="C304" s="14" t="str">
        <f>IF($A304&lt;&gt;"",MINIFS(Merchant!$A:$A,Merchant!$B:$B,$G$2),)</f>
        <v/>
      </c>
      <c r="D304" s="14" t="str">
        <f t="shared" si="3"/>
        <v/>
      </c>
      <c r="E304" s="14" t="str">
        <f t="shared" si="4"/>
        <v/>
      </c>
      <c r="F304" s="6" t="str">
        <f>IF($A304&lt;&gt;"",MAXIFS(Token!$C:$C,Token!$A:$A,$D304),)</f>
        <v/>
      </c>
      <c r="L304" s="21" t="str">
        <f t="shared" si="5"/>
        <v/>
      </c>
    </row>
    <row r="305">
      <c r="A305" s="33" t="str">
        <f t="shared" si="1"/>
        <v/>
      </c>
      <c r="B305" s="22" t="str">
        <f t="shared" si="2"/>
        <v/>
      </c>
      <c r="C305" s="14" t="str">
        <f>IF($A305&lt;&gt;"",MINIFS(Merchant!$A:$A,Merchant!$B:$B,$G$2),)</f>
        <v/>
      </c>
      <c r="D305" s="14" t="str">
        <f t="shared" si="3"/>
        <v/>
      </c>
      <c r="E305" s="14" t="str">
        <f t="shared" si="4"/>
        <v/>
      </c>
      <c r="F305" s="6" t="str">
        <f>IF($A305&lt;&gt;"",MAXIFS(Token!$C:$C,Token!$A:$A,$D305),)</f>
        <v/>
      </c>
      <c r="L305" s="21" t="str">
        <f t="shared" si="5"/>
        <v/>
      </c>
    </row>
    <row r="306">
      <c r="A306" s="33" t="str">
        <f t="shared" si="1"/>
        <v/>
      </c>
      <c r="B306" s="22" t="str">
        <f t="shared" si="2"/>
        <v/>
      </c>
      <c r="C306" s="14" t="str">
        <f>IF($A306&lt;&gt;"",MINIFS(Merchant!$A:$A,Merchant!$B:$B,$G$2),)</f>
        <v/>
      </c>
      <c r="D306" s="14" t="str">
        <f t="shared" si="3"/>
        <v/>
      </c>
      <c r="E306" s="14" t="str">
        <f t="shared" si="4"/>
        <v/>
      </c>
      <c r="F306" s="6" t="str">
        <f>IF($A306&lt;&gt;"",MAXIFS(Token!$C:$C,Token!$A:$A,$D306),)</f>
        <v/>
      </c>
      <c r="L306" s="21" t="str">
        <f t="shared" si="5"/>
        <v/>
      </c>
    </row>
    <row r="307">
      <c r="A307" s="33" t="str">
        <f t="shared" si="1"/>
        <v/>
      </c>
      <c r="B307" s="22" t="str">
        <f t="shared" si="2"/>
        <v/>
      </c>
      <c r="C307" s="14" t="str">
        <f>IF($A307&lt;&gt;"",MINIFS(Merchant!$A:$A,Merchant!$B:$B,$G$2),)</f>
        <v/>
      </c>
      <c r="D307" s="14" t="str">
        <f t="shared" si="3"/>
        <v/>
      </c>
      <c r="E307" s="14" t="str">
        <f t="shared" si="4"/>
        <v/>
      </c>
      <c r="F307" s="6" t="str">
        <f>IF($A307&lt;&gt;"",MAXIFS(Token!$C:$C,Token!$A:$A,$D307),)</f>
        <v/>
      </c>
      <c r="L307" s="21" t="str">
        <f t="shared" si="5"/>
        <v/>
      </c>
    </row>
    <row r="308">
      <c r="A308" s="33" t="str">
        <f t="shared" si="1"/>
        <v/>
      </c>
      <c r="B308" s="22" t="str">
        <f t="shared" si="2"/>
        <v/>
      </c>
      <c r="C308" s="14" t="str">
        <f>IF($A308&lt;&gt;"",MINIFS(Merchant!$A:$A,Merchant!$B:$B,$G$2),)</f>
        <v/>
      </c>
      <c r="D308" s="14" t="str">
        <f t="shared" si="3"/>
        <v/>
      </c>
      <c r="E308" s="14" t="str">
        <f t="shared" si="4"/>
        <v/>
      </c>
      <c r="F308" s="6" t="str">
        <f>IF($A308&lt;&gt;"",MAXIFS(Token!$C:$C,Token!$A:$A,$D308),)</f>
        <v/>
      </c>
      <c r="L308" s="21" t="str">
        <f t="shared" si="5"/>
        <v/>
      </c>
    </row>
    <row r="309">
      <c r="A309" s="33" t="str">
        <f t="shared" si="1"/>
        <v/>
      </c>
      <c r="B309" s="22" t="str">
        <f t="shared" si="2"/>
        <v/>
      </c>
      <c r="C309" s="14" t="str">
        <f>IF($A309&lt;&gt;"",MINIFS(Merchant!$A:$A,Merchant!$B:$B,$G$2),)</f>
        <v/>
      </c>
      <c r="D309" s="14" t="str">
        <f t="shared" si="3"/>
        <v/>
      </c>
      <c r="E309" s="14" t="str">
        <f t="shared" si="4"/>
        <v/>
      </c>
      <c r="F309" s="6" t="str">
        <f>IF($A309&lt;&gt;"",MAXIFS(Token!$C:$C,Token!$A:$A,$D309),)</f>
        <v/>
      </c>
      <c r="L309" s="21" t="str">
        <f t="shared" si="5"/>
        <v/>
      </c>
    </row>
    <row r="310">
      <c r="A310" s="33" t="str">
        <f t="shared" si="1"/>
        <v/>
      </c>
      <c r="B310" s="22" t="str">
        <f t="shared" si="2"/>
        <v/>
      </c>
      <c r="C310" s="14" t="str">
        <f>IF($A310&lt;&gt;"",MINIFS(Merchant!$A:$A,Merchant!$B:$B,$G$2),)</f>
        <v/>
      </c>
      <c r="D310" s="14" t="str">
        <f t="shared" si="3"/>
        <v/>
      </c>
      <c r="E310" s="14" t="str">
        <f t="shared" si="4"/>
        <v/>
      </c>
      <c r="F310" s="6" t="str">
        <f>IF($A310&lt;&gt;"",MAXIFS(Token!$C:$C,Token!$A:$A,$D310),)</f>
        <v/>
      </c>
      <c r="L310" s="21" t="str">
        <f t="shared" si="5"/>
        <v/>
      </c>
    </row>
    <row r="311">
      <c r="A311" s="33" t="str">
        <f t="shared" si="1"/>
        <v/>
      </c>
      <c r="B311" s="22" t="str">
        <f t="shared" si="2"/>
        <v/>
      </c>
      <c r="C311" s="14" t="str">
        <f>IF($A311&lt;&gt;"",MINIFS(Merchant!$A:$A,Merchant!$B:$B,$G$2),)</f>
        <v/>
      </c>
      <c r="D311" s="14" t="str">
        <f t="shared" si="3"/>
        <v/>
      </c>
      <c r="E311" s="14" t="str">
        <f t="shared" si="4"/>
        <v/>
      </c>
      <c r="F311" s="6" t="str">
        <f>IF($A311&lt;&gt;"",MAXIFS(Token!$C:$C,Token!$A:$A,$D311),)</f>
        <v/>
      </c>
      <c r="L311" s="21" t="str">
        <f t="shared" si="5"/>
        <v/>
      </c>
    </row>
    <row r="312">
      <c r="A312" s="33" t="str">
        <f t="shared" si="1"/>
        <v/>
      </c>
      <c r="B312" s="22" t="str">
        <f t="shared" si="2"/>
        <v/>
      </c>
      <c r="C312" s="14" t="str">
        <f>IF($A312&lt;&gt;"",MINIFS(Merchant!$A:$A,Merchant!$B:$B,$G$2),)</f>
        <v/>
      </c>
      <c r="D312" s="14" t="str">
        <f t="shared" si="3"/>
        <v/>
      </c>
      <c r="E312" s="14" t="str">
        <f t="shared" si="4"/>
        <v/>
      </c>
      <c r="F312" s="6" t="str">
        <f>IF($A312&lt;&gt;"",MAXIFS(Token!$C:$C,Token!$A:$A,$D312),)</f>
        <v/>
      </c>
      <c r="L312" s="21" t="str">
        <f t="shared" si="5"/>
        <v/>
      </c>
    </row>
    <row r="313">
      <c r="A313" s="33" t="str">
        <f t="shared" si="1"/>
        <v/>
      </c>
      <c r="B313" s="22" t="str">
        <f t="shared" si="2"/>
        <v/>
      </c>
      <c r="C313" s="14" t="str">
        <f>IF($A313&lt;&gt;"",MINIFS(Merchant!$A:$A,Merchant!$B:$B,$G$2),)</f>
        <v/>
      </c>
      <c r="D313" s="14" t="str">
        <f t="shared" si="3"/>
        <v/>
      </c>
      <c r="E313" s="14" t="str">
        <f t="shared" si="4"/>
        <v/>
      </c>
      <c r="F313" s="6" t="str">
        <f>IF($A313&lt;&gt;"",MAXIFS(Token!$C:$C,Token!$A:$A,$D313),)</f>
        <v/>
      </c>
      <c r="L313" s="21" t="str">
        <f t="shared" si="5"/>
        <v/>
      </c>
    </row>
    <row r="314">
      <c r="A314" s="33" t="str">
        <f t="shared" si="1"/>
        <v/>
      </c>
      <c r="B314" s="22" t="str">
        <f t="shared" si="2"/>
        <v/>
      </c>
      <c r="C314" s="14" t="str">
        <f>IF($A314&lt;&gt;"",MINIFS(Merchant!$A:$A,Merchant!$B:$B,$G$2),)</f>
        <v/>
      </c>
      <c r="D314" s="14" t="str">
        <f t="shared" si="3"/>
        <v/>
      </c>
      <c r="E314" s="14" t="str">
        <f t="shared" si="4"/>
        <v/>
      </c>
      <c r="F314" s="6" t="str">
        <f>IF($A314&lt;&gt;"",MAXIFS(Token!$C:$C,Token!$A:$A,$D314),)</f>
        <v/>
      </c>
      <c r="L314" s="21" t="str">
        <f t="shared" si="5"/>
        <v/>
      </c>
    </row>
    <row r="315">
      <c r="A315" s="33" t="str">
        <f t="shared" si="1"/>
        <v/>
      </c>
      <c r="B315" s="22" t="str">
        <f t="shared" si="2"/>
        <v/>
      </c>
      <c r="C315" s="14" t="str">
        <f>IF($A315&lt;&gt;"",MINIFS(Merchant!$A:$A,Merchant!$B:$B,$G$2),)</f>
        <v/>
      </c>
      <c r="D315" s="14" t="str">
        <f t="shared" si="3"/>
        <v/>
      </c>
      <c r="E315" s="14" t="str">
        <f t="shared" si="4"/>
        <v/>
      </c>
      <c r="F315" s="6" t="str">
        <f>IF($A315&lt;&gt;"",MAXIFS(Token!$C:$C,Token!$A:$A,$D315),)</f>
        <v/>
      </c>
      <c r="L315" s="21" t="str">
        <f t="shared" si="5"/>
        <v/>
      </c>
    </row>
    <row r="316">
      <c r="A316" s="33" t="str">
        <f t="shared" si="1"/>
        <v/>
      </c>
      <c r="B316" s="22" t="str">
        <f t="shared" si="2"/>
        <v/>
      </c>
      <c r="C316" s="14" t="str">
        <f>IF($A316&lt;&gt;"",MINIFS(Merchant!$A:$A,Merchant!$B:$B,$G$2),)</f>
        <v/>
      </c>
      <c r="D316" s="14" t="str">
        <f t="shared" si="3"/>
        <v/>
      </c>
      <c r="E316" s="14" t="str">
        <f t="shared" si="4"/>
        <v/>
      </c>
      <c r="F316" s="6" t="str">
        <f>IF($A316&lt;&gt;"",MAXIFS(Token!$C:$C,Token!$A:$A,$D316),)</f>
        <v/>
      </c>
      <c r="L316" s="21" t="str">
        <f t="shared" si="5"/>
        <v/>
      </c>
    </row>
    <row r="317">
      <c r="A317" s="33" t="str">
        <f t="shared" si="1"/>
        <v/>
      </c>
      <c r="B317" s="22" t="str">
        <f t="shared" si="2"/>
        <v/>
      </c>
      <c r="C317" s="14" t="str">
        <f>IF($A317&lt;&gt;"",MINIFS(Merchant!$A:$A,Merchant!$B:$B,$G$2),)</f>
        <v/>
      </c>
      <c r="D317" s="14" t="str">
        <f t="shared" si="3"/>
        <v/>
      </c>
      <c r="E317" s="14" t="str">
        <f t="shared" si="4"/>
        <v/>
      </c>
      <c r="F317" s="6" t="str">
        <f>IF($A317&lt;&gt;"",MAXIFS(Token!$C:$C,Token!$A:$A,$D317),)</f>
        <v/>
      </c>
      <c r="L317" s="21" t="str">
        <f t="shared" si="5"/>
        <v/>
      </c>
    </row>
    <row r="318">
      <c r="A318" s="33" t="str">
        <f t="shared" si="1"/>
        <v/>
      </c>
      <c r="B318" s="22" t="str">
        <f t="shared" si="2"/>
        <v/>
      </c>
      <c r="C318" s="14" t="str">
        <f>IF($A318&lt;&gt;"",MINIFS(Merchant!$A:$A,Merchant!$B:$B,$G$2),)</f>
        <v/>
      </c>
      <c r="D318" s="14" t="str">
        <f t="shared" si="3"/>
        <v/>
      </c>
      <c r="E318" s="14" t="str">
        <f t="shared" si="4"/>
        <v/>
      </c>
      <c r="F318" s="6" t="str">
        <f>IF($A318&lt;&gt;"",MAXIFS(Token!$C:$C,Token!$A:$A,$D318),)</f>
        <v/>
      </c>
      <c r="L318" s="21" t="str">
        <f t="shared" si="5"/>
        <v/>
      </c>
    </row>
    <row r="319">
      <c r="A319" s="33" t="str">
        <f t="shared" si="1"/>
        <v/>
      </c>
      <c r="B319" s="22" t="str">
        <f t="shared" si="2"/>
        <v/>
      </c>
      <c r="C319" s="14" t="str">
        <f>IF($A319&lt;&gt;"",MINIFS(Merchant!$A:$A,Merchant!$B:$B,$G$2),)</f>
        <v/>
      </c>
      <c r="D319" s="14" t="str">
        <f t="shared" si="3"/>
        <v/>
      </c>
      <c r="E319" s="14" t="str">
        <f t="shared" si="4"/>
        <v/>
      </c>
      <c r="F319" s="6" t="str">
        <f>IF($A319&lt;&gt;"",MAXIFS(Token!$C:$C,Token!$A:$A,$D319),)</f>
        <v/>
      </c>
      <c r="L319" s="21" t="str">
        <f t="shared" si="5"/>
        <v/>
      </c>
    </row>
    <row r="320">
      <c r="A320" s="33" t="str">
        <f t="shared" si="1"/>
        <v/>
      </c>
      <c r="B320" s="22" t="str">
        <f t="shared" si="2"/>
        <v/>
      </c>
      <c r="C320" s="14" t="str">
        <f>IF($A320&lt;&gt;"",MINIFS(Merchant!$A:$A,Merchant!$B:$B,$G$2),)</f>
        <v/>
      </c>
      <c r="D320" s="14" t="str">
        <f t="shared" si="3"/>
        <v/>
      </c>
      <c r="E320" s="14" t="str">
        <f t="shared" si="4"/>
        <v/>
      </c>
      <c r="F320" s="6" t="str">
        <f>IF($A320&lt;&gt;"",MAXIFS(Token!$C:$C,Token!$A:$A,$D320),)</f>
        <v/>
      </c>
      <c r="L320" s="21" t="str">
        <f t="shared" si="5"/>
        <v/>
      </c>
    </row>
    <row r="321">
      <c r="A321" s="33" t="str">
        <f t="shared" si="1"/>
        <v/>
      </c>
      <c r="B321" s="22" t="str">
        <f t="shared" si="2"/>
        <v/>
      </c>
      <c r="C321" s="14" t="str">
        <f>IF($A321&lt;&gt;"",MINIFS(Merchant!$A:$A,Merchant!$B:$B,$G$2),)</f>
        <v/>
      </c>
      <c r="D321" s="14" t="str">
        <f t="shared" si="3"/>
        <v/>
      </c>
      <c r="E321" s="14" t="str">
        <f t="shared" si="4"/>
        <v/>
      </c>
      <c r="F321" s="6" t="str">
        <f>IF($A321&lt;&gt;"",MAXIFS(Token!$C:$C,Token!$A:$A,$D321),)</f>
        <v/>
      </c>
      <c r="L321" s="21" t="str">
        <f t="shared" si="5"/>
        <v/>
      </c>
    </row>
    <row r="322">
      <c r="A322" s="33" t="str">
        <f t="shared" si="1"/>
        <v/>
      </c>
      <c r="B322" s="22" t="str">
        <f t="shared" si="2"/>
        <v/>
      </c>
      <c r="C322" s="14" t="str">
        <f>IF($A322&lt;&gt;"",MINIFS(Merchant!$A:$A,Merchant!$B:$B,$G$2),)</f>
        <v/>
      </c>
      <c r="D322" s="14" t="str">
        <f t="shared" si="3"/>
        <v/>
      </c>
      <c r="E322" s="14" t="str">
        <f t="shared" si="4"/>
        <v/>
      </c>
      <c r="F322" s="6" t="str">
        <f>IF($A322&lt;&gt;"",MAXIFS(Token!$C:$C,Token!$A:$A,$D322),)</f>
        <v/>
      </c>
      <c r="L322" s="21" t="str">
        <f t="shared" si="5"/>
        <v/>
      </c>
    </row>
    <row r="323">
      <c r="A323" s="33" t="str">
        <f t="shared" si="1"/>
        <v/>
      </c>
      <c r="B323" s="22" t="str">
        <f t="shared" si="2"/>
        <v/>
      </c>
      <c r="C323" s="14" t="str">
        <f>IF($A323&lt;&gt;"",MINIFS(Merchant!$A:$A,Merchant!$B:$B,$G$2),)</f>
        <v/>
      </c>
      <c r="D323" s="14" t="str">
        <f t="shared" si="3"/>
        <v/>
      </c>
      <c r="E323" s="14" t="str">
        <f t="shared" si="4"/>
        <v/>
      </c>
      <c r="F323" s="6" t="str">
        <f>IF($A323&lt;&gt;"",MAXIFS(Token!$C:$C,Token!$A:$A,$D323),)</f>
        <v/>
      </c>
      <c r="L323" s="21" t="str">
        <f t="shared" si="5"/>
        <v/>
      </c>
    </row>
    <row r="324">
      <c r="A324" s="33" t="str">
        <f t="shared" si="1"/>
        <v/>
      </c>
      <c r="B324" s="22" t="str">
        <f t="shared" si="2"/>
        <v/>
      </c>
      <c r="C324" s="14" t="str">
        <f>IF($A324&lt;&gt;"",MINIFS(Merchant!$A:$A,Merchant!$B:$B,$G$2),)</f>
        <v/>
      </c>
      <c r="D324" s="14" t="str">
        <f t="shared" si="3"/>
        <v/>
      </c>
      <c r="E324" s="14" t="str">
        <f t="shared" si="4"/>
        <v/>
      </c>
      <c r="F324" s="6" t="str">
        <f>IF($A324&lt;&gt;"",MAXIFS(Token!$C:$C,Token!$A:$A,$D324),)</f>
        <v/>
      </c>
      <c r="L324" s="21" t="str">
        <f t="shared" si="5"/>
        <v/>
      </c>
    </row>
    <row r="325">
      <c r="A325" s="33" t="str">
        <f t="shared" si="1"/>
        <v/>
      </c>
      <c r="B325" s="22" t="str">
        <f t="shared" si="2"/>
        <v/>
      </c>
      <c r="C325" s="14" t="str">
        <f>IF($A325&lt;&gt;"",MINIFS(Merchant!$A:$A,Merchant!$B:$B,$G$2),)</f>
        <v/>
      </c>
      <c r="D325" s="14" t="str">
        <f t="shared" si="3"/>
        <v/>
      </c>
      <c r="E325" s="14" t="str">
        <f t="shared" si="4"/>
        <v/>
      </c>
      <c r="F325" s="6" t="str">
        <f>IF($A325&lt;&gt;"",MAXIFS(Token!$C:$C,Token!$A:$A,$D325),)</f>
        <v/>
      </c>
      <c r="L325" s="21" t="str">
        <f t="shared" si="5"/>
        <v/>
      </c>
    </row>
    <row r="326">
      <c r="A326" s="33" t="str">
        <f t="shared" si="1"/>
        <v/>
      </c>
      <c r="B326" s="22" t="str">
        <f t="shared" si="2"/>
        <v/>
      </c>
      <c r="C326" s="14" t="str">
        <f>IF($A326&lt;&gt;"",MINIFS(Merchant!$A:$A,Merchant!$B:$B,$G$2),)</f>
        <v/>
      </c>
      <c r="D326" s="14" t="str">
        <f t="shared" si="3"/>
        <v/>
      </c>
      <c r="E326" s="14" t="str">
        <f t="shared" si="4"/>
        <v/>
      </c>
      <c r="F326" s="6" t="str">
        <f>IF($A326&lt;&gt;"",MAXIFS(Token!$C:$C,Token!$A:$A,$D326),)</f>
        <v/>
      </c>
      <c r="L326" s="21" t="str">
        <f t="shared" si="5"/>
        <v/>
      </c>
    </row>
    <row r="327">
      <c r="A327" s="33" t="str">
        <f t="shared" si="1"/>
        <v/>
      </c>
      <c r="B327" s="22" t="str">
        <f t="shared" si="2"/>
        <v/>
      </c>
      <c r="C327" s="14" t="str">
        <f>IF($A327&lt;&gt;"",MINIFS(Merchant!$A:$A,Merchant!$B:$B,$G$2),)</f>
        <v/>
      </c>
      <c r="D327" s="14" t="str">
        <f t="shared" si="3"/>
        <v/>
      </c>
      <c r="E327" s="14" t="str">
        <f t="shared" si="4"/>
        <v/>
      </c>
      <c r="F327" s="6" t="str">
        <f>IF($A327&lt;&gt;"",MAXIFS(Token!$C:$C,Token!$A:$A,$D327),)</f>
        <v/>
      </c>
      <c r="L327" s="21" t="str">
        <f t="shared" si="5"/>
        <v/>
      </c>
    </row>
    <row r="328">
      <c r="A328" s="33" t="str">
        <f t="shared" si="1"/>
        <v/>
      </c>
      <c r="B328" s="22" t="str">
        <f t="shared" si="2"/>
        <v/>
      </c>
      <c r="C328" s="14" t="str">
        <f>IF($A328&lt;&gt;"",MINIFS(Merchant!$A:$A,Merchant!$B:$B,$G$2),)</f>
        <v/>
      </c>
      <c r="D328" s="14" t="str">
        <f t="shared" si="3"/>
        <v/>
      </c>
      <c r="E328" s="14" t="str">
        <f t="shared" si="4"/>
        <v/>
      </c>
      <c r="F328" s="6" t="str">
        <f>IF($A328&lt;&gt;"",MAXIFS(Token!$C:$C,Token!$A:$A,$D328),)</f>
        <v/>
      </c>
      <c r="L328" s="21" t="str">
        <f t="shared" si="5"/>
        <v/>
      </c>
    </row>
    <row r="329">
      <c r="A329" s="33" t="str">
        <f t="shared" si="1"/>
        <v/>
      </c>
      <c r="B329" s="22" t="str">
        <f t="shared" si="2"/>
        <v/>
      </c>
      <c r="C329" s="14" t="str">
        <f>IF($A329&lt;&gt;"",MINIFS(Merchant!$A:$A,Merchant!$B:$B,$G$2),)</f>
        <v/>
      </c>
      <c r="D329" s="14" t="str">
        <f t="shared" si="3"/>
        <v/>
      </c>
      <c r="E329" s="14" t="str">
        <f t="shared" si="4"/>
        <v/>
      </c>
      <c r="F329" s="6" t="str">
        <f>IF($A329&lt;&gt;"",MAXIFS(Token!$C:$C,Token!$A:$A,$D329),)</f>
        <v/>
      </c>
      <c r="L329" s="21" t="str">
        <f t="shared" si="5"/>
        <v/>
      </c>
    </row>
    <row r="330">
      <c r="A330" s="33" t="str">
        <f t="shared" si="1"/>
        <v/>
      </c>
      <c r="B330" s="22" t="str">
        <f t="shared" si="2"/>
        <v/>
      </c>
      <c r="C330" s="14" t="str">
        <f>IF($A330&lt;&gt;"",MINIFS(Merchant!$A:$A,Merchant!$B:$B,$G$2),)</f>
        <v/>
      </c>
      <c r="D330" s="14" t="str">
        <f t="shared" si="3"/>
        <v/>
      </c>
      <c r="E330" s="14" t="str">
        <f t="shared" si="4"/>
        <v/>
      </c>
      <c r="F330" s="6" t="str">
        <f>IF($A330&lt;&gt;"",MAXIFS(Token!$C:$C,Token!$A:$A,$D330),)</f>
        <v/>
      </c>
      <c r="L330" s="21" t="str">
        <f t="shared" si="5"/>
        <v/>
      </c>
    </row>
    <row r="331">
      <c r="A331" s="33" t="str">
        <f t="shared" si="1"/>
        <v/>
      </c>
      <c r="B331" s="22" t="str">
        <f t="shared" si="2"/>
        <v/>
      </c>
      <c r="C331" s="14" t="str">
        <f>IF($A331&lt;&gt;"",MINIFS(Merchant!$A:$A,Merchant!$B:$B,$G$2),)</f>
        <v/>
      </c>
      <c r="D331" s="14" t="str">
        <f t="shared" si="3"/>
        <v/>
      </c>
      <c r="E331" s="14" t="str">
        <f t="shared" si="4"/>
        <v/>
      </c>
      <c r="F331" s="6" t="str">
        <f>IF($A331&lt;&gt;"",MAXIFS(Token!$C:$C,Token!$A:$A,$D331),)</f>
        <v/>
      </c>
      <c r="L331" s="21" t="str">
        <f t="shared" si="5"/>
        <v/>
      </c>
    </row>
    <row r="332">
      <c r="A332" s="33" t="str">
        <f t="shared" si="1"/>
        <v/>
      </c>
      <c r="B332" s="22" t="str">
        <f t="shared" si="2"/>
        <v/>
      </c>
      <c r="C332" s="14" t="str">
        <f>IF($A332&lt;&gt;"",MINIFS(Merchant!$A:$A,Merchant!$B:$B,$G$2),)</f>
        <v/>
      </c>
      <c r="D332" s="14" t="str">
        <f t="shared" si="3"/>
        <v/>
      </c>
      <c r="E332" s="14" t="str">
        <f t="shared" si="4"/>
        <v/>
      </c>
      <c r="F332" s="6" t="str">
        <f>IF($A332&lt;&gt;"",MAXIFS(Token!$C:$C,Token!$A:$A,$D332),)</f>
        <v/>
      </c>
      <c r="L332" s="21" t="str">
        <f t="shared" si="5"/>
        <v/>
      </c>
    </row>
    <row r="333">
      <c r="A333" s="33" t="str">
        <f t="shared" si="1"/>
        <v/>
      </c>
      <c r="B333" s="22" t="str">
        <f t="shared" si="2"/>
        <v/>
      </c>
      <c r="C333" s="14" t="str">
        <f>IF($A333&lt;&gt;"",MINIFS(Merchant!$A:$A,Merchant!$B:$B,$G$2),)</f>
        <v/>
      </c>
      <c r="D333" s="14" t="str">
        <f t="shared" si="3"/>
        <v/>
      </c>
      <c r="E333" s="14" t="str">
        <f t="shared" si="4"/>
        <v/>
      </c>
      <c r="F333" s="6" t="str">
        <f>IF($A333&lt;&gt;"",MAXIFS(Token!$C:$C,Token!$A:$A,$D333),)</f>
        <v/>
      </c>
      <c r="L333" s="21" t="str">
        <f t="shared" si="5"/>
        <v/>
      </c>
    </row>
    <row r="334">
      <c r="A334" s="33" t="str">
        <f t="shared" si="1"/>
        <v/>
      </c>
      <c r="B334" s="22" t="str">
        <f t="shared" si="2"/>
        <v/>
      </c>
      <c r="C334" s="14" t="str">
        <f>IF($A334&lt;&gt;"",MINIFS(Merchant!$A:$A,Merchant!$B:$B,$G$2),)</f>
        <v/>
      </c>
      <c r="D334" s="14" t="str">
        <f t="shared" si="3"/>
        <v/>
      </c>
      <c r="E334" s="14" t="str">
        <f t="shared" si="4"/>
        <v/>
      </c>
      <c r="F334" s="6" t="str">
        <f>IF($A334&lt;&gt;"",MAXIFS(Token!$C:$C,Token!$A:$A,$D334),)</f>
        <v/>
      </c>
      <c r="L334" s="21" t="str">
        <f t="shared" si="5"/>
        <v/>
      </c>
    </row>
    <row r="335">
      <c r="A335" s="33" t="str">
        <f t="shared" si="1"/>
        <v/>
      </c>
      <c r="B335" s="22" t="str">
        <f t="shared" si="2"/>
        <v/>
      </c>
      <c r="C335" s="14" t="str">
        <f>IF($A335&lt;&gt;"",MINIFS(Merchant!$A:$A,Merchant!$B:$B,$G$2),)</f>
        <v/>
      </c>
      <c r="D335" s="14" t="str">
        <f t="shared" si="3"/>
        <v/>
      </c>
      <c r="E335" s="14" t="str">
        <f t="shared" si="4"/>
        <v/>
      </c>
      <c r="F335" s="6" t="str">
        <f>IF($A335&lt;&gt;"",MAXIFS(Token!$C:$C,Token!$A:$A,$D335),)</f>
        <v/>
      </c>
      <c r="L335" s="21" t="str">
        <f t="shared" si="5"/>
        <v/>
      </c>
    </row>
    <row r="336">
      <c r="A336" s="33" t="str">
        <f t="shared" si="1"/>
        <v/>
      </c>
      <c r="B336" s="22" t="str">
        <f t="shared" si="2"/>
        <v/>
      </c>
      <c r="C336" s="14" t="str">
        <f>IF($A336&lt;&gt;"",MINIFS(Merchant!$A:$A,Merchant!$B:$B,$G$2),)</f>
        <v/>
      </c>
      <c r="D336" s="14" t="str">
        <f t="shared" si="3"/>
        <v/>
      </c>
      <c r="E336" s="14" t="str">
        <f t="shared" si="4"/>
        <v/>
      </c>
      <c r="F336" s="6" t="str">
        <f>IF($A336&lt;&gt;"",MAXIFS(Token!$C:$C,Token!$A:$A,$D336),)</f>
        <v/>
      </c>
      <c r="L336" s="21" t="str">
        <f t="shared" si="5"/>
        <v/>
      </c>
    </row>
    <row r="337">
      <c r="A337" s="33" t="str">
        <f t="shared" si="1"/>
        <v/>
      </c>
      <c r="B337" s="22" t="str">
        <f t="shared" si="2"/>
        <v/>
      </c>
      <c r="C337" s="14" t="str">
        <f>IF($A337&lt;&gt;"",MINIFS(Merchant!$A:$A,Merchant!$B:$B,$G$2),)</f>
        <v/>
      </c>
      <c r="D337" s="14" t="str">
        <f t="shared" si="3"/>
        <v/>
      </c>
      <c r="E337" s="14" t="str">
        <f t="shared" si="4"/>
        <v/>
      </c>
      <c r="F337" s="6" t="str">
        <f>IF($A337&lt;&gt;"",MAXIFS(Token!$C:$C,Token!$A:$A,$D337),)</f>
        <v/>
      </c>
      <c r="L337" s="21" t="str">
        <f t="shared" si="5"/>
        <v/>
      </c>
    </row>
    <row r="338">
      <c r="A338" s="33" t="str">
        <f t="shared" si="1"/>
        <v/>
      </c>
      <c r="B338" s="22" t="str">
        <f t="shared" si="2"/>
        <v/>
      </c>
      <c r="C338" s="14" t="str">
        <f>IF($A338&lt;&gt;"",MINIFS(Merchant!$A:$A,Merchant!$B:$B,$G$2),)</f>
        <v/>
      </c>
      <c r="D338" s="14" t="str">
        <f t="shared" si="3"/>
        <v/>
      </c>
      <c r="E338" s="14" t="str">
        <f t="shared" si="4"/>
        <v/>
      </c>
      <c r="F338" s="6" t="str">
        <f>IF($A338&lt;&gt;"",MAXIFS(Token!$C:$C,Token!$A:$A,$D338),)</f>
        <v/>
      </c>
      <c r="L338" s="21" t="str">
        <f t="shared" si="5"/>
        <v/>
      </c>
    </row>
    <row r="339">
      <c r="A339" s="33" t="str">
        <f t="shared" si="1"/>
        <v/>
      </c>
      <c r="B339" s="22" t="str">
        <f t="shared" si="2"/>
        <v/>
      </c>
      <c r="C339" s="14" t="str">
        <f>IF($A339&lt;&gt;"",MINIFS(Merchant!$A:$A,Merchant!$B:$B,$G$2),)</f>
        <v/>
      </c>
      <c r="D339" s="14" t="str">
        <f t="shared" si="3"/>
        <v/>
      </c>
      <c r="E339" s="14" t="str">
        <f t="shared" si="4"/>
        <v/>
      </c>
      <c r="F339" s="6" t="str">
        <f>IF($A339&lt;&gt;"",MAXIFS(Token!$C:$C,Token!$A:$A,$D339),)</f>
        <v/>
      </c>
      <c r="L339" s="21" t="str">
        <f t="shared" si="5"/>
        <v/>
      </c>
    </row>
    <row r="340">
      <c r="A340" s="33" t="str">
        <f t="shared" si="1"/>
        <v/>
      </c>
      <c r="B340" s="22" t="str">
        <f t="shared" si="2"/>
        <v/>
      </c>
      <c r="C340" s="14" t="str">
        <f>IF($A340&lt;&gt;"",MINIFS(Merchant!$A:$A,Merchant!$B:$B,$G$2),)</f>
        <v/>
      </c>
      <c r="D340" s="14" t="str">
        <f t="shared" si="3"/>
        <v/>
      </c>
      <c r="E340" s="14" t="str">
        <f t="shared" si="4"/>
        <v/>
      </c>
      <c r="F340" s="6" t="str">
        <f>IF($A340&lt;&gt;"",MAXIFS(Token!$C:$C,Token!$A:$A,$D340),)</f>
        <v/>
      </c>
      <c r="L340" s="21" t="str">
        <f t="shared" si="5"/>
        <v/>
      </c>
    </row>
    <row r="341">
      <c r="A341" s="33" t="str">
        <f t="shared" si="1"/>
        <v/>
      </c>
      <c r="B341" s="22" t="str">
        <f t="shared" si="2"/>
        <v/>
      </c>
      <c r="C341" s="14" t="str">
        <f>IF($A341&lt;&gt;"",MINIFS(Merchant!$A:$A,Merchant!$B:$B,$G$2),)</f>
        <v/>
      </c>
      <c r="D341" s="14" t="str">
        <f t="shared" si="3"/>
        <v/>
      </c>
      <c r="E341" s="14" t="str">
        <f t="shared" si="4"/>
        <v/>
      </c>
      <c r="F341" s="6" t="str">
        <f>IF($A341&lt;&gt;"",MAXIFS(Token!$C:$C,Token!$A:$A,$D341),)</f>
        <v/>
      </c>
      <c r="L341" s="21" t="str">
        <f t="shared" si="5"/>
        <v/>
      </c>
    </row>
    <row r="342">
      <c r="A342" s="33" t="str">
        <f t="shared" si="1"/>
        <v/>
      </c>
      <c r="B342" s="22" t="str">
        <f t="shared" si="2"/>
        <v/>
      </c>
      <c r="C342" s="14" t="str">
        <f>IF($A342&lt;&gt;"",MINIFS(Merchant!$A:$A,Merchant!$B:$B,$G$2),)</f>
        <v/>
      </c>
      <c r="D342" s="14" t="str">
        <f t="shared" si="3"/>
        <v/>
      </c>
      <c r="E342" s="14" t="str">
        <f t="shared" si="4"/>
        <v/>
      </c>
      <c r="F342" s="6" t="str">
        <f>IF($A342&lt;&gt;"",MAXIFS(Token!$C:$C,Token!$A:$A,$D342),)</f>
        <v/>
      </c>
      <c r="L342" s="21" t="str">
        <f t="shared" si="5"/>
        <v/>
      </c>
    </row>
    <row r="343">
      <c r="A343" s="33" t="str">
        <f t="shared" si="1"/>
        <v/>
      </c>
      <c r="B343" s="22" t="str">
        <f t="shared" si="2"/>
        <v/>
      </c>
      <c r="C343" s="14" t="str">
        <f>IF($A343&lt;&gt;"",MINIFS(Merchant!$A:$A,Merchant!$B:$B,$G$2),)</f>
        <v/>
      </c>
      <c r="D343" s="14" t="str">
        <f t="shared" si="3"/>
        <v/>
      </c>
      <c r="E343" s="14" t="str">
        <f t="shared" si="4"/>
        <v/>
      </c>
      <c r="F343" s="6" t="str">
        <f>IF($A343&lt;&gt;"",MAXIFS(Token!$C:$C,Token!$A:$A,$D343),)</f>
        <v/>
      </c>
      <c r="L343" s="21" t="str">
        <f t="shared" si="5"/>
        <v/>
      </c>
    </row>
    <row r="344">
      <c r="A344" s="33" t="str">
        <f t="shared" si="1"/>
        <v/>
      </c>
      <c r="B344" s="22" t="str">
        <f t="shared" si="2"/>
        <v/>
      </c>
      <c r="C344" s="14" t="str">
        <f>IF($A344&lt;&gt;"",MINIFS(Merchant!$A:$A,Merchant!$B:$B,$G$2),)</f>
        <v/>
      </c>
      <c r="D344" s="14" t="str">
        <f t="shared" si="3"/>
        <v/>
      </c>
      <c r="E344" s="14" t="str">
        <f t="shared" si="4"/>
        <v/>
      </c>
      <c r="F344" s="6" t="str">
        <f>IF($A344&lt;&gt;"",MAXIFS(Token!$C:$C,Token!$A:$A,$D344),)</f>
        <v/>
      </c>
      <c r="L344" s="21" t="str">
        <f t="shared" si="5"/>
        <v/>
      </c>
    </row>
    <row r="345">
      <c r="A345" s="33" t="str">
        <f t="shared" si="1"/>
        <v/>
      </c>
      <c r="B345" s="22" t="str">
        <f t="shared" si="2"/>
        <v/>
      </c>
      <c r="C345" s="14" t="str">
        <f>IF($A345&lt;&gt;"",MINIFS(Merchant!$A:$A,Merchant!$B:$B,$G$2),)</f>
        <v/>
      </c>
      <c r="D345" s="14" t="str">
        <f t="shared" si="3"/>
        <v/>
      </c>
      <c r="E345" s="14" t="str">
        <f t="shared" si="4"/>
        <v/>
      </c>
      <c r="F345" s="6" t="str">
        <f>IF($A345&lt;&gt;"",MAXIFS(Token!$C:$C,Token!$A:$A,$D345),)</f>
        <v/>
      </c>
      <c r="L345" s="21" t="str">
        <f t="shared" si="5"/>
        <v/>
      </c>
    </row>
    <row r="346">
      <c r="A346" s="33" t="str">
        <f t="shared" si="1"/>
        <v/>
      </c>
      <c r="B346" s="22" t="str">
        <f t="shared" si="2"/>
        <v/>
      </c>
      <c r="C346" s="14" t="str">
        <f>IF($A346&lt;&gt;"",MINIFS(Merchant!$A:$A,Merchant!$B:$B,$G$2),)</f>
        <v/>
      </c>
      <c r="D346" s="14" t="str">
        <f t="shared" si="3"/>
        <v/>
      </c>
      <c r="E346" s="14" t="str">
        <f t="shared" si="4"/>
        <v/>
      </c>
      <c r="F346" s="6" t="str">
        <f>IF($A346&lt;&gt;"",MAXIFS(Token!$C:$C,Token!$A:$A,$D346),)</f>
        <v/>
      </c>
      <c r="L346" s="21" t="str">
        <f t="shared" si="5"/>
        <v/>
      </c>
    </row>
    <row r="347">
      <c r="A347" s="33" t="str">
        <f t="shared" si="1"/>
        <v/>
      </c>
      <c r="B347" s="22" t="str">
        <f t="shared" si="2"/>
        <v/>
      </c>
      <c r="C347" s="14" t="str">
        <f>IF($A347&lt;&gt;"",MINIFS(Merchant!$A:$A,Merchant!$B:$B,$G$2),)</f>
        <v/>
      </c>
      <c r="D347" s="14" t="str">
        <f t="shared" si="3"/>
        <v/>
      </c>
      <c r="E347" s="14" t="str">
        <f t="shared" si="4"/>
        <v/>
      </c>
      <c r="F347" s="6" t="str">
        <f>IF($A347&lt;&gt;"",MAXIFS(Token!$C:$C,Token!$A:$A,$D347),)</f>
        <v/>
      </c>
      <c r="L347" s="21" t="str">
        <f t="shared" si="5"/>
        <v/>
      </c>
    </row>
    <row r="348">
      <c r="A348" s="33" t="str">
        <f t="shared" si="1"/>
        <v/>
      </c>
      <c r="B348" s="22" t="str">
        <f t="shared" si="2"/>
        <v/>
      </c>
      <c r="C348" s="14" t="str">
        <f>IF($A348&lt;&gt;"",MINIFS(Merchant!$A:$A,Merchant!$B:$B,$G$2),)</f>
        <v/>
      </c>
      <c r="D348" s="14" t="str">
        <f t="shared" si="3"/>
        <v/>
      </c>
      <c r="E348" s="14" t="str">
        <f t="shared" si="4"/>
        <v/>
      </c>
      <c r="F348" s="6" t="str">
        <f>IF($A348&lt;&gt;"",MAXIFS(Token!$C:$C,Token!$A:$A,$D348),)</f>
        <v/>
      </c>
      <c r="L348" s="21" t="str">
        <f t="shared" si="5"/>
        <v/>
      </c>
    </row>
    <row r="349">
      <c r="A349" s="33" t="str">
        <f t="shared" si="1"/>
        <v/>
      </c>
      <c r="B349" s="22" t="str">
        <f t="shared" si="2"/>
        <v/>
      </c>
      <c r="C349" s="14" t="str">
        <f>IF($A349&lt;&gt;"",MINIFS(Merchant!$A:$A,Merchant!$B:$B,$G$2),)</f>
        <v/>
      </c>
      <c r="D349" s="14" t="str">
        <f t="shared" si="3"/>
        <v/>
      </c>
      <c r="E349" s="14" t="str">
        <f t="shared" si="4"/>
        <v/>
      </c>
      <c r="F349" s="6" t="str">
        <f>IF($A349&lt;&gt;"",MAXIFS(Token!$C:$C,Token!$A:$A,$D349),)</f>
        <v/>
      </c>
      <c r="L349" s="21" t="str">
        <f t="shared" si="5"/>
        <v/>
      </c>
    </row>
    <row r="350">
      <c r="A350" s="33" t="str">
        <f t="shared" si="1"/>
        <v/>
      </c>
      <c r="B350" s="22" t="str">
        <f t="shared" si="2"/>
        <v/>
      </c>
      <c r="C350" s="14" t="str">
        <f>IF($A350&lt;&gt;"",MINIFS(Merchant!$A:$A,Merchant!$B:$B,$G$2),)</f>
        <v/>
      </c>
      <c r="D350" s="14" t="str">
        <f t="shared" si="3"/>
        <v/>
      </c>
      <c r="E350" s="14" t="str">
        <f t="shared" si="4"/>
        <v/>
      </c>
      <c r="F350" s="6" t="str">
        <f>IF($A350&lt;&gt;"",MAXIFS(Token!$C:$C,Token!$A:$A,$D350),)</f>
        <v/>
      </c>
      <c r="L350" s="21" t="str">
        <f t="shared" si="5"/>
        <v/>
      </c>
    </row>
    <row r="351">
      <c r="A351" s="33" t="str">
        <f t="shared" si="1"/>
        <v/>
      </c>
      <c r="B351" s="22" t="str">
        <f t="shared" si="2"/>
        <v/>
      </c>
      <c r="C351" s="14" t="str">
        <f>IF($A351&lt;&gt;"",MINIFS(Merchant!$A:$A,Merchant!$B:$B,$G$2),)</f>
        <v/>
      </c>
      <c r="D351" s="14" t="str">
        <f t="shared" si="3"/>
        <v/>
      </c>
      <c r="E351" s="14" t="str">
        <f t="shared" si="4"/>
        <v/>
      </c>
      <c r="F351" s="6" t="str">
        <f>IF($A351&lt;&gt;"",MAXIFS(Token!$C:$C,Token!$A:$A,$D351),)</f>
        <v/>
      </c>
      <c r="L351" s="21" t="str">
        <f t="shared" si="5"/>
        <v/>
      </c>
    </row>
    <row r="352">
      <c r="A352" s="33" t="str">
        <f t="shared" si="1"/>
        <v/>
      </c>
      <c r="B352" s="22" t="str">
        <f t="shared" si="2"/>
        <v/>
      </c>
      <c r="C352" s="14" t="str">
        <f>IF($A352&lt;&gt;"",MINIFS(Merchant!$A:$A,Merchant!$B:$B,$G$2),)</f>
        <v/>
      </c>
      <c r="D352" s="14" t="str">
        <f t="shared" si="3"/>
        <v/>
      </c>
      <c r="E352" s="14" t="str">
        <f t="shared" si="4"/>
        <v/>
      </c>
      <c r="F352" s="6" t="str">
        <f>IF($A352&lt;&gt;"",MAXIFS(Token!$C:$C,Token!$A:$A,$D352),)</f>
        <v/>
      </c>
      <c r="L352" s="21" t="str">
        <f t="shared" si="5"/>
        <v/>
      </c>
    </row>
    <row r="353">
      <c r="A353" s="33" t="str">
        <f t="shared" si="1"/>
        <v/>
      </c>
      <c r="B353" s="22" t="str">
        <f t="shared" si="2"/>
        <v/>
      </c>
      <c r="C353" s="14" t="str">
        <f>IF($A353&lt;&gt;"",MINIFS(Merchant!$A:$A,Merchant!$B:$B,$G$2),)</f>
        <v/>
      </c>
      <c r="D353" s="14" t="str">
        <f t="shared" si="3"/>
        <v/>
      </c>
      <c r="E353" s="14" t="str">
        <f t="shared" si="4"/>
        <v/>
      </c>
      <c r="F353" s="6" t="str">
        <f>IF($A353&lt;&gt;"",MAXIFS(Token!$C:$C,Token!$A:$A,$D353),)</f>
        <v/>
      </c>
      <c r="L353" s="21" t="str">
        <f t="shared" si="5"/>
        <v/>
      </c>
    </row>
    <row r="354">
      <c r="A354" s="33" t="str">
        <f t="shared" si="1"/>
        <v/>
      </c>
      <c r="B354" s="22" t="str">
        <f t="shared" si="2"/>
        <v/>
      </c>
      <c r="C354" s="14" t="str">
        <f>IF($A354&lt;&gt;"",MINIFS(Merchant!$A:$A,Merchant!$B:$B,$G$2),)</f>
        <v/>
      </c>
      <c r="D354" s="14" t="str">
        <f t="shared" si="3"/>
        <v/>
      </c>
      <c r="E354" s="14" t="str">
        <f t="shared" si="4"/>
        <v/>
      </c>
      <c r="F354" s="6" t="str">
        <f>IF($A354&lt;&gt;"",MAXIFS(Token!$C:$C,Token!$A:$A,$D354),)</f>
        <v/>
      </c>
      <c r="L354" s="21" t="str">
        <f t="shared" si="5"/>
        <v/>
      </c>
    </row>
    <row r="355">
      <c r="A355" s="33" t="str">
        <f t="shared" si="1"/>
        <v/>
      </c>
      <c r="B355" s="22" t="str">
        <f t="shared" si="2"/>
        <v/>
      </c>
      <c r="C355" s="14" t="str">
        <f>IF($A355&lt;&gt;"",MINIFS(Merchant!$A:$A,Merchant!$B:$B,$G$2),)</f>
        <v/>
      </c>
      <c r="D355" s="14" t="str">
        <f t="shared" si="3"/>
        <v/>
      </c>
      <c r="E355" s="14" t="str">
        <f t="shared" si="4"/>
        <v/>
      </c>
      <c r="F355" s="6" t="str">
        <f>IF($A355&lt;&gt;"",MAXIFS(Token!$C:$C,Token!$A:$A,$D355),)</f>
        <v/>
      </c>
      <c r="L355" s="21" t="str">
        <f t="shared" si="5"/>
        <v/>
      </c>
    </row>
    <row r="356">
      <c r="A356" s="33" t="str">
        <f t="shared" si="1"/>
        <v/>
      </c>
      <c r="B356" s="22" t="str">
        <f t="shared" si="2"/>
        <v/>
      </c>
      <c r="C356" s="14" t="str">
        <f>IF($A356&lt;&gt;"",MINIFS(Merchant!$A:$A,Merchant!$B:$B,$G$2),)</f>
        <v/>
      </c>
      <c r="D356" s="14" t="str">
        <f t="shared" si="3"/>
        <v/>
      </c>
      <c r="E356" s="14" t="str">
        <f t="shared" si="4"/>
        <v/>
      </c>
      <c r="F356" s="6" t="str">
        <f>IF($A356&lt;&gt;"",MAXIFS(Token!$C:$C,Token!$A:$A,$D356),)</f>
        <v/>
      </c>
      <c r="L356" s="21" t="str">
        <f t="shared" si="5"/>
        <v/>
      </c>
    </row>
    <row r="357">
      <c r="A357" s="33" t="str">
        <f t="shared" si="1"/>
        <v/>
      </c>
      <c r="B357" s="22" t="str">
        <f t="shared" si="2"/>
        <v/>
      </c>
      <c r="C357" s="14" t="str">
        <f>IF($A357&lt;&gt;"",MINIFS(Merchant!$A:$A,Merchant!$B:$B,$G$2),)</f>
        <v/>
      </c>
      <c r="D357" s="14" t="str">
        <f t="shared" si="3"/>
        <v/>
      </c>
      <c r="E357" s="14" t="str">
        <f t="shared" si="4"/>
        <v/>
      </c>
      <c r="F357" s="6" t="str">
        <f>IF($A357&lt;&gt;"",MAXIFS(Token!$C:$C,Token!$A:$A,$D357),)</f>
        <v/>
      </c>
      <c r="L357" s="21" t="str">
        <f t="shared" si="5"/>
        <v/>
      </c>
    </row>
    <row r="358">
      <c r="A358" s="33" t="str">
        <f t="shared" si="1"/>
        <v/>
      </c>
      <c r="B358" s="22" t="str">
        <f t="shared" si="2"/>
        <v/>
      </c>
      <c r="C358" s="14" t="str">
        <f>IF($A358&lt;&gt;"",MINIFS(Merchant!$A:$A,Merchant!$B:$B,$G$2),)</f>
        <v/>
      </c>
      <c r="D358" s="14" t="str">
        <f t="shared" si="3"/>
        <v/>
      </c>
      <c r="E358" s="14" t="str">
        <f t="shared" si="4"/>
        <v/>
      </c>
      <c r="F358" s="6" t="str">
        <f>IF($A358&lt;&gt;"",MAXIFS(Token!$C:$C,Token!$A:$A,$D358),)</f>
        <v/>
      </c>
      <c r="L358" s="21" t="str">
        <f t="shared" si="5"/>
        <v/>
      </c>
    </row>
    <row r="359">
      <c r="A359" s="33" t="str">
        <f t="shared" si="1"/>
        <v/>
      </c>
      <c r="B359" s="22" t="str">
        <f t="shared" si="2"/>
        <v/>
      </c>
      <c r="C359" s="14" t="str">
        <f>IF($A359&lt;&gt;"",MINIFS(Merchant!$A:$A,Merchant!$B:$B,$G$2),)</f>
        <v/>
      </c>
      <c r="D359" s="14" t="str">
        <f t="shared" si="3"/>
        <v/>
      </c>
      <c r="E359" s="14" t="str">
        <f t="shared" si="4"/>
        <v/>
      </c>
      <c r="F359" s="6" t="str">
        <f>IF($A359&lt;&gt;"",MAXIFS(Token!$C:$C,Token!$A:$A,$D359),)</f>
        <v/>
      </c>
      <c r="L359" s="21" t="str">
        <f t="shared" si="5"/>
        <v/>
      </c>
    </row>
    <row r="360">
      <c r="A360" s="33" t="str">
        <f t="shared" si="1"/>
        <v/>
      </c>
      <c r="B360" s="22" t="str">
        <f t="shared" si="2"/>
        <v/>
      </c>
      <c r="C360" s="14" t="str">
        <f>IF($A360&lt;&gt;"",MINIFS(Merchant!$A:$A,Merchant!$B:$B,$G$2),)</f>
        <v/>
      </c>
      <c r="D360" s="14" t="str">
        <f t="shared" si="3"/>
        <v/>
      </c>
      <c r="E360" s="14" t="str">
        <f t="shared" si="4"/>
        <v/>
      </c>
      <c r="F360" s="6" t="str">
        <f>IF($A360&lt;&gt;"",MAXIFS(Token!$C:$C,Token!$A:$A,$D360),)</f>
        <v/>
      </c>
      <c r="L360" s="21" t="str">
        <f t="shared" si="5"/>
        <v/>
      </c>
    </row>
    <row r="361">
      <c r="A361" s="33" t="str">
        <f t="shared" si="1"/>
        <v/>
      </c>
      <c r="B361" s="22" t="str">
        <f t="shared" si="2"/>
        <v/>
      </c>
      <c r="C361" s="14" t="str">
        <f>IF($A361&lt;&gt;"",MINIFS(Merchant!$A:$A,Merchant!$B:$B,$G$2),)</f>
        <v/>
      </c>
      <c r="D361" s="14" t="str">
        <f t="shared" si="3"/>
        <v/>
      </c>
      <c r="E361" s="14" t="str">
        <f t="shared" si="4"/>
        <v/>
      </c>
      <c r="F361" s="6" t="str">
        <f>IF($A361&lt;&gt;"",MAXIFS(Token!$C:$C,Token!$A:$A,$D361),)</f>
        <v/>
      </c>
      <c r="L361" s="21" t="str">
        <f t="shared" si="5"/>
        <v/>
      </c>
    </row>
    <row r="362">
      <c r="A362" s="33" t="str">
        <f t="shared" si="1"/>
        <v/>
      </c>
      <c r="B362" s="22" t="str">
        <f t="shared" si="2"/>
        <v/>
      </c>
      <c r="C362" s="14" t="str">
        <f>IF($A362&lt;&gt;"",MINIFS(Merchant!$A:$A,Merchant!$B:$B,$G$2),)</f>
        <v/>
      </c>
      <c r="D362" s="14" t="str">
        <f t="shared" si="3"/>
        <v/>
      </c>
      <c r="E362" s="14" t="str">
        <f t="shared" si="4"/>
        <v/>
      </c>
      <c r="F362" s="6" t="str">
        <f>IF($A362&lt;&gt;"",MAXIFS(Token!$C:$C,Token!$A:$A,$D362),)</f>
        <v/>
      </c>
      <c r="L362" s="21" t="str">
        <f t="shared" si="5"/>
        <v/>
      </c>
    </row>
    <row r="363">
      <c r="A363" s="33" t="str">
        <f t="shared" si="1"/>
        <v/>
      </c>
      <c r="B363" s="22" t="str">
        <f t="shared" si="2"/>
        <v/>
      </c>
      <c r="C363" s="14" t="str">
        <f>IF($A363&lt;&gt;"",MINIFS(Merchant!$A:$A,Merchant!$B:$B,$G$2),)</f>
        <v/>
      </c>
      <c r="D363" s="14" t="str">
        <f t="shared" si="3"/>
        <v/>
      </c>
      <c r="E363" s="14" t="str">
        <f t="shared" si="4"/>
        <v/>
      </c>
      <c r="F363" s="6" t="str">
        <f>IF($A363&lt;&gt;"",MAXIFS(Token!$C:$C,Token!$A:$A,$D363),)</f>
        <v/>
      </c>
      <c r="L363" s="21" t="str">
        <f t="shared" si="5"/>
        <v/>
      </c>
    </row>
    <row r="364">
      <c r="A364" s="33" t="str">
        <f t="shared" si="1"/>
        <v/>
      </c>
      <c r="B364" s="22" t="str">
        <f t="shared" si="2"/>
        <v/>
      </c>
      <c r="C364" s="14" t="str">
        <f>IF($A364&lt;&gt;"",MINIFS(Merchant!$A:$A,Merchant!$B:$B,$G$2),)</f>
        <v/>
      </c>
      <c r="D364" s="14" t="str">
        <f t="shared" si="3"/>
        <v/>
      </c>
      <c r="E364" s="14" t="str">
        <f t="shared" si="4"/>
        <v/>
      </c>
      <c r="F364" s="6" t="str">
        <f>IF($A364&lt;&gt;"",MAXIFS(Token!$C:$C,Token!$A:$A,$D364),)</f>
        <v/>
      </c>
      <c r="L364" s="21" t="str">
        <f t="shared" si="5"/>
        <v/>
      </c>
    </row>
    <row r="365">
      <c r="A365" s="33" t="str">
        <f t="shared" si="1"/>
        <v/>
      </c>
      <c r="B365" s="22" t="str">
        <f t="shared" si="2"/>
        <v/>
      </c>
      <c r="C365" s="14" t="str">
        <f>IF($A365&lt;&gt;"",MINIFS(Merchant!$A:$A,Merchant!$B:$B,$G$2),)</f>
        <v/>
      </c>
      <c r="D365" s="14" t="str">
        <f t="shared" si="3"/>
        <v/>
      </c>
      <c r="E365" s="14" t="str">
        <f t="shared" si="4"/>
        <v/>
      </c>
      <c r="F365" s="6" t="str">
        <f>IF($A365&lt;&gt;"",MAXIFS(Token!$C:$C,Token!$A:$A,$D365),)</f>
        <v/>
      </c>
      <c r="L365" s="21" t="str">
        <f t="shared" si="5"/>
        <v/>
      </c>
    </row>
    <row r="366">
      <c r="A366" s="33" t="str">
        <f t="shared" si="1"/>
        <v/>
      </c>
      <c r="B366" s="22" t="str">
        <f t="shared" si="2"/>
        <v/>
      </c>
      <c r="C366" s="14" t="str">
        <f>IF($A366&lt;&gt;"",MINIFS(Merchant!$A:$A,Merchant!$B:$B,$G$2),)</f>
        <v/>
      </c>
      <c r="D366" s="14" t="str">
        <f t="shared" si="3"/>
        <v/>
      </c>
      <c r="E366" s="14" t="str">
        <f t="shared" si="4"/>
        <v/>
      </c>
      <c r="F366" s="6" t="str">
        <f>IF($A366&lt;&gt;"",MAXIFS(Token!$C:$C,Token!$A:$A,$D366),)</f>
        <v/>
      </c>
      <c r="L366" s="21" t="str">
        <f t="shared" si="5"/>
        <v/>
      </c>
    </row>
    <row r="367">
      <c r="A367" s="33" t="str">
        <f t="shared" si="1"/>
        <v/>
      </c>
      <c r="B367" s="22" t="str">
        <f t="shared" si="2"/>
        <v/>
      </c>
      <c r="C367" s="14" t="str">
        <f>IF($A367&lt;&gt;"",MINIFS(Merchant!$A:$A,Merchant!$B:$B,$G$2),)</f>
        <v/>
      </c>
      <c r="D367" s="14" t="str">
        <f t="shared" si="3"/>
        <v/>
      </c>
      <c r="E367" s="14" t="str">
        <f t="shared" si="4"/>
        <v/>
      </c>
      <c r="F367" s="6" t="str">
        <f>IF($A367&lt;&gt;"",MAXIFS(Token!$C:$C,Token!$A:$A,$D367),)</f>
        <v/>
      </c>
      <c r="L367" s="21" t="str">
        <f t="shared" si="5"/>
        <v/>
      </c>
    </row>
    <row r="368">
      <c r="A368" s="33" t="str">
        <f t="shared" si="1"/>
        <v/>
      </c>
      <c r="B368" s="22" t="str">
        <f t="shared" si="2"/>
        <v/>
      </c>
      <c r="C368" s="14" t="str">
        <f>IF($A368&lt;&gt;"",MINIFS(Merchant!$A:$A,Merchant!$B:$B,$G$2),)</f>
        <v/>
      </c>
      <c r="D368" s="14" t="str">
        <f t="shared" si="3"/>
        <v/>
      </c>
      <c r="E368" s="14" t="str">
        <f t="shared" si="4"/>
        <v/>
      </c>
      <c r="F368" s="6" t="str">
        <f>IF($A368&lt;&gt;"",MAXIFS(Token!$C:$C,Token!$A:$A,$D368),)</f>
        <v/>
      </c>
      <c r="L368" s="21" t="str">
        <f t="shared" si="5"/>
        <v/>
      </c>
    </row>
    <row r="369">
      <c r="A369" s="33" t="str">
        <f t="shared" si="1"/>
        <v/>
      </c>
      <c r="B369" s="22" t="str">
        <f t="shared" si="2"/>
        <v/>
      </c>
      <c r="C369" s="14" t="str">
        <f>IF($A369&lt;&gt;"",MINIFS(Merchant!$A:$A,Merchant!$B:$B,$G$2),)</f>
        <v/>
      </c>
      <c r="D369" s="14" t="str">
        <f t="shared" si="3"/>
        <v/>
      </c>
      <c r="E369" s="14" t="str">
        <f t="shared" si="4"/>
        <v/>
      </c>
      <c r="F369" s="6" t="str">
        <f>IF($A369&lt;&gt;"",MAXIFS(Token!$C:$C,Token!$A:$A,$D369),)</f>
        <v/>
      </c>
      <c r="L369" s="21" t="str">
        <f t="shared" si="5"/>
        <v/>
      </c>
    </row>
    <row r="370">
      <c r="A370" s="33" t="str">
        <f t="shared" si="1"/>
        <v/>
      </c>
      <c r="B370" s="22" t="str">
        <f t="shared" si="2"/>
        <v/>
      </c>
      <c r="C370" s="14" t="str">
        <f>IF($A370&lt;&gt;"",MINIFS(Merchant!$A:$A,Merchant!$B:$B,$G$2),)</f>
        <v/>
      </c>
      <c r="D370" s="14" t="str">
        <f t="shared" si="3"/>
        <v/>
      </c>
      <c r="E370" s="14" t="str">
        <f t="shared" si="4"/>
        <v/>
      </c>
      <c r="F370" s="6" t="str">
        <f>IF($A370&lt;&gt;"",MAXIFS(Token!$C:$C,Token!$A:$A,$D370),)</f>
        <v/>
      </c>
      <c r="L370" s="21" t="str">
        <f t="shared" si="5"/>
        <v/>
      </c>
    </row>
    <row r="371">
      <c r="A371" s="33" t="str">
        <f t="shared" si="1"/>
        <v/>
      </c>
      <c r="B371" s="22" t="str">
        <f t="shared" si="2"/>
        <v/>
      </c>
      <c r="C371" s="14" t="str">
        <f>IF($A371&lt;&gt;"",MINIFS(Merchant!$A:$A,Merchant!$B:$B,$G$2),)</f>
        <v/>
      </c>
      <c r="D371" s="14" t="str">
        <f t="shared" si="3"/>
        <v/>
      </c>
      <c r="E371" s="14" t="str">
        <f t="shared" si="4"/>
        <v/>
      </c>
      <c r="F371" s="6" t="str">
        <f>IF($A371&lt;&gt;"",MAXIFS(Token!$C:$C,Token!$A:$A,$D371),)</f>
        <v/>
      </c>
      <c r="L371" s="21" t="str">
        <f t="shared" si="5"/>
        <v/>
      </c>
    </row>
    <row r="372">
      <c r="A372" s="33" t="str">
        <f t="shared" si="1"/>
        <v/>
      </c>
      <c r="B372" s="22" t="str">
        <f t="shared" si="2"/>
        <v/>
      </c>
      <c r="C372" s="14" t="str">
        <f>IF($A372&lt;&gt;"",MINIFS(Merchant!$A:$A,Merchant!$B:$B,$G$2),)</f>
        <v/>
      </c>
      <c r="D372" s="14" t="str">
        <f t="shared" si="3"/>
        <v/>
      </c>
      <c r="E372" s="14" t="str">
        <f t="shared" si="4"/>
        <v/>
      </c>
      <c r="F372" s="6" t="str">
        <f>IF($A372&lt;&gt;"",MAXIFS(Token!$C:$C,Token!$A:$A,$D372),)</f>
        <v/>
      </c>
      <c r="L372" s="21" t="str">
        <f t="shared" si="5"/>
        <v/>
      </c>
    </row>
    <row r="373">
      <c r="A373" s="33" t="str">
        <f t="shared" si="1"/>
        <v/>
      </c>
      <c r="B373" s="22" t="str">
        <f t="shared" si="2"/>
        <v/>
      </c>
      <c r="C373" s="14" t="str">
        <f>IF($A373&lt;&gt;"",MINIFS(Merchant!$A:$A,Merchant!$B:$B,$G$2),)</f>
        <v/>
      </c>
      <c r="D373" s="14" t="str">
        <f t="shared" si="3"/>
        <v/>
      </c>
      <c r="E373" s="14" t="str">
        <f t="shared" si="4"/>
        <v/>
      </c>
      <c r="F373" s="6" t="str">
        <f>IF($A373&lt;&gt;"",MAXIFS(Token!$C:$C,Token!$A:$A,$D373),)</f>
        <v/>
      </c>
      <c r="L373" s="21" t="str">
        <f t="shared" si="5"/>
        <v/>
      </c>
    </row>
    <row r="374">
      <c r="A374" s="33" t="str">
        <f t="shared" si="1"/>
        <v/>
      </c>
      <c r="B374" s="22" t="str">
        <f t="shared" si="2"/>
        <v/>
      </c>
      <c r="C374" s="14" t="str">
        <f>IF($A374&lt;&gt;"",MINIFS(Merchant!$A:$A,Merchant!$B:$B,$G$2),)</f>
        <v/>
      </c>
      <c r="D374" s="14" t="str">
        <f t="shared" si="3"/>
        <v/>
      </c>
      <c r="E374" s="14" t="str">
        <f t="shared" si="4"/>
        <v/>
      </c>
      <c r="F374" s="6" t="str">
        <f>IF($A374&lt;&gt;"",MAXIFS(Token!$C:$C,Token!$A:$A,$D374),)</f>
        <v/>
      </c>
      <c r="L374" s="21" t="str">
        <f t="shared" si="5"/>
        <v/>
      </c>
    </row>
    <row r="375">
      <c r="A375" s="33" t="str">
        <f t="shared" si="1"/>
        <v/>
      </c>
      <c r="B375" s="22" t="str">
        <f t="shared" si="2"/>
        <v/>
      </c>
      <c r="C375" s="14" t="str">
        <f>IF($A375&lt;&gt;"",MINIFS(Merchant!$A:$A,Merchant!$B:$B,$G$2),)</f>
        <v/>
      </c>
      <c r="D375" s="14" t="str">
        <f t="shared" si="3"/>
        <v/>
      </c>
      <c r="E375" s="14" t="str">
        <f t="shared" si="4"/>
        <v/>
      </c>
      <c r="F375" s="6" t="str">
        <f>IF($A375&lt;&gt;"",MAXIFS(Token!$C:$C,Token!$A:$A,$D375),)</f>
        <v/>
      </c>
      <c r="L375" s="21" t="str">
        <f t="shared" si="5"/>
        <v/>
      </c>
    </row>
    <row r="376">
      <c r="A376" s="33" t="str">
        <f t="shared" si="1"/>
        <v/>
      </c>
      <c r="B376" s="22" t="str">
        <f t="shared" si="2"/>
        <v/>
      </c>
      <c r="C376" s="14" t="str">
        <f>IF($A376&lt;&gt;"",MINIFS(Merchant!$A:$A,Merchant!$B:$B,$G$2),)</f>
        <v/>
      </c>
      <c r="D376" s="14" t="str">
        <f t="shared" si="3"/>
        <v/>
      </c>
      <c r="E376" s="14" t="str">
        <f t="shared" si="4"/>
        <v/>
      </c>
      <c r="F376" s="6" t="str">
        <f>IF($A376&lt;&gt;"",MAXIFS(Token!$C:$C,Token!$A:$A,$D376),)</f>
        <v/>
      </c>
      <c r="L376" s="21" t="str">
        <f t="shared" si="5"/>
        <v/>
      </c>
    </row>
    <row r="377">
      <c r="A377" s="33" t="str">
        <f t="shared" si="1"/>
        <v/>
      </c>
      <c r="B377" s="22" t="str">
        <f t="shared" si="2"/>
        <v/>
      </c>
      <c r="C377" s="14" t="str">
        <f>IF($A377&lt;&gt;"",MINIFS(Merchant!$A:$A,Merchant!$B:$B,$G$2),)</f>
        <v/>
      </c>
      <c r="D377" s="14" t="str">
        <f t="shared" si="3"/>
        <v/>
      </c>
      <c r="E377" s="14" t="str">
        <f t="shared" si="4"/>
        <v/>
      </c>
      <c r="F377" s="6" t="str">
        <f>IF($A377&lt;&gt;"",MAXIFS(Token!$C:$C,Token!$A:$A,$D377),)</f>
        <v/>
      </c>
      <c r="L377" s="21" t="str">
        <f t="shared" si="5"/>
        <v/>
      </c>
    </row>
    <row r="378">
      <c r="A378" s="33" t="str">
        <f t="shared" si="1"/>
        <v/>
      </c>
      <c r="B378" s="22" t="str">
        <f t="shared" si="2"/>
        <v/>
      </c>
      <c r="C378" s="14" t="str">
        <f>IF($A378&lt;&gt;"",MINIFS(Merchant!$A:$A,Merchant!$B:$B,$G$2),)</f>
        <v/>
      </c>
      <c r="D378" s="14" t="str">
        <f t="shared" si="3"/>
        <v/>
      </c>
      <c r="E378" s="14" t="str">
        <f t="shared" si="4"/>
        <v/>
      </c>
      <c r="F378" s="6" t="str">
        <f>IF($A378&lt;&gt;"",MAXIFS(Token!$C:$C,Token!$A:$A,$D378),)</f>
        <v/>
      </c>
      <c r="L378" s="21" t="str">
        <f t="shared" si="5"/>
        <v/>
      </c>
    </row>
    <row r="379">
      <c r="A379" s="33" t="str">
        <f t="shared" si="1"/>
        <v/>
      </c>
      <c r="B379" s="22" t="str">
        <f t="shared" si="2"/>
        <v/>
      </c>
      <c r="C379" s="14" t="str">
        <f>IF($A379&lt;&gt;"",MINIFS(Merchant!$A:$A,Merchant!$B:$B,$G$2),)</f>
        <v/>
      </c>
      <c r="D379" s="14" t="str">
        <f t="shared" si="3"/>
        <v/>
      </c>
      <c r="E379" s="14" t="str">
        <f t="shared" si="4"/>
        <v/>
      </c>
      <c r="F379" s="6" t="str">
        <f>IF($A379&lt;&gt;"",MAXIFS(Token!$C:$C,Token!$A:$A,$D379),)</f>
        <v/>
      </c>
      <c r="L379" s="21" t="str">
        <f t="shared" si="5"/>
        <v/>
      </c>
    </row>
    <row r="380">
      <c r="A380" s="33" t="str">
        <f t="shared" si="1"/>
        <v/>
      </c>
      <c r="B380" s="22" t="str">
        <f t="shared" si="2"/>
        <v/>
      </c>
      <c r="C380" s="14" t="str">
        <f>IF($A380&lt;&gt;"",MINIFS(Merchant!$A:$A,Merchant!$B:$B,$G$2),)</f>
        <v/>
      </c>
      <c r="D380" s="14" t="str">
        <f t="shared" si="3"/>
        <v/>
      </c>
      <c r="E380" s="14" t="str">
        <f t="shared" si="4"/>
        <v/>
      </c>
      <c r="F380" s="6" t="str">
        <f>IF($A380&lt;&gt;"",MAXIFS(Token!$C:$C,Token!$A:$A,$D380),)</f>
        <v/>
      </c>
      <c r="L380" s="21" t="str">
        <f t="shared" si="5"/>
        <v/>
      </c>
    </row>
    <row r="381">
      <c r="A381" s="33" t="str">
        <f t="shared" si="1"/>
        <v/>
      </c>
      <c r="B381" s="22" t="str">
        <f t="shared" si="2"/>
        <v/>
      </c>
      <c r="C381" s="14" t="str">
        <f>IF($A381&lt;&gt;"",MINIFS(Merchant!$A:$A,Merchant!$B:$B,$G$2),)</f>
        <v/>
      </c>
      <c r="D381" s="14" t="str">
        <f t="shared" si="3"/>
        <v/>
      </c>
      <c r="E381" s="14" t="str">
        <f t="shared" si="4"/>
        <v/>
      </c>
      <c r="F381" s="6" t="str">
        <f>IF($A381&lt;&gt;"",MAXIFS(Token!$C:$C,Token!$A:$A,$D381),)</f>
        <v/>
      </c>
      <c r="L381" s="21" t="str">
        <f t="shared" si="5"/>
        <v/>
      </c>
    </row>
    <row r="382">
      <c r="A382" s="33" t="str">
        <f t="shared" si="1"/>
        <v/>
      </c>
      <c r="B382" s="22" t="str">
        <f t="shared" si="2"/>
        <v/>
      </c>
      <c r="C382" s="14" t="str">
        <f>IF($A382&lt;&gt;"",MINIFS(Merchant!$A:$A,Merchant!$B:$B,$G$2),)</f>
        <v/>
      </c>
      <c r="D382" s="14" t="str">
        <f t="shared" si="3"/>
        <v/>
      </c>
      <c r="E382" s="14" t="str">
        <f t="shared" si="4"/>
        <v/>
      </c>
      <c r="F382" s="6" t="str">
        <f>IF($A382&lt;&gt;"",MAXIFS(Token!$C:$C,Token!$A:$A,$D382),)</f>
        <v/>
      </c>
      <c r="L382" s="21" t="str">
        <f t="shared" si="5"/>
        <v/>
      </c>
    </row>
    <row r="383">
      <c r="A383" s="33" t="str">
        <f t="shared" si="1"/>
        <v/>
      </c>
      <c r="B383" s="22" t="str">
        <f t="shared" si="2"/>
        <v/>
      </c>
      <c r="C383" s="14" t="str">
        <f>IF($A383&lt;&gt;"",MINIFS(Merchant!$A:$A,Merchant!$B:$B,$G$2),)</f>
        <v/>
      </c>
      <c r="D383" s="14" t="str">
        <f t="shared" si="3"/>
        <v/>
      </c>
      <c r="E383" s="14" t="str">
        <f t="shared" si="4"/>
        <v/>
      </c>
      <c r="F383" s="6" t="str">
        <f>IF($A383&lt;&gt;"",MAXIFS(Token!$C:$C,Token!$A:$A,$D383),)</f>
        <v/>
      </c>
      <c r="L383" s="21" t="str">
        <f t="shared" si="5"/>
        <v/>
      </c>
    </row>
    <row r="384">
      <c r="A384" s="33" t="str">
        <f t="shared" si="1"/>
        <v/>
      </c>
      <c r="B384" s="22" t="str">
        <f t="shared" si="2"/>
        <v/>
      </c>
      <c r="C384" s="14" t="str">
        <f>IF($A384&lt;&gt;"",MINIFS(Merchant!$A:$A,Merchant!$B:$B,$G$2),)</f>
        <v/>
      </c>
      <c r="D384" s="14" t="str">
        <f t="shared" si="3"/>
        <v/>
      </c>
      <c r="E384" s="14" t="str">
        <f t="shared" si="4"/>
        <v/>
      </c>
      <c r="F384" s="6" t="str">
        <f>IF($A384&lt;&gt;"",MAXIFS(Token!$C:$C,Token!$A:$A,$D384),)</f>
        <v/>
      </c>
      <c r="L384" s="21" t="str">
        <f t="shared" si="5"/>
        <v/>
      </c>
    </row>
    <row r="385">
      <c r="A385" s="33" t="str">
        <f t="shared" si="1"/>
        <v/>
      </c>
      <c r="B385" s="22" t="str">
        <f t="shared" si="2"/>
        <v/>
      </c>
      <c r="C385" s="14" t="str">
        <f>IF($A385&lt;&gt;"",MINIFS(Merchant!$A:$A,Merchant!$B:$B,$G$2),)</f>
        <v/>
      </c>
      <c r="D385" s="14" t="str">
        <f t="shared" si="3"/>
        <v/>
      </c>
      <c r="E385" s="14" t="str">
        <f t="shared" si="4"/>
        <v/>
      </c>
      <c r="F385" s="6" t="str">
        <f>IF($A385&lt;&gt;"",MAXIFS(Token!$C:$C,Token!$A:$A,$D385),)</f>
        <v/>
      </c>
      <c r="L385" s="21" t="str">
        <f t="shared" si="5"/>
        <v/>
      </c>
    </row>
    <row r="386">
      <c r="A386" s="33" t="str">
        <f t="shared" si="1"/>
        <v/>
      </c>
      <c r="B386" s="22" t="str">
        <f t="shared" si="2"/>
        <v/>
      </c>
      <c r="C386" s="14" t="str">
        <f>IF($A386&lt;&gt;"",MINIFS(Merchant!$A:$A,Merchant!$B:$B,$G$2),)</f>
        <v/>
      </c>
      <c r="D386" s="14" t="str">
        <f t="shared" si="3"/>
        <v/>
      </c>
      <c r="E386" s="14" t="str">
        <f t="shared" si="4"/>
        <v/>
      </c>
      <c r="F386" s="6" t="str">
        <f>IF($A386&lt;&gt;"",MAXIFS(Token!$C:$C,Token!$A:$A,$D386),)</f>
        <v/>
      </c>
      <c r="L386" s="21" t="str">
        <f t="shared" si="5"/>
        <v/>
      </c>
    </row>
    <row r="387">
      <c r="A387" s="33" t="str">
        <f t="shared" si="1"/>
        <v/>
      </c>
      <c r="B387" s="22" t="str">
        <f t="shared" si="2"/>
        <v/>
      </c>
      <c r="C387" s="14" t="str">
        <f>IF($A387&lt;&gt;"",MINIFS(Merchant!$A:$A,Merchant!$B:$B,$G$2),)</f>
        <v/>
      </c>
      <c r="D387" s="14" t="str">
        <f t="shared" si="3"/>
        <v/>
      </c>
      <c r="E387" s="14" t="str">
        <f t="shared" si="4"/>
        <v/>
      </c>
      <c r="F387" s="6" t="str">
        <f>IF($A387&lt;&gt;"",MAXIFS(Token!$C:$C,Token!$A:$A,$D387),)</f>
        <v/>
      </c>
      <c r="L387" s="21" t="str">
        <f t="shared" si="5"/>
        <v/>
      </c>
    </row>
    <row r="388">
      <c r="A388" s="33" t="str">
        <f t="shared" si="1"/>
        <v/>
      </c>
      <c r="B388" s="22" t="str">
        <f t="shared" si="2"/>
        <v/>
      </c>
      <c r="C388" s="14" t="str">
        <f>IF($A388&lt;&gt;"",MINIFS(Merchant!$A:$A,Merchant!$B:$B,$G$2),)</f>
        <v/>
      </c>
      <c r="D388" s="14" t="str">
        <f t="shared" si="3"/>
        <v/>
      </c>
      <c r="E388" s="14" t="str">
        <f t="shared" si="4"/>
        <v/>
      </c>
      <c r="F388" s="6" t="str">
        <f>IF($A388&lt;&gt;"",MAXIFS(Token!$C:$C,Token!$A:$A,$D388),)</f>
        <v/>
      </c>
      <c r="L388" s="21" t="str">
        <f t="shared" si="5"/>
        <v/>
      </c>
    </row>
    <row r="389">
      <c r="A389" s="33" t="str">
        <f t="shared" si="1"/>
        <v/>
      </c>
      <c r="B389" s="22" t="str">
        <f t="shared" si="2"/>
        <v/>
      </c>
      <c r="C389" s="14" t="str">
        <f>IF($A389&lt;&gt;"",MINIFS(Merchant!$A:$A,Merchant!$B:$B,$G$2),)</f>
        <v/>
      </c>
      <c r="D389" s="14" t="str">
        <f t="shared" si="3"/>
        <v/>
      </c>
      <c r="E389" s="14" t="str">
        <f t="shared" si="4"/>
        <v/>
      </c>
      <c r="F389" s="6" t="str">
        <f>IF($A389&lt;&gt;"",MAXIFS(Token!$C:$C,Token!$A:$A,$D389),)</f>
        <v/>
      </c>
      <c r="L389" s="21" t="str">
        <f t="shared" si="5"/>
        <v/>
      </c>
    </row>
    <row r="390">
      <c r="A390" s="33" t="str">
        <f t="shared" si="1"/>
        <v/>
      </c>
      <c r="B390" s="22" t="str">
        <f t="shared" si="2"/>
        <v/>
      </c>
      <c r="C390" s="14" t="str">
        <f>IF($A390&lt;&gt;"",MINIFS(Merchant!$A:$A,Merchant!$B:$B,$G$2),)</f>
        <v/>
      </c>
      <c r="D390" s="14" t="str">
        <f t="shared" si="3"/>
        <v/>
      </c>
      <c r="E390" s="14" t="str">
        <f t="shared" si="4"/>
        <v/>
      </c>
      <c r="F390" s="6" t="str">
        <f>IF($A390&lt;&gt;"",MAXIFS(Token!$C:$C,Token!$A:$A,$D390),)</f>
        <v/>
      </c>
      <c r="L390" s="21" t="str">
        <f t="shared" si="5"/>
        <v/>
      </c>
    </row>
    <row r="391">
      <c r="A391" s="33" t="str">
        <f t="shared" si="1"/>
        <v/>
      </c>
      <c r="B391" s="22" t="str">
        <f t="shared" si="2"/>
        <v/>
      </c>
      <c r="C391" s="14" t="str">
        <f>IF($A391&lt;&gt;"",MINIFS(Merchant!$A:$A,Merchant!$B:$B,$G$2),)</f>
        <v/>
      </c>
      <c r="D391" s="14" t="str">
        <f t="shared" si="3"/>
        <v/>
      </c>
      <c r="E391" s="14" t="str">
        <f t="shared" si="4"/>
        <v/>
      </c>
      <c r="F391" s="6" t="str">
        <f>IF($A391&lt;&gt;"",MAXIFS(Token!$C:$C,Token!$A:$A,$D391),)</f>
        <v/>
      </c>
      <c r="L391" s="21" t="str">
        <f t="shared" si="5"/>
        <v/>
      </c>
    </row>
    <row r="392">
      <c r="A392" s="33" t="str">
        <f t="shared" si="1"/>
        <v/>
      </c>
      <c r="B392" s="22" t="str">
        <f t="shared" si="2"/>
        <v/>
      </c>
      <c r="C392" s="14" t="str">
        <f>IF($A392&lt;&gt;"",MINIFS(Merchant!$A:$A,Merchant!$B:$B,$G$2),)</f>
        <v/>
      </c>
      <c r="D392" s="14" t="str">
        <f t="shared" si="3"/>
        <v/>
      </c>
      <c r="E392" s="14" t="str">
        <f t="shared" si="4"/>
        <v/>
      </c>
      <c r="F392" s="6" t="str">
        <f>IF($A392&lt;&gt;"",MAXIFS(Token!$C:$C,Token!$A:$A,$D392),)</f>
        <v/>
      </c>
      <c r="L392" s="21" t="str">
        <f t="shared" si="5"/>
        <v/>
      </c>
    </row>
    <row r="393">
      <c r="A393" s="33" t="str">
        <f t="shared" si="1"/>
        <v/>
      </c>
      <c r="B393" s="22" t="str">
        <f t="shared" si="2"/>
        <v/>
      </c>
      <c r="C393" s="14" t="str">
        <f>IF($A393&lt;&gt;"",MINIFS(Merchant!$A:$A,Merchant!$B:$B,$G$2),)</f>
        <v/>
      </c>
      <c r="D393" s="14" t="str">
        <f t="shared" si="3"/>
        <v/>
      </c>
      <c r="E393" s="14" t="str">
        <f t="shared" si="4"/>
        <v/>
      </c>
      <c r="F393" s="6" t="str">
        <f>IF($A393&lt;&gt;"",MAXIFS(Token!$C:$C,Token!$A:$A,$D393),)</f>
        <v/>
      </c>
      <c r="L393" s="21" t="str">
        <f t="shared" si="5"/>
        <v/>
      </c>
    </row>
    <row r="394">
      <c r="A394" s="33" t="str">
        <f t="shared" si="1"/>
        <v/>
      </c>
      <c r="B394" s="22" t="str">
        <f t="shared" si="2"/>
        <v/>
      </c>
      <c r="C394" s="14" t="str">
        <f>IF($A394&lt;&gt;"",MINIFS(Merchant!$A:$A,Merchant!$B:$B,$G$2),)</f>
        <v/>
      </c>
      <c r="D394" s="14" t="str">
        <f t="shared" si="3"/>
        <v/>
      </c>
      <c r="E394" s="14" t="str">
        <f t="shared" si="4"/>
        <v/>
      </c>
      <c r="F394" s="6" t="str">
        <f>IF($A394&lt;&gt;"",MAXIFS(Token!$C:$C,Token!$A:$A,$D394),)</f>
        <v/>
      </c>
      <c r="L394" s="21" t="str">
        <f t="shared" si="5"/>
        <v/>
      </c>
    </row>
    <row r="395">
      <c r="A395" s="33" t="str">
        <f t="shared" si="1"/>
        <v/>
      </c>
      <c r="B395" s="22" t="str">
        <f t="shared" si="2"/>
        <v/>
      </c>
      <c r="C395" s="14" t="str">
        <f>IF($A395&lt;&gt;"",MINIFS(Merchant!$A:$A,Merchant!$B:$B,$G$2),)</f>
        <v/>
      </c>
      <c r="D395" s="14" t="str">
        <f t="shared" si="3"/>
        <v/>
      </c>
      <c r="E395" s="14" t="str">
        <f t="shared" si="4"/>
        <v/>
      </c>
      <c r="F395" s="6" t="str">
        <f>IF($A395&lt;&gt;"",MAXIFS(Token!$C:$C,Token!$A:$A,$D395),)</f>
        <v/>
      </c>
      <c r="L395" s="21" t="str">
        <f t="shared" si="5"/>
        <v/>
      </c>
    </row>
    <row r="396">
      <c r="A396" s="33" t="str">
        <f t="shared" si="1"/>
        <v/>
      </c>
      <c r="B396" s="22" t="str">
        <f t="shared" si="2"/>
        <v/>
      </c>
      <c r="C396" s="14" t="str">
        <f>IF($A396&lt;&gt;"",MINIFS(Merchant!$A:$A,Merchant!$B:$B,$G$2),)</f>
        <v/>
      </c>
      <c r="D396" s="14" t="str">
        <f t="shared" si="3"/>
        <v/>
      </c>
      <c r="E396" s="14" t="str">
        <f t="shared" si="4"/>
        <v/>
      </c>
      <c r="F396" s="6" t="str">
        <f>IF($A396&lt;&gt;"",MAXIFS(Token!$C:$C,Token!$A:$A,$D396),)</f>
        <v/>
      </c>
      <c r="L396" s="21" t="str">
        <f t="shared" si="5"/>
        <v/>
      </c>
    </row>
    <row r="397">
      <c r="A397" s="33" t="str">
        <f t="shared" si="1"/>
        <v/>
      </c>
      <c r="B397" s="22" t="str">
        <f t="shared" si="2"/>
        <v/>
      </c>
      <c r="C397" s="14" t="str">
        <f>IF($A397&lt;&gt;"",MINIFS(Merchant!$A:$A,Merchant!$B:$B,$G$2),)</f>
        <v/>
      </c>
      <c r="D397" s="14" t="str">
        <f t="shared" si="3"/>
        <v/>
      </c>
      <c r="E397" s="14" t="str">
        <f t="shared" si="4"/>
        <v/>
      </c>
      <c r="F397" s="6" t="str">
        <f>IF($A397&lt;&gt;"",MAXIFS(Token!$C:$C,Token!$A:$A,$D397),)</f>
        <v/>
      </c>
      <c r="L397" s="21" t="str">
        <f t="shared" si="5"/>
        <v/>
      </c>
    </row>
    <row r="398">
      <c r="A398" s="33" t="str">
        <f t="shared" si="1"/>
        <v/>
      </c>
      <c r="B398" s="22" t="str">
        <f t="shared" si="2"/>
        <v/>
      </c>
      <c r="C398" s="14" t="str">
        <f>IF($A398&lt;&gt;"",MINIFS(Merchant!$A:$A,Merchant!$B:$B,$G$2),)</f>
        <v/>
      </c>
      <c r="D398" s="14" t="str">
        <f t="shared" si="3"/>
        <v/>
      </c>
      <c r="E398" s="14" t="str">
        <f t="shared" si="4"/>
        <v/>
      </c>
      <c r="F398" s="6" t="str">
        <f>IF($A398&lt;&gt;"",MAXIFS(Token!$C:$C,Token!$A:$A,$D398),)</f>
        <v/>
      </c>
      <c r="L398" s="21" t="str">
        <f t="shared" si="5"/>
        <v/>
      </c>
    </row>
    <row r="399">
      <c r="A399" s="33" t="str">
        <f t="shared" si="1"/>
        <v/>
      </c>
      <c r="B399" s="22" t="str">
        <f t="shared" si="2"/>
        <v/>
      </c>
      <c r="C399" s="14" t="str">
        <f>IF($A399&lt;&gt;"",MINIFS(Merchant!$A:$A,Merchant!$B:$B,$G$2),)</f>
        <v/>
      </c>
      <c r="D399" s="14" t="str">
        <f t="shared" si="3"/>
        <v/>
      </c>
      <c r="E399" s="14" t="str">
        <f t="shared" si="4"/>
        <v/>
      </c>
      <c r="F399" s="6" t="str">
        <f>IF($A399&lt;&gt;"",MAXIFS(Token!$C:$C,Token!$A:$A,$D399),)</f>
        <v/>
      </c>
      <c r="L399" s="21" t="str">
        <f t="shared" si="5"/>
        <v/>
      </c>
    </row>
    <row r="400">
      <c r="A400" s="33" t="str">
        <f t="shared" si="1"/>
        <v/>
      </c>
      <c r="B400" s="22" t="str">
        <f t="shared" si="2"/>
        <v/>
      </c>
      <c r="C400" s="14" t="str">
        <f>IF($A400&lt;&gt;"",MINIFS(Merchant!$A:$A,Merchant!$B:$B,$G$2),)</f>
        <v/>
      </c>
      <c r="D400" s="14" t="str">
        <f t="shared" si="3"/>
        <v/>
      </c>
      <c r="E400" s="14" t="str">
        <f t="shared" si="4"/>
        <v/>
      </c>
      <c r="F400" s="6" t="str">
        <f>IF($A400&lt;&gt;"",MAXIFS(Token!$C:$C,Token!$A:$A,$D400),)</f>
        <v/>
      </c>
      <c r="L400" s="21" t="str">
        <f t="shared" si="5"/>
        <v/>
      </c>
    </row>
    <row r="401">
      <c r="A401" s="33" t="str">
        <f t="shared" si="1"/>
        <v/>
      </c>
      <c r="B401" s="22" t="str">
        <f t="shared" si="2"/>
        <v/>
      </c>
      <c r="C401" s="14" t="str">
        <f>IF($A401&lt;&gt;"",MINIFS(Merchant!$A:$A,Merchant!$B:$B,$G$2),)</f>
        <v/>
      </c>
      <c r="D401" s="14" t="str">
        <f t="shared" si="3"/>
        <v/>
      </c>
      <c r="E401" s="14" t="str">
        <f t="shared" si="4"/>
        <v/>
      </c>
      <c r="F401" s="6" t="str">
        <f>IF($A401&lt;&gt;"",MAXIFS(Token!$C:$C,Token!$A:$A,$D401),)</f>
        <v/>
      </c>
      <c r="L401" s="21" t="str">
        <f t="shared" si="5"/>
        <v/>
      </c>
    </row>
    <row r="402">
      <c r="A402" s="33" t="str">
        <f t="shared" si="1"/>
        <v/>
      </c>
      <c r="B402" s="22" t="str">
        <f t="shared" si="2"/>
        <v/>
      </c>
      <c r="C402" s="14" t="str">
        <f>IF($A402&lt;&gt;"",MINIFS(Merchant!$A:$A,Merchant!$B:$B,$G$2),)</f>
        <v/>
      </c>
      <c r="D402" s="14" t="str">
        <f t="shared" si="3"/>
        <v/>
      </c>
      <c r="E402" s="14" t="str">
        <f t="shared" si="4"/>
        <v/>
      </c>
      <c r="F402" s="6" t="str">
        <f>IF($A402&lt;&gt;"",MAXIFS(Token!$C:$C,Token!$A:$A,$D402),)</f>
        <v/>
      </c>
      <c r="L402" s="21" t="str">
        <f t="shared" si="5"/>
        <v/>
      </c>
    </row>
    <row r="403">
      <c r="A403" s="33" t="str">
        <f t="shared" si="1"/>
        <v/>
      </c>
      <c r="B403" s="22" t="str">
        <f t="shared" si="2"/>
        <v/>
      </c>
      <c r="C403" s="14" t="str">
        <f>IF($A403&lt;&gt;"",MINIFS(Merchant!$A:$A,Merchant!$B:$B,$G$2),)</f>
        <v/>
      </c>
      <c r="D403" s="14" t="str">
        <f t="shared" si="3"/>
        <v/>
      </c>
      <c r="E403" s="14" t="str">
        <f t="shared" si="4"/>
        <v/>
      </c>
      <c r="F403" s="6" t="str">
        <f>IF($A403&lt;&gt;"",MAXIFS(Token!$C:$C,Token!$A:$A,$D403),)</f>
        <v/>
      </c>
      <c r="L403" s="21" t="str">
        <f t="shared" si="5"/>
        <v/>
      </c>
    </row>
    <row r="404">
      <c r="A404" s="33" t="str">
        <f t="shared" si="1"/>
        <v/>
      </c>
      <c r="B404" s="22" t="str">
        <f t="shared" si="2"/>
        <v/>
      </c>
      <c r="C404" s="14" t="str">
        <f>IF($A404&lt;&gt;"",MINIFS(Merchant!$A:$A,Merchant!$B:$B,$G$2),)</f>
        <v/>
      </c>
      <c r="D404" s="14" t="str">
        <f t="shared" si="3"/>
        <v/>
      </c>
      <c r="E404" s="14" t="str">
        <f t="shared" si="4"/>
        <v/>
      </c>
      <c r="F404" s="6" t="str">
        <f>IF($A404&lt;&gt;"",MAXIFS(Token!$C:$C,Token!$A:$A,$D404),)</f>
        <v/>
      </c>
      <c r="L404" s="21" t="str">
        <f t="shared" si="5"/>
        <v/>
      </c>
    </row>
    <row r="405">
      <c r="A405" s="33" t="str">
        <f t="shared" si="1"/>
        <v/>
      </c>
      <c r="B405" s="22" t="str">
        <f t="shared" si="2"/>
        <v/>
      </c>
      <c r="C405" s="14" t="str">
        <f>IF($A405&lt;&gt;"",MINIFS(Merchant!$A:$A,Merchant!$B:$B,$G$2),)</f>
        <v/>
      </c>
      <c r="D405" s="14" t="str">
        <f t="shared" si="3"/>
        <v/>
      </c>
      <c r="E405" s="14" t="str">
        <f t="shared" si="4"/>
        <v/>
      </c>
      <c r="F405" s="6" t="str">
        <f>IF($A405&lt;&gt;"",MAXIFS(Token!$C:$C,Token!$A:$A,$D405),)</f>
        <v/>
      </c>
      <c r="L405" s="21" t="str">
        <f t="shared" si="5"/>
        <v/>
      </c>
    </row>
    <row r="406">
      <c r="A406" s="33" t="str">
        <f t="shared" si="1"/>
        <v/>
      </c>
      <c r="B406" s="22" t="str">
        <f t="shared" si="2"/>
        <v/>
      </c>
      <c r="C406" s="14" t="str">
        <f>IF($A406&lt;&gt;"",MINIFS(Merchant!$A:$A,Merchant!$B:$B,$G$2),)</f>
        <v/>
      </c>
      <c r="D406" s="14" t="str">
        <f t="shared" si="3"/>
        <v/>
      </c>
      <c r="E406" s="14" t="str">
        <f t="shared" si="4"/>
        <v/>
      </c>
      <c r="F406" s="6" t="str">
        <f>IF($A406&lt;&gt;"",MAXIFS(Token!$C:$C,Token!$A:$A,$D406),)</f>
        <v/>
      </c>
      <c r="L406" s="21" t="str">
        <f t="shared" si="5"/>
        <v/>
      </c>
    </row>
    <row r="407">
      <c r="A407" s="33" t="str">
        <f t="shared" si="1"/>
        <v/>
      </c>
      <c r="B407" s="22" t="str">
        <f t="shared" si="2"/>
        <v/>
      </c>
      <c r="C407" s="14" t="str">
        <f>IF($A407&lt;&gt;"",MINIFS(Merchant!$A:$A,Merchant!$B:$B,$G$2),)</f>
        <v/>
      </c>
      <c r="D407" s="14" t="str">
        <f t="shared" si="3"/>
        <v/>
      </c>
      <c r="E407" s="14" t="str">
        <f t="shared" si="4"/>
        <v/>
      </c>
      <c r="F407" s="6" t="str">
        <f>IF($A407&lt;&gt;"",MAXIFS(Token!$C:$C,Token!$A:$A,$D407),)</f>
        <v/>
      </c>
      <c r="L407" s="21" t="str">
        <f t="shared" si="5"/>
        <v/>
      </c>
    </row>
    <row r="408">
      <c r="A408" s="33" t="str">
        <f t="shared" si="1"/>
        <v/>
      </c>
      <c r="B408" s="22" t="str">
        <f t="shared" si="2"/>
        <v/>
      </c>
      <c r="C408" s="14" t="str">
        <f>IF($A408&lt;&gt;"",MINIFS(Merchant!$A:$A,Merchant!$B:$B,$G$2),)</f>
        <v/>
      </c>
      <c r="D408" s="14" t="str">
        <f t="shared" si="3"/>
        <v/>
      </c>
      <c r="E408" s="14" t="str">
        <f t="shared" si="4"/>
        <v/>
      </c>
      <c r="F408" s="6" t="str">
        <f>IF($A408&lt;&gt;"",MAXIFS(Token!$C:$C,Token!$A:$A,$D408),)</f>
        <v/>
      </c>
      <c r="L408" s="21" t="str">
        <f t="shared" si="5"/>
        <v/>
      </c>
    </row>
    <row r="409">
      <c r="A409" s="33" t="str">
        <f t="shared" si="1"/>
        <v/>
      </c>
      <c r="B409" s="22" t="str">
        <f t="shared" si="2"/>
        <v/>
      </c>
      <c r="C409" s="14" t="str">
        <f>IF($A409&lt;&gt;"",MINIFS(Merchant!$A:$A,Merchant!$B:$B,$G$2),)</f>
        <v/>
      </c>
      <c r="D409" s="14" t="str">
        <f t="shared" si="3"/>
        <v/>
      </c>
      <c r="E409" s="14" t="str">
        <f t="shared" si="4"/>
        <v/>
      </c>
      <c r="F409" s="6" t="str">
        <f>IF($A409&lt;&gt;"",MAXIFS(Token!$C:$C,Token!$A:$A,$D409),)</f>
        <v/>
      </c>
      <c r="L409" s="21" t="str">
        <f t="shared" si="5"/>
        <v/>
      </c>
    </row>
    <row r="410">
      <c r="A410" s="33" t="str">
        <f t="shared" si="1"/>
        <v/>
      </c>
      <c r="B410" s="22" t="str">
        <f t="shared" si="2"/>
        <v/>
      </c>
      <c r="C410" s="14" t="str">
        <f>IF($A410&lt;&gt;"",MINIFS(Merchant!$A:$A,Merchant!$B:$B,$G$2),)</f>
        <v/>
      </c>
      <c r="D410" s="14" t="str">
        <f t="shared" si="3"/>
        <v/>
      </c>
      <c r="E410" s="14" t="str">
        <f t="shared" si="4"/>
        <v/>
      </c>
      <c r="F410" s="6" t="str">
        <f>IF($A410&lt;&gt;"",MAXIFS(Token!$C:$C,Token!$A:$A,$D410),)</f>
        <v/>
      </c>
      <c r="L410" s="21" t="str">
        <f t="shared" si="5"/>
        <v/>
      </c>
    </row>
    <row r="411">
      <c r="A411" s="33" t="str">
        <f t="shared" si="1"/>
        <v/>
      </c>
      <c r="B411" s="22" t="str">
        <f t="shared" si="2"/>
        <v/>
      </c>
      <c r="C411" s="14" t="str">
        <f>IF($A411&lt;&gt;"",MINIFS(Merchant!$A:$A,Merchant!$B:$B,$G$2),)</f>
        <v/>
      </c>
      <c r="D411" s="14" t="str">
        <f t="shared" si="3"/>
        <v/>
      </c>
      <c r="E411" s="14" t="str">
        <f t="shared" si="4"/>
        <v/>
      </c>
      <c r="F411" s="6" t="str">
        <f>IF($A411&lt;&gt;"",MAXIFS(Token!$C:$C,Token!$A:$A,$D411),)</f>
        <v/>
      </c>
      <c r="L411" s="21" t="str">
        <f t="shared" si="5"/>
        <v/>
      </c>
    </row>
    <row r="412">
      <c r="A412" s="33" t="str">
        <f t="shared" si="1"/>
        <v/>
      </c>
      <c r="B412" s="22" t="str">
        <f t="shared" si="2"/>
        <v/>
      </c>
      <c r="C412" s="14" t="str">
        <f>IF($A412&lt;&gt;"",MINIFS(Merchant!$A:$A,Merchant!$B:$B,$G$2),)</f>
        <v/>
      </c>
      <c r="D412" s="14" t="str">
        <f t="shared" si="3"/>
        <v/>
      </c>
      <c r="E412" s="14" t="str">
        <f t="shared" si="4"/>
        <v/>
      </c>
      <c r="F412" s="6" t="str">
        <f>IF($A412&lt;&gt;"",MAXIFS(Token!$C:$C,Token!$A:$A,$D412),)</f>
        <v/>
      </c>
      <c r="L412" s="21" t="str">
        <f t="shared" si="5"/>
        <v/>
      </c>
    </row>
    <row r="413">
      <c r="A413" s="33" t="str">
        <f t="shared" si="1"/>
        <v/>
      </c>
      <c r="B413" s="22" t="str">
        <f t="shared" si="2"/>
        <v/>
      </c>
      <c r="C413" s="14" t="str">
        <f>IF($A413&lt;&gt;"",MINIFS(Merchant!$A:$A,Merchant!$B:$B,$G$2),)</f>
        <v/>
      </c>
      <c r="D413" s="14" t="str">
        <f t="shared" si="3"/>
        <v/>
      </c>
      <c r="E413" s="14" t="str">
        <f t="shared" si="4"/>
        <v/>
      </c>
      <c r="F413" s="6" t="str">
        <f>IF($A413&lt;&gt;"",MAXIFS(Token!$C:$C,Token!$A:$A,$D413),)</f>
        <v/>
      </c>
      <c r="L413" s="21" t="str">
        <f t="shared" si="5"/>
        <v/>
      </c>
    </row>
    <row r="414">
      <c r="A414" s="33" t="str">
        <f t="shared" si="1"/>
        <v/>
      </c>
      <c r="B414" s="22" t="str">
        <f t="shared" si="2"/>
        <v/>
      </c>
      <c r="C414" s="14" t="str">
        <f>IF($A414&lt;&gt;"",MINIFS(Merchant!$A:$A,Merchant!$B:$B,$G$2),)</f>
        <v/>
      </c>
      <c r="D414" s="14" t="str">
        <f t="shared" si="3"/>
        <v/>
      </c>
      <c r="E414" s="14" t="str">
        <f t="shared" si="4"/>
        <v/>
      </c>
      <c r="F414" s="6" t="str">
        <f>IF($A414&lt;&gt;"",MAXIFS(Token!$C:$C,Token!$A:$A,$D414),)</f>
        <v/>
      </c>
      <c r="L414" s="21" t="str">
        <f t="shared" si="5"/>
        <v/>
      </c>
    </row>
    <row r="415">
      <c r="A415" s="33" t="str">
        <f t="shared" si="1"/>
        <v/>
      </c>
      <c r="B415" s="22" t="str">
        <f t="shared" si="2"/>
        <v/>
      </c>
      <c r="C415" s="14" t="str">
        <f>IF($A415&lt;&gt;"",MINIFS(Merchant!$A:$A,Merchant!$B:$B,$G$2),)</f>
        <v/>
      </c>
      <c r="D415" s="14" t="str">
        <f t="shared" si="3"/>
        <v/>
      </c>
      <c r="E415" s="14" t="str">
        <f t="shared" si="4"/>
        <v/>
      </c>
      <c r="F415" s="6" t="str">
        <f>IF($A415&lt;&gt;"",MAXIFS(Token!$C:$C,Token!$A:$A,$D415),)</f>
        <v/>
      </c>
      <c r="L415" s="21" t="str">
        <f t="shared" si="5"/>
        <v/>
      </c>
    </row>
    <row r="416">
      <c r="A416" s="33" t="str">
        <f t="shared" si="1"/>
        <v/>
      </c>
      <c r="B416" s="22" t="str">
        <f t="shared" si="2"/>
        <v/>
      </c>
      <c r="C416" s="14" t="str">
        <f>IF($A416&lt;&gt;"",MINIFS(Merchant!$A:$A,Merchant!$B:$B,$G$2),)</f>
        <v/>
      </c>
      <c r="D416" s="14" t="str">
        <f t="shared" si="3"/>
        <v/>
      </c>
      <c r="E416" s="14" t="str">
        <f t="shared" si="4"/>
        <v/>
      </c>
      <c r="F416" s="6" t="str">
        <f>IF($A416&lt;&gt;"",MAXIFS(Token!$C:$C,Token!$A:$A,$D416),)</f>
        <v/>
      </c>
      <c r="L416" s="21" t="str">
        <f t="shared" si="5"/>
        <v/>
      </c>
    </row>
    <row r="417">
      <c r="A417" s="33" t="str">
        <f t="shared" si="1"/>
        <v/>
      </c>
      <c r="B417" s="22" t="str">
        <f t="shared" si="2"/>
        <v/>
      </c>
      <c r="C417" s="14" t="str">
        <f>IF($A417&lt;&gt;"",MINIFS(Merchant!$A:$A,Merchant!$B:$B,$G$2),)</f>
        <v/>
      </c>
      <c r="D417" s="14" t="str">
        <f t="shared" si="3"/>
        <v/>
      </c>
      <c r="E417" s="14" t="str">
        <f t="shared" si="4"/>
        <v/>
      </c>
      <c r="F417" s="6" t="str">
        <f>IF($A417&lt;&gt;"",MAXIFS(Token!$C:$C,Token!$A:$A,$D417),)</f>
        <v/>
      </c>
      <c r="L417" s="21" t="str">
        <f t="shared" si="5"/>
        <v/>
      </c>
    </row>
    <row r="418">
      <c r="A418" s="33" t="str">
        <f t="shared" si="1"/>
        <v/>
      </c>
      <c r="B418" s="22" t="str">
        <f t="shared" si="2"/>
        <v/>
      </c>
      <c r="C418" s="14" t="str">
        <f>IF($A418&lt;&gt;"",MINIFS(Merchant!$A:$A,Merchant!$B:$B,$G$2),)</f>
        <v/>
      </c>
      <c r="D418" s="14" t="str">
        <f t="shared" si="3"/>
        <v/>
      </c>
      <c r="E418" s="14" t="str">
        <f t="shared" si="4"/>
        <v/>
      </c>
      <c r="F418" s="6" t="str">
        <f>IF($A418&lt;&gt;"",MAXIFS(Token!$C:$C,Token!$A:$A,$D418),)</f>
        <v/>
      </c>
      <c r="L418" s="21" t="str">
        <f t="shared" si="5"/>
        <v/>
      </c>
    </row>
    <row r="419">
      <c r="A419" s="33" t="str">
        <f t="shared" si="1"/>
        <v/>
      </c>
      <c r="B419" s="22" t="str">
        <f t="shared" si="2"/>
        <v/>
      </c>
      <c r="C419" s="14" t="str">
        <f>IF($A419&lt;&gt;"",MINIFS(Merchant!$A:$A,Merchant!$B:$B,$G$2),)</f>
        <v/>
      </c>
      <c r="D419" s="14" t="str">
        <f t="shared" si="3"/>
        <v/>
      </c>
      <c r="E419" s="14" t="str">
        <f t="shared" si="4"/>
        <v/>
      </c>
      <c r="F419" s="6" t="str">
        <f>IF($A419&lt;&gt;"",MAXIFS(Token!$C:$C,Token!$A:$A,$D419),)</f>
        <v/>
      </c>
      <c r="L419" s="21" t="str">
        <f t="shared" si="5"/>
        <v/>
      </c>
    </row>
    <row r="420">
      <c r="A420" s="33" t="str">
        <f t="shared" si="1"/>
        <v/>
      </c>
      <c r="B420" s="22" t="str">
        <f t="shared" si="2"/>
        <v/>
      </c>
      <c r="C420" s="14" t="str">
        <f>IF($A420&lt;&gt;"",MINIFS(Merchant!$A:$A,Merchant!$B:$B,$G$2),)</f>
        <v/>
      </c>
      <c r="D420" s="14" t="str">
        <f t="shared" si="3"/>
        <v/>
      </c>
      <c r="E420" s="14" t="str">
        <f t="shared" si="4"/>
        <v/>
      </c>
      <c r="F420" s="6" t="str">
        <f>IF($A420&lt;&gt;"",MAXIFS(Token!$C:$C,Token!$A:$A,$D420),)</f>
        <v/>
      </c>
      <c r="L420" s="21" t="str">
        <f t="shared" si="5"/>
        <v/>
      </c>
    </row>
    <row r="421">
      <c r="A421" s="33" t="str">
        <f t="shared" si="1"/>
        <v/>
      </c>
      <c r="B421" s="22" t="str">
        <f t="shared" si="2"/>
        <v/>
      </c>
      <c r="C421" s="14" t="str">
        <f>IF($A421&lt;&gt;"",MINIFS(Merchant!$A:$A,Merchant!$B:$B,$G$2),)</f>
        <v/>
      </c>
      <c r="D421" s="14" t="str">
        <f t="shared" si="3"/>
        <v/>
      </c>
      <c r="E421" s="14" t="str">
        <f t="shared" si="4"/>
        <v/>
      </c>
      <c r="F421" s="6" t="str">
        <f>IF($A421&lt;&gt;"",MAXIFS(Token!$C:$C,Token!$A:$A,$D421),)</f>
        <v/>
      </c>
      <c r="L421" s="21" t="str">
        <f t="shared" si="5"/>
        <v/>
      </c>
    </row>
    <row r="422">
      <c r="A422" s="33" t="str">
        <f t="shared" si="1"/>
        <v/>
      </c>
      <c r="B422" s="22" t="str">
        <f t="shared" si="2"/>
        <v/>
      </c>
      <c r="C422" s="14" t="str">
        <f>IF($A422&lt;&gt;"",MINIFS(Merchant!$A:$A,Merchant!$B:$B,$G$2),)</f>
        <v/>
      </c>
      <c r="D422" s="14" t="str">
        <f t="shared" si="3"/>
        <v/>
      </c>
      <c r="E422" s="14" t="str">
        <f t="shared" si="4"/>
        <v/>
      </c>
      <c r="F422" s="6" t="str">
        <f>IF($A422&lt;&gt;"",MAXIFS(Token!$C:$C,Token!$A:$A,$D422),)</f>
        <v/>
      </c>
      <c r="L422" s="21" t="str">
        <f t="shared" si="5"/>
        <v/>
      </c>
    </row>
    <row r="423">
      <c r="A423" s="33" t="str">
        <f t="shared" si="1"/>
        <v/>
      </c>
      <c r="B423" s="22" t="str">
        <f t="shared" si="2"/>
        <v/>
      </c>
      <c r="C423" s="14" t="str">
        <f>IF($A423&lt;&gt;"",MINIFS(Merchant!$A:$A,Merchant!$B:$B,$G$2),)</f>
        <v/>
      </c>
      <c r="D423" s="14" t="str">
        <f t="shared" si="3"/>
        <v/>
      </c>
      <c r="E423" s="14" t="str">
        <f t="shared" si="4"/>
        <v/>
      </c>
      <c r="F423" s="6" t="str">
        <f>IF($A423&lt;&gt;"",MAXIFS(Token!$C:$C,Token!$A:$A,$D423),)</f>
        <v/>
      </c>
      <c r="L423" s="21" t="str">
        <f t="shared" si="5"/>
        <v/>
      </c>
    </row>
    <row r="424">
      <c r="A424" s="33" t="str">
        <f t="shared" si="1"/>
        <v/>
      </c>
      <c r="B424" s="22" t="str">
        <f t="shared" si="2"/>
        <v/>
      </c>
      <c r="C424" s="14" t="str">
        <f>IF($A424&lt;&gt;"",MINIFS(Merchant!$A:$A,Merchant!$B:$B,$G$2),)</f>
        <v/>
      </c>
      <c r="D424" s="14" t="str">
        <f t="shared" si="3"/>
        <v/>
      </c>
      <c r="E424" s="14" t="str">
        <f t="shared" si="4"/>
        <v/>
      </c>
      <c r="F424" s="6" t="str">
        <f>IF($A424&lt;&gt;"",MAXIFS(Token!$C:$C,Token!$A:$A,$D424),)</f>
        <v/>
      </c>
      <c r="L424" s="21" t="str">
        <f t="shared" si="5"/>
        <v/>
      </c>
    </row>
    <row r="425">
      <c r="A425" s="33" t="str">
        <f t="shared" si="1"/>
        <v/>
      </c>
      <c r="B425" s="22" t="str">
        <f t="shared" si="2"/>
        <v/>
      </c>
      <c r="C425" s="14" t="str">
        <f>IF($A425&lt;&gt;"",MINIFS(Merchant!$A:$A,Merchant!$B:$B,$G$2),)</f>
        <v/>
      </c>
      <c r="D425" s="14" t="str">
        <f t="shared" si="3"/>
        <v/>
      </c>
      <c r="E425" s="14" t="str">
        <f t="shared" si="4"/>
        <v/>
      </c>
      <c r="F425" s="6" t="str">
        <f>IF($A425&lt;&gt;"",MAXIFS(Token!$C:$C,Token!$A:$A,$D425),)</f>
        <v/>
      </c>
      <c r="L425" s="21" t="str">
        <f t="shared" si="5"/>
        <v/>
      </c>
    </row>
    <row r="426">
      <c r="A426" s="33" t="str">
        <f t="shared" si="1"/>
        <v/>
      </c>
      <c r="B426" s="22" t="str">
        <f t="shared" si="2"/>
        <v/>
      </c>
      <c r="C426" s="14" t="str">
        <f>IF($A426&lt;&gt;"",MINIFS(Merchant!$A:$A,Merchant!$B:$B,$G$2),)</f>
        <v/>
      </c>
      <c r="D426" s="14" t="str">
        <f t="shared" si="3"/>
        <v/>
      </c>
      <c r="E426" s="14" t="str">
        <f t="shared" si="4"/>
        <v/>
      </c>
      <c r="F426" s="6" t="str">
        <f>IF($A426&lt;&gt;"",MAXIFS(Token!$C:$C,Token!$A:$A,$D426),)</f>
        <v/>
      </c>
      <c r="L426" s="21" t="str">
        <f t="shared" si="5"/>
        <v/>
      </c>
    </row>
    <row r="427">
      <c r="A427" s="33" t="str">
        <f t="shared" si="1"/>
        <v/>
      </c>
      <c r="B427" s="22" t="str">
        <f t="shared" si="2"/>
        <v/>
      </c>
      <c r="C427" s="14" t="str">
        <f>IF($A427&lt;&gt;"",MINIFS(Merchant!$A:$A,Merchant!$B:$B,$G$2),)</f>
        <v/>
      </c>
      <c r="D427" s="14" t="str">
        <f t="shared" si="3"/>
        <v/>
      </c>
      <c r="E427" s="14" t="str">
        <f t="shared" si="4"/>
        <v/>
      </c>
      <c r="F427" s="6" t="str">
        <f>IF($A427&lt;&gt;"",MAXIFS(Token!$C:$C,Token!$A:$A,$D427),)</f>
        <v/>
      </c>
      <c r="L427" s="21" t="str">
        <f t="shared" si="5"/>
        <v/>
      </c>
    </row>
    <row r="428">
      <c r="A428" s="33" t="str">
        <f t="shared" si="1"/>
        <v/>
      </c>
      <c r="B428" s="22" t="str">
        <f t="shared" si="2"/>
        <v/>
      </c>
      <c r="C428" s="14" t="str">
        <f>IF($A428&lt;&gt;"",MINIFS(Merchant!$A:$A,Merchant!$B:$B,$G$2),)</f>
        <v/>
      </c>
      <c r="D428" s="14" t="str">
        <f t="shared" si="3"/>
        <v/>
      </c>
      <c r="E428" s="14" t="str">
        <f t="shared" si="4"/>
        <v/>
      </c>
      <c r="F428" s="6" t="str">
        <f>IF($A428&lt;&gt;"",MAXIFS(Token!$C:$C,Token!$A:$A,$D428),)</f>
        <v/>
      </c>
      <c r="L428" s="21" t="str">
        <f t="shared" si="5"/>
        <v/>
      </c>
    </row>
    <row r="429">
      <c r="A429" s="33" t="str">
        <f t="shared" si="1"/>
        <v/>
      </c>
      <c r="B429" s="22" t="str">
        <f t="shared" si="2"/>
        <v/>
      </c>
      <c r="C429" s="14" t="str">
        <f>IF($A429&lt;&gt;"",MINIFS(Merchant!$A:$A,Merchant!$B:$B,$G$2),)</f>
        <v/>
      </c>
      <c r="D429" s="14" t="str">
        <f t="shared" si="3"/>
        <v/>
      </c>
      <c r="E429" s="14" t="str">
        <f t="shared" si="4"/>
        <v/>
      </c>
      <c r="F429" s="6" t="str">
        <f>IF($A429&lt;&gt;"",MAXIFS(Token!$C:$C,Token!$A:$A,$D429),)</f>
        <v/>
      </c>
      <c r="L429" s="21" t="str">
        <f t="shared" si="5"/>
        <v/>
      </c>
    </row>
    <row r="430">
      <c r="A430" s="33" t="str">
        <f t="shared" si="1"/>
        <v/>
      </c>
      <c r="B430" s="22" t="str">
        <f t="shared" si="2"/>
        <v/>
      </c>
      <c r="C430" s="14" t="str">
        <f>IF($A430&lt;&gt;"",MINIFS(Merchant!$A:$A,Merchant!$B:$B,$G$2),)</f>
        <v/>
      </c>
      <c r="D430" s="14" t="str">
        <f t="shared" si="3"/>
        <v/>
      </c>
      <c r="E430" s="14" t="str">
        <f t="shared" si="4"/>
        <v/>
      </c>
      <c r="F430" s="6" t="str">
        <f>IF($A430&lt;&gt;"",MAXIFS(Token!$C:$C,Token!$A:$A,$D430),)</f>
        <v/>
      </c>
      <c r="L430" s="21" t="str">
        <f t="shared" si="5"/>
        <v/>
      </c>
    </row>
    <row r="431">
      <c r="A431" s="33" t="str">
        <f t="shared" si="1"/>
        <v/>
      </c>
      <c r="B431" s="22" t="str">
        <f t="shared" si="2"/>
        <v/>
      </c>
      <c r="C431" s="14" t="str">
        <f>IF($A431&lt;&gt;"",MINIFS(Merchant!$A:$A,Merchant!$B:$B,$G$2),)</f>
        <v/>
      </c>
      <c r="D431" s="14" t="str">
        <f t="shared" si="3"/>
        <v/>
      </c>
      <c r="E431" s="14" t="str">
        <f t="shared" si="4"/>
        <v/>
      </c>
      <c r="F431" s="6" t="str">
        <f>IF($A431&lt;&gt;"",MAXIFS(Token!$C:$C,Token!$A:$A,$D431),)</f>
        <v/>
      </c>
      <c r="L431" s="21" t="str">
        <f t="shared" si="5"/>
        <v/>
      </c>
    </row>
    <row r="432">
      <c r="A432" s="33" t="str">
        <f t="shared" si="1"/>
        <v/>
      </c>
      <c r="B432" s="22" t="str">
        <f t="shared" si="2"/>
        <v/>
      </c>
      <c r="C432" s="14" t="str">
        <f>IF($A432&lt;&gt;"",MINIFS(Merchant!$A:$A,Merchant!$B:$B,$G$2),)</f>
        <v/>
      </c>
      <c r="D432" s="14" t="str">
        <f t="shared" si="3"/>
        <v/>
      </c>
      <c r="E432" s="14" t="str">
        <f t="shared" si="4"/>
        <v/>
      </c>
      <c r="F432" s="6" t="str">
        <f>IF($A432&lt;&gt;"",MAXIFS(Token!$C:$C,Token!$A:$A,$D432),)</f>
        <v/>
      </c>
      <c r="L432" s="21" t="str">
        <f t="shared" si="5"/>
        <v/>
      </c>
    </row>
    <row r="433">
      <c r="A433" s="33" t="str">
        <f t="shared" si="1"/>
        <v/>
      </c>
      <c r="B433" s="22" t="str">
        <f t="shared" si="2"/>
        <v/>
      </c>
      <c r="C433" s="14" t="str">
        <f>IF($A433&lt;&gt;"",MINIFS(Merchant!$A:$A,Merchant!$B:$B,$G$2),)</f>
        <v/>
      </c>
      <c r="D433" s="14" t="str">
        <f t="shared" si="3"/>
        <v/>
      </c>
      <c r="E433" s="14" t="str">
        <f t="shared" si="4"/>
        <v/>
      </c>
      <c r="F433" s="6" t="str">
        <f>IF($A433&lt;&gt;"",MAXIFS(Token!$C:$C,Token!$A:$A,$D433),)</f>
        <v/>
      </c>
      <c r="L433" s="21" t="str">
        <f t="shared" si="5"/>
        <v/>
      </c>
    </row>
    <row r="434">
      <c r="A434" s="33" t="str">
        <f t="shared" si="1"/>
        <v/>
      </c>
      <c r="B434" s="22" t="str">
        <f t="shared" si="2"/>
        <v/>
      </c>
      <c r="C434" s="14" t="str">
        <f>IF($A434&lt;&gt;"",MINIFS(Merchant!$A:$A,Merchant!$B:$B,$G$2),)</f>
        <v/>
      </c>
      <c r="D434" s="14" t="str">
        <f t="shared" si="3"/>
        <v/>
      </c>
      <c r="E434" s="14" t="str">
        <f t="shared" si="4"/>
        <v/>
      </c>
      <c r="F434" s="6" t="str">
        <f>IF($A434&lt;&gt;"",MAXIFS(Token!$C:$C,Token!$A:$A,$D434),)</f>
        <v/>
      </c>
      <c r="L434" s="21" t="str">
        <f t="shared" si="5"/>
        <v/>
      </c>
    </row>
    <row r="435">
      <c r="A435" s="33" t="str">
        <f t="shared" si="1"/>
        <v/>
      </c>
      <c r="B435" s="22" t="str">
        <f t="shared" si="2"/>
        <v/>
      </c>
      <c r="C435" s="14" t="str">
        <f>IF($A435&lt;&gt;"",MINIFS(Merchant!$A:$A,Merchant!$B:$B,$G$2),)</f>
        <v/>
      </c>
      <c r="D435" s="14" t="str">
        <f t="shared" si="3"/>
        <v/>
      </c>
      <c r="E435" s="14" t="str">
        <f t="shared" si="4"/>
        <v/>
      </c>
      <c r="F435" s="6" t="str">
        <f>IF($A435&lt;&gt;"",MAXIFS(Token!$C:$C,Token!$A:$A,$D435),)</f>
        <v/>
      </c>
      <c r="L435" s="21" t="str">
        <f t="shared" si="5"/>
        <v/>
      </c>
    </row>
    <row r="436">
      <c r="A436" s="33" t="str">
        <f t="shared" si="1"/>
        <v/>
      </c>
      <c r="B436" s="22" t="str">
        <f t="shared" si="2"/>
        <v/>
      </c>
      <c r="C436" s="14" t="str">
        <f>IF($A436&lt;&gt;"",MINIFS(Merchant!$A:$A,Merchant!$B:$B,$G$2),)</f>
        <v/>
      </c>
      <c r="D436" s="14" t="str">
        <f t="shared" si="3"/>
        <v/>
      </c>
      <c r="E436" s="14" t="str">
        <f t="shared" si="4"/>
        <v/>
      </c>
      <c r="F436" s="6" t="str">
        <f>IF($A436&lt;&gt;"",MAXIFS(Token!$C:$C,Token!$A:$A,$D436),)</f>
        <v/>
      </c>
      <c r="L436" s="21" t="str">
        <f t="shared" si="5"/>
        <v/>
      </c>
    </row>
    <row r="437">
      <c r="A437" s="33" t="str">
        <f t="shared" si="1"/>
        <v/>
      </c>
      <c r="B437" s="22" t="str">
        <f t="shared" si="2"/>
        <v/>
      </c>
      <c r="C437" s="14" t="str">
        <f>IF($A437&lt;&gt;"",MINIFS(Merchant!$A:$A,Merchant!$B:$B,$G$2),)</f>
        <v/>
      </c>
      <c r="D437" s="14" t="str">
        <f t="shared" si="3"/>
        <v/>
      </c>
      <c r="E437" s="14" t="str">
        <f t="shared" si="4"/>
        <v/>
      </c>
      <c r="F437" s="6" t="str">
        <f>IF($A437&lt;&gt;"",MAXIFS(Token!$C:$C,Token!$A:$A,$D437),)</f>
        <v/>
      </c>
      <c r="L437" s="21" t="str">
        <f t="shared" si="5"/>
        <v/>
      </c>
    </row>
    <row r="438">
      <c r="A438" s="33" t="str">
        <f t="shared" si="1"/>
        <v/>
      </c>
      <c r="B438" s="22" t="str">
        <f t="shared" si="2"/>
        <v/>
      </c>
      <c r="C438" s="14" t="str">
        <f>IF($A438&lt;&gt;"",MINIFS(Merchant!$A:$A,Merchant!$B:$B,$G$2),)</f>
        <v/>
      </c>
      <c r="D438" s="14" t="str">
        <f t="shared" si="3"/>
        <v/>
      </c>
      <c r="E438" s="14" t="str">
        <f t="shared" si="4"/>
        <v/>
      </c>
      <c r="F438" s="6" t="str">
        <f>IF($A438&lt;&gt;"",MAXIFS(Token!$C:$C,Token!$A:$A,$D438),)</f>
        <v/>
      </c>
      <c r="L438" s="21" t="str">
        <f t="shared" si="5"/>
        <v/>
      </c>
    </row>
    <row r="439">
      <c r="A439" s="33" t="str">
        <f t="shared" si="1"/>
        <v/>
      </c>
      <c r="B439" s="22" t="str">
        <f t="shared" si="2"/>
        <v/>
      </c>
      <c r="C439" s="14" t="str">
        <f>IF($A439&lt;&gt;"",MINIFS(Merchant!$A:$A,Merchant!$B:$B,$G$2),)</f>
        <v/>
      </c>
      <c r="D439" s="14" t="str">
        <f t="shared" si="3"/>
        <v/>
      </c>
      <c r="E439" s="14" t="str">
        <f t="shared" si="4"/>
        <v/>
      </c>
      <c r="F439" s="6" t="str">
        <f>IF($A439&lt;&gt;"",MAXIFS(Token!$C:$C,Token!$A:$A,$D439),)</f>
        <v/>
      </c>
      <c r="L439" s="21" t="str">
        <f t="shared" si="5"/>
        <v/>
      </c>
    </row>
    <row r="440">
      <c r="A440" s="33" t="str">
        <f t="shared" si="1"/>
        <v/>
      </c>
      <c r="B440" s="22" t="str">
        <f t="shared" si="2"/>
        <v/>
      </c>
      <c r="C440" s="14" t="str">
        <f>IF($A440&lt;&gt;"",MINIFS(Merchant!$A:$A,Merchant!$B:$B,$G$2),)</f>
        <v/>
      </c>
      <c r="D440" s="14" t="str">
        <f t="shared" si="3"/>
        <v/>
      </c>
      <c r="E440" s="14" t="str">
        <f t="shared" si="4"/>
        <v/>
      </c>
      <c r="F440" s="6" t="str">
        <f>IF($A440&lt;&gt;"",MAXIFS(Token!$C:$C,Token!$A:$A,$D440),)</f>
        <v/>
      </c>
      <c r="L440" s="21" t="str">
        <f t="shared" si="5"/>
        <v/>
      </c>
    </row>
    <row r="441">
      <c r="A441" s="33" t="str">
        <f t="shared" si="1"/>
        <v/>
      </c>
      <c r="B441" s="22" t="str">
        <f t="shared" si="2"/>
        <v/>
      </c>
      <c r="C441" s="14" t="str">
        <f>IF($A441&lt;&gt;"",MINIFS(Merchant!$A:$A,Merchant!$B:$B,$G$2),)</f>
        <v/>
      </c>
      <c r="D441" s="14" t="str">
        <f t="shared" si="3"/>
        <v/>
      </c>
      <c r="E441" s="14" t="str">
        <f t="shared" si="4"/>
        <v/>
      </c>
      <c r="F441" s="6" t="str">
        <f>IF($A441&lt;&gt;"",MAXIFS(Token!$C:$C,Token!$A:$A,$D441),)</f>
        <v/>
      </c>
      <c r="L441" s="21" t="str">
        <f t="shared" si="5"/>
        <v/>
      </c>
    </row>
    <row r="442">
      <c r="A442" s="33" t="str">
        <f t="shared" si="1"/>
        <v/>
      </c>
      <c r="B442" s="22" t="str">
        <f t="shared" si="2"/>
        <v/>
      </c>
      <c r="C442" s="14" t="str">
        <f>IF($A442&lt;&gt;"",MINIFS(Merchant!$A:$A,Merchant!$B:$B,$G$2),)</f>
        <v/>
      </c>
      <c r="D442" s="14" t="str">
        <f t="shared" si="3"/>
        <v/>
      </c>
      <c r="E442" s="14" t="str">
        <f t="shared" si="4"/>
        <v/>
      </c>
      <c r="F442" s="6" t="str">
        <f>IF($A442&lt;&gt;"",MAXIFS(Token!$C:$C,Token!$A:$A,$D442),)</f>
        <v/>
      </c>
      <c r="L442" s="21" t="str">
        <f t="shared" si="5"/>
        <v/>
      </c>
    </row>
    <row r="443">
      <c r="A443" s="33" t="str">
        <f t="shared" si="1"/>
        <v/>
      </c>
      <c r="B443" s="22" t="str">
        <f t="shared" si="2"/>
        <v/>
      </c>
      <c r="C443" s="14" t="str">
        <f>IF($A443&lt;&gt;"",MINIFS(Merchant!$A:$A,Merchant!$B:$B,$G$2),)</f>
        <v/>
      </c>
      <c r="D443" s="14" t="str">
        <f t="shared" si="3"/>
        <v/>
      </c>
      <c r="E443" s="14" t="str">
        <f t="shared" si="4"/>
        <v/>
      </c>
      <c r="F443" s="6" t="str">
        <f>IF($A443&lt;&gt;"",MAXIFS(Token!$C:$C,Token!$A:$A,$D443),)</f>
        <v/>
      </c>
      <c r="L443" s="21" t="str">
        <f t="shared" si="5"/>
        <v/>
      </c>
    </row>
    <row r="444">
      <c r="A444" s="33" t="str">
        <f t="shared" si="1"/>
        <v/>
      </c>
      <c r="B444" s="22" t="str">
        <f t="shared" si="2"/>
        <v/>
      </c>
      <c r="C444" s="14" t="str">
        <f>IF($A444&lt;&gt;"",MINIFS(Merchant!$A:$A,Merchant!$B:$B,$G$2),)</f>
        <v/>
      </c>
      <c r="D444" s="14" t="str">
        <f t="shared" si="3"/>
        <v/>
      </c>
      <c r="E444" s="14" t="str">
        <f t="shared" si="4"/>
        <v/>
      </c>
      <c r="F444" s="6" t="str">
        <f>IF($A444&lt;&gt;"",MAXIFS(Token!$C:$C,Token!$A:$A,$D444),)</f>
        <v/>
      </c>
      <c r="L444" s="21" t="str">
        <f t="shared" si="5"/>
        <v/>
      </c>
    </row>
    <row r="445">
      <c r="A445" s="33" t="str">
        <f t="shared" si="1"/>
        <v/>
      </c>
      <c r="B445" s="22" t="str">
        <f t="shared" si="2"/>
        <v/>
      </c>
      <c r="C445" s="14" t="str">
        <f>IF($A445&lt;&gt;"",MINIFS(Merchant!$A:$A,Merchant!$B:$B,$G$2),)</f>
        <v/>
      </c>
      <c r="D445" s="14" t="str">
        <f t="shared" si="3"/>
        <v/>
      </c>
      <c r="E445" s="14" t="str">
        <f t="shared" si="4"/>
        <v/>
      </c>
      <c r="F445" s="6" t="str">
        <f>IF($A445&lt;&gt;"",MAXIFS(Token!$C:$C,Token!$A:$A,$D445),)</f>
        <v/>
      </c>
      <c r="L445" s="21" t="str">
        <f t="shared" si="5"/>
        <v/>
      </c>
    </row>
    <row r="446">
      <c r="A446" s="33" t="str">
        <f t="shared" si="1"/>
        <v/>
      </c>
      <c r="B446" s="22" t="str">
        <f t="shared" si="2"/>
        <v/>
      </c>
      <c r="C446" s="14" t="str">
        <f>IF($A446&lt;&gt;"",MINIFS(Merchant!$A:$A,Merchant!$B:$B,$G$2),)</f>
        <v/>
      </c>
      <c r="D446" s="14" t="str">
        <f t="shared" si="3"/>
        <v/>
      </c>
      <c r="E446" s="14" t="str">
        <f t="shared" si="4"/>
        <v/>
      </c>
      <c r="F446" s="6" t="str">
        <f>IF($A446&lt;&gt;"",MAXIFS(Token!$C:$C,Token!$A:$A,$D446),)</f>
        <v/>
      </c>
      <c r="L446" s="21" t="str">
        <f t="shared" si="5"/>
        <v/>
      </c>
    </row>
    <row r="447">
      <c r="A447" s="33" t="str">
        <f t="shared" si="1"/>
        <v/>
      </c>
      <c r="B447" s="22" t="str">
        <f t="shared" si="2"/>
        <v/>
      </c>
      <c r="C447" s="14" t="str">
        <f>IF($A447&lt;&gt;"",MINIFS(Merchant!$A:$A,Merchant!$B:$B,$G$2),)</f>
        <v/>
      </c>
      <c r="D447" s="14" t="str">
        <f t="shared" si="3"/>
        <v/>
      </c>
      <c r="E447" s="14" t="str">
        <f t="shared" si="4"/>
        <v/>
      </c>
      <c r="F447" s="6" t="str">
        <f>IF($A447&lt;&gt;"",MAXIFS(Token!$C:$C,Token!$A:$A,$D447),)</f>
        <v/>
      </c>
      <c r="L447" s="21" t="str">
        <f t="shared" si="5"/>
        <v/>
      </c>
    </row>
    <row r="448">
      <c r="A448" s="33" t="str">
        <f t="shared" si="1"/>
        <v/>
      </c>
      <c r="B448" s="22" t="str">
        <f t="shared" si="2"/>
        <v/>
      </c>
      <c r="C448" s="14" t="str">
        <f>IF($A448&lt;&gt;"",MINIFS(Merchant!$A:$A,Merchant!$B:$B,$G$2),)</f>
        <v/>
      </c>
      <c r="D448" s="14" t="str">
        <f t="shared" si="3"/>
        <v/>
      </c>
      <c r="E448" s="14" t="str">
        <f t="shared" si="4"/>
        <v/>
      </c>
      <c r="F448" s="6" t="str">
        <f>IF($A448&lt;&gt;"",MAXIFS(Token!$C:$C,Token!$A:$A,$D448),)</f>
        <v/>
      </c>
      <c r="L448" s="21" t="str">
        <f t="shared" si="5"/>
        <v/>
      </c>
    </row>
    <row r="449">
      <c r="A449" s="33" t="str">
        <f t="shared" si="1"/>
        <v/>
      </c>
      <c r="B449" s="22" t="str">
        <f t="shared" si="2"/>
        <v/>
      </c>
      <c r="C449" s="14" t="str">
        <f>IF($A449&lt;&gt;"",MINIFS(Merchant!$A:$A,Merchant!$B:$B,$G$2),)</f>
        <v/>
      </c>
      <c r="D449" s="14" t="str">
        <f t="shared" si="3"/>
        <v/>
      </c>
      <c r="E449" s="14" t="str">
        <f t="shared" si="4"/>
        <v/>
      </c>
      <c r="F449" s="6" t="str">
        <f>IF($A449&lt;&gt;"",MAXIFS(Token!$C:$C,Token!$A:$A,$D449),)</f>
        <v/>
      </c>
      <c r="L449" s="21" t="str">
        <f t="shared" si="5"/>
        <v/>
      </c>
    </row>
    <row r="450">
      <c r="A450" s="33" t="str">
        <f t="shared" si="1"/>
        <v/>
      </c>
      <c r="B450" s="22" t="str">
        <f t="shared" si="2"/>
        <v/>
      </c>
      <c r="C450" s="14" t="str">
        <f>IF($A450&lt;&gt;"",MINIFS(Merchant!$A:$A,Merchant!$B:$B,$G$2),)</f>
        <v/>
      </c>
      <c r="D450" s="14" t="str">
        <f t="shared" si="3"/>
        <v/>
      </c>
      <c r="E450" s="14" t="str">
        <f t="shared" si="4"/>
        <v/>
      </c>
      <c r="F450" s="6" t="str">
        <f>IF($A450&lt;&gt;"",MAXIFS(Token!$C:$C,Token!$A:$A,$D450),)</f>
        <v/>
      </c>
      <c r="L450" s="21" t="str">
        <f t="shared" si="5"/>
        <v/>
      </c>
    </row>
    <row r="451">
      <c r="A451" s="33" t="str">
        <f t="shared" si="1"/>
        <v/>
      </c>
      <c r="B451" s="22" t="str">
        <f t="shared" si="2"/>
        <v/>
      </c>
      <c r="C451" s="14" t="str">
        <f>IF($A451&lt;&gt;"",MINIFS(Merchant!$A:$A,Merchant!$B:$B,$G$2),)</f>
        <v/>
      </c>
      <c r="D451" s="14" t="str">
        <f t="shared" si="3"/>
        <v/>
      </c>
      <c r="E451" s="14" t="str">
        <f t="shared" si="4"/>
        <v/>
      </c>
      <c r="F451" s="6" t="str">
        <f>IF($A451&lt;&gt;"",MAXIFS(Token!$C:$C,Token!$A:$A,$D451),)</f>
        <v/>
      </c>
      <c r="L451" s="21" t="str">
        <f t="shared" si="5"/>
        <v/>
      </c>
    </row>
    <row r="452">
      <c r="A452" s="33" t="str">
        <f t="shared" si="1"/>
        <v/>
      </c>
      <c r="B452" s="22" t="str">
        <f t="shared" si="2"/>
        <v/>
      </c>
      <c r="C452" s="14" t="str">
        <f>IF($A452&lt;&gt;"",MINIFS(Merchant!$A:$A,Merchant!$B:$B,$G$2),)</f>
        <v/>
      </c>
      <c r="D452" s="14" t="str">
        <f t="shared" si="3"/>
        <v/>
      </c>
      <c r="E452" s="14" t="str">
        <f t="shared" si="4"/>
        <v/>
      </c>
      <c r="F452" s="6" t="str">
        <f>IF($A452&lt;&gt;"",MAXIFS(Token!$C:$C,Token!$A:$A,$D452),)</f>
        <v/>
      </c>
      <c r="L452" s="21" t="str">
        <f t="shared" si="5"/>
        <v/>
      </c>
    </row>
    <row r="453">
      <c r="A453" s="33" t="str">
        <f t="shared" si="1"/>
        <v/>
      </c>
      <c r="B453" s="22" t="str">
        <f t="shared" si="2"/>
        <v/>
      </c>
      <c r="C453" s="14" t="str">
        <f>IF($A453&lt;&gt;"",MINIFS(Merchant!$A:$A,Merchant!$B:$B,$G$2),)</f>
        <v/>
      </c>
      <c r="D453" s="14" t="str">
        <f t="shared" si="3"/>
        <v/>
      </c>
      <c r="E453" s="14" t="str">
        <f t="shared" si="4"/>
        <v/>
      </c>
      <c r="F453" s="6" t="str">
        <f>IF($A453&lt;&gt;"",MAXIFS(Token!$C:$C,Token!$A:$A,$D453),)</f>
        <v/>
      </c>
      <c r="L453" s="21" t="str">
        <f t="shared" si="5"/>
        <v/>
      </c>
    </row>
    <row r="454">
      <c r="A454" s="33" t="str">
        <f t="shared" si="1"/>
        <v/>
      </c>
      <c r="B454" s="22" t="str">
        <f t="shared" si="2"/>
        <v/>
      </c>
      <c r="C454" s="14" t="str">
        <f>IF($A454&lt;&gt;"",MINIFS(Merchant!$A:$A,Merchant!$B:$B,$G$2),)</f>
        <v/>
      </c>
      <c r="D454" s="14" t="str">
        <f t="shared" si="3"/>
        <v/>
      </c>
      <c r="E454" s="14" t="str">
        <f t="shared" si="4"/>
        <v/>
      </c>
      <c r="F454" s="6" t="str">
        <f>IF($A454&lt;&gt;"",MAXIFS(Token!$C:$C,Token!$A:$A,$D454),)</f>
        <v/>
      </c>
      <c r="L454" s="21" t="str">
        <f t="shared" si="5"/>
        <v/>
      </c>
    </row>
    <row r="455">
      <c r="A455" s="33" t="str">
        <f t="shared" si="1"/>
        <v/>
      </c>
      <c r="B455" s="22" t="str">
        <f t="shared" si="2"/>
        <v/>
      </c>
      <c r="C455" s="14" t="str">
        <f>IF($A455&lt;&gt;"",MINIFS(Merchant!$A:$A,Merchant!$B:$B,$G$2),)</f>
        <v/>
      </c>
      <c r="D455" s="14" t="str">
        <f t="shared" si="3"/>
        <v/>
      </c>
      <c r="E455" s="14" t="str">
        <f t="shared" si="4"/>
        <v/>
      </c>
      <c r="F455" s="6" t="str">
        <f>IF($A455&lt;&gt;"",MAXIFS(Token!$C:$C,Token!$A:$A,$D455),)</f>
        <v/>
      </c>
      <c r="L455" s="21" t="str">
        <f t="shared" si="5"/>
        <v/>
      </c>
    </row>
    <row r="456">
      <c r="A456" s="33" t="str">
        <f t="shared" si="1"/>
        <v/>
      </c>
      <c r="B456" s="22" t="str">
        <f t="shared" si="2"/>
        <v/>
      </c>
      <c r="C456" s="14" t="str">
        <f>IF($A456&lt;&gt;"",MINIFS(Merchant!$A:$A,Merchant!$B:$B,$G$2),)</f>
        <v/>
      </c>
      <c r="D456" s="14" t="str">
        <f t="shared" si="3"/>
        <v/>
      </c>
      <c r="E456" s="14" t="str">
        <f t="shared" si="4"/>
        <v/>
      </c>
      <c r="F456" s="6" t="str">
        <f>IF($A456&lt;&gt;"",MAXIFS(Token!$C:$C,Token!$A:$A,$D456),)</f>
        <v/>
      </c>
      <c r="L456" s="21" t="str">
        <f t="shared" si="5"/>
        <v/>
      </c>
    </row>
    <row r="457">
      <c r="A457" s="33" t="str">
        <f t="shared" si="1"/>
        <v/>
      </c>
      <c r="B457" s="22" t="str">
        <f t="shared" si="2"/>
        <v/>
      </c>
      <c r="C457" s="14" t="str">
        <f>IF($A457&lt;&gt;"",MINIFS(Merchant!$A:$A,Merchant!$B:$B,$G$2),)</f>
        <v/>
      </c>
      <c r="D457" s="14" t="str">
        <f t="shared" si="3"/>
        <v/>
      </c>
      <c r="E457" s="14" t="str">
        <f t="shared" si="4"/>
        <v/>
      </c>
      <c r="F457" s="6" t="str">
        <f>IF($A457&lt;&gt;"",MAXIFS(Token!$C:$C,Token!$A:$A,$D457),)</f>
        <v/>
      </c>
      <c r="L457" s="21" t="str">
        <f t="shared" si="5"/>
        <v/>
      </c>
    </row>
    <row r="458">
      <c r="A458" s="33" t="str">
        <f t="shared" si="1"/>
        <v/>
      </c>
      <c r="B458" s="22" t="str">
        <f t="shared" si="2"/>
        <v/>
      </c>
      <c r="C458" s="14" t="str">
        <f>IF($A458&lt;&gt;"",MINIFS(Merchant!$A:$A,Merchant!$B:$B,$G$2),)</f>
        <v/>
      </c>
      <c r="D458" s="14" t="str">
        <f t="shared" si="3"/>
        <v/>
      </c>
      <c r="E458" s="14" t="str">
        <f t="shared" si="4"/>
        <v/>
      </c>
      <c r="F458" s="6" t="str">
        <f>IF($A458&lt;&gt;"",MAXIFS(Token!$C:$C,Token!$A:$A,$D458),)</f>
        <v/>
      </c>
      <c r="L458" s="21" t="str">
        <f t="shared" si="5"/>
        <v/>
      </c>
    </row>
    <row r="459">
      <c r="A459" s="33" t="str">
        <f t="shared" si="1"/>
        <v/>
      </c>
      <c r="B459" s="22" t="str">
        <f t="shared" si="2"/>
        <v/>
      </c>
      <c r="C459" s="14" t="str">
        <f>IF($A459&lt;&gt;"",MINIFS(Merchant!$A:$A,Merchant!$B:$B,$G$2),)</f>
        <v/>
      </c>
      <c r="D459" s="14" t="str">
        <f t="shared" si="3"/>
        <v/>
      </c>
      <c r="E459" s="14" t="str">
        <f t="shared" si="4"/>
        <v/>
      </c>
      <c r="F459" s="6" t="str">
        <f>IF($A459&lt;&gt;"",MAXIFS(Token!$C:$C,Token!$A:$A,$D459),)</f>
        <v/>
      </c>
      <c r="L459" s="21" t="str">
        <f t="shared" si="5"/>
        <v/>
      </c>
    </row>
    <row r="460">
      <c r="A460" s="33" t="str">
        <f t="shared" si="1"/>
        <v/>
      </c>
      <c r="B460" s="22" t="str">
        <f t="shared" si="2"/>
        <v/>
      </c>
      <c r="C460" s="14" t="str">
        <f>IF($A460&lt;&gt;"",MINIFS(Merchant!$A:$A,Merchant!$B:$B,$G$2),)</f>
        <v/>
      </c>
      <c r="D460" s="14" t="str">
        <f t="shared" si="3"/>
        <v/>
      </c>
      <c r="E460" s="14" t="str">
        <f t="shared" si="4"/>
        <v/>
      </c>
      <c r="F460" s="6" t="str">
        <f>IF($A460&lt;&gt;"",MAXIFS(Token!$C:$C,Token!$A:$A,$D460),)</f>
        <v/>
      </c>
      <c r="L460" s="21" t="str">
        <f t="shared" si="5"/>
        <v/>
      </c>
    </row>
    <row r="461">
      <c r="A461" s="33" t="str">
        <f t="shared" si="1"/>
        <v/>
      </c>
      <c r="B461" s="22" t="str">
        <f t="shared" si="2"/>
        <v/>
      </c>
      <c r="C461" s="14" t="str">
        <f>IF($A461&lt;&gt;"",MINIFS(Merchant!$A:$A,Merchant!$B:$B,$G$2),)</f>
        <v/>
      </c>
      <c r="D461" s="14" t="str">
        <f t="shared" si="3"/>
        <v/>
      </c>
      <c r="E461" s="14" t="str">
        <f t="shared" si="4"/>
        <v/>
      </c>
      <c r="F461" s="6" t="str">
        <f>IF($A461&lt;&gt;"",MAXIFS(Token!$C:$C,Token!$A:$A,$D461),)</f>
        <v/>
      </c>
      <c r="L461" s="21" t="str">
        <f t="shared" si="5"/>
        <v/>
      </c>
    </row>
    <row r="462">
      <c r="A462" s="33" t="str">
        <f t="shared" si="1"/>
        <v/>
      </c>
      <c r="B462" s="22" t="str">
        <f t="shared" si="2"/>
        <v/>
      </c>
      <c r="C462" s="14" t="str">
        <f>IF($A462&lt;&gt;"",MINIFS(Merchant!$A:$A,Merchant!$B:$B,$G$2),)</f>
        <v/>
      </c>
      <c r="D462" s="14" t="str">
        <f t="shared" si="3"/>
        <v/>
      </c>
      <c r="E462" s="14" t="str">
        <f t="shared" si="4"/>
        <v/>
      </c>
      <c r="F462" s="6" t="str">
        <f>IF($A462&lt;&gt;"",MAXIFS(Token!$C:$C,Token!$A:$A,$D462),)</f>
        <v/>
      </c>
      <c r="L462" s="21" t="str">
        <f t="shared" si="5"/>
        <v/>
      </c>
    </row>
    <row r="463">
      <c r="A463" s="33" t="str">
        <f t="shared" si="1"/>
        <v/>
      </c>
      <c r="B463" s="22" t="str">
        <f t="shared" si="2"/>
        <v/>
      </c>
      <c r="C463" s="14" t="str">
        <f>IF($A463&lt;&gt;"",MINIFS(Merchant!$A:$A,Merchant!$B:$B,$G$2),)</f>
        <v/>
      </c>
      <c r="D463" s="14" t="str">
        <f t="shared" si="3"/>
        <v/>
      </c>
      <c r="E463" s="14" t="str">
        <f t="shared" si="4"/>
        <v/>
      </c>
      <c r="F463" s="6" t="str">
        <f>IF($A463&lt;&gt;"",MAXIFS(Token!$C:$C,Token!$A:$A,$D463),)</f>
        <v/>
      </c>
      <c r="L463" s="21" t="str">
        <f t="shared" si="5"/>
        <v/>
      </c>
    </row>
    <row r="464">
      <c r="A464" s="33" t="str">
        <f t="shared" si="1"/>
        <v/>
      </c>
      <c r="B464" s="22" t="str">
        <f t="shared" si="2"/>
        <v/>
      </c>
      <c r="C464" s="14" t="str">
        <f>IF($A464&lt;&gt;"",MINIFS(Merchant!$A:$A,Merchant!$B:$B,$G$2),)</f>
        <v/>
      </c>
      <c r="D464" s="14" t="str">
        <f t="shared" si="3"/>
        <v/>
      </c>
      <c r="E464" s="14" t="str">
        <f t="shared" si="4"/>
        <v/>
      </c>
      <c r="F464" s="6" t="str">
        <f>IF($A464&lt;&gt;"",MAXIFS(Token!$C:$C,Token!$A:$A,$D464),)</f>
        <v/>
      </c>
      <c r="L464" s="21" t="str">
        <f t="shared" si="5"/>
        <v/>
      </c>
    </row>
    <row r="465">
      <c r="A465" s="33" t="str">
        <f t="shared" si="1"/>
        <v/>
      </c>
      <c r="B465" s="22" t="str">
        <f t="shared" si="2"/>
        <v/>
      </c>
      <c r="C465" s="14" t="str">
        <f>IF($A465&lt;&gt;"",MINIFS(Merchant!$A:$A,Merchant!$B:$B,$G$2),)</f>
        <v/>
      </c>
      <c r="D465" s="14" t="str">
        <f t="shared" si="3"/>
        <v/>
      </c>
      <c r="E465" s="14" t="str">
        <f t="shared" si="4"/>
        <v/>
      </c>
      <c r="F465" s="6" t="str">
        <f>IF($A465&lt;&gt;"",MAXIFS(Token!$C:$C,Token!$A:$A,$D465),)</f>
        <v/>
      </c>
      <c r="L465" s="21" t="str">
        <f t="shared" si="5"/>
        <v/>
      </c>
    </row>
    <row r="466">
      <c r="A466" s="33" t="str">
        <f t="shared" si="1"/>
        <v/>
      </c>
      <c r="B466" s="22" t="str">
        <f t="shared" si="2"/>
        <v/>
      </c>
      <c r="C466" s="14" t="str">
        <f>IF($A466&lt;&gt;"",MINIFS(Merchant!$A:$A,Merchant!$B:$B,$G$2),)</f>
        <v/>
      </c>
      <c r="D466" s="14" t="str">
        <f t="shared" si="3"/>
        <v/>
      </c>
      <c r="E466" s="14" t="str">
        <f t="shared" si="4"/>
        <v/>
      </c>
      <c r="F466" s="6" t="str">
        <f>IF($A466&lt;&gt;"",MAXIFS(Token!$C:$C,Token!$A:$A,$D466),)</f>
        <v/>
      </c>
      <c r="L466" s="21" t="str">
        <f t="shared" si="5"/>
        <v/>
      </c>
    </row>
    <row r="467">
      <c r="A467" s="33" t="str">
        <f t="shared" si="1"/>
        <v/>
      </c>
      <c r="B467" s="22" t="str">
        <f t="shared" si="2"/>
        <v/>
      </c>
      <c r="C467" s="14" t="str">
        <f>IF($A467&lt;&gt;"",MINIFS(Merchant!$A:$A,Merchant!$B:$B,$G$2),)</f>
        <v/>
      </c>
      <c r="D467" s="14" t="str">
        <f t="shared" si="3"/>
        <v/>
      </c>
      <c r="E467" s="14" t="str">
        <f t="shared" si="4"/>
        <v/>
      </c>
      <c r="F467" s="6" t="str">
        <f>IF($A467&lt;&gt;"",MAXIFS(Token!$C:$C,Token!$A:$A,$D467),)</f>
        <v/>
      </c>
      <c r="L467" s="21" t="str">
        <f t="shared" si="5"/>
        <v/>
      </c>
    </row>
    <row r="468">
      <c r="A468" s="33" t="str">
        <f t="shared" si="1"/>
        <v/>
      </c>
      <c r="B468" s="22" t="str">
        <f t="shared" si="2"/>
        <v/>
      </c>
      <c r="C468" s="14" t="str">
        <f>IF($A468&lt;&gt;"",MINIFS(Merchant!$A:$A,Merchant!$B:$B,$G$2),)</f>
        <v/>
      </c>
      <c r="D468" s="14" t="str">
        <f t="shared" si="3"/>
        <v/>
      </c>
      <c r="E468" s="14" t="str">
        <f t="shared" si="4"/>
        <v/>
      </c>
      <c r="F468" s="6" t="str">
        <f>IF($A468&lt;&gt;"",MAXIFS(Token!$C:$C,Token!$A:$A,$D468),)</f>
        <v/>
      </c>
      <c r="L468" s="21" t="str">
        <f t="shared" si="5"/>
        <v/>
      </c>
    </row>
    <row r="469">
      <c r="A469" s="33" t="str">
        <f t="shared" si="1"/>
        <v/>
      </c>
      <c r="B469" s="22" t="str">
        <f t="shared" si="2"/>
        <v/>
      </c>
      <c r="C469" s="14" t="str">
        <f>IF($A469&lt;&gt;"",MINIFS(Merchant!$A:$A,Merchant!$B:$B,$G$2),)</f>
        <v/>
      </c>
      <c r="D469" s="14" t="str">
        <f t="shared" si="3"/>
        <v/>
      </c>
      <c r="E469" s="14" t="str">
        <f t="shared" si="4"/>
        <v/>
      </c>
      <c r="F469" s="6" t="str">
        <f>IF($A469&lt;&gt;"",MAXIFS(Token!$C:$C,Token!$A:$A,$D469),)</f>
        <v/>
      </c>
      <c r="L469" s="21" t="str">
        <f t="shared" si="5"/>
        <v/>
      </c>
    </row>
    <row r="470">
      <c r="A470" s="33" t="str">
        <f t="shared" si="1"/>
        <v/>
      </c>
      <c r="B470" s="22" t="str">
        <f t="shared" si="2"/>
        <v/>
      </c>
      <c r="C470" s="14" t="str">
        <f>IF($A470&lt;&gt;"",MINIFS(Merchant!$A:$A,Merchant!$B:$B,$G$2),)</f>
        <v/>
      </c>
      <c r="D470" s="14" t="str">
        <f t="shared" si="3"/>
        <v/>
      </c>
      <c r="E470" s="14" t="str">
        <f t="shared" si="4"/>
        <v/>
      </c>
      <c r="F470" s="6" t="str">
        <f>IF($A470&lt;&gt;"",MAXIFS(Token!$C:$C,Token!$A:$A,$D470),)</f>
        <v/>
      </c>
      <c r="L470" s="21" t="str">
        <f t="shared" si="5"/>
        <v/>
      </c>
    </row>
    <row r="471">
      <c r="A471" s="33" t="str">
        <f t="shared" si="1"/>
        <v/>
      </c>
      <c r="B471" s="22" t="str">
        <f t="shared" si="2"/>
        <v/>
      </c>
      <c r="C471" s="14" t="str">
        <f>IF($A471&lt;&gt;"",MINIFS(Merchant!$A:$A,Merchant!$B:$B,$G$2),)</f>
        <v/>
      </c>
      <c r="D471" s="14" t="str">
        <f t="shared" si="3"/>
        <v/>
      </c>
      <c r="E471" s="14" t="str">
        <f t="shared" si="4"/>
        <v/>
      </c>
      <c r="F471" s="6" t="str">
        <f>IF($A471&lt;&gt;"",MAXIFS(Token!$C:$C,Token!$A:$A,$D471),)</f>
        <v/>
      </c>
      <c r="L471" s="21" t="str">
        <f t="shared" si="5"/>
        <v/>
      </c>
    </row>
    <row r="472">
      <c r="A472" s="33" t="str">
        <f t="shared" si="1"/>
        <v/>
      </c>
      <c r="B472" s="22" t="str">
        <f t="shared" si="2"/>
        <v/>
      </c>
      <c r="C472" s="14" t="str">
        <f>IF($A472&lt;&gt;"",MINIFS(Merchant!$A:$A,Merchant!$B:$B,$G$2),)</f>
        <v/>
      </c>
      <c r="D472" s="14" t="str">
        <f t="shared" si="3"/>
        <v/>
      </c>
      <c r="E472" s="14" t="str">
        <f t="shared" si="4"/>
        <v/>
      </c>
      <c r="F472" s="6" t="str">
        <f>IF($A472&lt;&gt;"",MAXIFS(Token!$C:$C,Token!$A:$A,$D472),)</f>
        <v/>
      </c>
      <c r="L472" s="21" t="str">
        <f t="shared" si="5"/>
        <v/>
      </c>
    </row>
    <row r="473">
      <c r="A473" s="33" t="str">
        <f t="shared" si="1"/>
        <v/>
      </c>
      <c r="B473" s="22" t="str">
        <f t="shared" si="2"/>
        <v/>
      </c>
      <c r="C473" s="14" t="str">
        <f>IF($A473&lt;&gt;"",MINIFS(Merchant!$A:$A,Merchant!$B:$B,$G$2),)</f>
        <v/>
      </c>
      <c r="D473" s="14" t="str">
        <f t="shared" si="3"/>
        <v/>
      </c>
      <c r="E473" s="14" t="str">
        <f t="shared" si="4"/>
        <v/>
      </c>
      <c r="F473" s="6" t="str">
        <f>IF($A473&lt;&gt;"",MAXIFS(Token!$C:$C,Token!$A:$A,$D473),)</f>
        <v/>
      </c>
      <c r="L473" s="21" t="str">
        <f t="shared" si="5"/>
        <v/>
      </c>
    </row>
    <row r="474">
      <c r="A474" s="33" t="str">
        <f t="shared" si="1"/>
        <v/>
      </c>
      <c r="B474" s="22" t="str">
        <f t="shared" si="2"/>
        <v/>
      </c>
      <c r="C474" s="14" t="str">
        <f>IF($A474&lt;&gt;"",MINIFS(Merchant!$A:$A,Merchant!$B:$B,$G$2),)</f>
        <v/>
      </c>
      <c r="D474" s="14" t="str">
        <f t="shared" si="3"/>
        <v/>
      </c>
      <c r="E474" s="14" t="str">
        <f t="shared" si="4"/>
        <v/>
      </c>
      <c r="F474" s="6" t="str">
        <f>IF($A474&lt;&gt;"",MAXIFS(Token!$C:$C,Token!$A:$A,$D474),)</f>
        <v/>
      </c>
      <c r="L474" s="21" t="str">
        <f t="shared" si="5"/>
        <v/>
      </c>
    </row>
    <row r="475">
      <c r="A475" s="33" t="str">
        <f t="shared" si="1"/>
        <v/>
      </c>
      <c r="B475" s="22" t="str">
        <f t="shared" si="2"/>
        <v/>
      </c>
      <c r="C475" s="14" t="str">
        <f>IF($A475&lt;&gt;"",MINIFS(Merchant!$A:$A,Merchant!$B:$B,$G$2),)</f>
        <v/>
      </c>
      <c r="D475" s="14" t="str">
        <f t="shared" si="3"/>
        <v/>
      </c>
      <c r="E475" s="14" t="str">
        <f t="shared" si="4"/>
        <v/>
      </c>
      <c r="F475" s="6" t="str">
        <f>IF($A475&lt;&gt;"",MAXIFS(Token!$C:$C,Token!$A:$A,$D475),)</f>
        <v/>
      </c>
      <c r="L475" s="21" t="str">
        <f t="shared" si="5"/>
        <v/>
      </c>
    </row>
    <row r="476">
      <c r="A476" s="33" t="str">
        <f t="shared" si="1"/>
        <v/>
      </c>
      <c r="B476" s="22" t="str">
        <f t="shared" si="2"/>
        <v/>
      </c>
      <c r="C476" s="14" t="str">
        <f>IF($A476&lt;&gt;"",MINIFS(Merchant!$A:$A,Merchant!$B:$B,$G$2),)</f>
        <v/>
      </c>
      <c r="D476" s="14" t="str">
        <f t="shared" si="3"/>
        <v/>
      </c>
      <c r="E476" s="14" t="str">
        <f t="shared" si="4"/>
        <v/>
      </c>
      <c r="F476" s="6" t="str">
        <f>IF($A476&lt;&gt;"",MAXIFS(Token!$C:$C,Token!$A:$A,$D476),)</f>
        <v/>
      </c>
      <c r="L476" s="21" t="str">
        <f t="shared" si="5"/>
        <v/>
      </c>
    </row>
    <row r="477">
      <c r="A477" s="33" t="str">
        <f t="shared" si="1"/>
        <v/>
      </c>
      <c r="B477" s="22" t="str">
        <f t="shared" si="2"/>
        <v/>
      </c>
      <c r="C477" s="14" t="str">
        <f>IF($A477&lt;&gt;"",MINIFS(Merchant!$A:$A,Merchant!$B:$B,$G$2),)</f>
        <v/>
      </c>
      <c r="D477" s="14" t="str">
        <f t="shared" si="3"/>
        <v/>
      </c>
      <c r="E477" s="14" t="str">
        <f t="shared" si="4"/>
        <v/>
      </c>
      <c r="F477" s="6" t="str">
        <f>IF($A477&lt;&gt;"",MAXIFS(Token!$C:$C,Token!$A:$A,$D477),)</f>
        <v/>
      </c>
      <c r="L477" s="21" t="str">
        <f t="shared" si="5"/>
        <v/>
      </c>
    </row>
    <row r="478">
      <c r="A478" s="33" t="str">
        <f t="shared" si="1"/>
        <v/>
      </c>
      <c r="B478" s="22" t="str">
        <f t="shared" si="2"/>
        <v/>
      </c>
      <c r="C478" s="14" t="str">
        <f>IF($A478&lt;&gt;"",MINIFS(Merchant!$A:$A,Merchant!$B:$B,$G$2),)</f>
        <v/>
      </c>
      <c r="D478" s="14" t="str">
        <f t="shared" si="3"/>
        <v/>
      </c>
      <c r="E478" s="14" t="str">
        <f t="shared" si="4"/>
        <v/>
      </c>
      <c r="F478" s="6" t="str">
        <f>IF($A478&lt;&gt;"",MAXIFS(Token!$C:$C,Token!$A:$A,$D478),)</f>
        <v/>
      </c>
      <c r="L478" s="21" t="str">
        <f t="shared" si="5"/>
        <v/>
      </c>
    </row>
    <row r="479">
      <c r="A479" s="33" t="str">
        <f t="shared" si="1"/>
        <v/>
      </c>
      <c r="B479" s="22" t="str">
        <f t="shared" si="2"/>
        <v/>
      </c>
      <c r="C479" s="14" t="str">
        <f>IF($A479&lt;&gt;"",MINIFS(Merchant!$A:$A,Merchant!$B:$B,$G$2),)</f>
        <v/>
      </c>
      <c r="D479" s="14" t="str">
        <f t="shared" si="3"/>
        <v/>
      </c>
      <c r="E479" s="14" t="str">
        <f t="shared" si="4"/>
        <v/>
      </c>
      <c r="F479" s="6" t="str">
        <f>IF($A479&lt;&gt;"",MAXIFS(Token!$C:$C,Token!$A:$A,$D479),)</f>
        <v/>
      </c>
      <c r="L479" s="21" t="str">
        <f t="shared" si="5"/>
        <v/>
      </c>
    </row>
    <row r="480">
      <c r="A480" s="33" t="str">
        <f t="shared" si="1"/>
        <v/>
      </c>
      <c r="B480" s="22" t="str">
        <f t="shared" si="2"/>
        <v/>
      </c>
      <c r="C480" s="14" t="str">
        <f>IF($A480&lt;&gt;"",MINIFS(Merchant!$A:$A,Merchant!$B:$B,$G$2),)</f>
        <v/>
      </c>
      <c r="D480" s="14" t="str">
        <f t="shared" si="3"/>
        <v/>
      </c>
      <c r="E480" s="14" t="str">
        <f t="shared" si="4"/>
        <v/>
      </c>
      <c r="F480" s="6" t="str">
        <f>IF($A480&lt;&gt;"",MAXIFS(Token!$C:$C,Token!$A:$A,$D480),)</f>
        <v/>
      </c>
      <c r="L480" s="21" t="str">
        <f t="shared" si="5"/>
        <v/>
      </c>
    </row>
    <row r="481">
      <c r="A481" s="33" t="str">
        <f t="shared" si="1"/>
        <v/>
      </c>
      <c r="B481" s="22" t="str">
        <f t="shared" si="2"/>
        <v/>
      </c>
      <c r="C481" s="14" t="str">
        <f>IF($A481&lt;&gt;"",MINIFS(Merchant!$A:$A,Merchant!$B:$B,$G$2),)</f>
        <v/>
      </c>
      <c r="D481" s="14" t="str">
        <f t="shared" si="3"/>
        <v/>
      </c>
      <c r="E481" s="14" t="str">
        <f t="shared" si="4"/>
        <v/>
      </c>
      <c r="F481" s="6" t="str">
        <f>IF($A481&lt;&gt;"",MAXIFS(Token!$C:$C,Token!$A:$A,$D481),)</f>
        <v/>
      </c>
      <c r="L481" s="21" t="str">
        <f t="shared" si="5"/>
        <v/>
      </c>
    </row>
    <row r="482">
      <c r="A482" s="33" t="str">
        <f t="shared" si="1"/>
        <v/>
      </c>
      <c r="B482" s="22" t="str">
        <f t="shared" si="2"/>
        <v/>
      </c>
      <c r="C482" s="14" t="str">
        <f>IF($A482&lt;&gt;"",MINIFS(Merchant!$A:$A,Merchant!$B:$B,$G$2),)</f>
        <v/>
      </c>
      <c r="D482" s="14" t="str">
        <f t="shared" si="3"/>
        <v/>
      </c>
      <c r="E482" s="14" t="str">
        <f t="shared" si="4"/>
        <v/>
      </c>
      <c r="F482" s="6" t="str">
        <f>IF($A482&lt;&gt;"",MAXIFS(Token!$C:$C,Token!$A:$A,$D482),)</f>
        <v/>
      </c>
      <c r="L482" s="21" t="str">
        <f t="shared" si="5"/>
        <v/>
      </c>
    </row>
    <row r="483">
      <c r="A483" s="33" t="str">
        <f t="shared" si="1"/>
        <v/>
      </c>
      <c r="B483" s="22" t="str">
        <f t="shared" si="2"/>
        <v/>
      </c>
      <c r="C483" s="14" t="str">
        <f>IF($A483&lt;&gt;"",MINIFS(Merchant!$A:$A,Merchant!$B:$B,$G$2),)</f>
        <v/>
      </c>
      <c r="D483" s="14" t="str">
        <f t="shared" si="3"/>
        <v/>
      </c>
      <c r="E483" s="14" t="str">
        <f t="shared" si="4"/>
        <v/>
      </c>
      <c r="F483" s="6" t="str">
        <f>IF($A483&lt;&gt;"",MAXIFS(Token!$C:$C,Token!$A:$A,$D483),)</f>
        <v/>
      </c>
      <c r="L483" s="21" t="str">
        <f t="shared" si="5"/>
        <v/>
      </c>
    </row>
    <row r="484">
      <c r="A484" s="33" t="str">
        <f t="shared" si="1"/>
        <v/>
      </c>
      <c r="B484" s="22" t="str">
        <f t="shared" si="2"/>
        <v/>
      </c>
      <c r="C484" s="14" t="str">
        <f>IF($A484&lt;&gt;"",MINIFS(Merchant!$A:$A,Merchant!$B:$B,$G$2),)</f>
        <v/>
      </c>
      <c r="D484" s="14" t="str">
        <f t="shared" si="3"/>
        <v/>
      </c>
      <c r="E484" s="14" t="str">
        <f t="shared" si="4"/>
        <v/>
      </c>
      <c r="F484" s="6" t="str">
        <f>IF($A484&lt;&gt;"",MAXIFS(Token!$C:$C,Token!$A:$A,$D484),)</f>
        <v/>
      </c>
      <c r="L484" s="21" t="str">
        <f t="shared" si="5"/>
        <v/>
      </c>
    </row>
    <row r="485">
      <c r="A485" s="33" t="str">
        <f t="shared" si="1"/>
        <v/>
      </c>
      <c r="B485" s="22" t="str">
        <f t="shared" si="2"/>
        <v/>
      </c>
      <c r="C485" s="14" t="str">
        <f>IF($A485&lt;&gt;"",MINIFS(Merchant!$A:$A,Merchant!$B:$B,$G$2),)</f>
        <v/>
      </c>
      <c r="D485" s="14" t="str">
        <f t="shared" si="3"/>
        <v/>
      </c>
      <c r="E485" s="14" t="str">
        <f t="shared" si="4"/>
        <v/>
      </c>
      <c r="F485" s="6" t="str">
        <f>IF($A485&lt;&gt;"",MAXIFS(Token!$C:$C,Token!$A:$A,$D485),)</f>
        <v/>
      </c>
      <c r="L485" s="21" t="str">
        <f t="shared" si="5"/>
        <v/>
      </c>
    </row>
    <row r="486">
      <c r="A486" s="33" t="str">
        <f t="shared" si="1"/>
        <v/>
      </c>
      <c r="B486" s="22" t="str">
        <f t="shared" si="2"/>
        <v/>
      </c>
      <c r="C486" s="14" t="str">
        <f>IF($A486&lt;&gt;"",MINIFS(Merchant!$A:$A,Merchant!$B:$B,$G$2),)</f>
        <v/>
      </c>
      <c r="D486" s="14" t="str">
        <f t="shared" si="3"/>
        <v/>
      </c>
      <c r="E486" s="14" t="str">
        <f t="shared" si="4"/>
        <v/>
      </c>
      <c r="F486" s="6" t="str">
        <f>IF($A486&lt;&gt;"",MAXIFS(Token!$C:$C,Token!$A:$A,$D486),)</f>
        <v/>
      </c>
      <c r="L486" s="21" t="str">
        <f t="shared" si="5"/>
        <v/>
      </c>
    </row>
    <row r="487">
      <c r="A487" s="33" t="str">
        <f t="shared" si="1"/>
        <v/>
      </c>
      <c r="B487" s="22" t="str">
        <f t="shared" si="2"/>
        <v/>
      </c>
      <c r="C487" s="14" t="str">
        <f>IF($A487&lt;&gt;"",MINIFS(Merchant!$A:$A,Merchant!$B:$B,$G$2),)</f>
        <v/>
      </c>
      <c r="D487" s="14" t="str">
        <f t="shared" si="3"/>
        <v/>
      </c>
      <c r="E487" s="14" t="str">
        <f t="shared" si="4"/>
        <v/>
      </c>
      <c r="F487" s="6" t="str">
        <f>IF($A487&lt;&gt;"",MAXIFS(Token!$C:$C,Token!$A:$A,$D487),)</f>
        <v/>
      </c>
      <c r="L487" s="21" t="str">
        <f t="shared" si="5"/>
        <v/>
      </c>
    </row>
    <row r="488">
      <c r="A488" s="33" t="str">
        <f t="shared" si="1"/>
        <v/>
      </c>
      <c r="B488" s="22" t="str">
        <f t="shared" si="2"/>
        <v/>
      </c>
      <c r="C488" s="14" t="str">
        <f>IF($A488&lt;&gt;"",MINIFS(Merchant!$A:$A,Merchant!$B:$B,$G$2),)</f>
        <v/>
      </c>
      <c r="D488" s="14" t="str">
        <f t="shared" si="3"/>
        <v/>
      </c>
      <c r="E488" s="14" t="str">
        <f t="shared" si="4"/>
        <v/>
      </c>
      <c r="F488" s="6" t="str">
        <f>IF($A488&lt;&gt;"",MAXIFS(Token!$C:$C,Token!$A:$A,$D488),)</f>
        <v/>
      </c>
      <c r="L488" s="21" t="str">
        <f t="shared" si="5"/>
        <v/>
      </c>
    </row>
    <row r="489">
      <c r="A489" s="33" t="str">
        <f t="shared" si="1"/>
        <v/>
      </c>
      <c r="B489" s="22" t="str">
        <f t="shared" si="2"/>
        <v/>
      </c>
      <c r="C489" s="14" t="str">
        <f>IF($A489&lt;&gt;"",MINIFS(Merchant!$A:$A,Merchant!$B:$B,$G$2),)</f>
        <v/>
      </c>
      <c r="D489" s="14" t="str">
        <f t="shared" si="3"/>
        <v/>
      </c>
      <c r="E489" s="14" t="str">
        <f t="shared" si="4"/>
        <v/>
      </c>
      <c r="F489" s="6" t="str">
        <f>IF($A489&lt;&gt;"",MAXIFS(Token!$C:$C,Token!$A:$A,$D489),)</f>
        <v/>
      </c>
      <c r="L489" s="21" t="str">
        <f t="shared" si="5"/>
        <v/>
      </c>
    </row>
    <row r="490">
      <c r="A490" s="33" t="str">
        <f t="shared" si="1"/>
        <v/>
      </c>
      <c r="B490" s="22" t="str">
        <f t="shared" si="2"/>
        <v/>
      </c>
      <c r="C490" s="14" t="str">
        <f>IF($A490&lt;&gt;"",MINIFS(Merchant!$A:$A,Merchant!$B:$B,$G$2),)</f>
        <v/>
      </c>
      <c r="D490" s="14" t="str">
        <f t="shared" si="3"/>
        <v/>
      </c>
      <c r="E490" s="14" t="str">
        <f t="shared" si="4"/>
        <v/>
      </c>
      <c r="F490" s="6" t="str">
        <f>IF($A490&lt;&gt;"",MAXIFS(Token!$C:$C,Token!$A:$A,$D490),)</f>
        <v/>
      </c>
      <c r="L490" s="21" t="str">
        <f t="shared" si="5"/>
        <v/>
      </c>
    </row>
    <row r="491">
      <c r="A491" s="33" t="str">
        <f t="shared" si="1"/>
        <v/>
      </c>
      <c r="B491" s="22" t="str">
        <f t="shared" si="2"/>
        <v/>
      </c>
      <c r="C491" s="14" t="str">
        <f>IF($A491&lt;&gt;"",MINIFS(Merchant!$A:$A,Merchant!$B:$B,$G$2),)</f>
        <v/>
      </c>
      <c r="D491" s="14" t="str">
        <f t="shared" si="3"/>
        <v/>
      </c>
      <c r="E491" s="14" t="str">
        <f t="shared" si="4"/>
        <v/>
      </c>
      <c r="F491" s="6" t="str">
        <f>IF($A491&lt;&gt;"",MAXIFS(Token!$C:$C,Token!$A:$A,$D491),)</f>
        <v/>
      </c>
      <c r="L491" s="21" t="str">
        <f t="shared" si="5"/>
        <v/>
      </c>
    </row>
    <row r="492">
      <c r="A492" s="33" t="str">
        <f t="shared" si="1"/>
        <v/>
      </c>
      <c r="B492" s="22" t="str">
        <f t="shared" si="2"/>
        <v/>
      </c>
      <c r="C492" s="14" t="str">
        <f>IF($A492&lt;&gt;"",MINIFS(Merchant!$A:$A,Merchant!$B:$B,$G$2),)</f>
        <v/>
      </c>
      <c r="D492" s="14" t="str">
        <f t="shared" si="3"/>
        <v/>
      </c>
      <c r="E492" s="14" t="str">
        <f t="shared" si="4"/>
        <v/>
      </c>
      <c r="F492" s="6" t="str">
        <f>IF($A492&lt;&gt;"",MAXIFS(Token!$C:$C,Token!$A:$A,$D492),)</f>
        <v/>
      </c>
      <c r="L492" s="21" t="str">
        <f t="shared" si="5"/>
        <v/>
      </c>
    </row>
    <row r="493">
      <c r="A493" s="33" t="str">
        <f t="shared" si="1"/>
        <v/>
      </c>
      <c r="B493" s="22" t="str">
        <f t="shared" si="2"/>
        <v/>
      </c>
      <c r="C493" s="14" t="str">
        <f>IF($A493&lt;&gt;"",MINIFS(Merchant!$A:$A,Merchant!$B:$B,$G$2),)</f>
        <v/>
      </c>
      <c r="D493" s="14" t="str">
        <f t="shared" si="3"/>
        <v/>
      </c>
      <c r="E493" s="14" t="str">
        <f t="shared" si="4"/>
        <v/>
      </c>
      <c r="F493" s="6" t="str">
        <f>IF($A493&lt;&gt;"",MAXIFS(Token!$C:$C,Token!$A:$A,$D493),)</f>
        <v/>
      </c>
      <c r="L493" s="21" t="str">
        <f t="shared" si="5"/>
        <v/>
      </c>
    </row>
    <row r="494">
      <c r="A494" s="33" t="str">
        <f t="shared" si="1"/>
        <v/>
      </c>
      <c r="B494" s="22" t="str">
        <f t="shared" si="2"/>
        <v/>
      </c>
      <c r="C494" s="14" t="str">
        <f>IF($A494&lt;&gt;"",MINIFS(Merchant!$A:$A,Merchant!$B:$B,$G$2),)</f>
        <v/>
      </c>
      <c r="D494" s="14" t="str">
        <f t="shared" si="3"/>
        <v/>
      </c>
      <c r="E494" s="14" t="str">
        <f t="shared" si="4"/>
        <v/>
      </c>
      <c r="F494" s="6" t="str">
        <f>IF($A494&lt;&gt;"",MAXIFS(Token!$C:$C,Token!$A:$A,$D494),)</f>
        <v/>
      </c>
      <c r="L494" s="21" t="str">
        <f t="shared" si="5"/>
        <v/>
      </c>
    </row>
    <row r="495">
      <c r="A495" s="33" t="str">
        <f t="shared" si="1"/>
        <v/>
      </c>
      <c r="B495" s="22" t="str">
        <f t="shared" si="2"/>
        <v/>
      </c>
      <c r="C495" s="14" t="str">
        <f>IF($A495&lt;&gt;"",MINIFS(Merchant!$A:$A,Merchant!$B:$B,$G$2),)</f>
        <v/>
      </c>
      <c r="D495" s="14" t="str">
        <f t="shared" si="3"/>
        <v/>
      </c>
      <c r="E495" s="14" t="str">
        <f t="shared" si="4"/>
        <v/>
      </c>
      <c r="F495" s="6" t="str">
        <f>IF($A495&lt;&gt;"",MAXIFS(Token!$C:$C,Token!$A:$A,$D495),)</f>
        <v/>
      </c>
      <c r="L495" s="21" t="str">
        <f t="shared" si="5"/>
        <v/>
      </c>
    </row>
    <row r="496">
      <c r="A496" s="33" t="str">
        <f t="shared" si="1"/>
        <v/>
      </c>
      <c r="B496" s="22" t="str">
        <f t="shared" si="2"/>
        <v/>
      </c>
      <c r="C496" s="14" t="str">
        <f>IF($A496&lt;&gt;"",MINIFS(Merchant!$A:$A,Merchant!$B:$B,$G$2),)</f>
        <v/>
      </c>
      <c r="D496" s="14" t="str">
        <f t="shared" si="3"/>
        <v/>
      </c>
      <c r="E496" s="14" t="str">
        <f t="shared" si="4"/>
        <v/>
      </c>
      <c r="F496" s="6" t="str">
        <f>IF($A496&lt;&gt;"",MAXIFS(Token!$C:$C,Token!$A:$A,$D496),)</f>
        <v/>
      </c>
      <c r="L496" s="21" t="str">
        <f t="shared" si="5"/>
        <v/>
      </c>
    </row>
    <row r="497">
      <c r="A497" s="33" t="str">
        <f t="shared" si="1"/>
        <v/>
      </c>
      <c r="B497" s="22" t="str">
        <f t="shared" si="2"/>
        <v/>
      </c>
      <c r="C497" s="14" t="str">
        <f>IF($A497&lt;&gt;"",MINIFS(Merchant!$A:$A,Merchant!$B:$B,$G$2),)</f>
        <v/>
      </c>
      <c r="D497" s="14" t="str">
        <f t="shared" si="3"/>
        <v/>
      </c>
      <c r="E497" s="14" t="str">
        <f t="shared" si="4"/>
        <v/>
      </c>
      <c r="F497" s="6" t="str">
        <f>IF($A497&lt;&gt;"",MAXIFS(Token!$C:$C,Token!$A:$A,$D497),)</f>
        <v/>
      </c>
      <c r="L497" s="21" t="str">
        <f t="shared" si="5"/>
        <v/>
      </c>
    </row>
    <row r="498">
      <c r="A498" s="33" t="str">
        <f t="shared" si="1"/>
        <v/>
      </c>
      <c r="B498" s="22" t="str">
        <f t="shared" si="2"/>
        <v/>
      </c>
      <c r="C498" s="14" t="str">
        <f>IF($A498&lt;&gt;"",MINIFS(Merchant!$A:$A,Merchant!$B:$B,$G$2),)</f>
        <v/>
      </c>
      <c r="D498" s="14" t="str">
        <f t="shared" si="3"/>
        <v/>
      </c>
      <c r="E498" s="14" t="str">
        <f t="shared" si="4"/>
        <v/>
      </c>
      <c r="F498" s="6" t="str">
        <f>IF($A498&lt;&gt;"",MAXIFS(Token!$C:$C,Token!$A:$A,$D498),)</f>
        <v/>
      </c>
      <c r="L498" s="21" t="str">
        <f t="shared" si="5"/>
        <v/>
      </c>
    </row>
    <row r="499">
      <c r="A499" s="33" t="str">
        <f t="shared" si="1"/>
        <v/>
      </c>
      <c r="B499" s="22" t="str">
        <f t="shared" si="2"/>
        <v/>
      </c>
      <c r="C499" s="14" t="str">
        <f>IF($A499&lt;&gt;"",MINIFS(Merchant!$A:$A,Merchant!$B:$B,$G$2),)</f>
        <v/>
      </c>
      <c r="D499" s="14" t="str">
        <f t="shared" si="3"/>
        <v/>
      </c>
      <c r="E499" s="14" t="str">
        <f t="shared" si="4"/>
        <v/>
      </c>
      <c r="F499" s="6" t="str">
        <f>IF($A499&lt;&gt;"",MAXIFS(Token!$C:$C,Token!$A:$A,$D499),)</f>
        <v/>
      </c>
      <c r="L499" s="21" t="str">
        <f t="shared" si="5"/>
        <v/>
      </c>
    </row>
    <row r="500">
      <c r="A500" s="33" t="str">
        <f t="shared" si="1"/>
        <v/>
      </c>
      <c r="B500" s="22" t="str">
        <f t="shared" si="2"/>
        <v/>
      </c>
      <c r="C500" s="14" t="str">
        <f>IF($A500&lt;&gt;"",MINIFS(Merchant!$A:$A,Merchant!$B:$B,$G$2),)</f>
        <v/>
      </c>
      <c r="D500" s="14" t="str">
        <f t="shared" si="3"/>
        <v/>
      </c>
      <c r="E500" s="14" t="str">
        <f t="shared" si="4"/>
        <v/>
      </c>
      <c r="F500" s="6" t="str">
        <f>IF($A500&lt;&gt;"",MAXIFS(Token!$C:$C,Token!$A:$A,$D500),)</f>
        <v/>
      </c>
      <c r="L500" s="21" t="str">
        <f t="shared" si="5"/>
        <v/>
      </c>
    </row>
    <row r="501">
      <c r="A501" s="33" t="str">
        <f t="shared" si="1"/>
        <v/>
      </c>
      <c r="B501" s="22" t="str">
        <f t="shared" si="2"/>
        <v/>
      </c>
      <c r="C501" s="14" t="str">
        <f>IF($A501&lt;&gt;"",MINIFS(Merchant!$A:$A,Merchant!$B:$B,$G$2),)</f>
        <v/>
      </c>
      <c r="D501" s="14" t="str">
        <f t="shared" si="3"/>
        <v/>
      </c>
      <c r="E501" s="14" t="str">
        <f t="shared" si="4"/>
        <v/>
      </c>
      <c r="F501" s="6" t="str">
        <f>IF($A501&lt;&gt;"",MAXIFS(Token!$C:$C,Token!$A:$A,$D501),)</f>
        <v/>
      </c>
      <c r="L501" s="21" t="str">
        <f t="shared" si="5"/>
        <v/>
      </c>
    </row>
    <row r="502">
      <c r="A502" s="33" t="str">
        <f t="shared" si="1"/>
        <v/>
      </c>
      <c r="B502" s="22" t="str">
        <f t="shared" si="2"/>
        <v/>
      </c>
      <c r="C502" s="14" t="str">
        <f>IF($A502&lt;&gt;"",MINIFS(Merchant!$A:$A,Merchant!$B:$B,$G$2),)</f>
        <v/>
      </c>
      <c r="D502" s="14" t="str">
        <f t="shared" si="3"/>
        <v/>
      </c>
      <c r="E502" s="14" t="str">
        <f t="shared" si="4"/>
        <v/>
      </c>
      <c r="F502" s="6" t="str">
        <f>IF($A502&lt;&gt;"",MAXIFS(Token!$C:$C,Token!$A:$A,$D502),)</f>
        <v/>
      </c>
      <c r="L502" s="21" t="str">
        <f t="shared" si="5"/>
        <v/>
      </c>
    </row>
    <row r="503">
      <c r="A503" s="33" t="str">
        <f t="shared" si="1"/>
        <v/>
      </c>
      <c r="B503" s="22" t="str">
        <f t="shared" si="2"/>
        <v/>
      </c>
      <c r="C503" s="14" t="str">
        <f>IF($A503&lt;&gt;"",MINIFS(Merchant!$A:$A,Merchant!$B:$B,$G$2),)</f>
        <v/>
      </c>
      <c r="D503" s="14" t="str">
        <f t="shared" si="3"/>
        <v/>
      </c>
      <c r="E503" s="14" t="str">
        <f t="shared" si="4"/>
        <v/>
      </c>
      <c r="F503" s="6" t="str">
        <f>IF($A503&lt;&gt;"",MAXIFS(Token!$C:$C,Token!$A:$A,$D503),)</f>
        <v/>
      </c>
      <c r="L503" s="21" t="str">
        <f t="shared" si="5"/>
        <v/>
      </c>
    </row>
    <row r="504">
      <c r="A504" s="33" t="str">
        <f t="shared" si="1"/>
        <v/>
      </c>
      <c r="B504" s="22" t="str">
        <f t="shared" si="2"/>
        <v/>
      </c>
      <c r="C504" s="14" t="str">
        <f>IF($A504&lt;&gt;"",MINIFS(Merchant!$A:$A,Merchant!$B:$B,$G$2),)</f>
        <v/>
      </c>
      <c r="D504" s="14" t="str">
        <f t="shared" si="3"/>
        <v/>
      </c>
      <c r="E504" s="14" t="str">
        <f t="shared" si="4"/>
        <v/>
      </c>
      <c r="F504" s="6" t="str">
        <f>IF($A504&lt;&gt;"",MAXIFS(Token!$C:$C,Token!$A:$A,$D504),)</f>
        <v/>
      </c>
      <c r="L504" s="21" t="str">
        <f t="shared" si="5"/>
        <v/>
      </c>
    </row>
    <row r="505">
      <c r="A505" s="33" t="str">
        <f t="shared" si="1"/>
        <v/>
      </c>
      <c r="B505" s="22" t="str">
        <f t="shared" si="2"/>
        <v/>
      </c>
      <c r="C505" s="14" t="str">
        <f>IF($A505&lt;&gt;"",MINIFS(Merchant!$A:$A,Merchant!$B:$B,$G$2),)</f>
        <v/>
      </c>
      <c r="D505" s="14" t="str">
        <f t="shared" si="3"/>
        <v/>
      </c>
      <c r="E505" s="14" t="str">
        <f t="shared" si="4"/>
        <v/>
      </c>
      <c r="F505" s="6" t="str">
        <f>IF($A505&lt;&gt;"",MAXIFS(Token!$C:$C,Token!$A:$A,$D505),)</f>
        <v/>
      </c>
      <c r="L505" s="21" t="str">
        <f t="shared" si="5"/>
        <v/>
      </c>
    </row>
    <row r="506">
      <c r="A506" s="33" t="str">
        <f t="shared" si="1"/>
        <v/>
      </c>
      <c r="B506" s="22" t="str">
        <f t="shared" si="2"/>
        <v/>
      </c>
      <c r="C506" s="14" t="str">
        <f>IF($A506&lt;&gt;"",MINIFS(Merchant!$A:$A,Merchant!$B:$B,$G$2),)</f>
        <v/>
      </c>
      <c r="D506" s="14" t="str">
        <f t="shared" si="3"/>
        <v/>
      </c>
      <c r="E506" s="14" t="str">
        <f t="shared" si="4"/>
        <v/>
      </c>
      <c r="F506" s="6" t="str">
        <f>IF($A506&lt;&gt;"",MAXIFS(Token!$C:$C,Token!$A:$A,$D506),)</f>
        <v/>
      </c>
      <c r="L506" s="21" t="str">
        <f t="shared" si="5"/>
        <v/>
      </c>
    </row>
    <row r="507">
      <c r="A507" s="33" t="str">
        <f t="shared" si="1"/>
        <v/>
      </c>
      <c r="B507" s="22" t="str">
        <f t="shared" si="2"/>
        <v/>
      </c>
      <c r="C507" s="14" t="str">
        <f>IF($A507&lt;&gt;"",MINIFS(Merchant!$A:$A,Merchant!$B:$B,$G$2),)</f>
        <v/>
      </c>
      <c r="D507" s="14" t="str">
        <f t="shared" si="3"/>
        <v/>
      </c>
      <c r="E507" s="14" t="str">
        <f t="shared" si="4"/>
        <v/>
      </c>
      <c r="F507" s="6" t="str">
        <f>IF($A507&lt;&gt;"",MAXIFS(Token!$C:$C,Token!$A:$A,$D507),)</f>
        <v/>
      </c>
      <c r="L507" s="21" t="str">
        <f t="shared" si="5"/>
        <v/>
      </c>
    </row>
    <row r="508">
      <c r="A508" s="33" t="str">
        <f t="shared" si="1"/>
        <v/>
      </c>
      <c r="B508" s="22" t="str">
        <f t="shared" si="2"/>
        <v/>
      </c>
      <c r="C508" s="14" t="str">
        <f>IF($A508&lt;&gt;"",MINIFS(Merchant!$A:$A,Merchant!$B:$B,$G$2),)</f>
        <v/>
      </c>
      <c r="D508" s="14" t="str">
        <f t="shared" si="3"/>
        <v/>
      </c>
      <c r="E508" s="14" t="str">
        <f t="shared" si="4"/>
        <v/>
      </c>
      <c r="F508" s="6" t="str">
        <f>IF($A508&lt;&gt;"",MAXIFS(Token!$C:$C,Token!$A:$A,$D508),)</f>
        <v/>
      </c>
      <c r="L508" s="21" t="str">
        <f t="shared" si="5"/>
        <v/>
      </c>
    </row>
    <row r="509">
      <c r="A509" s="33" t="str">
        <f t="shared" si="1"/>
        <v/>
      </c>
      <c r="B509" s="22" t="str">
        <f t="shared" si="2"/>
        <v/>
      </c>
      <c r="C509" s="14" t="str">
        <f>IF($A509&lt;&gt;"",MINIFS(Merchant!$A:$A,Merchant!$B:$B,$G$2),)</f>
        <v/>
      </c>
      <c r="D509" s="14" t="str">
        <f t="shared" si="3"/>
        <v/>
      </c>
      <c r="E509" s="14" t="str">
        <f t="shared" si="4"/>
        <v/>
      </c>
      <c r="F509" s="6" t="str">
        <f>IF($A509&lt;&gt;"",MAXIFS(Token!$C:$C,Token!$A:$A,$D509),)</f>
        <v/>
      </c>
      <c r="L509" s="21" t="str">
        <f t="shared" si="5"/>
        <v/>
      </c>
    </row>
    <row r="510">
      <c r="A510" s="33" t="str">
        <f t="shared" si="1"/>
        <v/>
      </c>
      <c r="B510" s="22" t="str">
        <f t="shared" si="2"/>
        <v/>
      </c>
      <c r="C510" s="14" t="str">
        <f>IF($A510&lt;&gt;"",MINIFS(Merchant!$A:$A,Merchant!$B:$B,$G$2),)</f>
        <v/>
      </c>
      <c r="D510" s="14" t="str">
        <f t="shared" si="3"/>
        <v/>
      </c>
      <c r="E510" s="14" t="str">
        <f t="shared" si="4"/>
        <v/>
      </c>
      <c r="F510" s="6" t="str">
        <f>IF($A510&lt;&gt;"",MAXIFS(Token!$C:$C,Token!$A:$A,$D510),)</f>
        <v/>
      </c>
      <c r="L510" s="21" t="str">
        <f t="shared" si="5"/>
        <v/>
      </c>
    </row>
    <row r="511">
      <c r="A511" s="33" t="str">
        <f t="shared" si="1"/>
        <v/>
      </c>
      <c r="B511" s="22" t="str">
        <f t="shared" si="2"/>
        <v/>
      </c>
      <c r="C511" s="14" t="str">
        <f>IF($A511&lt;&gt;"",MINIFS(Merchant!$A:$A,Merchant!$B:$B,$G$2),)</f>
        <v/>
      </c>
      <c r="D511" s="14" t="str">
        <f t="shared" si="3"/>
        <v/>
      </c>
      <c r="E511" s="14" t="str">
        <f t="shared" si="4"/>
        <v/>
      </c>
      <c r="F511" s="6" t="str">
        <f>IF($A511&lt;&gt;"",MAXIFS(Token!$C:$C,Token!$A:$A,$D511),)</f>
        <v/>
      </c>
      <c r="L511" s="21" t="str">
        <f t="shared" si="5"/>
        <v/>
      </c>
    </row>
    <row r="512">
      <c r="A512" s="33" t="str">
        <f t="shared" si="1"/>
        <v/>
      </c>
      <c r="B512" s="22" t="str">
        <f t="shared" si="2"/>
        <v/>
      </c>
      <c r="C512" s="14" t="str">
        <f>IF($A512&lt;&gt;"",MINIFS(Merchant!$A:$A,Merchant!$B:$B,$G$2),)</f>
        <v/>
      </c>
      <c r="D512" s="14" t="str">
        <f t="shared" si="3"/>
        <v/>
      </c>
      <c r="E512" s="14" t="str">
        <f t="shared" si="4"/>
        <v/>
      </c>
      <c r="F512" s="6" t="str">
        <f>IF($A512&lt;&gt;"",MAXIFS(Token!$C:$C,Token!$A:$A,$D512),)</f>
        <v/>
      </c>
      <c r="L512" s="21" t="str">
        <f t="shared" si="5"/>
        <v/>
      </c>
    </row>
    <row r="513">
      <c r="A513" s="33" t="str">
        <f t="shared" si="1"/>
        <v/>
      </c>
      <c r="B513" s="22" t="str">
        <f t="shared" si="2"/>
        <v/>
      </c>
      <c r="C513" s="14" t="str">
        <f>IF($A513&lt;&gt;"",MINIFS(Merchant!$A:$A,Merchant!$B:$B,$G$2),)</f>
        <v/>
      </c>
      <c r="D513" s="14" t="str">
        <f t="shared" si="3"/>
        <v/>
      </c>
      <c r="E513" s="14" t="str">
        <f t="shared" si="4"/>
        <v/>
      </c>
      <c r="F513" s="6" t="str">
        <f>IF($A513&lt;&gt;"",MAXIFS(Token!$C:$C,Token!$A:$A,$D513),)</f>
        <v/>
      </c>
      <c r="L513" s="21" t="str">
        <f t="shared" si="5"/>
        <v/>
      </c>
    </row>
    <row r="514">
      <c r="A514" s="33" t="str">
        <f t="shared" si="1"/>
        <v/>
      </c>
      <c r="B514" s="22" t="str">
        <f t="shared" si="2"/>
        <v/>
      </c>
      <c r="C514" s="14" t="str">
        <f>IF($A514&lt;&gt;"",MINIFS(Merchant!$A:$A,Merchant!$B:$B,$G$2),)</f>
        <v/>
      </c>
      <c r="D514" s="14" t="str">
        <f t="shared" si="3"/>
        <v/>
      </c>
      <c r="E514" s="14" t="str">
        <f t="shared" si="4"/>
        <v/>
      </c>
      <c r="F514" s="6" t="str">
        <f>IF($A514&lt;&gt;"",MAXIFS(Token!$C:$C,Token!$A:$A,$D514),)</f>
        <v/>
      </c>
      <c r="L514" s="21" t="str">
        <f t="shared" si="5"/>
        <v/>
      </c>
    </row>
    <row r="515">
      <c r="A515" s="33" t="str">
        <f t="shared" si="1"/>
        <v/>
      </c>
      <c r="B515" s="22" t="str">
        <f t="shared" si="2"/>
        <v/>
      </c>
      <c r="C515" s="14" t="str">
        <f>IF($A515&lt;&gt;"",MINIFS(Merchant!$A:$A,Merchant!$B:$B,$G$2),)</f>
        <v/>
      </c>
      <c r="D515" s="14" t="str">
        <f t="shared" si="3"/>
        <v/>
      </c>
      <c r="E515" s="14" t="str">
        <f t="shared" si="4"/>
        <v/>
      </c>
      <c r="F515" s="6" t="str">
        <f>IF($A515&lt;&gt;"",MAXIFS(Token!$C:$C,Token!$A:$A,$D515),)</f>
        <v/>
      </c>
      <c r="L515" s="21" t="str">
        <f t="shared" si="5"/>
        <v/>
      </c>
    </row>
    <row r="516">
      <c r="A516" s="33" t="str">
        <f t="shared" si="1"/>
        <v/>
      </c>
      <c r="B516" s="22" t="str">
        <f t="shared" si="2"/>
        <v/>
      </c>
      <c r="C516" s="14" t="str">
        <f>IF($A516&lt;&gt;"",MINIFS(Merchant!$A:$A,Merchant!$B:$B,$G$2),)</f>
        <v/>
      </c>
      <c r="D516" s="14" t="str">
        <f t="shared" si="3"/>
        <v/>
      </c>
      <c r="E516" s="14" t="str">
        <f t="shared" si="4"/>
        <v/>
      </c>
      <c r="F516" s="6" t="str">
        <f>IF($A516&lt;&gt;"",MAXIFS(Token!$C:$C,Token!$A:$A,$D516),)</f>
        <v/>
      </c>
      <c r="L516" s="21" t="str">
        <f t="shared" si="5"/>
        <v/>
      </c>
    </row>
    <row r="517">
      <c r="A517" s="33" t="str">
        <f t="shared" si="1"/>
        <v/>
      </c>
      <c r="B517" s="22" t="str">
        <f t="shared" si="2"/>
        <v/>
      </c>
      <c r="C517" s="14" t="str">
        <f>IF($A517&lt;&gt;"",MINIFS(Merchant!$A:$A,Merchant!$B:$B,$G$2),)</f>
        <v/>
      </c>
      <c r="D517" s="14" t="str">
        <f t="shared" si="3"/>
        <v/>
      </c>
      <c r="E517" s="14" t="str">
        <f t="shared" si="4"/>
        <v/>
      </c>
      <c r="F517" s="6" t="str">
        <f>IF($A517&lt;&gt;"",MAXIFS(Token!$C:$C,Token!$A:$A,$D517),)</f>
        <v/>
      </c>
      <c r="L517" s="21" t="str">
        <f t="shared" si="5"/>
        <v/>
      </c>
    </row>
    <row r="518">
      <c r="A518" s="33" t="str">
        <f t="shared" si="1"/>
        <v/>
      </c>
      <c r="B518" s="22" t="str">
        <f t="shared" si="2"/>
        <v/>
      </c>
      <c r="C518" s="14" t="str">
        <f>IF($A518&lt;&gt;"",MINIFS(Merchant!$A:$A,Merchant!$B:$B,$G$2),)</f>
        <v/>
      </c>
      <c r="D518" s="14" t="str">
        <f t="shared" si="3"/>
        <v/>
      </c>
      <c r="E518" s="14" t="str">
        <f t="shared" si="4"/>
        <v/>
      </c>
      <c r="F518" s="6" t="str">
        <f>IF($A518&lt;&gt;"",MAXIFS(Token!$C:$C,Token!$A:$A,$D518),)</f>
        <v/>
      </c>
      <c r="L518" s="21" t="str">
        <f t="shared" si="5"/>
        <v/>
      </c>
    </row>
    <row r="519">
      <c r="A519" s="33" t="str">
        <f t="shared" si="1"/>
        <v/>
      </c>
      <c r="B519" s="22" t="str">
        <f t="shared" si="2"/>
        <v/>
      </c>
      <c r="C519" s="14" t="str">
        <f>IF($A519&lt;&gt;"",MINIFS(Merchant!$A:$A,Merchant!$B:$B,$G$2),)</f>
        <v/>
      </c>
      <c r="D519" s="14" t="str">
        <f t="shared" si="3"/>
        <v/>
      </c>
      <c r="E519" s="14" t="str">
        <f t="shared" si="4"/>
        <v/>
      </c>
      <c r="F519" s="6" t="str">
        <f>IF($A519&lt;&gt;"",MAXIFS(Token!$C:$C,Token!$A:$A,$D519),)</f>
        <v/>
      </c>
      <c r="L519" s="21" t="str">
        <f t="shared" si="5"/>
        <v/>
      </c>
    </row>
    <row r="520">
      <c r="A520" s="33" t="str">
        <f t="shared" si="1"/>
        <v/>
      </c>
      <c r="B520" s="22" t="str">
        <f t="shared" si="2"/>
        <v/>
      </c>
      <c r="C520" s="14" t="str">
        <f>IF($A520&lt;&gt;"",MINIFS(Merchant!$A:$A,Merchant!$B:$B,$G$2),)</f>
        <v/>
      </c>
      <c r="D520" s="14" t="str">
        <f t="shared" si="3"/>
        <v/>
      </c>
      <c r="E520" s="14" t="str">
        <f t="shared" si="4"/>
        <v/>
      </c>
      <c r="F520" s="6" t="str">
        <f>IF($A520&lt;&gt;"",MAXIFS(Token!$C:$C,Token!$A:$A,$D520),)</f>
        <v/>
      </c>
      <c r="L520" s="21" t="str">
        <f t="shared" si="5"/>
        <v/>
      </c>
    </row>
    <row r="521">
      <c r="A521" s="33" t="str">
        <f t="shared" si="1"/>
        <v/>
      </c>
      <c r="B521" s="22" t="str">
        <f t="shared" si="2"/>
        <v/>
      </c>
      <c r="C521" s="14" t="str">
        <f>IF($A521&lt;&gt;"",MINIFS(Merchant!$A:$A,Merchant!$B:$B,$G$2),)</f>
        <v/>
      </c>
      <c r="D521" s="14" t="str">
        <f t="shared" si="3"/>
        <v/>
      </c>
      <c r="E521" s="14" t="str">
        <f t="shared" si="4"/>
        <v/>
      </c>
      <c r="F521" s="6" t="str">
        <f>IF($A521&lt;&gt;"",MAXIFS(Token!$C:$C,Token!$A:$A,$D521),)</f>
        <v/>
      </c>
      <c r="L521" s="21" t="str">
        <f t="shared" si="5"/>
        <v/>
      </c>
    </row>
    <row r="522">
      <c r="A522" s="33" t="str">
        <f t="shared" si="1"/>
        <v/>
      </c>
      <c r="B522" s="22" t="str">
        <f t="shared" si="2"/>
        <v/>
      </c>
      <c r="C522" s="14" t="str">
        <f>IF($A522&lt;&gt;"",MINIFS(Merchant!$A:$A,Merchant!$B:$B,$G$2),)</f>
        <v/>
      </c>
      <c r="D522" s="14" t="str">
        <f t="shared" si="3"/>
        <v/>
      </c>
      <c r="E522" s="14" t="str">
        <f t="shared" si="4"/>
        <v/>
      </c>
      <c r="F522" s="6" t="str">
        <f>IF($A522&lt;&gt;"",MAXIFS(Token!$C:$C,Token!$A:$A,$D522),)</f>
        <v/>
      </c>
      <c r="L522" s="21" t="str">
        <f t="shared" si="5"/>
        <v/>
      </c>
    </row>
    <row r="523">
      <c r="A523" s="33" t="str">
        <f t="shared" si="1"/>
        <v/>
      </c>
      <c r="B523" s="22" t="str">
        <f t="shared" si="2"/>
        <v/>
      </c>
      <c r="C523" s="14" t="str">
        <f>IF($A523&lt;&gt;"",MINIFS(Merchant!$A:$A,Merchant!$B:$B,$G$2),)</f>
        <v/>
      </c>
      <c r="D523" s="14" t="str">
        <f t="shared" si="3"/>
        <v/>
      </c>
      <c r="E523" s="14" t="str">
        <f t="shared" si="4"/>
        <v/>
      </c>
      <c r="F523" s="6" t="str">
        <f>IF($A523&lt;&gt;"",MAXIFS(Token!$C:$C,Token!$A:$A,$D523),)</f>
        <v/>
      </c>
      <c r="L523" s="21" t="str">
        <f t="shared" si="5"/>
        <v/>
      </c>
    </row>
    <row r="524">
      <c r="A524" s="33" t="str">
        <f t="shared" si="1"/>
        <v/>
      </c>
      <c r="B524" s="22" t="str">
        <f t="shared" si="2"/>
        <v/>
      </c>
      <c r="C524" s="14" t="str">
        <f>IF($A524&lt;&gt;"",MINIFS(Merchant!$A:$A,Merchant!$B:$B,$G$2),)</f>
        <v/>
      </c>
      <c r="D524" s="14" t="str">
        <f t="shared" si="3"/>
        <v/>
      </c>
      <c r="E524" s="14" t="str">
        <f t="shared" si="4"/>
        <v/>
      </c>
      <c r="F524" s="6" t="str">
        <f>IF($A524&lt;&gt;"",MAXIFS(Token!$C:$C,Token!$A:$A,$D524),)</f>
        <v/>
      </c>
      <c r="L524" s="21" t="str">
        <f t="shared" si="5"/>
        <v/>
      </c>
    </row>
    <row r="525">
      <c r="A525" s="33" t="str">
        <f t="shared" si="1"/>
        <v/>
      </c>
      <c r="B525" s="22" t="str">
        <f t="shared" si="2"/>
        <v/>
      </c>
      <c r="C525" s="14" t="str">
        <f>IF($A525&lt;&gt;"",MINIFS(Merchant!$A:$A,Merchant!$B:$B,$G$2),)</f>
        <v/>
      </c>
      <c r="D525" s="14" t="str">
        <f t="shared" si="3"/>
        <v/>
      </c>
      <c r="E525" s="14" t="str">
        <f t="shared" si="4"/>
        <v/>
      </c>
      <c r="F525" s="6" t="str">
        <f>IF($A525&lt;&gt;"",MAXIFS(Token!$C:$C,Token!$A:$A,$D525),)</f>
        <v/>
      </c>
      <c r="L525" s="21" t="str">
        <f t="shared" si="5"/>
        <v/>
      </c>
    </row>
    <row r="526">
      <c r="A526" s="33" t="str">
        <f t="shared" si="1"/>
        <v/>
      </c>
      <c r="B526" s="22" t="str">
        <f t="shared" si="2"/>
        <v/>
      </c>
      <c r="C526" s="14" t="str">
        <f>IF($A526&lt;&gt;"",MINIFS(Merchant!$A:$A,Merchant!$B:$B,$G$2),)</f>
        <v/>
      </c>
      <c r="D526" s="14" t="str">
        <f t="shared" si="3"/>
        <v/>
      </c>
      <c r="E526" s="14" t="str">
        <f t="shared" si="4"/>
        <v/>
      </c>
      <c r="F526" s="6" t="str">
        <f>IF($A526&lt;&gt;"",MAXIFS(Token!$C:$C,Token!$A:$A,$D526),)</f>
        <v/>
      </c>
      <c r="L526" s="21" t="str">
        <f t="shared" si="5"/>
        <v/>
      </c>
    </row>
    <row r="527">
      <c r="A527" s="33" t="str">
        <f t="shared" si="1"/>
        <v/>
      </c>
      <c r="B527" s="22" t="str">
        <f t="shared" si="2"/>
        <v/>
      </c>
      <c r="C527" s="14" t="str">
        <f>IF($A527&lt;&gt;"",MINIFS(Merchant!$A:$A,Merchant!$B:$B,$G$2),)</f>
        <v/>
      </c>
      <c r="D527" s="14" t="str">
        <f t="shared" si="3"/>
        <v/>
      </c>
      <c r="E527" s="14" t="str">
        <f t="shared" si="4"/>
        <v/>
      </c>
      <c r="F527" s="6" t="str">
        <f>IF($A527&lt;&gt;"",MAXIFS(Token!$C:$C,Token!$A:$A,$D527),)</f>
        <v/>
      </c>
      <c r="L527" s="21" t="str">
        <f t="shared" si="5"/>
        <v/>
      </c>
    </row>
    <row r="528">
      <c r="A528" s="33" t="str">
        <f t="shared" si="1"/>
        <v/>
      </c>
      <c r="B528" s="22" t="str">
        <f t="shared" si="2"/>
        <v/>
      </c>
      <c r="C528" s="14" t="str">
        <f>IF($A528&lt;&gt;"",MINIFS(Merchant!$A:$A,Merchant!$B:$B,$G$2),)</f>
        <v/>
      </c>
      <c r="D528" s="14" t="str">
        <f t="shared" si="3"/>
        <v/>
      </c>
      <c r="E528" s="14" t="str">
        <f t="shared" si="4"/>
        <v/>
      </c>
      <c r="F528" s="6" t="str">
        <f>IF($A528&lt;&gt;"",MAXIFS(Token!$C:$C,Token!$A:$A,$D528),)</f>
        <v/>
      </c>
      <c r="L528" s="21" t="str">
        <f t="shared" si="5"/>
        <v/>
      </c>
    </row>
    <row r="529">
      <c r="A529" s="33" t="str">
        <f t="shared" si="1"/>
        <v/>
      </c>
      <c r="B529" s="22" t="str">
        <f t="shared" si="2"/>
        <v/>
      </c>
      <c r="C529" s="14" t="str">
        <f>IF($A529&lt;&gt;"",MINIFS(Merchant!$A:$A,Merchant!$B:$B,$G$2),)</f>
        <v/>
      </c>
      <c r="D529" s="14" t="str">
        <f t="shared" si="3"/>
        <v/>
      </c>
      <c r="E529" s="14" t="str">
        <f t="shared" si="4"/>
        <v/>
      </c>
      <c r="F529" s="6" t="str">
        <f>IF($A529&lt;&gt;"",MAXIFS(Token!$C:$C,Token!$A:$A,$D529),)</f>
        <v/>
      </c>
      <c r="L529" s="21" t="str">
        <f t="shared" si="5"/>
        <v/>
      </c>
    </row>
    <row r="530">
      <c r="A530" s="33" t="str">
        <f t="shared" si="1"/>
        <v/>
      </c>
      <c r="B530" s="22" t="str">
        <f t="shared" si="2"/>
        <v/>
      </c>
      <c r="C530" s="14" t="str">
        <f>IF($A530&lt;&gt;"",MINIFS(Merchant!$A:$A,Merchant!$B:$B,$G$2),)</f>
        <v/>
      </c>
      <c r="D530" s="14" t="str">
        <f t="shared" si="3"/>
        <v/>
      </c>
      <c r="E530" s="14" t="str">
        <f t="shared" si="4"/>
        <v/>
      </c>
      <c r="F530" s="6" t="str">
        <f>IF($A530&lt;&gt;"",MAXIFS(Token!$C:$C,Token!$A:$A,$D530),)</f>
        <v/>
      </c>
      <c r="L530" s="21" t="str">
        <f t="shared" si="5"/>
        <v/>
      </c>
    </row>
    <row r="531">
      <c r="A531" s="33" t="str">
        <f t="shared" si="1"/>
        <v/>
      </c>
      <c r="B531" s="22" t="str">
        <f t="shared" si="2"/>
        <v/>
      </c>
      <c r="C531" s="14" t="str">
        <f>IF($A531&lt;&gt;"",MINIFS(Merchant!$A:$A,Merchant!$B:$B,$G$2),)</f>
        <v/>
      </c>
      <c r="D531" s="14" t="str">
        <f t="shared" si="3"/>
        <v/>
      </c>
      <c r="E531" s="14" t="str">
        <f t="shared" si="4"/>
        <v/>
      </c>
      <c r="F531" s="6" t="str">
        <f>IF($A531&lt;&gt;"",MAXIFS(Token!$C:$C,Token!$A:$A,$D531),)</f>
        <v/>
      </c>
      <c r="L531" s="21" t="str">
        <f t="shared" si="5"/>
        <v/>
      </c>
    </row>
    <row r="532">
      <c r="A532" s="33" t="str">
        <f t="shared" si="1"/>
        <v/>
      </c>
      <c r="B532" s="22" t="str">
        <f t="shared" si="2"/>
        <v/>
      </c>
      <c r="C532" s="14" t="str">
        <f>IF($A532&lt;&gt;"",MINIFS(Merchant!$A:$A,Merchant!$B:$B,$G$2),)</f>
        <v/>
      </c>
      <c r="D532" s="14" t="str">
        <f t="shared" si="3"/>
        <v/>
      </c>
      <c r="E532" s="14" t="str">
        <f t="shared" si="4"/>
        <v/>
      </c>
      <c r="F532" s="6" t="str">
        <f>IF($A532&lt;&gt;"",MAXIFS(Token!$C:$C,Token!$A:$A,$D532),)</f>
        <v/>
      </c>
      <c r="L532" s="21" t="str">
        <f t="shared" si="5"/>
        <v/>
      </c>
    </row>
    <row r="533">
      <c r="A533" s="33" t="str">
        <f t="shared" si="1"/>
        <v/>
      </c>
      <c r="B533" s="22" t="str">
        <f t="shared" si="2"/>
        <v/>
      </c>
      <c r="C533" s="14" t="str">
        <f>IF($A533&lt;&gt;"",MINIFS(Merchant!$A:$A,Merchant!$B:$B,$G$2),)</f>
        <v/>
      </c>
      <c r="D533" s="14" t="str">
        <f t="shared" si="3"/>
        <v/>
      </c>
      <c r="E533" s="14" t="str">
        <f t="shared" si="4"/>
        <v/>
      </c>
      <c r="F533" s="6" t="str">
        <f>IF($A533&lt;&gt;"",MAXIFS(Token!$C:$C,Token!$A:$A,$D533),)</f>
        <v/>
      </c>
      <c r="L533" s="21" t="str">
        <f t="shared" si="5"/>
        <v/>
      </c>
    </row>
    <row r="534">
      <c r="A534" s="33" t="str">
        <f t="shared" si="1"/>
        <v/>
      </c>
      <c r="B534" s="22" t="str">
        <f t="shared" si="2"/>
        <v/>
      </c>
      <c r="C534" s="14" t="str">
        <f>IF($A534&lt;&gt;"",MINIFS(Merchant!$A:$A,Merchant!$B:$B,$G$2),)</f>
        <v/>
      </c>
      <c r="D534" s="14" t="str">
        <f t="shared" si="3"/>
        <v/>
      </c>
      <c r="E534" s="14" t="str">
        <f t="shared" si="4"/>
        <v/>
      </c>
      <c r="F534" s="6" t="str">
        <f>IF($A534&lt;&gt;"",MAXIFS(Token!$C:$C,Token!$A:$A,$D534),)</f>
        <v/>
      </c>
      <c r="L534" s="21" t="str">
        <f t="shared" si="5"/>
        <v/>
      </c>
    </row>
    <row r="535">
      <c r="A535" s="33" t="str">
        <f t="shared" si="1"/>
        <v/>
      </c>
      <c r="B535" s="22" t="str">
        <f t="shared" si="2"/>
        <v/>
      </c>
      <c r="C535" s="14" t="str">
        <f>IF($A535&lt;&gt;"",MINIFS(Merchant!$A:$A,Merchant!$B:$B,$G$2),)</f>
        <v/>
      </c>
      <c r="D535" s="14" t="str">
        <f t="shared" si="3"/>
        <v/>
      </c>
      <c r="E535" s="14" t="str">
        <f t="shared" si="4"/>
        <v/>
      </c>
      <c r="F535" s="6" t="str">
        <f>IF($A535&lt;&gt;"",MAXIFS(Token!$C:$C,Token!$A:$A,$D535),)</f>
        <v/>
      </c>
      <c r="L535" s="21" t="str">
        <f t="shared" si="5"/>
        <v/>
      </c>
    </row>
    <row r="536">
      <c r="A536" s="33" t="str">
        <f t="shared" si="1"/>
        <v/>
      </c>
      <c r="B536" s="22" t="str">
        <f t="shared" si="2"/>
        <v/>
      </c>
      <c r="C536" s="14" t="str">
        <f>IF($A536&lt;&gt;"",MINIFS(Merchant!$A:$A,Merchant!$B:$B,$G$2),)</f>
        <v/>
      </c>
      <c r="D536" s="14" t="str">
        <f t="shared" si="3"/>
        <v/>
      </c>
      <c r="E536" s="14" t="str">
        <f t="shared" si="4"/>
        <v/>
      </c>
      <c r="F536" s="6" t="str">
        <f>IF($A536&lt;&gt;"",MAXIFS(Token!$C:$C,Token!$A:$A,$D536),)</f>
        <v/>
      </c>
      <c r="L536" s="21" t="str">
        <f t="shared" si="5"/>
        <v/>
      </c>
    </row>
    <row r="537">
      <c r="A537" s="33" t="str">
        <f t="shared" si="1"/>
        <v/>
      </c>
      <c r="B537" s="22" t="str">
        <f t="shared" si="2"/>
        <v/>
      </c>
      <c r="C537" s="14" t="str">
        <f>IF($A537&lt;&gt;"",MINIFS(Merchant!$A:$A,Merchant!$B:$B,$G$2),)</f>
        <v/>
      </c>
      <c r="D537" s="14" t="str">
        <f t="shared" si="3"/>
        <v/>
      </c>
      <c r="E537" s="14" t="str">
        <f t="shared" si="4"/>
        <v/>
      </c>
      <c r="F537" s="6" t="str">
        <f>IF($A537&lt;&gt;"",MAXIFS(Token!$C:$C,Token!$A:$A,$D537),)</f>
        <v/>
      </c>
      <c r="L537" s="21" t="str">
        <f t="shared" si="5"/>
        <v/>
      </c>
    </row>
    <row r="538">
      <c r="A538" s="33" t="str">
        <f t="shared" si="1"/>
        <v/>
      </c>
      <c r="B538" s="22" t="str">
        <f t="shared" si="2"/>
        <v/>
      </c>
      <c r="C538" s="14" t="str">
        <f>IF($A538&lt;&gt;"",MINIFS(Merchant!$A:$A,Merchant!$B:$B,$G$2),)</f>
        <v/>
      </c>
      <c r="D538" s="14" t="str">
        <f t="shared" si="3"/>
        <v/>
      </c>
      <c r="E538" s="14" t="str">
        <f t="shared" si="4"/>
        <v/>
      </c>
      <c r="F538" s="6" t="str">
        <f>IF($A538&lt;&gt;"",MAXIFS(Token!$C:$C,Token!$A:$A,$D538),)</f>
        <v/>
      </c>
      <c r="L538" s="21" t="str">
        <f t="shared" si="5"/>
        <v/>
      </c>
    </row>
    <row r="539">
      <c r="A539" s="33" t="str">
        <f t="shared" si="1"/>
        <v/>
      </c>
      <c r="B539" s="22" t="str">
        <f t="shared" si="2"/>
        <v/>
      </c>
      <c r="C539" s="14" t="str">
        <f>IF($A539&lt;&gt;"",MINIFS(Merchant!$A:$A,Merchant!$B:$B,$G$2),)</f>
        <v/>
      </c>
      <c r="D539" s="14" t="str">
        <f t="shared" si="3"/>
        <v/>
      </c>
      <c r="E539" s="14" t="str">
        <f t="shared" si="4"/>
        <v/>
      </c>
      <c r="F539" s="6" t="str">
        <f>IF($A539&lt;&gt;"",MAXIFS(Token!$C:$C,Token!$A:$A,$D539),)</f>
        <v/>
      </c>
      <c r="L539" s="21" t="str">
        <f t="shared" si="5"/>
        <v/>
      </c>
    </row>
    <row r="540">
      <c r="A540" s="33" t="str">
        <f t="shared" si="1"/>
        <v/>
      </c>
      <c r="B540" s="22" t="str">
        <f t="shared" si="2"/>
        <v/>
      </c>
      <c r="C540" s="14" t="str">
        <f>IF($A540&lt;&gt;"",MINIFS(Merchant!$A:$A,Merchant!$B:$B,$G$2),)</f>
        <v/>
      </c>
      <c r="D540" s="14" t="str">
        <f t="shared" si="3"/>
        <v/>
      </c>
      <c r="E540" s="14" t="str">
        <f t="shared" si="4"/>
        <v/>
      </c>
      <c r="F540" s="6" t="str">
        <f>IF($A540&lt;&gt;"",MAXIFS(Token!$C:$C,Token!$A:$A,$D540),)</f>
        <v/>
      </c>
      <c r="L540" s="21" t="str">
        <f t="shared" si="5"/>
        <v/>
      </c>
    </row>
    <row r="541">
      <c r="A541" s="33" t="str">
        <f t="shared" si="1"/>
        <v/>
      </c>
      <c r="B541" s="22" t="str">
        <f t="shared" si="2"/>
        <v/>
      </c>
      <c r="C541" s="14" t="str">
        <f>IF($A541&lt;&gt;"",MINIFS(Merchant!$A:$A,Merchant!$B:$B,$G$2),)</f>
        <v/>
      </c>
      <c r="D541" s="14" t="str">
        <f t="shared" si="3"/>
        <v/>
      </c>
      <c r="E541" s="14" t="str">
        <f t="shared" si="4"/>
        <v/>
      </c>
      <c r="F541" s="6" t="str">
        <f>IF($A541&lt;&gt;"",MAXIFS(Token!$C:$C,Token!$A:$A,$D541),)</f>
        <v/>
      </c>
      <c r="L541" s="21" t="str">
        <f t="shared" si="5"/>
        <v/>
      </c>
    </row>
    <row r="542">
      <c r="A542" s="33" t="str">
        <f t="shared" si="1"/>
        <v/>
      </c>
      <c r="B542" s="22" t="str">
        <f t="shared" si="2"/>
        <v/>
      </c>
      <c r="C542" s="14" t="str">
        <f>IF($A542&lt;&gt;"",MINIFS(Merchant!$A:$A,Merchant!$B:$B,$G$2),)</f>
        <v/>
      </c>
      <c r="D542" s="14" t="str">
        <f t="shared" si="3"/>
        <v/>
      </c>
      <c r="E542" s="14" t="str">
        <f t="shared" si="4"/>
        <v/>
      </c>
      <c r="F542" s="6" t="str">
        <f>IF($A542&lt;&gt;"",MAXIFS(Token!$C:$C,Token!$A:$A,$D542),)</f>
        <v/>
      </c>
      <c r="L542" s="21" t="str">
        <f t="shared" si="5"/>
        <v/>
      </c>
    </row>
    <row r="543">
      <c r="A543" s="33" t="str">
        <f t="shared" si="1"/>
        <v/>
      </c>
      <c r="B543" s="22" t="str">
        <f t="shared" si="2"/>
        <v/>
      </c>
      <c r="C543" s="14" t="str">
        <f>IF($A543&lt;&gt;"",MINIFS(Merchant!$A:$A,Merchant!$B:$B,$G$2),)</f>
        <v/>
      </c>
      <c r="D543" s="14" t="str">
        <f t="shared" si="3"/>
        <v/>
      </c>
      <c r="E543" s="14" t="str">
        <f t="shared" si="4"/>
        <v/>
      </c>
      <c r="F543" s="6" t="str">
        <f>IF($A543&lt;&gt;"",MAXIFS(Token!$C:$C,Token!$A:$A,$D543),)</f>
        <v/>
      </c>
      <c r="L543" s="21" t="str">
        <f t="shared" si="5"/>
        <v/>
      </c>
    </row>
    <row r="544">
      <c r="A544" s="33" t="str">
        <f t="shared" si="1"/>
        <v/>
      </c>
      <c r="B544" s="22" t="str">
        <f t="shared" si="2"/>
        <v/>
      </c>
      <c r="C544" s="14" t="str">
        <f>IF($A544&lt;&gt;"",MINIFS(Merchant!$A:$A,Merchant!$B:$B,$G$2),)</f>
        <v/>
      </c>
      <c r="D544" s="14" t="str">
        <f t="shared" si="3"/>
        <v/>
      </c>
      <c r="E544" s="14" t="str">
        <f t="shared" si="4"/>
        <v/>
      </c>
      <c r="F544" s="6" t="str">
        <f>IF($A544&lt;&gt;"",MAXIFS(Token!$C:$C,Token!$A:$A,$D544),)</f>
        <v/>
      </c>
      <c r="L544" s="21" t="str">
        <f t="shared" si="5"/>
        <v/>
      </c>
    </row>
    <row r="545">
      <c r="A545" s="33" t="str">
        <f t="shared" si="1"/>
        <v/>
      </c>
      <c r="B545" s="22" t="str">
        <f t="shared" si="2"/>
        <v/>
      </c>
      <c r="C545" s="14" t="str">
        <f>IF($A545&lt;&gt;"",MINIFS(Merchant!$A:$A,Merchant!$B:$B,$G$2),)</f>
        <v/>
      </c>
      <c r="D545" s="14" t="str">
        <f t="shared" si="3"/>
        <v/>
      </c>
      <c r="E545" s="14" t="str">
        <f t="shared" si="4"/>
        <v/>
      </c>
      <c r="F545" s="6" t="str">
        <f>IF($A545&lt;&gt;"",MAXIFS(Token!$C:$C,Token!$A:$A,$D545),)</f>
        <v/>
      </c>
      <c r="L545" s="21" t="str">
        <f t="shared" si="5"/>
        <v/>
      </c>
    </row>
    <row r="546">
      <c r="A546" s="33" t="str">
        <f t="shared" si="1"/>
        <v/>
      </c>
      <c r="B546" s="22" t="str">
        <f t="shared" si="2"/>
        <v/>
      </c>
      <c r="C546" s="14" t="str">
        <f>IF($A546&lt;&gt;"",MINIFS(Merchant!$A:$A,Merchant!$B:$B,$G$2),)</f>
        <v/>
      </c>
      <c r="D546" s="14" t="str">
        <f t="shared" si="3"/>
        <v/>
      </c>
      <c r="E546" s="14" t="str">
        <f t="shared" si="4"/>
        <v/>
      </c>
      <c r="F546" s="6" t="str">
        <f>IF($A546&lt;&gt;"",MAXIFS(Token!$C:$C,Token!$A:$A,$D546),)</f>
        <v/>
      </c>
      <c r="L546" s="21" t="str">
        <f t="shared" si="5"/>
        <v/>
      </c>
    </row>
    <row r="547">
      <c r="A547" s="33" t="str">
        <f t="shared" si="1"/>
        <v/>
      </c>
      <c r="B547" s="22" t="str">
        <f t="shared" si="2"/>
        <v/>
      </c>
      <c r="C547" s="14" t="str">
        <f>IF($A547&lt;&gt;"",MINIFS(Merchant!$A:$A,Merchant!$B:$B,$G$2),)</f>
        <v/>
      </c>
      <c r="D547" s="14" t="str">
        <f t="shared" si="3"/>
        <v/>
      </c>
      <c r="E547" s="14" t="str">
        <f t="shared" si="4"/>
        <v/>
      </c>
      <c r="F547" s="6" t="str">
        <f>IF($A547&lt;&gt;"",MAXIFS(Token!$C:$C,Token!$A:$A,$D547),)</f>
        <v/>
      </c>
      <c r="L547" s="21" t="str">
        <f t="shared" si="5"/>
        <v/>
      </c>
    </row>
    <row r="548">
      <c r="A548" s="33" t="str">
        <f t="shared" si="1"/>
        <v/>
      </c>
      <c r="B548" s="22" t="str">
        <f t="shared" si="2"/>
        <v/>
      </c>
      <c r="C548" s="14" t="str">
        <f>IF($A548&lt;&gt;"",MINIFS(Merchant!$A:$A,Merchant!$B:$B,$G$2),)</f>
        <v/>
      </c>
      <c r="D548" s="14" t="str">
        <f t="shared" si="3"/>
        <v/>
      </c>
      <c r="E548" s="14" t="str">
        <f t="shared" si="4"/>
        <v/>
      </c>
      <c r="F548" s="6" t="str">
        <f>IF($A548&lt;&gt;"",MAXIFS(Token!$C:$C,Token!$A:$A,$D548),)</f>
        <v/>
      </c>
      <c r="L548" s="21" t="str">
        <f t="shared" si="5"/>
        <v/>
      </c>
    </row>
    <row r="549">
      <c r="A549" s="33" t="str">
        <f t="shared" si="1"/>
        <v/>
      </c>
      <c r="B549" s="22" t="str">
        <f t="shared" si="2"/>
        <v/>
      </c>
      <c r="C549" s="14" t="str">
        <f>IF($A549&lt;&gt;"",MINIFS(Merchant!$A:$A,Merchant!$B:$B,$G$2),)</f>
        <v/>
      </c>
      <c r="D549" s="14" t="str">
        <f t="shared" si="3"/>
        <v/>
      </c>
      <c r="E549" s="14" t="str">
        <f t="shared" si="4"/>
        <v/>
      </c>
      <c r="F549" s="6" t="str">
        <f>IF($A549&lt;&gt;"",MAXIFS(Token!$C:$C,Token!$A:$A,$D549),)</f>
        <v/>
      </c>
      <c r="L549" s="21" t="str">
        <f t="shared" si="5"/>
        <v/>
      </c>
    </row>
    <row r="550">
      <c r="A550" s="33" t="str">
        <f t="shared" si="1"/>
        <v/>
      </c>
      <c r="B550" s="22" t="str">
        <f t="shared" si="2"/>
        <v/>
      </c>
      <c r="C550" s="14" t="str">
        <f>IF($A550&lt;&gt;"",MINIFS(Merchant!$A:$A,Merchant!$B:$B,$G$2),)</f>
        <v/>
      </c>
      <c r="D550" s="14" t="str">
        <f t="shared" si="3"/>
        <v/>
      </c>
      <c r="E550" s="14" t="str">
        <f t="shared" si="4"/>
        <v/>
      </c>
      <c r="F550" s="6" t="str">
        <f>IF($A550&lt;&gt;"",MAXIFS(Token!$C:$C,Token!$A:$A,$D550),)</f>
        <v/>
      </c>
      <c r="L550" s="21" t="str">
        <f t="shared" si="5"/>
        <v/>
      </c>
    </row>
    <row r="551">
      <c r="A551" s="33" t="str">
        <f t="shared" si="1"/>
        <v/>
      </c>
      <c r="B551" s="22" t="str">
        <f t="shared" si="2"/>
        <v/>
      </c>
      <c r="C551" s="14" t="str">
        <f>IF($A551&lt;&gt;"",MINIFS(Merchant!$A:$A,Merchant!$B:$B,$G$2),)</f>
        <v/>
      </c>
      <c r="D551" s="14" t="str">
        <f t="shared" si="3"/>
        <v/>
      </c>
      <c r="E551" s="14" t="str">
        <f t="shared" si="4"/>
        <v/>
      </c>
      <c r="F551" s="6" t="str">
        <f>IF($A551&lt;&gt;"",MAXIFS(Token!$C:$C,Token!$A:$A,$D551),)</f>
        <v/>
      </c>
      <c r="L551" s="21" t="str">
        <f t="shared" si="5"/>
        <v/>
      </c>
    </row>
    <row r="552">
      <c r="A552" s="33" t="str">
        <f t="shared" si="1"/>
        <v/>
      </c>
      <c r="B552" s="22" t="str">
        <f t="shared" si="2"/>
        <v/>
      </c>
      <c r="C552" s="14" t="str">
        <f>IF($A552&lt;&gt;"",MINIFS(Merchant!$A:$A,Merchant!$B:$B,$G$2),)</f>
        <v/>
      </c>
      <c r="D552" s="14" t="str">
        <f t="shared" si="3"/>
        <v/>
      </c>
      <c r="E552" s="14" t="str">
        <f t="shared" si="4"/>
        <v/>
      </c>
      <c r="F552" s="6" t="str">
        <f>IF($A552&lt;&gt;"",MAXIFS(Token!$C:$C,Token!$A:$A,$D552),)</f>
        <v/>
      </c>
      <c r="L552" s="21" t="str">
        <f t="shared" si="5"/>
        <v/>
      </c>
    </row>
    <row r="553">
      <c r="A553" s="33" t="str">
        <f t="shared" si="1"/>
        <v/>
      </c>
      <c r="B553" s="22" t="str">
        <f t="shared" si="2"/>
        <v/>
      </c>
      <c r="C553" s="14" t="str">
        <f>IF($A553&lt;&gt;"",MINIFS(Merchant!$A:$A,Merchant!$B:$B,$G$2),)</f>
        <v/>
      </c>
      <c r="D553" s="14" t="str">
        <f t="shared" si="3"/>
        <v/>
      </c>
      <c r="E553" s="14" t="str">
        <f t="shared" si="4"/>
        <v/>
      </c>
      <c r="F553" s="6" t="str">
        <f>IF($A553&lt;&gt;"",MAXIFS(Token!$C:$C,Token!$A:$A,$D553),)</f>
        <v/>
      </c>
      <c r="L553" s="21" t="str">
        <f t="shared" si="5"/>
        <v/>
      </c>
    </row>
    <row r="554">
      <c r="A554" s="33" t="str">
        <f t="shared" si="1"/>
        <v/>
      </c>
      <c r="B554" s="22" t="str">
        <f t="shared" si="2"/>
        <v/>
      </c>
      <c r="C554" s="14" t="str">
        <f>IF($A554&lt;&gt;"",MINIFS(Merchant!$A:$A,Merchant!$B:$B,$G$2),)</f>
        <v/>
      </c>
      <c r="D554" s="14" t="str">
        <f t="shared" si="3"/>
        <v/>
      </c>
      <c r="E554" s="14" t="str">
        <f t="shared" si="4"/>
        <v/>
      </c>
      <c r="F554" s="6" t="str">
        <f>IF($A554&lt;&gt;"",MAXIFS(Token!$C:$C,Token!$A:$A,$D554),)</f>
        <v/>
      </c>
      <c r="L554" s="21" t="str">
        <f t="shared" si="5"/>
        <v/>
      </c>
    </row>
    <row r="555">
      <c r="A555" s="33" t="str">
        <f t="shared" si="1"/>
        <v/>
      </c>
      <c r="B555" s="22" t="str">
        <f t="shared" si="2"/>
        <v/>
      </c>
      <c r="C555" s="14" t="str">
        <f>IF($A555&lt;&gt;"",MINIFS(Merchant!$A:$A,Merchant!$B:$B,$G$2),)</f>
        <v/>
      </c>
      <c r="D555" s="14" t="str">
        <f t="shared" si="3"/>
        <v/>
      </c>
      <c r="E555" s="14" t="str">
        <f t="shared" si="4"/>
        <v/>
      </c>
      <c r="F555" s="6" t="str">
        <f>IF($A555&lt;&gt;"",MAXIFS(Token!$C:$C,Token!$A:$A,$D555),)</f>
        <v/>
      </c>
      <c r="L555" s="21" t="str">
        <f t="shared" si="5"/>
        <v/>
      </c>
    </row>
    <row r="556">
      <c r="A556" s="33" t="str">
        <f t="shared" si="1"/>
        <v/>
      </c>
      <c r="B556" s="22" t="str">
        <f t="shared" si="2"/>
        <v/>
      </c>
      <c r="C556" s="14" t="str">
        <f>IF($A556&lt;&gt;"",MINIFS(Merchant!$A:$A,Merchant!$B:$B,$G$2),)</f>
        <v/>
      </c>
      <c r="D556" s="14" t="str">
        <f t="shared" si="3"/>
        <v/>
      </c>
      <c r="E556" s="14" t="str">
        <f t="shared" si="4"/>
        <v/>
      </c>
      <c r="F556" s="6" t="str">
        <f>IF($A556&lt;&gt;"",MAXIFS(Token!$C:$C,Token!$A:$A,$D556),)</f>
        <v/>
      </c>
      <c r="L556" s="21" t="str">
        <f t="shared" si="5"/>
        <v/>
      </c>
    </row>
    <row r="557">
      <c r="A557" s="33" t="str">
        <f t="shared" si="1"/>
        <v/>
      </c>
      <c r="B557" s="22" t="str">
        <f t="shared" si="2"/>
        <v/>
      </c>
      <c r="C557" s="14" t="str">
        <f>IF($A557&lt;&gt;"",MINIFS(Merchant!$A:$A,Merchant!$B:$B,$G$2),)</f>
        <v/>
      </c>
      <c r="D557" s="14" t="str">
        <f t="shared" si="3"/>
        <v/>
      </c>
      <c r="E557" s="14" t="str">
        <f t="shared" si="4"/>
        <v/>
      </c>
      <c r="F557" s="6" t="str">
        <f>IF($A557&lt;&gt;"",MAXIFS(Token!$C:$C,Token!$A:$A,$D557),)</f>
        <v/>
      </c>
      <c r="L557" s="21" t="str">
        <f t="shared" si="5"/>
        <v/>
      </c>
    </row>
    <row r="558">
      <c r="A558" s="33" t="str">
        <f t="shared" si="1"/>
        <v/>
      </c>
      <c r="B558" s="22" t="str">
        <f t="shared" si="2"/>
        <v/>
      </c>
      <c r="C558" s="14" t="str">
        <f>IF($A558&lt;&gt;"",MINIFS(Merchant!$A:$A,Merchant!$B:$B,$G$2),)</f>
        <v/>
      </c>
      <c r="D558" s="14" t="str">
        <f t="shared" si="3"/>
        <v/>
      </c>
      <c r="E558" s="14" t="str">
        <f t="shared" si="4"/>
        <v/>
      </c>
      <c r="F558" s="6" t="str">
        <f>IF($A558&lt;&gt;"",MAXIFS(Token!$C:$C,Token!$A:$A,$D558),)</f>
        <v/>
      </c>
      <c r="L558" s="21" t="str">
        <f t="shared" si="5"/>
        <v/>
      </c>
    </row>
    <row r="559">
      <c r="A559" s="33" t="str">
        <f t="shared" si="1"/>
        <v/>
      </c>
      <c r="B559" s="22" t="str">
        <f t="shared" si="2"/>
        <v/>
      </c>
      <c r="C559" s="14" t="str">
        <f>IF($A559&lt;&gt;"",MINIFS(Merchant!$A:$A,Merchant!$B:$B,$G$2),)</f>
        <v/>
      </c>
      <c r="D559" s="14" t="str">
        <f t="shared" si="3"/>
        <v/>
      </c>
      <c r="E559" s="14" t="str">
        <f t="shared" si="4"/>
        <v/>
      </c>
      <c r="F559" s="6" t="str">
        <f>IF($A559&lt;&gt;"",MAXIFS(Token!$C:$C,Token!$A:$A,$D559),)</f>
        <v/>
      </c>
      <c r="L559" s="21" t="str">
        <f t="shared" si="5"/>
        <v/>
      </c>
    </row>
    <row r="560">
      <c r="A560" s="33" t="str">
        <f t="shared" si="1"/>
        <v/>
      </c>
      <c r="B560" s="22" t="str">
        <f t="shared" si="2"/>
        <v/>
      </c>
      <c r="C560" s="14" t="str">
        <f>IF($A560&lt;&gt;"",MINIFS(Merchant!$A:$A,Merchant!$B:$B,$G$2),)</f>
        <v/>
      </c>
      <c r="D560" s="14" t="str">
        <f t="shared" si="3"/>
        <v/>
      </c>
      <c r="E560" s="14" t="str">
        <f t="shared" si="4"/>
        <v/>
      </c>
      <c r="F560" s="6" t="str">
        <f>IF($A560&lt;&gt;"",MAXIFS(Token!$C:$C,Token!$A:$A,$D560),)</f>
        <v/>
      </c>
      <c r="L560" s="21" t="str">
        <f t="shared" si="5"/>
        <v/>
      </c>
    </row>
    <row r="561">
      <c r="A561" s="33" t="str">
        <f t="shared" si="1"/>
        <v/>
      </c>
      <c r="B561" s="22" t="str">
        <f t="shared" si="2"/>
        <v/>
      </c>
      <c r="C561" s="14" t="str">
        <f>IF($A561&lt;&gt;"",MINIFS(Merchant!$A:$A,Merchant!$B:$B,$G$2),)</f>
        <v/>
      </c>
      <c r="D561" s="14" t="str">
        <f t="shared" si="3"/>
        <v/>
      </c>
      <c r="E561" s="14" t="str">
        <f t="shared" si="4"/>
        <v/>
      </c>
      <c r="F561" s="6" t="str">
        <f>IF($A561&lt;&gt;"",MAXIFS(Token!$C:$C,Token!$A:$A,$D561),)</f>
        <v/>
      </c>
      <c r="L561" s="21" t="str">
        <f t="shared" si="5"/>
        <v/>
      </c>
    </row>
    <row r="562">
      <c r="A562" s="33" t="str">
        <f t="shared" si="1"/>
        <v/>
      </c>
      <c r="B562" s="22" t="str">
        <f t="shared" si="2"/>
        <v/>
      </c>
      <c r="C562" s="14" t="str">
        <f>IF($A562&lt;&gt;"",MINIFS(Merchant!$A:$A,Merchant!$B:$B,$G$2),)</f>
        <v/>
      </c>
      <c r="D562" s="14" t="str">
        <f t="shared" si="3"/>
        <v/>
      </c>
      <c r="E562" s="14" t="str">
        <f t="shared" si="4"/>
        <v/>
      </c>
      <c r="F562" s="6" t="str">
        <f>IF($A562&lt;&gt;"",MAXIFS(Token!$C:$C,Token!$A:$A,$D562),)</f>
        <v/>
      </c>
      <c r="L562" s="21" t="str">
        <f t="shared" si="5"/>
        <v/>
      </c>
    </row>
    <row r="563">
      <c r="A563" s="33" t="str">
        <f t="shared" si="1"/>
        <v/>
      </c>
      <c r="B563" s="22" t="str">
        <f t="shared" si="2"/>
        <v/>
      </c>
      <c r="C563" s="14" t="str">
        <f>IF($A563&lt;&gt;"",MINIFS(Merchant!$A:$A,Merchant!$B:$B,$G$2),)</f>
        <v/>
      </c>
      <c r="D563" s="14" t="str">
        <f t="shared" si="3"/>
        <v/>
      </c>
      <c r="E563" s="14" t="str">
        <f t="shared" si="4"/>
        <v/>
      </c>
      <c r="F563" s="6" t="str">
        <f>IF($A563&lt;&gt;"",MAXIFS(Token!$C:$C,Token!$A:$A,$D563),)</f>
        <v/>
      </c>
      <c r="L563" s="21" t="str">
        <f t="shared" si="5"/>
        <v/>
      </c>
    </row>
    <row r="564">
      <c r="A564" s="33" t="str">
        <f t="shared" si="1"/>
        <v/>
      </c>
      <c r="B564" s="22" t="str">
        <f t="shared" si="2"/>
        <v/>
      </c>
      <c r="C564" s="14" t="str">
        <f>IF($A564&lt;&gt;"",MINIFS(Merchant!$A:$A,Merchant!$B:$B,$G$2),)</f>
        <v/>
      </c>
      <c r="D564" s="14" t="str">
        <f t="shared" si="3"/>
        <v/>
      </c>
      <c r="E564" s="14" t="str">
        <f t="shared" si="4"/>
        <v/>
      </c>
      <c r="F564" s="6" t="str">
        <f>IF($A564&lt;&gt;"",MAXIFS(Token!$C:$C,Token!$A:$A,$D564),)</f>
        <v/>
      </c>
      <c r="L564" s="21" t="str">
        <f t="shared" si="5"/>
        <v/>
      </c>
    </row>
    <row r="565">
      <c r="A565" s="33" t="str">
        <f t="shared" si="1"/>
        <v/>
      </c>
      <c r="B565" s="22" t="str">
        <f t="shared" si="2"/>
        <v/>
      </c>
      <c r="C565" s="14" t="str">
        <f>IF($A565&lt;&gt;"",MINIFS(Merchant!$A:$A,Merchant!$B:$B,$G$2),)</f>
        <v/>
      </c>
      <c r="D565" s="14" t="str">
        <f t="shared" si="3"/>
        <v/>
      </c>
      <c r="E565" s="14" t="str">
        <f t="shared" si="4"/>
        <v/>
      </c>
      <c r="F565" s="6" t="str">
        <f>IF($A565&lt;&gt;"",MAXIFS(Token!$C:$C,Token!$A:$A,$D565),)</f>
        <v/>
      </c>
      <c r="L565" s="21" t="str">
        <f t="shared" si="5"/>
        <v/>
      </c>
    </row>
    <row r="566">
      <c r="A566" s="33" t="str">
        <f t="shared" si="1"/>
        <v/>
      </c>
      <c r="B566" s="22" t="str">
        <f t="shared" si="2"/>
        <v/>
      </c>
      <c r="C566" s="14" t="str">
        <f>IF($A566&lt;&gt;"",MINIFS(Merchant!$A:$A,Merchant!$B:$B,$G$2),)</f>
        <v/>
      </c>
      <c r="D566" s="14" t="str">
        <f t="shared" si="3"/>
        <v/>
      </c>
      <c r="E566" s="14" t="str">
        <f t="shared" si="4"/>
        <v/>
      </c>
      <c r="F566" s="6" t="str">
        <f>IF($A566&lt;&gt;"",MAXIFS(Token!$C:$C,Token!$A:$A,$D566),)</f>
        <v/>
      </c>
      <c r="L566" s="21" t="str">
        <f t="shared" si="5"/>
        <v/>
      </c>
    </row>
    <row r="567">
      <c r="A567" s="33" t="str">
        <f t="shared" si="1"/>
        <v/>
      </c>
      <c r="B567" s="22" t="str">
        <f t="shared" si="2"/>
        <v/>
      </c>
      <c r="C567" s="14" t="str">
        <f>IF($A567&lt;&gt;"",MINIFS(Merchant!$A:$A,Merchant!$B:$B,$G$2),)</f>
        <v/>
      </c>
      <c r="D567" s="14" t="str">
        <f t="shared" si="3"/>
        <v/>
      </c>
      <c r="E567" s="14" t="str">
        <f t="shared" si="4"/>
        <v/>
      </c>
      <c r="F567" s="6" t="str">
        <f>IF($A567&lt;&gt;"",MAXIFS(Token!$C:$C,Token!$A:$A,$D567),)</f>
        <v/>
      </c>
      <c r="L567" s="21" t="str">
        <f t="shared" si="5"/>
        <v/>
      </c>
    </row>
    <row r="568">
      <c r="A568" s="33" t="str">
        <f t="shared" si="1"/>
        <v/>
      </c>
      <c r="B568" s="22" t="str">
        <f t="shared" si="2"/>
        <v/>
      </c>
      <c r="C568" s="14" t="str">
        <f>IF($A568&lt;&gt;"",MINIFS(Merchant!$A:$A,Merchant!$B:$B,$G$2),)</f>
        <v/>
      </c>
      <c r="D568" s="14" t="str">
        <f t="shared" si="3"/>
        <v/>
      </c>
      <c r="E568" s="14" t="str">
        <f t="shared" si="4"/>
        <v/>
      </c>
      <c r="F568" s="6" t="str">
        <f>IF($A568&lt;&gt;"",MAXIFS(Token!$C:$C,Token!$A:$A,$D568),)</f>
        <v/>
      </c>
      <c r="L568" s="21" t="str">
        <f t="shared" si="5"/>
        <v/>
      </c>
    </row>
    <row r="569">
      <c r="A569" s="33" t="str">
        <f t="shared" si="1"/>
        <v/>
      </c>
      <c r="B569" s="22" t="str">
        <f t="shared" si="2"/>
        <v/>
      </c>
      <c r="C569" s="14" t="str">
        <f>IF($A569&lt;&gt;"",MINIFS(Merchant!$A:$A,Merchant!$B:$B,$G$2),)</f>
        <v/>
      </c>
      <c r="D569" s="14" t="str">
        <f t="shared" si="3"/>
        <v/>
      </c>
      <c r="E569" s="14" t="str">
        <f t="shared" si="4"/>
        <v/>
      </c>
      <c r="F569" s="6" t="str">
        <f>IF($A569&lt;&gt;"",MAXIFS(Token!$C:$C,Token!$A:$A,$D569),)</f>
        <v/>
      </c>
      <c r="L569" s="21" t="str">
        <f t="shared" si="5"/>
        <v/>
      </c>
    </row>
    <row r="570">
      <c r="A570" s="33" t="str">
        <f t="shared" si="1"/>
        <v/>
      </c>
      <c r="B570" s="22" t="str">
        <f t="shared" si="2"/>
        <v/>
      </c>
      <c r="C570" s="14" t="str">
        <f>IF($A570&lt;&gt;"",MINIFS(Merchant!$A:$A,Merchant!$B:$B,$G$2),)</f>
        <v/>
      </c>
      <c r="D570" s="14" t="str">
        <f t="shared" si="3"/>
        <v/>
      </c>
      <c r="E570" s="14" t="str">
        <f t="shared" si="4"/>
        <v/>
      </c>
      <c r="F570" s="6" t="str">
        <f>IF($A570&lt;&gt;"",MAXIFS(Token!$C:$C,Token!$A:$A,$D570),)</f>
        <v/>
      </c>
      <c r="L570" s="21" t="str">
        <f t="shared" si="5"/>
        <v/>
      </c>
    </row>
    <row r="571">
      <c r="A571" s="33" t="str">
        <f t="shared" si="1"/>
        <v/>
      </c>
      <c r="B571" s="22" t="str">
        <f t="shared" si="2"/>
        <v/>
      </c>
      <c r="C571" s="14" t="str">
        <f>IF($A571&lt;&gt;"",MINIFS(Merchant!$A:$A,Merchant!$B:$B,$G$2),)</f>
        <v/>
      </c>
      <c r="D571" s="14" t="str">
        <f t="shared" si="3"/>
        <v/>
      </c>
      <c r="E571" s="14" t="str">
        <f t="shared" si="4"/>
        <v/>
      </c>
      <c r="F571" s="6" t="str">
        <f>IF($A571&lt;&gt;"",MAXIFS(Token!$C:$C,Token!$A:$A,$D571),)</f>
        <v/>
      </c>
      <c r="L571" s="21" t="str">
        <f t="shared" si="5"/>
        <v/>
      </c>
    </row>
    <row r="572">
      <c r="A572" s="33" t="str">
        <f t="shared" si="1"/>
        <v/>
      </c>
      <c r="B572" s="22" t="str">
        <f t="shared" si="2"/>
        <v/>
      </c>
      <c r="C572" s="14" t="str">
        <f>IF($A572&lt;&gt;"",MINIFS(Merchant!$A:$A,Merchant!$B:$B,$G$2),)</f>
        <v/>
      </c>
      <c r="D572" s="14" t="str">
        <f t="shared" si="3"/>
        <v/>
      </c>
      <c r="E572" s="14" t="str">
        <f t="shared" si="4"/>
        <v/>
      </c>
      <c r="F572" s="6" t="str">
        <f>IF($A572&lt;&gt;"",MAXIFS(Token!$C:$C,Token!$A:$A,$D572),)</f>
        <v/>
      </c>
      <c r="L572" s="21" t="str">
        <f t="shared" si="5"/>
        <v/>
      </c>
    </row>
    <row r="573">
      <c r="A573" s="33" t="str">
        <f t="shared" si="1"/>
        <v/>
      </c>
      <c r="B573" s="22" t="str">
        <f t="shared" si="2"/>
        <v/>
      </c>
      <c r="C573" s="14" t="str">
        <f>IF($A573&lt;&gt;"",MINIFS(Merchant!$A:$A,Merchant!$B:$B,$G$2),)</f>
        <v/>
      </c>
      <c r="D573" s="14" t="str">
        <f t="shared" si="3"/>
        <v/>
      </c>
      <c r="E573" s="14" t="str">
        <f t="shared" si="4"/>
        <v/>
      </c>
      <c r="F573" s="6" t="str">
        <f>IF($A573&lt;&gt;"",MAXIFS(Token!$C:$C,Token!$A:$A,$D573),)</f>
        <v/>
      </c>
      <c r="L573" s="21" t="str">
        <f t="shared" si="5"/>
        <v/>
      </c>
    </row>
    <row r="574">
      <c r="A574" s="33" t="str">
        <f t="shared" si="1"/>
        <v/>
      </c>
      <c r="B574" s="22" t="str">
        <f t="shared" si="2"/>
        <v/>
      </c>
      <c r="C574" s="14" t="str">
        <f>IF($A574&lt;&gt;"",MINIFS(Merchant!$A:$A,Merchant!$B:$B,$G$2),)</f>
        <v/>
      </c>
      <c r="D574" s="14" t="str">
        <f t="shared" si="3"/>
        <v/>
      </c>
      <c r="E574" s="14" t="str">
        <f t="shared" si="4"/>
        <v/>
      </c>
      <c r="F574" s="6" t="str">
        <f>IF($A574&lt;&gt;"",MAXIFS(Token!$C:$C,Token!$A:$A,$D574),)</f>
        <v/>
      </c>
      <c r="L574" s="21" t="str">
        <f t="shared" si="5"/>
        <v/>
      </c>
    </row>
    <row r="575">
      <c r="A575" s="33" t="str">
        <f t="shared" si="1"/>
        <v/>
      </c>
      <c r="B575" s="22" t="str">
        <f t="shared" si="2"/>
        <v/>
      </c>
      <c r="C575" s="14" t="str">
        <f>IF($A575&lt;&gt;"",MINIFS(Merchant!$A:$A,Merchant!$B:$B,$G$2),)</f>
        <v/>
      </c>
      <c r="D575" s="14" t="str">
        <f t="shared" si="3"/>
        <v/>
      </c>
      <c r="E575" s="14" t="str">
        <f t="shared" si="4"/>
        <v/>
      </c>
      <c r="F575" s="6" t="str">
        <f>IF($A575&lt;&gt;"",MAXIFS(Token!$C:$C,Token!$A:$A,$D575),)</f>
        <v/>
      </c>
      <c r="L575" s="21" t="str">
        <f t="shared" si="5"/>
        <v/>
      </c>
    </row>
    <row r="576">
      <c r="A576" s="33" t="str">
        <f t="shared" si="1"/>
        <v/>
      </c>
      <c r="B576" s="22" t="str">
        <f t="shared" si="2"/>
        <v/>
      </c>
      <c r="C576" s="14" t="str">
        <f>IF($A576&lt;&gt;"",MINIFS(Merchant!$A:$A,Merchant!$B:$B,$G$2),)</f>
        <v/>
      </c>
      <c r="D576" s="14" t="str">
        <f t="shared" si="3"/>
        <v/>
      </c>
      <c r="E576" s="14" t="str">
        <f t="shared" si="4"/>
        <v/>
      </c>
      <c r="F576" s="6" t="str">
        <f>IF($A576&lt;&gt;"",MAXIFS(Token!$C:$C,Token!$A:$A,$D576),)</f>
        <v/>
      </c>
      <c r="L576" s="21" t="str">
        <f t="shared" si="5"/>
        <v/>
      </c>
    </row>
    <row r="577">
      <c r="A577" s="33" t="str">
        <f t="shared" si="1"/>
        <v/>
      </c>
      <c r="B577" s="22" t="str">
        <f t="shared" si="2"/>
        <v/>
      </c>
      <c r="C577" s="14" t="str">
        <f>IF($A577&lt;&gt;"",MINIFS(Merchant!$A:$A,Merchant!$B:$B,$G$2),)</f>
        <v/>
      </c>
      <c r="D577" s="14" t="str">
        <f t="shared" si="3"/>
        <v/>
      </c>
      <c r="E577" s="14" t="str">
        <f t="shared" si="4"/>
        <v/>
      </c>
      <c r="F577" s="6" t="str">
        <f>IF($A577&lt;&gt;"",MAXIFS(Token!$C:$C,Token!$A:$A,$D577),)</f>
        <v/>
      </c>
      <c r="L577" s="21" t="str">
        <f t="shared" si="5"/>
        <v/>
      </c>
    </row>
    <row r="578">
      <c r="A578" s="33" t="str">
        <f t="shared" si="1"/>
        <v/>
      </c>
      <c r="B578" s="22" t="str">
        <f t="shared" si="2"/>
        <v/>
      </c>
      <c r="C578" s="14" t="str">
        <f>IF($A578&lt;&gt;"",MINIFS(Merchant!$A:$A,Merchant!$B:$B,$G$2),)</f>
        <v/>
      </c>
      <c r="D578" s="14" t="str">
        <f t="shared" si="3"/>
        <v/>
      </c>
      <c r="E578" s="14" t="str">
        <f t="shared" si="4"/>
        <v/>
      </c>
      <c r="F578" s="6" t="str">
        <f>IF($A578&lt;&gt;"",MAXIFS(Token!$C:$C,Token!$A:$A,$D578),)</f>
        <v/>
      </c>
      <c r="L578" s="21" t="str">
        <f t="shared" si="5"/>
        <v/>
      </c>
    </row>
    <row r="579">
      <c r="A579" s="33" t="str">
        <f t="shared" si="1"/>
        <v/>
      </c>
      <c r="B579" s="22" t="str">
        <f t="shared" si="2"/>
        <v/>
      </c>
      <c r="C579" s="14" t="str">
        <f>IF($A579&lt;&gt;"",MINIFS(Merchant!$A:$A,Merchant!$B:$B,$G$2),)</f>
        <v/>
      </c>
      <c r="D579" s="14" t="str">
        <f t="shared" si="3"/>
        <v/>
      </c>
      <c r="E579" s="14" t="str">
        <f t="shared" si="4"/>
        <v/>
      </c>
      <c r="F579" s="6" t="str">
        <f>IF($A579&lt;&gt;"",MAXIFS(Token!$C:$C,Token!$A:$A,$D579),)</f>
        <v/>
      </c>
      <c r="L579" s="21" t="str">
        <f t="shared" si="5"/>
        <v/>
      </c>
    </row>
    <row r="580">
      <c r="A580" s="33" t="str">
        <f t="shared" si="1"/>
        <v/>
      </c>
      <c r="B580" s="22" t="str">
        <f t="shared" si="2"/>
        <v/>
      </c>
      <c r="C580" s="14" t="str">
        <f>IF($A580&lt;&gt;"",MINIFS(Merchant!$A:$A,Merchant!$B:$B,$G$2),)</f>
        <v/>
      </c>
      <c r="D580" s="14" t="str">
        <f t="shared" si="3"/>
        <v/>
      </c>
      <c r="E580" s="14" t="str">
        <f t="shared" si="4"/>
        <v/>
      </c>
      <c r="F580" s="6" t="str">
        <f>IF($A580&lt;&gt;"",MAXIFS(Token!$C:$C,Token!$A:$A,$D580),)</f>
        <v/>
      </c>
      <c r="L580" s="21" t="str">
        <f t="shared" si="5"/>
        <v/>
      </c>
    </row>
    <row r="581">
      <c r="A581" s="33" t="str">
        <f t="shared" si="1"/>
        <v/>
      </c>
      <c r="B581" s="22" t="str">
        <f t="shared" si="2"/>
        <v/>
      </c>
      <c r="C581" s="14" t="str">
        <f>IF($A581&lt;&gt;"",MINIFS(Merchant!$A:$A,Merchant!$B:$B,$G$2),)</f>
        <v/>
      </c>
      <c r="D581" s="14" t="str">
        <f t="shared" si="3"/>
        <v/>
      </c>
      <c r="E581" s="14" t="str">
        <f t="shared" si="4"/>
        <v/>
      </c>
      <c r="F581" s="6" t="str">
        <f>IF($A581&lt;&gt;"",MAXIFS(Token!$C:$C,Token!$A:$A,$D581),)</f>
        <v/>
      </c>
      <c r="L581" s="21" t="str">
        <f t="shared" si="5"/>
        <v/>
      </c>
    </row>
    <row r="582">
      <c r="A582" s="33" t="str">
        <f t="shared" si="1"/>
        <v/>
      </c>
      <c r="B582" s="22" t="str">
        <f t="shared" si="2"/>
        <v/>
      </c>
      <c r="C582" s="14" t="str">
        <f>IF($A582&lt;&gt;"",MINIFS(Merchant!$A:$A,Merchant!$B:$B,$G$2),)</f>
        <v/>
      </c>
      <c r="D582" s="14" t="str">
        <f t="shared" si="3"/>
        <v/>
      </c>
      <c r="E582" s="14" t="str">
        <f t="shared" si="4"/>
        <v/>
      </c>
      <c r="F582" s="6" t="str">
        <f>IF($A582&lt;&gt;"",MAXIFS(Token!$C:$C,Token!$A:$A,$D582),)</f>
        <v/>
      </c>
      <c r="L582" s="21" t="str">
        <f t="shared" si="5"/>
        <v/>
      </c>
    </row>
    <row r="583">
      <c r="A583" s="33" t="str">
        <f t="shared" si="1"/>
        <v/>
      </c>
      <c r="B583" s="22" t="str">
        <f t="shared" si="2"/>
        <v/>
      </c>
      <c r="C583" s="14" t="str">
        <f>IF($A583&lt;&gt;"",MINIFS(Merchant!$A:$A,Merchant!$B:$B,$G$2),)</f>
        <v/>
      </c>
      <c r="D583" s="14" t="str">
        <f t="shared" si="3"/>
        <v/>
      </c>
      <c r="E583" s="14" t="str">
        <f t="shared" si="4"/>
        <v/>
      </c>
      <c r="F583" s="6" t="str">
        <f>IF($A583&lt;&gt;"",MAXIFS(Token!$C:$C,Token!$A:$A,$D583),)</f>
        <v/>
      </c>
      <c r="L583" s="21" t="str">
        <f t="shared" si="5"/>
        <v/>
      </c>
    </row>
    <row r="584">
      <c r="A584" s="33" t="str">
        <f t="shared" si="1"/>
        <v/>
      </c>
      <c r="B584" s="22" t="str">
        <f t="shared" si="2"/>
        <v/>
      </c>
      <c r="C584" s="14" t="str">
        <f>IF($A584&lt;&gt;"",MINIFS(Merchant!$A:$A,Merchant!$B:$B,$G$2),)</f>
        <v/>
      </c>
      <c r="D584" s="14" t="str">
        <f t="shared" si="3"/>
        <v/>
      </c>
      <c r="E584" s="14" t="str">
        <f t="shared" si="4"/>
        <v/>
      </c>
      <c r="F584" s="6" t="str">
        <f>IF($A584&lt;&gt;"",MAXIFS(Token!$C:$C,Token!$A:$A,$D584),)</f>
        <v/>
      </c>
      <c r="L584" s="21" t="str">
        <f t="shared" si="5"/>
        <v/>
      </c>
    </row>
    <row r="585">
      <c r="A585" s="33" t="str">
        <f t="shared" si="1"/>
        <v/>
      </c>
      <c r="B585" s="22" t="str">
        <f t="shared" si="2"/>
        <v/>
      </c>
      <c r="C585" s="14" t="str">
        <f>IF($A585&lt;&gt;"",MINIFS(Merchant!$A:$A,Merchant!$B:$B,$G$2),)</f>
        <v/>
      </c>
      <c r="D585" s="14" t="str">
        <f t="shared" si="3"/>
        <v/>
      </c>
      <c r="E585" s="14" t="str">
        <f t="shared" si="4"/>
        <v/>
      </c>
      <c r="F585" s="6" t="str">
        <f>IF($A585&lt;&gt;"",MAXIFS(Token!$C:$C,Token!$A:$A,$D585),)</f>
        <v/>
      </c>
      <c r="L585" s="21" t="str">
        <f t="shared" si="5"/>
        <v/>
      </c>
    </row>
    <row r="586">
      <c r="A586" s="33" t="str">
        <f t="shared" si="1"/>
        <v/>
      </c>
      <c r="B586" s="22" t="str">
        <f t="shared" si="2"/>
        <v/>
      </c>
      <c r="C586" s="14" t="str">
        <f>IF($A586&lt;&gt;"",MINIFS(Merchant!$A:$A,Merchant!$B:$B,$G$2),)</f>
        <v/>
      </c>
      <c r="D586" s="14" t="str">
        <f t="shared" si="3"/>
        <v/>
      </c>
      <c r="E586" s="14" t="str">
        <f t="shared" si="4"/>
        <v/>
      </c>
      <c r="F586" s="6" t="str">
        <f>IF($A586&lt;&gt;"",MAXIFS(Token!$C:$C,Token!$A:$A,$D586),)</f>
        <v/>
      </c>
      <c r="L586" s="21" t="str">
        <f t="shared" si="5"/>
        <v/>
      </c>
    </row>
    <row r="587">
      <c r="A587" s="33" t="str">
        <f t="shared" si="1"/>
        <v/>
      </c>
      <c r="B587" s="22" t="str">
        <f t="shared" si="2"/>
        <v/>
      </c>
      <c r="C587" s="14" t="str">
        <f>IF($A587&lt;&gt;"",MINIFS(Merchant!$A:$A,Merchant!$B:$B,$G$2),)</f>
        <v/>
      </c>
      <c r="D587" s="14" t="str">
        <f t="shared" si="3"/>
        <v/>
      </c>
      <c r="E587" s="14" t="str">
        <f t="shared" si="4"/>
        <v/>
      </c>
      <c r="F587" s="6" t="str">
        <f>IF($A587&lt;&gt;"",MAXIFS(Token!$C:$C,Token!$A:$A,$D587),)</f>
        <v/>
      </c>
      <c r="L587" s="21" t="str">
        <f t="shared" si="5"/>
        <v/>
      </c>
    </row>
    <row r="588">
      <c r="A588" s="33" t="str">
        <f t="shared" si="1"/>
        <v/>
      </c>
      <c r="B588" s="22" t="str">
        <f t="shared" si="2"/>
        <v/>
      </c>
      <c r="C588" s="14" t="str">
        <f>IF($A588&lt;&gt;"",MINIFS(Merchant!$A:$A,Merchant!$B:$B,$G$2),)</f>
        <v/>
      </c>
      <c r="D588" s="14" t="str">
        <f t="shared" si="3"/>
        <v/>
      </c>
      <c r="E588" s="14" t="str">
        <f t="shared" si="4"/>
        <v/>
      </c>
      <c r="F588" s="6" t="str">
        <f>IF($A588&lt;&gt;"",MAXIFS(Token!$C:$C,Token!$A:$A,$D588),)</f>
        <v/>
      </c>
      <c r="L588" s="21" t="str">
        <f t="shared" si="5"/>
        <v/>
      </c>
    </row>
    <row r="589">
      <c r="A589" s="33" t="str">
        <f t="shared" si="1"/>
        <v/>
      </c>
      <c r="B589" s="22" t="str">
        <f t="shared" si="2"/>
        <v/>
      </c>
      <c r="C589" s="14" t="str">
        <f>IF($A589&lt;&gt;"",MINIFS(Merchant!$A:$A,Merchant!$B:$B,$G$2),)</f>
        <v/>
      </c>
      <c r="D589" s="14" t="str">
        <f t="shared" si="3"/>
        <v/>
      </c>
      <c r="E589" s="14" t="str">
        <f t="shared" si="4"/>
        <v/>
      </c>
      <c r="F589" s="6" t="str">
        <f>IF($A589&lt;&gt;"",MAXIFS(Token!$C:$C,Token!$A:$A,$D589),)</f>
        <v/>
      </c>
      <c r="L589" s="21" t="str">
        <f t="shared" si="5"/>
        <v/>
      </c>
    </row>
    <row r="590">
      <c r="A590" s="33" t="str">
        <f t="shared" si="1"/>
        <v/>
      </c>
      <c r="B590" s="22" t="str">
        <f t="shared" si="2"/>
        <v/>
      </c>
      <c r="C590" s="14" t="str">
        <f>IF($A590&lt;&gt;"",MINIFS(Merchant!$A:$A,Merchant!$B:$B,$G$2),)</f>
        <v/>
      </c>
      <c r="D590" s="14" t="str">
        <f t="shared" si="3"/>
        <v/>
      </c>
      <c r="E590" s="14" t="str">
        <f t="shared" si="4"/>
        <v/>
      </c>
      <c r="F590" s="6" t="str">
        <f>IF($A590&lt;&gt;"",MAXIFS(Token!$C:$C,Token!$A:$A,$D590),)</f>
        <v/>
      </c>
      <c r="L590" s="21" t="str">
        <f t="shared" si="5"/>
        <v/>
      </c>
    </row>
    <row r="591">
      <c r="A591" s="33" t="str">
        <f t="shared" si="1"/>
        <v/>
      </c>
      <c r="B591" s="22" t="str">
        <f t="shared" si="2"/>
        <v/>
      </c>
      <c r="C591" s="14" t="str">
        <f>IF($A591&lt;&gt;"",MINIFS(Merchant!$A:$A,Merchant!$B:$B,$G$2),)</f>
        <v/>
      </c>
      <c r="D591" s="14" t="str">
        <f t="shared" si="3"/>
        <v/>
      </c>
      <c r="E591" s="14" t="str">
        <f t="shared" si="4"/>
        <v/>
      </c>
      <c r="F591" s="6" t="str">
        <f>IF($A591&lt;&gt;"",MAXIFS(Token!$C:$C,Token!$A:$A,$D591),)</f>
        <v/>
      </c>
      <c r="L591" s="21" t="str">
        <f t="shared" si="5"/>
        <v/>
      </c>
    </row>
    <row r="592">
      <c r="A592" s="33" t="str">
        <f t="shared" si="1"/>
        <v/>
      </c>
      <c r="B592" s="22" t="str">
        <f t="shared" si="2"/>
        <v/>
      </c>
      <c r="C592" s="14" t="str">
        <f>IF($A592&lt;&gt;"",MINIFS(Merchant!$A:$A,Merchant!$B:$B,$G$2),)</f>
        <v/>
      </c>
      <c r="D592" s="14" t="str">
        <f t="shared" si="3"/>
        <v/>
      </c>
      <c r="E592" s="14" t="str">
        <f t="shared" si="4"/>
        <v/>
      </c>
      <c r="F592" s="6" t="str">
        <f>IF($A592&lt;&gt;"",MAXIFS(Token!$C:$C,Token!$A:$A,$D592),)</f>
        <v/>
      </c>
      <c r="L592" s="21" t="str">
        <f t="shared" si="5"/>
        <v/>
      </c>
    </row>
    <row r="593">
      <c r="A593" s="33" t="str">
        <f t="shared" si="1"/>
        <v/>
      </c>
      <c r="B593" s="22" t="str">
        <f t="shared" si="2"/>
        <v/>
      </c>
      <c r="C593" s="14" t="str">
        <f>IF($A593&lt;&gt;"",MINIFS(Merchant!$A:$A,Merchant!$B:$B,$G$2),)</f>
        <v/>
      </c>
      <c r="D593" s="14" t="str">
        <f t="shared" si="3"/>
        <v/>
      </c>
      <c r="E593" s="14" t="str">
        <f t="shared" si="4"/>
        <v/>
      </c>
      <c r="F593" s="6" t="str">
        <f>IF($A593&lt;&gt;"",MAXIFS(Token!$C:$C,Token!$A:$A,$D593),)</f>
        <v/>
      </c>
      <c r="L593" s="21" t="str">
        <f t="shared" si="5"/>
        <v/>
      </c>
    </row>
    <row r="594">
      <c r="A594" s="33" t="str">
        <f t="shared" si="1"/>
        <v/>
      </c>
      <c r="B594" s="22" t="str">
        <f t="shared" si="2"/>
        <v/>
      </c>
      <c r="C594" s="14" t="str">
        <f>IF($A594&lt;&gt;"",MINIFS(Merchant!$A:$A,Merchant!$B:$B,$G$2),)</f>
        <v/>
      </c>
      <c r="D594" s="14" t="str">
        <f t="shared" si="3"/>
        <v/>
      </c>
      <c r="E594" s="14" t="str">
        <f t="shared" si="4"/>
        <v/>
      </c>
      <c r="F594" s="6" t="str">
        <f>IF($A594&lt;&gt;"",MAXIFS(Token!$C:$C,Token!$A:$A,$D594),)</f>
        <v/>
      </c>
      <c r="L594" s="21" t="str">
        <f t="shared" si="5"/>
        <v/>
      </c>
    </row>
    <row r="595">
      <c r="A595" s="33" t="str">
        <f t="shared" si="1"/>
        <v/>
      </c>
      <c r="B595" s="22" t="str">
        <f t="shared" si="2"/>
        <v/>
      </c>
      <c r="C595" s="14" t="str">
        <f>IF($A595&lt;&gt;"",MINIFS(Merchant!$A:$A,Merchant!$B:$B,$G$2),)</f>
        <v/>
      </c>
      <c r="D595" s="14" t="str">
        <f t="shared" si="3"/>
        <v/>
      </c>
      <c r="E595" s="14" t="str">
        <f t="shared" si="4"/>
        <v/>
      </c>
      <c r="F595" s="6" t="str">
        <f>IF($A595&lt;&gt;"",MAXIFS(Token!$C:$C,Token!$A:$A,$D595),)</f>
        <v/>
      </c>
      <c r="L595" s="21" t="str">
        <f t="shared" si="5"/>
        <v/>
      </c>
    </row>
    <row r="596">
      <c r="A596" s="33" t="str">
        <f t="shared" si="1"/>
        <v/>
      </c>
      <c r="B596" s="22" t="str">
        <f t="shared" si="2"/>
        <v/>
      </c>
      <c r="C596" s="14" t="str">
        <f>IF($A596&lt;&gt;"",MINIFS(Merchant!$A:$A,Merchant!$B:$B,$G$2),)</f>
        <v/>
      </c>
      <c r="D596" s="14" t="str">
        <f t="shared" si="3"/>
        <v/>
      </c>
      <c r="E596" s="14" t="str">
        <f t="shared" si="4"/>
        <v/>
      </c>
      <c r="F596" s="6" t="str">
        <f>IF($A596&lt;&gt;"",MAXIFS(Token!$C:$C,Token!$A:$A,$D596),)</f>
        <v/>
      </c>
      <c r="L596" s="21" t="str">
        <f t="shared" si="5"/>
        <v/>
      </c>
    </row>
    <row r="597">
      <c r="A597" s="33" t="str">
        <f t="shared" si="1"/>
        <v/>
      </c>
      <c r="B597" s="22" t="str">
        <f t="shared" si="2"/>
        <v/>
      </c>
      <c r="C597" s="14" t="str">
        <f>IF($A597&lt;&gt;"",MINIFS(Merchant!$A:$A,Merchant!$B:$B,$G$2),)</f>
        <v/>
      </c>
      <c r="D597" s="14" t="str">
        <f t="shared" si="3"/>
        <v/>
      </c>
      <c r="E597" s="14" t="str">
        <f t="shared" si="4"/>
        <v/>
      </c>
      <c r="F597" s="6" t="str">
        <f>IF($A597&lt;&gt;"",MAXIFS(Token!$C:$C,Token!$A:$A,$D597),)</f>
        <v/>
      </c>
      <c r="L597" s="21" t="str">
        <f t="shared" si="5"/>
        <v/>
      </c>
    </row>
    <row r="598">
      <c r="A598" s="33" t="str">
        <f t="shared" si="1"/>
        <v/>
      </c>
      <c r="B598" s="22" t="str">
        <f t="shared" si="2"/>
        <v/>
      </c>
      <c r="C598" s="14" t="str">
        <f>IF($A598&lt;&gt;"",MINIFS(Merchant!$A:$A,Merchant!$B:$B,$G$2),)</f>
        <v/>
      </c>
      <c r="D598" s="14" t="str">
        <f t="shared" si="3"/>
        <v/>
      </c>
      <c r="E598" s="14" t="str">
        <f t="shared" si="4"/>
        <v/>
      </c>
      <c r="F598" s="6" t="str">
        <f>IF($A598&lt;&gt;"",MAXIFS(Token!$C:$C,Token!$A:$A,$D598),)</f>
        <v/>
      </c>
      <c r="L598" s="21" t="str">
        <f t="shared" si="5"/>
        <v/>
      </c>
    </row>
    <row r="599">
      <c r="A599" s="33" t="str">
        <f t="shared" si="1"/>
        <v/>
      </c>
      <c r="B599" s="22" t="str">
        <f t="shared" si="2"/>
        <v/>
      </c>
      <c r="C599" s="14" t="str">
        <f>IF($A599&lt;&gt;"",MINIFS(Merchant!$A:$A,Merchant!$B:$B,$G$2),)</f>
        <v/>
      </c>
      <c r="D599" s="14" t="str">
        <f t="shared" si="3"/>
        <v/>
      </c>
      <c r="E599" s="14" t="str">
        <f t="shared" si="4"/>
        <v/>
      </c>
      <c r="F599" s="6" t="str">
        <f>IF($A599&lt;&gt;"",MAXIFS(Token!$C:$C,Token!$A:$A,$D599),)</f>
        <v/>
      </c>
      <c r="L599" s="21" t="str">
        <f t="shared" si="5"/>
        <v/>
      </c>
    </row>
    <row r="600">
      <c r="A600" s="33" t="str">
        <f t="shared" si="1"/>
        <v/>
      </c>
      <c r="B600" s="22" t="str">
        <f t="shared" si="2"/>
        <v/>
      </c>
      <c r="C600" s="14" t="str">
        <f>IF($A600&lt;&gt;"",MINIFS(Merchant!$A:$A,Merchant!$B:$B,$G$2),)</f>
        <v/>
      </c>
      <c r="D600" s="14" t="str">
        <f t="shared" si="3"/>
        <v/>
      </c>
      <c r="E600" s="14" t="str">
        <f t="shared" si="4"/>
        <v/>
      </c>
      <c r="F600" s="6" t="str">
        <f>IF($A600&lt;&gt;"",MAXIFS(Token!$C:$C,Token!$A:$A,$D600),)</f>
        <v/>
      </c>
      <c r="L600" s="21" t="str">
        <f t="shared" si="5"/>
        <v/>
      </c>
    </row>
    <row r="601">
      <c r="A601" s="33" t="str">
        <f t="shared" si="1"/>
        <v/>
      </c>
      <c r="B601" s="22" t="str">
        <f t="shared" si="2"/>
        <v/>
      </c>
      <c r="C601" s="14" t="str">
        <f>IF($A601&lt;&gt;"",MINIFS(Merchant!$A:$A,Merchant!$B:$B,$G$2),)</f>
        <v/>
      </c>
      <c r="D601" s="14" t="str">
        <f t="shared" si="3"/>
        <v/>
      </c>
      <c r="E601" s="14" t="str">
        <f t="shared" si="4"/>
        <v/>
      </c>
      <c r="F601" s="6" t="str">
        <f>IF($A601&lt;&gt;"",MAXIFS(Token!$C:$C,Token!$A:$A,$D601),)</f>
        <v/>
      </c>
      <c r="L601" s="21" t="str">
        <f t="shared" si="5"/>
        <v/>
      </c>
    </row>
    <row r="602">
      <c r="A602" s="33" t="str">
        <f t="shared" si="1"/>
        <v/>
      </c>
      <c r="B602" s="22" t="str">
        <f t="shared" si="2"/>
        <v/>
      </c>
      <c r="C602" s="14" t="str">
        <f>IF($A602&lt;&gt;"",MINIFS(Merchant!$A:$A,Merchant!$B:$B,$G$2),)</f>
        <v/>
      </c>
      <c r="D602" s="14" t="str">
        <f t="shared" si="3"/>
        <v/>
      </c>
      <c r="E602" s="14" t="str">
        <f t="shared" si="4"/>
        <v/>
      </c>
      <c r="F602" s="6" t="str">
        <f>IF($A602&lt;&gt;"",MAXIFS(Token!$C:$C,Token!$A:$A,$D602),)</f>
        <v/>
      </c>
      <c r="L602" s="21" t="str">
        <f t="shared" si="5"/>
        <v/>
      </c>
    </row>
    <row r="603">
      <c r="A603" s="33" t="str">
        <f t="shared" si="1"/>
        <v/>
      </c>
      <c r="B603" s="22" t="str">
        <f t="shared" si="2"/>
        <v/>
      </c>
      <c r="C603" s="14" t="str">
        <f>IF($A603&lt;&gt;"",MINIFS(Merchant!$A:$A,Merchant!$B:$B,$G$2),)</f>
        <v/>
      </c>
      <c r="D603" s="14" t="str">
        <f t="shared" si="3"/>
        <v/>
      </c>
      <c r="E603" s="14" t="str">
        <f t="shared" si="4"/>
        <v/>
      </c>
      <c r="F603" s="6" t="str">
        <f>IF($A603&lt;&gt;"",MAXIFS(Token!$C:$C,Token!$A:$A,$D603),)</f>
        <v/>
      </c>
      <c r="L603" s="21" t="str">
        <f t="shared" si="5"/>
        <v/>
      </c>
    </row>
    <row r="604">
      <c r="A604" s="33" t="str">
        <f t="shared" si="1"/>
        <v/>
      </c>
      <c r="B604" s="22" t="str">
        <f t="shared" si="2"/>
        <v/>
      </c>
      <c r="C604" s="14" t="str">
        <f>IF($A604&lt;&gt;"",MINIFS(Merchant!$A:$A,Merchant!$B:$B,$G$2),)</f>
        <v/>
      </c>
      <c r="D604" s="14" t="str">
        <f t="shared" si="3"/>
        <v/>
      </c>
      <c r="E604" s="14" t="str">
        <f t="shared" si="4"/>
        <v/>
      </c>
      <c r="F604" s="6" t="str">
        <f>IF($A604&lt;&gt;"",MAXIFS(Token!$C:$C,Token!$A:$A,$D604),)</f>
        <v/>
      </c>
      <c r="L604" s="21" t="str">
        <f t="shared" si="5"/>
        <v/>
      </c>
    </row>
    <row r="605">
      <c r="A605" s="33" t="str">
        <f t="shared" si="1"/>
        <v/>
      </c>
      <c r="B605" s="22" t="str">
        <f t="shared" si="2"/>
        <v/>
      </c>
      <c r="C605" s="14" t="str">
        <f>IF($A605&lt;&gt;"",MINIFS(Merchant!$A:$A,Merchant!$B:$B,$G$2),)</f>
        <v/>
      </c>
      <c r="D605" s="14" t="str">
        <f t="shared" si="3"/>
        <v/>
      </c>
      <c r="E605" s="14" t="str">
        <f t="shared" si="4"/>
        <v/>
      </c>
      <c r="F605" s="6" t="str">
        <f>IF($A605&lt;&gt;"",MAXIFS(Token!$C:$C,Token!$A:$A,$D605),)</f>
        <v/>
      </c>
      <c r="L605" s="21" t="str">
        <f t="shared" si="5"/>
        <v/>
      </c>
    </row>
    <row r="606">
      <c r="A606" s="33" t="str">
        <f t="shared" si="1"/>
        <v/>
      </c>
      <c r="B606" s="22" t="str">
        <f t="shared" si="2"/>
        <v/>
      </c>
      <c r="C606" s="14" t="str">
        <f>IF($A606&lt;&gt;"",MINIFS(Merchant!$A:$A,Merchant!$B:$B,$G$2),)</f>
        <v/>
      </c>
      <c r="D606" s="14" t="str">
        <f t="shared" si="3"/>
        <v/>
      </c>
      <c r="E606" s="14" t="str">
        <f t="shared" si="4"/>
        <v/>
      </c>
      <c r="F606" s="6" t="str">
        <f>IF($A606&lt;&gt;"",MAXIFS(Token!$C:$C,Token!$A:$A,$D606),)</f>
        <v/>
      </c>
      <c r="L606" s="21" t="str">
        <f t="shared" si="5"/>
        <v/>
      </c>
    </row>
    <row r="607">
      <c r="A607" s="33" t="str">
        <f t="shared" si="1"/>
        <v/>
      </c>
      <c r="B607" s="22" t="str">
        <f t="shared" si="2"/>
        <v/>
      </c>
      <c r="C607" s="14" t="str">
        <f>IF($A607&lt;&gt;"",MINIFS(Merchant!$A:$A,Merchant!$B:$B,$G$2),)</f>
        <v/>
      </c>
      <c r="D607" s="14" t="str">
        <f t="shared" si="3"/>
        <v/>
      </c>
      <c r="E607" s="14" t="str">
        <f t="shared" si="4"/>
        <v/>
      </c>
      <c r="F607" s="6" t="str">
        <f>IF($A607&lt;&gt;"",MAXIFS(Token!$C:$C,Token!$A:$A,$D607),)</f>
        <v/>
      </c>
      <c r="L607" s="21" t="str">
        <f t="shared" si="5"/>
        <v/>
      </c>
    </row>
    <row r="608">
      <c r="A608" s="33" t="str">
        <f t="shared" si="1"/>
        <v/>
      </c>
      <c r="B608" s="22" t="str">
        <f t="shared" si="2"/>
        <v/>
      </c>
      <c r="C608" s="14" t="str">
        <f>IF($A608&lt;&gt;"",MINIFS(Merchant!$A:$A,Merchant!$B:$B,$G$2),)</f>
        <v/>
      </c>
      <c r="D608" s="14" t="str">
        <f t="shared" si="3"/>
        <v/>
      </c>
      <c r="E608" s="14" t="str">
        <f t="shared" si="4"/>
        <v/>
      </c>
      <c r="F608" s="6" t="str">
        <f>IF($A608&lt;&gt;"",MAXIFS(Token!$C:$C,Token!$A:$A,$D608),)</f>
        <v/>
      </c>
      <c r="L608" s="21" t="str">
        <f t="shared" si="5"/>
        <v/>
      </c>
    </row>
    <row r="609">
      <c r="A609" s="33" t="str">
        <f t="shared" si="1"/>
        <v/>
      </c>
      <c r="B609" s="22" t="str">
        <f t="shared" si="2"/>
        <v/>
      </c>
      <c r="C609" s="14" t="str">
        <f>IF($A609&lt;&gt;"",MINIFS(Merchant!$A:$A,Merchant!$B:$B,$G$2),)</f>
        <v/>
      </c>
      <c r="D609" s="14" t="str">
        <f t="shared" si="3"/>
        <v/>
      </c>
      <c r="E609" s="14" t="str">
        <f t="shared" si="4"/>
        <v/>
      </c>
      <c r="F609" s="6" t="str">
        <f>IF($A609&lt;&gt;"",MAXIFS(Token!$C:$C,Token!$A:$A,$D609),)</f>
        <v/>
      </c>
      <c r="L609" s="21" t="str">
        <f t="shared" si="5"/>
        <v/>
      </c>
    </row>
    <row r="610">
      <c r="A610" s="33" t="str">
        <f t="shared" si="1"/>
        <v/>
      </c>
      <c r="B610" s="22" t="str">
        <f t="shared" si="2"/>
        <v/>
      </c>
      <c r="C610" s="14" t="str">
        <f>IF($A610&lt;&gt;"",MINIFS(Merchant!$A:$A,Merchant!$B:$B,$G$2),)</f>
        <v/>
      </c>
      <c r="D610" s="14" t="str">
        <f t="shared" si="3"/>
        <v/>
      </c>
      <c r="E610" s="14" t="str">
        <f t="shared" si="4"/>
        <v/>
      </c>
      <c r="F610" s="6" t="str">
        <f>IF($A610&lt;&gt;"",MAXIFS(Token!$C:$C,Token!$A:$A,$D610),)</f>
        <v/>
      </c>
      <c r="L610" s="21" t="str">
        <f t="shared" si="5"/>
        <v/>
      </c>
    </row>
    <row r="611">
      <c r="A611" s="33" t="str">
        <f t="shared" si="1"/>
        <v/>
      </c>
      <c r="B611" s="22" t="str">
        <f t="shared" si="2"/>
        <v/>
      </c>
      <c r="C611" s="14" t="str">
        <f>IF($A611&lt;&gt;"",MINIFS(Merchant!$A:$A,Merchant!$B:$B,$G$2),)</f>
        <v/>
      </c>
      <c r="D611" s="14" t="str">
        <f t="shared" si="3"/>
        <v/>
      </c>
      <c r="E611" s="14" t="str">
        <f t="shared" si="4"/>
        <v/>
      </c>
      <c r="F611" s="6" t="str">
        <f>IF($A611&lt;&gt;"",MAXIFS(Token!$C:$C,Token!$A:$A,$D611),)</f>
        <v/>
      </c>
      <c r="L611" s="21" t="str">
        <f t="shared" si="5"/>
        <v/>
      </c>
    </row>
    <row r="612">
      <c r="A612" s="33" t="str">
        <f t="shared" si="1"/>
        <v/>
      </c>
      <c r="B612" s="22" t="str">
        <f t="shared" si="2"/>
        <v/>
      </c>
      <c r="C612" s="14" t="str">
        <f>IF($A612&lt;&gt;"",MINIFS(Merchant!$A:$A,Merchant!$B:$B,$G$2),)</f>
        <v/>
      </c>
      <c r="D612" s="14" t="str">
        <f t="shared" si="3"/>
        <v/>
      </c>
      <c r="E612" s="14" t="str">
        <f t="shared" si="4"/>
        <v/>
      </c>
      <c r="F612" s="6" t="str">
        <f>IF($A612&lt;&gt;"",MAXIFS(Token!$C:$C,Token!$A:$A,$D612),)</f>
        <v/>
      </c>
      <c r="L612" s="21" t="str">
        <f t="shared" si="5"/>
        <v/>
      </c>
    </row>
    <row r="613">
      <c r="A613" s="33" t="str">
        <f t="shared" si="1"/>
        <v/>
      </c>
      <c r="B613" s="22" t="str">
        <f t="shared" si="2"/>
        <v/>
      </c>
      <c r="C613" s="14" t="str">
        <f>IF($A613&lt;&gt;"",MINIFS(Merchant!$A:$A,Merchant!$B:$B,$G$2),)</f>
        <v/>
      </c>
      <c r="D613" s="14" t="str">
        <f t="shared" si="3"/>
        <v/>
      </c>
      <c r="E613" s="14" t="str">
        <f t="shared" si="4"/>
        <v/>
      </c>
      <c r="F613" s="6" t="str">
        <f>IF($A613&lt;&gt;"",MAXIFS(Token!$C:$C,Token!$A:$A,$D613),)</f>
        <v/>
      </c>
      <c r="L613" s="21" t="str">
        <f t="shared" si="5"/>
        <v/>
      </c>
    </row>
    <row r="614">
      <c r="A614" s="33" t="str">
        <f t="shared" si="1"/>
        <v/>
      </c>
      <c r="B614" s="22" t="str">
        <f t="shared" si="2"/>
        <v/>
      </c>
      <c r="C614" s="14" t="str">
        <f>IF($A614&lt;&gt;"",MINIFS(Merchant!$A:$A,Merchant!$B:$B,$G$2),)</f>
        <v/>
      </c>
      <c r="D614" s="14" t="str">
        <f t="shared" si="3"/>
        <v/>
      </c>
      <c r="E614" s="14" t="str">
        <f t="shared" si="4"/>
        <v/>
      </c>
      <c r="F614" s="6" t="str">
        <f>IF($A614&lt;&gt;"",MAXIFS(Token!$C:$C,Token!$A:$A,$D614),)</f>
        <v/>
      </c>
      <c r="L614" s="21" t="str">
        <f t="shared" si="5"/>
        <v/>
      </c>
    </row>
    <row r="615">
      <c r="A615" s="33" t="str">
        <f t="shared" si="1"/>
        <v/>
      </c>
      <c r="B615" s="22" t="str">
        <f t="shared" si="2"/>
        <v/>
      </c>
      <c r="C615" s="14" t="str">
        <f>IF($A615&lt;&gt;"",MINIFS(Merchant!$A:$A,Merchant!$B:$B,$G$2),)</f>
        <v/>
      </c>
      <c r="D615" s="14" t="str">
        <f t="shared" si="3"/>
        <v/>
      </c>
      <c r="E615" s="14" t="str">
        <f t="shared" si="4"/>
        <v/>
      </c>
      <c r="F615" s="6" t="str">
        <f>IF($A615&lt;&gt;"",MAXIFS(Token!$C:$C,Token!$A:$A,$D615),)</f>
        <v/>
      </c>
      <c r="L615" s="21" t="str">
        <f t="shared" si="5"/>
        <v/>
      </c>
    </row>
    <row r="616">
      <c r="A616" s="33" t="str">
        <f t="shared" si="1"/>
        <v/>
      </c>
      <c r="B616" s="22" t="str">
        <f t="shared" si="2"/>
        <v/>
      </c>
      <c r="C616" s="14" t="str">
        <f>IF($A616&lt;&gt;"",MINIFS(Merchant!$A:$A,Merchant!$B:$B,$G$2),)</f>
        <v/>
      </c>
      <c r="D616" s="14" t="str">
        <f t="shared" si="3"/>
        <v/>
      </c>
      <c r="E616" s="14" t="str">
        <f t="shared" si="4"/>
        <v/>
      </c>
      <c r="F616" s="6" t="str">
        <f>IF($A616&lt;&gt;"",MAXIFS(Token!$C:$C,Token!$A:$A,$D616),)</f>
        <v/>
      </c>
      <c r="L616" s="21" t="str">
        <f t="shared" si="5"/>
        <v/>
      </c>
    </row>
    <row r="617">
      <c r="A617" s="33" t="str">
        <f t="shared" si="1"/>
        <v/>
      </c>
      <c r="B617" s="22" t="str">
        <f t="shared" si="2"/>
        <v/>
      </c>
      <c r="C617" s="14" t="str">
        <f>IF($A617&lt;&gt;"",MINIFS(Merchant!$A:$A,Merchant!$B:$B,$G$2),)</f>
        <v/>
      </c>
      <c r="D617" s="14" t="str">
        <f t="shared" si="3"/>
        <v/>
      </c>
      <c r="E617" s="14" t="str">
        <f t="shared" si="4"/>
        <v/>
      </c>
      <c r="F617" s="6" t="str">
        <f>IF($A617&lt;&gt;"",MAXIFS(Token!$C:$C,Token!$A:$A,$D617),)</f>
        <v/>
      </c>
      <c r="L617" s="21" t="str">
        <f t="shared" si="5"/>
        <v/>
      </c>
    </row>
    <row r="618">
      <c r="A618" s="33" t="str">
        <f t="shared" si="1"/>
        <v/>
      </c>
      <c r="B618" s="22" t="str">
        <f t="shared" si="2"/>
        <v/>
      </c>
      <c r="C618" s="14" t="str">
        <f>IF($A618&lt;&gt;"",MINIFS(Merchant!$A:$A,Merchant!$B:$B,$G$2),)</f>
        <v/>
      </c>
      <c r="D618" s="14" t="str">
        <f t="shared" si="3"/>
        <v/>
      </c>
      <c r="E618" s="14" t="str">
        <f t="shared" si="4"/>
        <v/>
      </c>
      <c r="F618" s="6" t="str">
        <f>IF($A618&lt;&gt;"",MAXIFS(Token!$C:$C,Token!$A:$A,$D618),)</f>
        <v/>
      </c>
      <c r="L618" s="21" t="str">
        <f t="shared" si="5"/>
        <v/>
      </c>
    </row>
    <row r="619">
      <c r="A619" s="33" t="str">
        <f t="shared" si="1"/>
        <v/>
      </c>
      <c r="B619" s="22" t="str">
        <f t="shared" si="2"/>
        <v/>
      </c>
      <c r="C619" s="14" t="str">
        <f>IF($A619&lt;&gt;"",MINIFS(Merchant!$A:$A,Merchant!$B:$B,$G$2),)</f>
        <v/>
      </c>
      <c r="D619" s="14" t="str">
        <f t="shared" si="3"/>
        <v/>
      </c>
      <c r="E619" s="14" t="str">
        <f t="shared" si="4"/>
        <v/>
      </c>
      <c r="F619" s="6" t="str">
        <f>IF($A619&lt;&gt;"",MAXIFS(Token!$C:$C,Token!$A:$A,$D619),)</f>
        <v/>
      </c>
      <c r="L619" s="21" t="str">
        <f t="shared" si="5"/>
        <v/>
      </c>
    </row>
    <row r="620">
      <c r="A620" s="33" t="str">
        <f t="shared" si="1"/>
        <v/>
      </c>
      <c r="B620" s="22" t="str">
        <f t="shared" si="2"/>
        <v/>
      </c>
      <c r="C620" s="14" t="str">
        <f>IF($A620&lt;&gt;"",MINIFS(Merchant!$A:$A,Merchant!$B:$B,$G$2),)</f>
        <v/>
      </c>
      <c r="D620" s="14" t="str">
        <f t="shared" si="3"/>
        <v/>
      </c>
      <c r="E620" s="14" t="str">
        <f t="shared" si="4"/>
        <v/>
      </c>
      <c r="F620" s="6" t="str">
        <f>IF($A620&lt;&gt;"",MAXIFS(Token!$C:$C,Token!$A:$A,$D620),)</f>
        <v/>
      </c>
      <c r="L620" s="21" t="str">
        <f t="shared" si="5"/>
        <v/>
      </c>
    </row>
    <row r="621">
      <c r="A621" s="33" t="str">
        <f t="shared" si="1"/>
        <v/>
      </c>
      <c r="B621" s="22" t="str">
        <f t="shared" si="2"/>
        <v/>
      </c>
      <c r="C621" s="14" t="str">
        <f>IF($A621&lt;&gt;"",MINIFS(Merchant!$A:$A,Merchant!$B:$B,$G$2),)</f>
        <v/>
      </c>
      <c r="D621" s="14" t="str">
        <f t="shared" si="3"/>
        <v/>
      </c>
      <c r="E621" s="14" t="str">
        <f t="shared" si="4"/>
        <v/>
      </c>
      <c r="F621" s="6" t="str">
        <f>IF($A621&lt;&gt;"",MAXIFS(Token!$C:$C,Token!$A:$A,$D621),)</f>
        <v/>
      </c>
      <c r="L621" s="21" t="str">
        <f t="shared" si="5"/>
        <v/>
      </c>
    </row>
    <row r="622">
      <c r="A622" s="33" t="str">
        <f t="shared" si="1"/>
        <v/>
      </c>
      <c r="B622" s="22" t="str">
        <f t="shared" si="2"/>
        <v/>
      </c>
      <c r="C622" s="14" t="str">
        <f>IF($A622&lt;&gt;"",MINIFS(Merchant!$A:$A,Merchant!$B:$B,$G$2),)</f>
        <v/>
      </c>
      <c r="D622" s="14" t="str">
        <f t="shared" si="3"/>
        <v/>
      </c>
      <c r="E622" s="14" t="str">
        <f t="shared" si="4"/>
        <v/>
      </c>
      <c r="F622" s="6" t="str">
        <f>IF($A622&lt;&gt;"",MAXIFS(Token!$C:$C,Token!$A:$A,$D622),)</f>
        <v/>
      </c>
      <c r="L622" s="21" t="str">
        <f t="shared" si="5"/>
        <v/>
      </c>
    </row>
    <row r="623">
      <c r="A623" s="33" t="str">
        <f t="shared" si="1"/>
        <v/>
      </c>
      <c r="B623" s="22" t="str">
        <f t="shared" si="2"/>
        <v/>
      </c>
      <c r="C623" s="14" t="str">
        <f>IF($A623&lt;&gt;"",MINIFS(Merchant!$A:$A,Merchant!$B:$B,$G$2),)</f>
        <v/>
      </c>
      <c r="D623" s="14" t="str">
        <f t="shared" si="3"/>
        <v/>
      </c>
      <c r="E623" s="14" t="str">
        <f t="shared" si="4"/>
        <v/>
      </c>
      <c r="F623" s="6" t="str">
        <f>IF($A623&lt;&gt;"",MAXIFS(Token!$C:$C,Token!$A:$A,$D623),)</f>
        <v/>
      </c>
      <c r="L623" s="21" t="str">
        <f t="shared" si="5"/>
        <v/>
      </c>
    </row>
    <row r="624">
      <c r="A624" s="33" t="str">
        <f t="shared" si="1"/>
        <v/>
      </c>
      <c r="B624" s="22" t="str">
        <f t="shared" si="2"/>
        <v/>
      </c>
      <c r="C624" s="14" t="str">
        <f>IF($A624&lt;&gt;"",MINIFS(Merchant!$A:$A,Merchant!$B:$B,$G$2),)</f>
        <v/>
      </c>
      <c r="D624" s="14" t="str">
        <f t="shared" si="3"/>
        <v/>
      </c>
      <c r="E624" s="14" t="str">
        <f t="shared" si="4"/>
        <v/>
      </c>
      <c r="F624" s="6" t="str">
        <f>IF($A624&lt;&gt;"",MAXIFS(Token!$C:$C,Token!$A:$A,$D624),)</f>
        <v/>
      </c>
      <c r="L624" s="21" t="str">
        <f t="shared" si="5"/>
        <v/>
      </c>
    </row>
    <row r="625">
      <c r="A625" s="33" t="str">
        <f t="shared" si="1"/>
        <v/>
      </c>
      <c r="B625" s="22" t="str">
        <f t="shared" si="2"/>
        <v/>
      </c>
      <c r="C625" s="14" t="str">
        <f>IF($A625&lt;&gt;"",MINIFS(Merchant!$A:$A,Merchant!$B:$B,$G$2),)</f>
        <v/>
      </c>
      <c r="D625" s="14" t="str">
        <f t="shared" si="3"/>
        <v/>
      </c>
      <c r="E625" s="14" t="str">
        <f t="shared" si="4"/>
        <v/>
      </c>
      <c r="F625" s="6" t="str">
        <f>IF($A625&lt;&gt;"",MAXIFS(Token!$C:$C,Token!$A:$A,$D625),)</f>
        <v/>
      </c>
      <c r="L625" s="21" t="str">
        <f t="shared" si="5"/>
        <v/>
      </c>
    </row>
    <row r="626">
      <c r="A626" s="33" t="str">
        <f t="shared" si="1"/>
        <v/>
      </c>
      <c r="B626" s="22" t="str">
        <f t="shared" si="2"/>
        <v/>
      </c>
      <c r="C626" s="14" t="str">
        <f>IF($A626&lt;&gt;"",MINIFS(Merchant!$A:$A,Merchant!$B:$B,$G$2),)</f>
        <v/>
      </c>
      <c r="D626" s="14" t="str">
        <f t="shared" si="3"/>
        <v/>
      </c>
      <c r="E626" s="14" t="str">
        <f t="shared" si="4"/>
        <v/>
      </c>
      <c r="F626" s="6" t="str">
        <f>IF($A626&lt;&gt;"",MAXIFS(Token!$C:$C,Token!$A:$A,$D626),)</f>
        <v/>
      </c>
      <c r="L626" s="21" t="str">
        <f t="shared" si="5"/>
        <v/>
      </c>
    </row>
    <row r="627">
      <c r="A627" s="33" t="str">
        <f t="shared" si="1"/>
        <v/>
      </c>
      <c r="B627" s="22" t="str">
        <f t="shared" si="2"/>
        <v/>
      </c>
      <c r="C627" s="14" t="str">
        <f>IF($A627&lt;&gt;"",MINIFS(Merchant!$A:$A,Merchant!$B:$B,$G$2),)</f>
        <v/>
      </c>
      <c r="D627" s="14" t="str">
        <f t="shared" si="3"/>
        <v/>
      </c>
      <c r="E627" s="14" t="str">
        <f t="shared" si="4"/>
        <v/>
      </c>
      <c r="F627" s="6" t="str">
        <f>IF($A627&lt;&gt;"",MAXIFS(Token!$C:$C,Token!$A:$A,$D627),)</f>
        <v/>
      </c>
      <c r="L627" s="21" t="str">
        <f t="shared" si="5"/>
        <v/>
      </c>
    </row>
    <row r="628">
      <c r="A628" s="33" t="str">
        <f t="shared" si="1"/>
        <v/>
      </c>
      <c r="B628" s="22" t="str">
        <f t="shared" si="2"/>
        <v/>
      </c>
      <c r="C628" s="14" t="str">
        <f>IF($A628&lt;&gt;"",MINIFS(Merchant!$A:$A,Merchant!$B:$B,$G$2),)</f>
        <v/>
      </c>
      <c r="D628" s="14" t="str">
        <f t="shared" si="3"/>
        <v/>
      </c>
      <c r="E628" s="14" t="str">
        <f t="shared" si="4"/>
        <v/>
      </c>
      <c r="F628" s="6" t="str">
        <f>IF($A628&lt;&gt;"",MAXIFS(Token!$C:$C,Token!$A:$A,$D628),)</f>
        <v/>
      </c>
      <c r="L628" s="21" t="str">
        <f t="shared" si="5"/>
        <v/>
      </c>
    </row>
    <row r="629">
      <c r="A629" s="33" t="str">
        <f t="shared" si="1"/>
        <v/>
      </c>
      <c r="B629" s="22" t="str">
        <f t="shared" si="2"/>
        <v/>
      </c>
      <c r="C629" s="14" t="str">
        <f>IF($A629&lt;&gt;"",MINIFS(Merchant!$A:$A,Merchant!$B:$B,$G$2),)</f>
        <v/>
      </c>
      <c r="D629" s="14" t="str">
        <f t="shared" si="3"/>
        <v/>
      </c>
      <c r="E629" s="14" t="str">
        <f t="shared" si="4"/>
        <v/>
      </c>
      <c r="F629" s="6" t="str">
        <f>IF($A629&lt;&gt;"",MAXIFS(Token!$C:$C,Token!$A:$A,$D629),)</f>
        <v/>
      </c>
      <c r="L629" s="21" t="str">
        <f t="shared" si="5"/>
        <v/>
      </c>
    </row>
    <row r="630">
      <c r="A630" s="33" t="str">
        <f t="shared" si="1"/>
        <v/>
      </c>
      <c r="B630" s="22" t="str">
        <f t="shared" si="2"/>
        <v/>
      </c>
      <c r="C630" s="14" t="str">
        <f>IF($A630&lt;&gt;"",MINIFS(Merchant!$A:$A,Merchant!$B:$B,$G$2),)</f>
        <v/>
      </c>
      <c r="D630" s="14" t="str">
        <f t="shared" si="3"/>
        <v/>
      </c>
      <c r="E630" s="14" t="str">
        <f t="shared" si="4"/>
        <v/>
      </c>
      <c r="F630" s="6" t="str">
        <f>IF($A630&lt;&gt;"",MAXIFS(Token!$C:$C,Token!$A:$A,$D630),)</f>
        <v/>
      </c>
      <c r="L630" s="21" t="str">
        <f t="shared" si="5"/>
        <v/>
      </c>
    </row>
    <row r="631">
      <c r="A631" s="33" t="str">
        <f t="shared" si="1"/>
        <v/>
      </c>
      <c r="B631" s="22" t="str">
        <f t="shared" si="2"/>
        <v/>
      </c>
      <c r="C631" s="14" t="str">
        <f>IF($A631&lt;&gt;"",MINIFS(Merchant!$A:$A,Merchant!$B:$B,$G$2),)</f>
        <v/>
      </c>
      <c r="D631" s="14" t="str">
        <f t="shared" si="3"/>
        <v/>
      </c>
      <c r="E631" s="14" t="str">
        <f t="shared" si="4"/>
        <v/>
      </c>
      <c r="F631" s="6" t="str">
        <f>IF($A631&lt;&gt;"",MAXIFS(Token!$C:$C,Token!$A:$A,$D631),)</f>
        <v/>
      </c>
      <c r="L631" s="21" t="str">
        <f t="shared" si="5"/>
        <v/>
      </c>
    </row>
    <row r="632">
      <c r="A632" s="33" t="str">
        <f t="shared" si="1"/>
        <v/>
      </c>
      <c r="B632" s="22" t="str">
        <f t="shared" si="2"/>
        <v/>
      </c>
      <c r="C632" s="14" t="str">
        <f>IF($A632&lt;&gt;"",MINIFS(Merchant!$A:$A,Merchant!$B:$B,$G$2),)</f>
        <v/>
      </c>
      <c r="D632" s="14" t="str">
        <f t="shared" si="3"/>
        <v/>
      </c>
      <c r="E632" s="14" t="str">
        <f t="shared" si="4"/>
        <v/>
      </c>
      <c r="F632" s="6" t="str">
        <f>IF($A632&lt;&gt;"",MAXIFS(Token!$C:$C,Token!$A:$A,$D632),)</f>
        <v/>
      </c>
      <c r="L632" s="21" t="str">
        <f t="shared" si="5"/>
        <v/>
      </c>
    </row>
    <row r="633">
      <c r="A633" s="33" t="str">
        <f t="shared" si="1"/>
        <v/>
      </c>
      <c r="B633" s="22" t="str">
        <f t="shared" si="2"/>
        <v/>
      </c>
      <c r="C633" s="14" t="str">
        <f>IF($A633&lt;&gt;"",MINIFS(Merchant!$A:$A,Merchant!$B:$B,$G$2),)</f>
        <v/>
      </c>
      <c r="D633" s="14" t="str">
        <f t="shared" si="3"/>
        <v/>
      </c>
      <c r="E633" s="14" t="str">
        <f t="shared" si="4"/>
        <v/>
      </c>
      <c r="F633" s="6" t="str">
        <f>IF($A633&lt;&gt;"",MAXIFS(Token!$C:$C,Token!$A:$A,$D633),)</f>
        <v/>
      </c>
      <c r="L633" s="21" t="str">
        <f t="shared" si="5"/>
        <v/>
      </c>
    </row>
    <row r="634">
      <c r="A634" s="33" t="str">
        <f t="shared" si="1"/>
        <v/>
      </c>
      <c r="B634" s="22" t="str">
        <f t="shared" si="2"/>
        <v/>
      </c>
      <c r="C634" s="14" t="str">
        <f>IF($A634&lt;&gt;"",MINIFS(Merchant!$A:$A,Merchant!$B:$B,$G$2),)</f>
        <v/>
      </c>
      <c r="D634" s="14" t="str">
        <f t="shared" si="3"/>
        <v/>
      </c>
      <c r="E634" s="14" t="str">
        <f t="shared" si="4"/>
        <v/>
      </c>
      <c r="F634" s="6" t="str">
        <f>IF($A634&lt;&gt;"",MAXIFS(Token!$C:$C,Token!$A:$A,$D634),)</f>
        <v/>
      </c>
      <c r="L634" s="21" t="str">
        <f t="shared" si="5"/>
        <v/>
      </c>
    </row>
    <row r="635">
      <c r="A635" s="33" t="str">
        <f t="shared" si="1"/>
        <v/>
      </c>
      <c r="B635" s="22" t="str">
        <f t="shared" si="2"/>
        <v/>
      </c>
      <c r="C635" s="14" t="str">
        <f>IF($A635&lt;&gt;"",MINIFS(Merchant!$A:$A,Merchant!$B:$B,$G$2),)</f>
        <v/>
      </c>
      <c r="D635" s="14" t="str">
        <f t="shared" si="3"/>
        <v/>
      </c>
      <c r="E635" s="14" t="str">
        <f t="shared" si="4"/>
        <v/>
      </c>
      <c r="F635" s="6" t="str">
        <f>IF($A635&lt;&gt;"",MAXIFS(Token!$C:$C,Token!$A:$A,$D635),)</f>
        <v/>
      </c>
      <c r="L635" s="21" t="str">
        <f t="shared" si="5"/>
        <v/>
      </c>
    </row>
    <row r="636">
      <c r="A636" s="33" t="str">
        <f t="shared" si="1"/>
        <v/>
      </c>
      <c r="B636" s="22" t="str">
        <f t="shared" si="2"/>
        <v/>
      </c>
      <c r="C636" s="14" t="str">
        <f>IF($A636&lt;&gt;"",MINIFS(Merchant!$A:$A,Merchant!$B:$B,$G$2),)</f>
        <v/>
      </c>
      <c r="D636" s="14" t="str">
        <f t="shared" si="3"/>
        <v/>
      </c>
      <c r="E636" s="14" t="str">
        <f t="shared" si="4"/>
        <v/>
      </c>
      <c r="F636" s="6" t="str">
        <f>IF($A636&lt;&gt;"",MAXIFS(Token!$C:$C,Token!$A:$A,$D636),)</f>
        <v/>
      </c>
      <c r="L636" s="21" t="str">
        <f t="shared" si="5"/>
        <v/>
      </c>
    </row>
    <row r="637">
      <c r="A637" s="33" t="str">
        <f t="shared" si="1"/>
        <v/>
      </c>
      <c r="B637" s="22" t="str">
        <f t="shared" si="2"/>
        <v/>
      </c>
      <c r="C637" s="14" t="str">
        <f>IF($A637&lt;&gt;"",MINIFS(Merchant!$A:$A,Merchant!$B:$B,$G$2),)</f>
        <v/>
      </c>
      <c r="D637" s="14" t="str">
        <f t="shared" si="3"/>
        <v/>
      </c>
      <c r="E637" s="14" t="str">
        <f t="shared" si="4"/>
        <v/>
      </c>
      <c r="F637" s="6" t="str">
        <f>IF($A637&lt;&gt;"",MAXIFS(Token!$C:$C,Token!$A:$A,$D637),)</f>
        <v/>
      </c>
      <c r="L637" s="21" t="str">
        <f t="shared" si="5"/>
        <v/>
      </c>
    </row>
    <row r="638">
      <c r="A638" s="33" t="str">
        <f t="shared" si="1"/>
        <v/>
      </c>
      <c r="B638" s="22" t="str">
        <f t="shared" si="2"/>
        <v/>
      </c>
      <c r="C638" s="14" t="str">
        <f>IF($A638&lt;&gt;"",MINIFS(Merchant!$A:$A,Merchant!$B:$B,$G$2),)</f>
        <v/>
      </c>
      <c r="D638" s="14" t="str">
        <f t="shared" si="3"/>
        <v/>
      </c>
      <c r="E638" s="14" t="str">
        <f t="shared" si="4"/>
        <v/>
      </c>
      <c r="F638" s="6" t="str">
        <f>IF($A638&lt;&gt;"",MAXIFS(Token!$C:$C,Token!$A:$A,$D638),)</f>
        <v/>
      </c>
      <c r="L638" s="21" t="str">
        <f t="shared" si="5"/>
        <v/>
      </c>
    </row>
    <row r="639">
      <c r="A639" s="33" t="str">
        <f t="shared" si="1"/>
        <v/>
      </c>
      <c r="B639" s="22" t="str">
        <f t="shared" si="2"/>
        <v/>
      </c>
      <c r="C639" s="14" t="str">
        <f>IF($A639&lt;&gt;"",MINIFS(Merchant!$A:$A,Merchant!$B:$B,$G$2),)</f>
        <v/>
      </c>
      <c r="D639" s="14" t="str">
        <f t="shared" si="3"/>
        <v/>
      </c>
      <c r="E639" s="14" t="str">
        <f t="shared" si="4"/>
        <v/>
      </c>
      <c r="F639" s="6" t="str">
        <f>IF($A639&lt;&gt;"",MAXIFS(Token!$C:$C,Token!$A:$A,$D639),)</f>
        <v/>
      </c>
      <c r="L639" s="21" t="str">
        <f t="shared" si="5"/>
        <v/>
      </c>
    </row>
    <row r="640">
      <c r="A640" s="33" t="str">
        <f t="shared" si="1"/>
        <v/>
      </c>
      <c r="B640" s="22" t="str">
        <f t="shared" si="2"/>
        <v/>
      </c>
      <c r="C640" s="14" t="str">
        <f>IF($A640&lt;&gt;"",MINIFS(Merchant!$A:$A,Merchant!$B:$B,$G$2),)</f>
        <v/>
      </c>
      <c r="D640" s="14" t="str">
        <f t="shared" si="3"/>
        <v/>
      </c>
      <c r="E640" s="14" t="str">
        <f t="shared" si="4"/>
        <v/>
      </c>
      <c r="F640" s="6" t="str">
        <f>IF($A640&lt;&gt;"",MAXIFS(Token!$C:$C,Token!$A:$A,$D640),)</f>
        <v/>
      </c>
      <c r="L640" s="21" t="str">
        <f t="shared" si="5"/>
        <v/>
      </c>
    </row>
    <row r="641">
      <c r="A641" s="33" t="str">
        <f t="shared" si="1"/>
        <v/>
      </c>
      <c r="B641" s="22" t="str">
        <f t="shared" si="2"/>
        <v/>
      </c>
      <c r="C641" s="14" t="str">
        <f>IF($A641&lt;&gt;"",MINIFS(Merchant!$A:$A,Merchant!$B:$B,$G$2),)</f>
        <v/>
      </c>
      <c r="D641" s="14" t="str">
        <f t="shared" si="3"/>
        <v/>
      </c>
      <c r="E641" s="14" t="str">
        <f t="shared" si="4"/>
        <v/>
      </c>
      <c r="F641" s="6" t="str">
        <f>IF($A641&lt;&gt;"",MAXIFS(Token!$C:$C,Token!$A:$A,$D641),)</f>
        <v/>
      </c>
      <c r="L641" s="21" t="str">
        <f t="shared" si="5"/>
        <v/>
      </c>
    </row>
    <row r="642">
      <c r="A642" s="33" t="str">
        <f t="shared" si="1"/>
        <v/>
      </c>
      <c r="B642" s="22" t="str">
        <f t="shared" si="2"/>
        <v/>
      </c>
      <c r="C642" s="14" t="str">
        <f>IF($A642&lt;&gt;"",MINIFS(Merchant!$A:$A,Merchant!$B:$B,$G$2),)</f>
        <v/>
      </c>
      <c r="D642" s="14" t="str">
        <f t="shared" si="3"/>
        <v/>
      </c>
      <c r="E642" s="14" t="str">
        <f t="shared" si="4"/>
        <v/>
      </c>
      <c r="F642" s="6" t="str">
        <f>IF($A642&lt;&gt;"",MAXIFS(Token!$C:$C,Token!$A:$A,$D642),)</f>
        <v/>
      </c>
      <c r="L642" s="21" t="str">
        <f t="shared" si="5"/>
        <v/>
      </c>
    </row>
    <row r="643">
      <c r="A643" s="33" t="str">
        <f t="shared" si="1"/>
        <v/>
      </c>
      <c r="B643" s="22" t="str">
        <f t="shared" si="2"/>
        <v/>
      </c>
      <c r="C643" s="14" t="str">
        <f>IF($A643&lt;&gt;"",MINIFS(Merchant!$A:$A,Merchant!$B:$B,$G$2),)</f>
        <v/>
      </c>
      <c r="D643" s="14" t="str">
        <f t="shared" si="3"/>
        <v/>
      </c>
      <c r="E643" s="14" t="str">
        <f t="shared" si="4"/>
        <v/>
      </c>
      <c r="F643" s="6" t="str">
        <f>IF($A643&lt;&gt;"",MAXIFS(Token!$C:$C,Token!$A:$A,$D643),)</f>
        <v/>
      </c>
      <c r="L643" s="21" t="str">
        <f t="shared" si="5"/>
        <v/>
      </c>
    </row>
    <row r="644">
      <c r="A644" s="33" t="str">
        <f t="shared" si="1"/>
        <v/>
      </c>
      <c r="B644" s="22" t="str">
        <f t="shared" si="2"/>
        <v/>
      </c>
      <c r="C644" s="14" t="str">
        <f>IF($A644&lt;&gt;"",MINIFS(Merchant!$A:$A,Merchant!$B:$B,$G$2),)</f>
        <v/>
      </c>
      <c r="D644" s="14" t="str">
        <f t="shared" si="3"/>
        <v/>
      </c>
      <c r="E644" s="14" t="str">
        <f t="shared" si="4"/>
        <v/>
      </c>
      <c r="F644" s="6" t="str">
        <f>IF($A644&lt;&gt;"",MAXIFS(Token!$C:$C,Token!$A:$A,$D644),)</f>
        <v/>
      </c>
      <c r="L644" s="21" t="str">
        <f t="shared" si="5"/>
        <v/>
      </c>
    </row>
    <row r="645">
      <c r="A645" s="33" t="str">
        <f t="shared" si="1"/>
        <v/>
      </c>
      <c r="B645" s="22" t="str">
        <f t="shared" si="2"/>
        <v/>
      </c>
      <c r="C645" s="14" t="str">
        <f>IF($A645&lt;&gt;"",MINIFS(Merchant!$A:$A,Merchant!$B:$B,$G$2),)</f>
        <v/>
      </c>
      <c r="D645" s="14" t="str">
        <f t="shared" si="3"/>
        <v/>
      </c>
      <c r="E645" s="14" t="str">
        <f t="shared" si="4"/>
        <v/>
      </c>
      <c r="F645" s="6" t="str">
        <f>IF($A645&lt;&gt;"",MAXIFS(Token!$C:$C,Token!$A:$A,$D645),)</f>
        <v/>
      </c>
      <c r="L645" s="21" t="str">
        <f t="shared" si="5"/>
        <v/>
      </c>
    </row>
    <row r="646">
      <c r="A646" s="33" t="str">
        <f t="shared" si="1"/>
        <v/>
      </c>
      <c r="B646" s="22" t="str">
        <f t="shared" si="2"/>
        <v/>
      </c>
      <c r="C646" s="14" t="str">
        <f>IF($A646&lt;&gt;"",MINIFS(Merchant!$A:$A,Merchant!$B:$B,$G$2),)</f>
        <v/>
      </c>
      <c r="D646" s="14" t="str">
        <f t="shared" si="3"/>
        <v/>
      </c>
      <c r="E646" s="14" t="str">
        <f t="shared" si="4"/>
        <v/>
      </c>
      <c r="F646" s="6" t="str">
        <f>IF($A646&lt;&gt;"",MAXIFS(Token!$C:$C,Token!$A:$A,$D646),)</f>
        <v/>
      </c>
      <c r="L646" s="21" t="str">
        <f t="shared" si="5"/>
        <v/>
      </c>
    </row>
    <row r="647">
      <c r="A647" s="33" t="str">
        <f t="shared" si="1"/>
        <v/>
      </c>
      <c r="B647" s="22" t="str">
        <f t="shared" si="2"/>
        <v/>
      </c>
      <c r="C647" s="14" t="str">
        <f>IF($A647&lt;&gt;"",MINIFS(Merchant!$A:$A,Merchant!$B:$B,$G$2),)</f>
        <v/>
      </c>
      <c r="D647" s="14" t="str">
        <f t="shared" si="3"/>
        <v/>
      </c>
      <c r="E647" s="14" t="str">
        <f t="shared" si="4"/>
        <v/>
      </c>
      <c r="F647" s="6" t="str">
        <f>IF($A647&lt;&gt;"",MAXIFS(Token!$C:$C,Token!$A:$A,$D647),)</f>
        <v/>
      </c>
      <c r="L647" s="21" t="str">
        <f t="shared" si="5"/>
        <v/>
      </c>
    </row>
    <row r="648">
      <c r="A648" s="33" t="str">
        <f t="shared" si="1"/>
        <v/>
      </c>
      <c r="B648" s="22" t="str">
        <f t="shared" si="2"/>
        <v/>
      </c>
      <c r="C648" s="14" t="str">
        <f>IF($A648&lt;&gt;"",MINIFS(Merchant!$A:$A,Merchant!$B:$B,$G$2),)</f>
        <v/>
      </c>
      <c r="D648" s="14" t="str">
        <f t="shared" si="3"/>
        <v/>
      </c>
      <c r="E648" s="14" t="str">
        <f t="shared" si="4"/>
        <v/>
      </c>
      <c r="F648" s="6" t="str">
        <f>IF($A648&lt;&gt;"",MAXIFS(Token!$C:$C,Token!$A:$A,$D648),)</f>
        <v/>
      </c>
      <c r="L648" s="21" t="str">
        <f t="shared" si="5"/>
        <v/>
      </c>
    </row>
    <row r="649">
      <c r="A649" s="33" t="str">
        <f t="shared" si="1"/>
        <v/>
      </c>
      <c r="B649" s="22" t="str">
        <f t="shared" si="2"/>
        <v/>
      </c>
      <c r="C649" s="14" t="str">
        <f>IF($A649&lt;&gt;"",MINIFS(Merchant!$A:$A,Merchant!$B:$B,$G$2),)</f>
        <v/>
      </c>
      <c r="D649" s="14" t="str">
        <f t="shared" si="3"/>
        <v/>
      </c>
      <c r="E649" s="14" t="str">
        <f t="shared" si="4"/>
        <v/>
      </c>
      <c r="F649" s="6" t="str">
        <f>IF($A649&lt;&gt;"",MAXIFS(Token!$C:$C,Token!$A:$A,$D649),)</f>
        <v/>
      </c>
      <c r="L649" s="21" t="str">
        <f t="shared" si="5"/>
        <v/>
      </c>
    </row>
    <row r="650">
      <c r="A650" s="33" t="str">
        <f t="shared" si="1"/>
        <v/>
      </c>
      <c r="B650" s="22" t="str">
        <f t="shared" si="2"/>
        <v/>
      </c>
      <c r="C650" s="14" t="str">
        <f>IF($A650&lt;&gt;"",MINIFS(Merchant!$A:$A,Merchant!$B:$B,$G$2),)</f>
        <v/>
      </c>
      <c r="D650" s="14" t="str">
        <f t="shared" si="3"/>
        <v/>
      </c>
      <c r="E650" s="14" t="str">
        <f t="shared" si="4"/>
        <v/>
      </c>
      <c r="F650" s="6" t="str">
        <f>IF($A650&lt;&gt;"",MAXIFS(Token!$C:$C,Token!$A:$A,$D650),)</f>
        <v/>
      </c>
      <c r="L650" s="21" t="str">
        <f t="shared" si="5"/>
        <v/>
      </c>
    </row>
    <row r="651">
      <c r="A651" s="33" t="str">
        <f t="shared" si="1"/>
        <v/>
      </c>
      <c r="B651" s="22" t="str">
        <f t="shared" si="2"/>
        <v/>
      </c>
      <c r="C651" s="14" t="str">
        <f>IF($A651&lt;&gt;"",MINIFS(Merchant!$A:$A,Merchant!$B:$B,$G$2),)</f>
        <v/>
      </c>
      <c r="D651" s="14" t="str">
        <f t="shared" si="3"/>
        <v/>
      </c>
      <c r="E651" s="14" t="str">
        <f t="shared" si="4"/>
        <v/>
      </c>
      <c r="F651" s="6" t="str">
        <f>IF($A651&lt;&gt;"",MAXIFS(Token!$C:$C,Token!$A:$A,$D651),)</f>
        <v/>
      </c>
      <c r="L651" s="21" t="str">
        <f t="shared" si="5"/>
        <v/>
      </c>
    </row>
    <row r="652">
      <c r="A652" s="33" t="str">
        <f t="shared" si="1"/>
        <v/>
      </c>
      <c r="B652" s="22" t="str">
        <f t="shared" si="2"/>
        <v/>
      </c>
      <c r="C652" s="14" t="str">
        <f>IF($A652&lt;&gt;"",MINIFS(Merchant!$A:$A,Merchant!$B:$B,$G$2),)</f>
        <v/>
      </c>
      <c r="D652" s="14" t="str">
        <f t="shared" si="3"/>
        <v/>
      </c>
      <c r="E652" s="14" t="str">
        <f t="shared" si="4"/>
        <v/>
      </c>
      <c r="F652" s="6" t="str">
        <f>IF($A652&lt;&gt;"",MAXIFS(Token!$C:$C,Token!$A:$A,$D652),)</f>
        <v/>
      </c>
      <c r="L652" s="21" t="str">
        <f t="shared" si="5"/>
        <v/>
      </c>
    </row>
    <row r="653">
      <c r="A653" s="33" t="str">
        <f t="shared" si="1"/>
        <v/>
      </c>
      <c r="B653" s="22" t="str">
        <f t="shared" si="2"/>
        <v/>
      </c>
      <c r="C653" s="14" t="str">
        <f>IF($A653&lt;&gt;"",MINIFS(Merchant!$A:$A,Merchant!$B:$B,$G$2),)</f>
        <v/>
      </c>
      <c r="D653" s="14" t="str">
        <f t="shared" si="3"/>
        <v/>
      </c>
      <c r="E653" s="14" t="str">
        <f t="shared" si="4"/>
        <v/>
      </c>
      <c r="F653" s="6" t="str">
        <f>IF($A653&lt;&gt;"",MAXIFS(Token!$C:$C,Token!$A:$A,$D653),)</f>
        <v/>
      </c>
      <c r="L653" s="21" t="str">
        <f t="shared" si="5"/>
        <v/>
      </c>
    </row>
    <row r="654">
      <c r="A654" s="33" t="str">
        <f t="shared" si="1"/>
        <v/>
      </c>
      <c r="B654" s="22" t="str">
        <f t="shared" si="2"/>
        <v/>
      </c>
      <c r="C654" s="14" t="str">
        <f>IF($A654&lt;&gt;"",MINIFS(Merchant!$A:$A,Merchant!$B:$B,$G$2),)</f>
        <v/>
      </c>
      <c r="D654" s="14" t="str">
        <f t="shared" si="3"/>
        <v/>
      </c>
      <c r="E654" s="14" t="str">
        <f t="shared" si="4"/>
        <v/>
      </c>
      <c r="F654" s="6" t="str">
        <f>IF($A654&lt;&gt;"",MAXIFS(Token!$C:$C,Token!$A:$A,$D654),)</f>
        <v/>
      </c>
      <c r="L654" s="21" t="str">
        <f t="shared" si="5"/>
        <v/>
      </c>
    </row>
    <row r="655">
      <c r="A655" s="33" t="str">
        <f t="shared" si="1"/>
        <v/>
      </c>
      <c r="B655" s="22" t="str">
        <f t="shared" si="2"/>
        <v/>
      </c>
      <c r="C655" s="14" t="str">
        <f>IF($A655&lt;&gt;"",MINIFS(Merchant!$A:$A,Merchant!$B:$B,$G$2),)</f>
        <v/>
      </c>
      <c r="D655" s="14" t="str">
        <f t="shared" si="3"/>
        <v/>
      </c>
      <c r="E655" s="14" t="str">
        <f t="shared" si="4"/>
        <v/>
      </c>
      <c r="F655" s="6" t="str">
        <f>IF($A655&lt;&gt;"",MAXIFS(Token!$C:$C,Token!$A:$A,$D655),)</f>
        <v/>
      </c>
      <c r="L655" s="21" t="str">
        <f t="shared" si="5"/>
        <v/>
      </c>
    </row>
    <row r="656">
      <c r="A656" s="33" t="str">
        <f t="shared" si="1"/>
        <v/>
      </c>
      <c r="B656" s="22" t="str">
        <f t="shared" si="2"/>
        <v/>
      </c>
      <c r="C656" s="14" t="str">
        <f>IF($A656&lt;&gt;"",MINIFS(Merchant!$A:$A,Merchant!$B:$B,$G$2),)</f>
        <v/>
      </c>
      <c r="D656" s="14" t="str">
        <f t="shared" si="3"/>
        <v/>
      </c>
      <c r="E656" s="14" t="str">
        <f t="shared" si="4"/>
        <v/>
      </c>
      <c r="F656" s="6" t="str">
        <f>IF($A656&lt;&gt;"",MAXIFS(Token!$C:$C,Token!$A:$A,$D656),)</f>
        <v/>
      </c>
      <c r="L656" s="21" t="str">
        <f t="shared" si="5"/>
        <v/>
      </c>
    </row>
    <row r="657">
      <c r="A657" s="33" t="str">
        <f t="shared" si="1"/>
        <v/>
      </c>
      <c r="B657" s="22" t="str">
        <f t="shared" si="2"/>
        <v/>
      </c>
      <c r="C657" s="14" t="str">
        <f>IF($A657&lt;&gt;"",MINIFS(Merchant!$A:$A,Merchant!$B:$B,$G$2),)</f>
        <v/>
      </c>
      <c r="D657" s="14" t="str">
        <f t="shared" si="3"/>
        <v/>
      </c>
      <c r="E657" s="14" t="str">
        <f t="shared" si="4"/>
        <v/>
      </c>
      <c r="F657" s="6" t="str">
        <f>IF($A657&lt;&gt;"",MAXIFS(Token!$C:$C,Token!$A:$A,$D657),)</f>
        <v/>
      </c>
      <c r="L657" s="21" t="str">
        <f t="shared" si="5"/>
        <v/>
      </c>
    </row>
    <row r="658">
      <c r="A658" s="33" t="str">
        <f t="shared" si="1"/>
        <v/>
      </c>
      <c r="B658" s="22" t="str">
        <f t="shared" si="2"/>
        <v/>
      </c>
      <c r="C658" s="14" t="str">
        <f>IF($A658&lt;&gt;"",MINIFS(Merchant!$A:$A,Merchant!$B:$B,$G$2),)</f>
        <v/>
      </c>
      <c r="D658" s="14" t="str">
        <f t="shared" si="3"/>
        <v/>
      </c>
      <c r="E658" s="14" t="str">
        <f t="shared" si="4"/>
        <v/>
      </c>
      <c r="F658" s="6" t="str">
        <f>IF($A658&lt;&gt;"",MAXIFS(Token!$C:$C,Token!$A:$A,$D658),)</f>
        <v/>
      </c>
      <c r="L658" s="21" t="str">
        <f t="shared" si="5"/>
        <v/>
      </c>
    </row>
    <row r="659">
      <c r="A659" s="33" t="str">
        <f t="shared" si="1"/>
        <v/>
      </c>
      <c r="B659" s="22" t="str">
        <f t="shared" si="2"/>
        <v/>
      </c>
      <c r="C659" s="14" t="str">
        <f>IF($A659&lt;&gt;"",MINIFS(Merchant!$A:$A,Merchant!$B:$B,$G$2),)</f>
        <v/>
      </c>
      <c r="D659" s="14" t="str">
        <f t="shared" si="3"/>
        <v/>
      </c>
      <c r="E659" s="14" t="str">
        <f t="shared" si="4"/>
        <v/>
      </c>
      <c r="F659" s="6" t="str">
        <f>IF($A659&lt;&gt;"",MAXIFS(Token!$C:$C,Token!$A:$A,$D659),)</f>
        <v/>
      </c>
      <c r="L659" s="21" t="str">
        <f t="shared" si="5"/>
        <v/>
      </c>
    </row>
    <row r="660">
      <c r="A660" s="33" t="str">
        <f t="shared" si="1"/>
        <v/>
      </c>
      <c r="B660" s="22" t="str">
        <f t="shared" si="2"/>
        <v/>
      </c>
      <c r="C660" s="14" t="str">
        <f>IF($A660&lt;&gt;"",MINIFS(Merchant!$A:$A,Merchant!$B:$B,$G$2),)</f>
        <v/>
      </c>
      <c r="D660" s="14" t="str">
        <f t="shared" si="3"/>
        <v/>
      </c>
      <c r="E660" s="14" t="str">
        <f t="shared" si="4"/>
        <v/>
      </c>
      <c r="F660" s="6" t="str">
        <f>IF($A660&lt;&gt;"",MAXIFS(Token!$C:$C,Token!$A:$A,$D660),)</f>
        <v/>
      </c>
      <c r="L660" s="21" t="str">
        <f t="shared" si="5"/>
        <v/>
      </c>
    </row>
    <row r="661">
      <c r="A661" s="33" t="str">
        <f t="shared" si="1"/>
        <v/>
      </c>
      <c r="B661" s="22" t="str">
        <f t="shared" si="2"/>
        <v/>
      </c>
      <c r="C661" s="14" t="str">
        <f>IF($A661&lt;&gt;"",MINIFS(Merchant!$A:$A,Merchant!$B:$B,$G$2),)</f>
        <v/>
      </c>
      <c r="D661" s="14" t="str">
        <f t="shared" si="3"/>
        <v/>
      </c>
      <c r="E661" s="14" t="str">
        <f t="shared" si="4"/>
        <v/>
      </c>
      <c r="F661" s="6" t="str">
        <f>IF($A661&lt;&gt;"",MAXIFS(Token!$C:$C,Token!$A:$A,$D661),)</f>
        <v/>
      </c>
      <c r="L661" s="21" t="str">
        <f t="shared" si="5"/>
        <v/>
      </c>
    </row>
    <row r="662">
      <c r="A662" s="33" t="str">
        <f t="shared" si="1"/>
        <v/>
      </c>
      <c r="B662" s="22" t="str">
        <f t="shared" si="2"/>
        <v/>
      </c>
      <c r="C662" s="14" t="str">
        <f>IF($A662&lt;&gt;"",MINIFS(Merchant!$A:$A,Merchant!$B:$B,$G$2),)</f>
        <v/>
      </c>
      <c r="D662" s="14" t="str">
        <f t="shared" si="3"/>
        <v/>
      </c>
      <c r="E662" s="14" t="str">
        <f t="shared" si="4"/>
        <v/>
      </c>
      <c r="F662" s="6" t="str">
        <f>IF($A662&lt;&gt;"",MAXIFS(Token!$C:$C,Token!$A:$A,$D662),)</f>
        <v/>
      </c>
      <c r="L662" s="21" t="str">
        <f t="shared" si="5"/>
        <v/>
      </c>
    </row>
    <row r="663">
      <c r="A663" s="33" t="str">
        <f t="shared" si="1"/>
        <v/>
      </c>
      <c r="B663" s="22" t="str">
        <f t="shared" si="2"/>
        <v/>
      </c>
      <c r="C663" s="14" t="str">
        <f>IF($A663&lt;&gt;"",MINIFS(Merchant!$A:$A,Merchant!$B:$B,$G$2),)</f>
        <v/>
      </c>
      <c r="D663" s="14" t="str">
        <f t="shared" si="3"/>
        <v/>
      </c>
      <c r="E663" s="14" t="str">
        <f t="shared" si="4"/>
        <v/>
      </c>
      <c r="F663" s="6" t="str">
        <f>IF($A663&lt;&gt;"",MAXIFS(Token!$C:$C,Token!$A:$A,$D663),)</f>
        <v/>
      </c>
      <c r="L663" s="21" t="str">
        <f t="shared" si="5"/>
        <v/>
      </c>
    </row>
    <row r="664">
      <c r="A664" s="33" t="str">
        <f t="shared" si="1"/>
        <v/>
      </c>
      <c r="B664" s="22" t="str">
        <f t="shared" si="2"/>
        <v/>
      </c>
      <c r="C664" s="14" t="str">
        <f>IF($A664&lt;&gt;"",MINIFS(Merchant!$A:$A,Merchant!$B:$B,$G$2),)</f>
        <v/>
      </c>
      <c r="D664" s="14" t="str">
        <f t="shared" si="3"/>
        <v/>
      </c>
      <c r="E664" s="14" t="str">
        <f t="shared" si="4"/>
        <v/>
      </c>
      <c r="F664" s="6" t="str">
        <f>IF($A664&lt;&gt;"",MAXIFS(Token!$C:$C,Token!$A:$A,$D664),)</f>
        <v/>
      </c>
      <c r="L664" s="21" t="str">
        <f t="shared" si="5"/>
        <v/>
      </c>
    </row>
    <row r="665">
      <c r="A665" s="33" t="str">
        <f t="shared" si="1"/>
        <v/>
      </c>
      <c r="B665" s="22" t="str">
        <f t="shared" si="2"/>
        <v/>
      </c>
      <c r="C665" s="14" t="str">
        <f>IF($A665&lt;&gt;"",MINIFS(Merchant!$A:$A,Merchant!$B:$B,$G$2),)</f>
        <v/>
      </c>
      <c r="D665" s="14" t="str">
        <f t="shared" si="3"/>
        <v/>
      </c>
      <c r="E665" s="14" t="str">
        <f t="shared" si="4"/>
        <v/>
      </c>
      <c r="F665" s="6" t="str">
        <f>IF($A665&lt;&gt;"",MAXIFS(Token!$C:$C,Token!$A:$A,$D665),)</f>
        <v/>
      </c>
      <c r="L665" s="21" t="str">
        <f t="shared" si="5"/>
        <v/>
      </c>
    </row>
    <row r="666">
      <c r="A666" s="33" t="str">
        <f t="shared" si="1"/>
        <v/>
      </c>
      <c r="B666" s="22" t="str">
        <f t="shared" si="2"/>
        <v/>
      </c>
      <c r="C666" s="14" t="str">
        <f>IF($A666&lt;&gt;"",MINIFS(Merchant!$A:$A,Merchant!$B:$B,$G$2),)</f>
        <v/>
      </c>
      <c r="D666" s="14" t="str">
        <f t="shared" si="3"/>
        <v/>
      </c>
      <c r="E666" s="14" t="str">
        <f t="shared" si="4"/>
        <v/>
      </c>
      <c r="F666" s="6" t="str">
        <f>IF($A666&lt;&gt;"",MAXIFS(Token!$C:$C,Token!$A:$A,$D666),)</f>
        <v/>
      </c>
      <c r="L666" s="21" t="str">
        <f t="shared" si="5"/>
        <v/>
      </c>
    </row>
    <row r="667">
      <c r="A667" s="33" t="str">
        <f t="shared" si="1"/>
        <v/>
      </c>
      <c r="B667" s="22" t="str">
        <f t="shared" si="2"/>
        <v/>
      </c>
      <c r="C667" s="14" t="str">
        <f>IF($A667&lt;&gt;"",MINIFS(Merchant!$A:$A,Merchant!$B:$B,$G$2),)</f>
        <v/>
      </c>
      <c r="D667" s="14" t="str">
        <f t="shared" si="3"/>
        <v/>
      </c>
      <c r="E667" s="14" t="str">
        <f t="shared" si="4"/>
        <v/>
      </c>
      <c r="F667" s="6" t="str">
        <f>IF($A667&lt;&gt;"",MAXIFS(Token!$C:$C,Token!$A:$A,$D667),)</f>
        <v/>
      </c>
      <c r="L667" s="21" t="str">
        <f t="shared" si="5"/>
        <v/>
      </c>
    </row>
    <row r="668">
      <c r="A668" s="33" t="str">
        <f t="shared" si="1"/>
        <v/>
      </c>
      <c r="B668" s="22" t="str">
        <f t="shared" si="2"/>
        <v/>
      </c>
      <c r="C668" s="14" t="str">
        <f>IF($A668&lt;&gt;"",MINIFS(Merchant!$A:$A,Merchant!$B:$B,$G$2),)</f>
        <v/>
      </c>
      <c r="D668" s="14" t="str">
        <f t="shared" si="3"/>
        <v/>
      </c>
      <c r="E668" s="14" t="str">
        <f t="shared" si="4"/>
        <v/>
      </c>
      <c r="F668" s="6" t="str">
        <f>IF($A668&lt;&gt;"",MAXIFS(Token!$C:$C,Token!$A:$A,$D668),)</f>
        <v/>
      </c>
      <c r="L668" s="21" t="str">
        <f t="shared" si="5"/>
        <v/>
      </c>
    </row>
    <row r="669">
      <c r="A669" s="33" t="str">
        <f t="shared" si="1"/>
        <v/>
      </c>
      <c r="B669" s="22" t="str">
        <f t="shared" si="2"/>
        <v/>
      </c>
      <c r="C669" s="14" t="str">
        <f>IF($A669&lt;&gt;"",MINIFS(Merchant!$A:$A,Merchant!$B:$B,$G$2),)</f>
        <v/>
      </c>
      <c r="D669" s="14" t="str">
        <f t="shared" si="3"/>
        <v/>
      </c>
      <c r="E669" s="14" t="str">
        <f t="shared" si="4"/>
        <v/>
      </c>
      <c r="F669" s="6" t="str">
        <f>IF($A669&lt;&gt;"",MAXIFS(Token!$C:$C,Token!$A:$A,$D669),)</f>
        <v/>
      </c>
      <c r="L669" s="21" t="str">
        <f t="shared" si="5"/>
        <v/>
      </c>
    </row>
    <row r="670">
      <c r="A670" s="33" t="str">
        <f t="shared" si="1"/>
        <v/>
      </c>
      <c r="B670" s="22" t="str">
        <f t="shared" si="2"/>
        <v/>
      </c>
      <c r="C670" s="14" t="str">
        <f>IF($A670&lt;&gt;"",MINIFS(Merchant!$A:$A,Merchant!$B:$B,$G$2),)</f>
        <v/>
      </c>
      <c r="D670" s="14" t="str">
        <f t="shared" si="3"/>
        <v/>
      </c>
      <c r="E670" s="14" t="str">
        <f t="shared" si="4"/>
        <v/>
      </c>
      <c r="F670" s="6" t="str">
        <f>IF($A670&lt;&gt;"",MAXIFS(Token!$C:$C,Token!$A:$A,$D670),)</f>
        <v/>
      </c>
      <c r="L670" s="21" t="str">
        <f t="shared" si="5"/>
        <v/>
      </c>
    </row>
    <row r="671">
      <c r="A671" s="33" t="str">
        <f t="shared" si="1"/>
        <v/>
      </c>
      <c r="B671" s="22" t="str">
        <f t="shared" si="2"/>
        <v/>
      </c>
      <c r="C671" s="14" t="str">
        <f>IF($A671&lt;&gt;"",MINIFS(Merchant!$A:$A,Merchant!$B:$B,$G$2),)</f>
        <v/>
      </c>
      <c r="D671" s="14" t="str">
        <f t="shared" si="3"/>
        <v/>
      </c>
      <c r="E671" s="14" t="str">
        <f t="shared" si="4"/>
        <v/>
      </c>
      <c r="F671" s="6" t="str">
        <f>IF($A671&lt;&gt;"",MAXIFS(Token!$C:$C,Token!$A:$A,$D671),)</f>
        <v/>
      </c>
      <c r="L671" s="21" t="str">
        <f t="shared" si="5"/>
        <v/>
      </c>
    </row>
    <row r="672">
      <c r="A672" s="33" t="str">
        <f t="shared" si="1"/>
        <v/>
      </c>
      <c r="B672" s="22" t="str">
        <f t="shared" si="2"/>
        <v/>
      </c>
      <c r="C672" s="14" t="str">
        <f>IF($A672&lt;&gt;"",MINIFS(Merchant!$A:$A,Merchant!$B:$B,$G$2),)</f>
        <v/>
      </c>
      <c r="D672" s="14" t="str">
        <f t="shared" si="3"/>
        <v/>
      </c>
      <c r="E672" s="14" t="str">
        <f t="shared" si="4"/>
        <v/>
      </c>
      <c r="F672" s="6" t="str">
        <f>IF($A672&lt;&gt;"",MAXIFS(Token!$C:$C,Token!$A:$A,$D672),)</f>
        <v/>
      </c>
      <c r="L672" s="21" t="str">
        <f t="shared" si="5"/>
        <v/>
      </c>
    </row>
    <row r="673">
      <c r="A673" s="33" t="str">
        <f t="shared" si="1"/>
        <v/>
      </c>
      <c r="B673" s="22" t="str">
        <f t="shared" si="2"/>
        <v/>
      </c>
      <c r="C673" s="14" t="str">
        <f>IF($A673&lt;&gt;"",MINIFS(Merchant!$A:$A,Merchant!$B:$B,$G$2),)</f>
        <v/>
      </c>
      <c r="D673" s="14" t="str">
        <f t="shared" si="3"/>
        <v/>
      </c>
      <c r="E673" s="14" t="str">
        <f t="shared" si="4"/>
        <v/>
      </c>
      <c r="F673" s="6" t="str">
        <f>IF($A673&lt;&gt;"",MAXIFS(Token!$C:$C,Token!$A:$A,$D673),)</f>
        <v/>
      </c>
      <c r="L673" s="21" t="str">
        <f t="shared" si="5"/>
        <v/>
      </c>
    </row>
    <row r="674">
      <c r="A674" s="33" t="str">
        <f t="shared" si="1"/>
        <v/>
      </c>
      <c r="B674" s="22" t="str">
        <f t="shared" si="2"/>
        <v/>
      </c>
      <c r="C674" s="14" t="str">
        <f>IF($A674&lt;&gt;"",MINIFS(Merchant!$A:$A,Merchant!$B:$B,$G$2),)</f>
        <v/>
      </c>
      <c r="D674" s="14" t="str">
        <f t="shared" si="3"/>
        <v/>
      </c>
      <c r="E674" s="14" t="str">
        <f t="shared" si="4"/>
        <v/>
      </c>
      <c r="F674" s="6" t="str">
        <f>IF($A674&lt;&gt;"",MAXIFS(Token!$C:$C,Token!$A:$A,$D674),)</f>
        <v/>
      </c>
      <c r="L674" s="21" t="str">
        <f t="shared" si="5"/>
        <v/>
      </c>
    </row>
    <row r="675">
      <c r="A675" s="33" t="str">
        <f t="shared" si="1"/>
        <v/>
      </c>
      <c r="B675" s="22" t="str">
        <f t="shared" si="2"/>
        <v/>
      </c>
      <c r="C675" s="14" t="str">
        <f>IF($A675&lt;&gt;"",MINIFS(Merchant!$A:$A,Merchant!$B:$B,$G$2),)</f>
        <v/>
      </c>
      <c r="D675" s="14" t="str">
        <f t="shared" si="3"/>
        <v/>
      </c>
      <c r="E675" s="14" t="str">
        <f t="shared" si="4"/>
        <v/>
      </c>
      <c r="F675" s="6" t="str">
        <f>IF($A675&lt;&gt;"",MAXIFS(Token!$C:$C,Token!$A:$A,$D675),)</f>
        <v/>
      </c>
      <c r="L675" s="21" t="str">
        <f t="shared" si="5"/>
        <v/>
      </c>
    </row>
    <row r="676">
      <c r="A676" s="33" t="str">
        <f t="shared" si="1"/>
        <v/>
      </c>
      <c r="B676" s="22" t="str">
        <f t="shared" si="2"/>
        <v/>
      </c>
      <c r="C676" s="14" t="str">
        <f>IF($A676&lt;&gt;"",MINIFS(Merchant!$A:$A,Merchant!$B:$B,$G$2),)</f>
        <v/>
      </c>
      <c r="D676" s="14" t="str">
        <f t="shared" si="3"/>
        <v/>
      </c>
      <c r="E676" s="14" t="str">
        <f t="shared" si="4"/>
        <v/>
      </c>
      <c r="F676" s="6" t="str">
        <f>IF($A676&lt;&gt;"",MAXIFS(Token!$C:$C,Token!$A:$A,$D676),)</f>
        <v/>
      </c>
      <c r="L676" s="21" t="str">
        <f t="shared" si="5"/>
        <v/>
      </c>
    </row>
    <row r="677">
      <c r="A677" s="33" t="str">
        <f t="shared" si="1"/>
        <v/>
      </c>
      <c r="B677" s="22" t="str">
        <f t="shared" si="2"/>
        <v/>
      </c>
      <c r="C677" s="14" t="str">
        <f>IF($A677&lt;&gt;"",MINIFS(Merchant!$A:$A,Merchant!$B:$B,$G$2),)</f>
        <v/>
      </c>
      <c r="D677" s="14" t="str">
        <f t="shared" si="3"/>
        <v/>
      </c>
      <c r="E677" s="14" t="str">
        <f t="shared" si="4"/>
        <v/>
      </c>
      <c r="F677" s="6" t="str">
        <f>IF($A677&lt;&gt;"",MAXIFS(Token!$C:$C,Token!$A:$A,$D677),)</f>
        <v/>
      </c>
      <c r="L677" s="21" t="str">
        <f t="shared" si="5"/>
        <v/>
      </c>
    </row>
    <row r="678">
      <c r="A678" s="33" t="str">
        <f t="shared" si="1"/>
        <v/>
      </c>
      <c r="B678" s="22" t="str">
        <f t="shared" si="2"/>
        <v/>
      </c>
      <c r="C678" s="14" t="str">
        <f>IF($A678&lt;&gt;"",MINIFS(Merchant!$A:$A,Merchant!$B:$B,$G$2),)</f>
        <v/>
      </c>
      <c r="D678" s="14" t="str">
        <f t="shared" si="3"/>
        <v/>
      </c>
      <c r="E678" s="14" t="str">
        <f t="shared" si="4"/>
        <v/>
      </c>
      <c r="F678" s="6" t="str">
        <f>IF($A678&lt;&gt;"",MAXIFS(Token!$C:$C,Token!$A:$A,$D678),)</f>
        <v/>
      </c>
      <c r="L678" s="21" t="str">
        <f t="shared" si="5"/>
        <v/>
      </c>
    </row>
    <row r="679">
      <c r="A679" s="33" t="str">
        <f t="shared" si="1"/>
        <v/>
      </c>
      <c r="B679" s="22" t="str">
        <f t="shared" si="2"/>
        <v/>
      </c>
      <c r="C679" s="14" t="str">
        <f>IF($A679&lt;&gt;"",MINIFS(Merchant!$A:$A,Merchant!$B:$B,$G$2),)</f>
        <v/>
      </c>
      <c r="D679" s="14" t="str">
        <f t="shared" si="3"/>
        <v/>
      </c>
      <c r="E679" s="14" t="str">
        <f t="shared" si="4"/>
        <v/>
      </c>
      <c r="F679" s="6" t="str">
        <f>IF($A679&lt;&gt;"",MAXIFS(Token!$C:$C,Token!$A:$A,$D679),)</f>
        <v/>
      </c>
      <c r="L679" s="21" t="str">
        <f t="shared" si="5"/>
        <v/>
      </c>
    </row>
    <row r="680">
      <c r="A680" s="33" t="str">
        <f t="shared" si="1"/>
        <v/>
      </c>
      <c r="B680" s="22" t="str">
        <f t="shared" si="2"/>
        <v/>
      </c>
      <c r="C680" s="14" t="str">
        <f>IF($A680&lt;&gt;"",MINIFS(Merchant!$A:$A,Merchant!$B:$B,$G$2),)</f>
        <v/>
      </c>
      <c r="D680" s="14" t="str">
        <f t="shared" si="3"/>
        <v/>
      </c>
      <c r="E680" s="14" t="str">
        <f t="shared" si="4"/>
        <v/>
      </c>
      <c r="F680" s="6" t="str">
        <f>IF($A680&lt;&gt;"",MAXIFS(Token!$C:$C,Token!$A:$A,$D680),)</f>
        <v/>
      </c>
      <c r="L680" s="21" t="str">
        <f t="shared" si="5"/>
        <v/>
      </c>
    </row>
    <row r="681">
      <c r="A681" s="33" t="str">
        <f t="shared" si="1"/>
        <v/>
      </c>
      <c r="B681" s="22" t="str">
        <f t="shared" si="2"/>
        <v/>
      </c>
      <c r="C681" s="14" t="str">
        <f>IF($A681&lt;&gt;"",MINIFS(Merchant!$A:$A,Merchant!$B:$B,$G$2),)</f>
        <v/>
      </c>
      <c r="D681" s="14" t="str">
        <f t="shared" si="3"/>
        <v/>
      </c>
      <c r="E681" s="14" t="str">
        <f t="shared" si="4"/>
        <v/>
      </c>
      <c r="F681" s="6" t="str">
        <f>IF($A681&lt;&gt;"",MAXIFS(Token!$C:$C,Token!$A:$A,$D681),)</f>
        <v/>
      </c>
      <c r="L681" s="21" t="str">
        <f t="shared" si="5"/>
        <v/>
      </c>
    </row>
    <row r="682">
      <c r="A682" s="33" t="str">
        <f t="shared" si="1"/>
        <v/>
      </c>
      <c r="B682" s="22" t="str">
        <f t="shared" si="2"/>
        <v/>
      </c>
      <c r="C682" s="14" t="str">
        <f>IF($A682&lt;&gt;"",MINIFS(Merchant!$A:$A,Merchant!$B:$B,$G$2),)</f>
        <v/>
      </c>
      <c r="D682" s="14" t="str">
        <f t="shared" si="3"/>
        <v/>
      </c>
      <c r="E682" s="14" t="str">
        <f t="shared" si="4"/>
        <v/>
      </c>
      <c r="F682" s="6" t="str">
        <f>IF($A682&lt;&gt;"",MAXIFS(Token!$C:$C,Token!$A:$A,$D682),)</f>
        <v/>
      </c>
      <c r="L682" s="21" t="str">
        <f t="shared" si="5"/>
        <v/>
      </c>
    </row>
    <row r="683">
      <c r="A683" s="33" t="str">
        <f t="shared" si="1"/>
        <v/>
      </c>
      <c r="B683" s="22" t="str">
        <f t="shared" si="2"/>
        <v/>
      </c>
      <c r="C683" s="14" t="str">
        <f>IF($A683&lt;&gt;"",MINIFS(Merchant!$A:$A,Merchant!$B:$B,$G$2),)</f>
        <v/>
      </c>
      <c r="D683" s="14" t="str">
        <f t="shared" si="3"/>
        <v/>
      </c>
      <c r="E683" s="14" t="str">
        <f t="shared" si="4"/>
        <v/>
      </c>
      <c r="F683" s="6" t="str">
        <f>IF($A683&lt;&gt;"",MAXIFS(Token!$C:$C,Token!$A:$A,$D683),)</f>
        <v/>
      </c>
      <c r="L683" s="21" t="str">
        <f t="shared" si="5"/>
        <v/>
      </c>
    </row>
    <row r="684">
      <c r="A684" s="33" t="str">
        <f t="shared" si="1"/>
        <v/>
      </c>
      <c r="B684" s="22" t="str">
        <f t="shared" si="2"/>
        <v/>
      </c>
      <c r="C684" s="14" t="str">
        <f>IF($A684&lt;&gt;"",MINIFS(Merchant!$A:$A,Merchant!$B:$B,$G$2),)</f>
        <v/>
      </c>
      <c r="D684" s="14" t="str">
        <f t="shared" si="3"/>
        <v/>
      </c>
      <c r="E684" s="14" t="str">
        <f t="shared" si="4"/>
        <v/>
      </c>
      <c r="F684" s="6" t="str">
        <f>IF($A684&lt;&gt;"",MAXIFS(Token!$C:$C,Token!$A:$A,$D684),)</f>
        <v/>
      </c>
      <c r="L684" s="21" t="str">
        <f t="shared" si="5"/>
        <v/>
      </c>
    </row>
    <row r="685">
      <c r="A685" s="33" t="str">
        <f t="shared" si="1"/>
        <v/>
      </c>
      <c r="B685" s="22" t="str">
        <f t="shared" si="2"/>
        <v/>
      </c>
      <c r="C685" s="14" t="str">
        <f>IF($A685&lt;&gt;"",MINIFS(Merchant!$A:$A,Merchant!$B:$B,$G$2),)</f>
        <v/>
      </c>
      <c r="D685" s="14" t="str">
        <f t="shared" si="3"/>
        <v/>
      </c>
      <c r="E685" s="14" t="str">
        <f t="shared" si="4"/>
        <v/>
      </c>
      <c r="F685" s="6" t="str">
        <f>IF($A685&lt;&gt;"",MAXIFS(Token!$C:$C,Token!$A:$A,$D685),)</f>
        <v/>
      </c>
      <c r="L685" s="21" t="str">
        <f t="shared" si="5"/>
        <v/>
      </c>
    </row>
    <row r="686">
      <c r="A686" s="33" t="str">
        <f t="shared" si="1"/>
        <v/>
      </c>
      <c r="B686" s="22" t="str">
        <f t="shared" si="2"/>
        <v/>
      </c>
      <c r="C686" s="14" t="str">
        <f>IF($A686&lt;&gt;"",MINIFS(Merchant!$A:$A,Merchant!$B:$B,$G$2),)</f>
        <v/>
      </c>
      <c r="D686" s="14" t="str">
        <f t="shared" si="3"/>
        <v/>
      </c>
      <c r="E686" s="14" t="str">
        <f t="shared" si="4"/>
        <v/>
      </c>
      <c r="F686" s="6" t="str">
        <f>IF($A686&lt;&gt;"",MAXIFS(Token!$C:$C,Token!$A:$A,$D686),)</f>
        <v/>
      </c>
      <c r="L686" s="21" t="str">
        <f t="shared" si="5"/>
        <v/>
      </c>
    </row>
    <row r="687">
      <c r="A687" s="33" t="str">
        <f t="shared" si="1"/>
        <v/>
      </c>
      <c r="B687" s="22" t="str">
        <f t="shared" si="2"/>
        <v/>
      </c>
      <c r="C687" s="14" t="str">
        <f>IF($A687&lt;&gt;"",MINIFS(Merchant!$A:$A,Merchant!$B:$B,$G$2),)</f>
        <v/>
      </c>
      <c r="D687" s="14" t="str">
        <f t="shared" si="3"/>
        <v/>
      </c>
      <c r="E687" s="14" t="str">
        <f t="shared" si="4"/>
        <v/>
      </c>
      <c r="F687" s="6" t="str">
        <f>IF($A687&lt;&gt;"",MAXIFS(Token!$C:$C,Token!$A:$A,$D687),)</f>
        <v/>
      </c>
      <c r="L687" s="21" t="str">
        <f t="shared" si="5"/>
        <v/>
      </c>
    </row>
    <row r="688">
      <c r="A688" s="33" t="str">
        <f t="shared" si="1"/>
        <v/>
      </c>
      <c r="B688" s="22" t="str">
        <f t="shared" si="2"/>
        <v/>
      </c>
      <c r="C688" s="14" t="str">
        <f>IF($A688&lt;&gt;"",MINIFS(Merchant!$A:$A,Merchant!$B:$B,$G$2),)</f>
        <v/>
      </c>
      <c r="D688" s="14" t="str">
        <f t="shared" si="3"/>
        <v/>
      </c>
      <c r="E688" s="14" t="str">
        <f t="shared" si="4"/>
        <v/>
      </c>
      <c r="F688" s="6" t="str">
        <f>IF($A688&lt;&gt;"",MAXIFS(Token!$C:$C,Token!$A:$A,$D688),)</f>
        <v/>
      </c>
      <c r="L688" s="21" t="str">
        <f t="shared" si="5"/>
        <v/>
      </c>
    </row>
    <row r="689">
      <c r="A689" s="33" t="str">
        <f t="shared" si="1"/>
        <v/>
      </c>
      <c r="B689" s="22" t="str">
        <f t="shared" si="2"/>
        <v/>
      </c>
      <c r="C689" s="14" t="str">
        <f>IF($A689&lt;&gt;"",MINIFS(Merchant!$A:$A,Merchant!$B:$B,$G$2),)</f>
        <v/>
      </c>
      <c r="D689" s="14" t="str">
        <f t="shared" si="3"/>
        <v/>
      </c>
      <c r="E689" s="14" t="str">
        <f t="shared" si="4"/>
        <v/>
      </c>
      <c r="F689" s="6" t="str">
        <f>IF($A689&lt;&gt;"",MAXIFS(Token!$C:$C,Token!$A:$A,$D689),)</f>
        <v/>
      </c>
      <c r="L689" s="21" t="str">
        <f t="shared" si="5"/>
        <v/>
      </c>
    </row>
    <row r="690">
      <c r="A690" s="33" t="str">
        <f t="shared" si="1"/>
        <v/>
      </c>
      <c r="B690" s="22" t="str">
        <f t="shared" si="2"/>
        <v/>
      </c>
      <c r="C690" s="14" t="str">
        <f>IF($A690&lt;&gt;"",MINIFS(Merchant!$A:$A,Merchant!$B:$B,$G$2),)</f>
        <v/>
      </c>
      <c r="D690" s="14" t="str">
        <f t="shared" si="3"/>
        <v/>
      </c>
      <c r="E690" s="14" t="str">
        <f t="shared" si="4"/>
        <v/>
      </c>
      <c r="F690" s="6" t="str">
        <f>IF($A690&lt;&gt;"",MAXIFS(Token!$C:$C,Token!$A:$A,$D690),)</f>
        <v/>
      </c>
      <c r="L690" s="21" t="str">
        <f t="shared" si="5"/>
        <v/>
      </c>
    </row>
    <row r="691">
      <c r="A691" s="33" t="str">
        <f t="shared" si="1"/>
        <v/>
      </c>
      <c r="B691" s="22" t="str">
        <f t="shared" si="2"/>
        <v/>
      </c>
      <c r="C691" s="14" t="str">
        <f>IF($A691&lt;&gt;"",MINIFS(Merchant!$A:$A,Merchant!$B:$B,$G$2),)</f>
        <v/>
      </c>
      <c r="D691" s="14" t="str">
        <f t="shared" si="3"/>
        <v/>
      </c>
      <c r="E691" s="14" t="str">
        <f t="shared" si="4"/>
        <v/>
      </c>
      <c r="F691" s="6" t="str">
        <f>IF($A691&lt;&gt;"",MAXIFS(Token!$C:$C,Token!$A:$A,$D691),)</f>
        <v/>
      </c>
      <c r="L691" s="21" t="str">
        <f t="shared" si="5"/>
        <v/>
      </c>
    </row>
    <row r="692">
      <c r="A692" s="33" t="str">
        <f t="shared" si="1"/>
        <v/>
      </c>
      <c r="B692" s="22" t="str">
        <f t="shared" si="2"/>
        <v/>
      </c>
      <c r="C692" s="14" t="str">
        <f>IF($A692&lt;&gt;"",MINIFS(Merchant!$A:$A,Merchant!$B:$B,$G$2),)</f>
        <v/>
      </c>
      <c r="D692" s="14" t="str">
        <f t="shared" si="3"/>
        <v/>
      </c>
      <c r="E692" s="14" t="str">
        <f t="shared" si="4"/>
        <v/>
      </c>
      <c r="F692" s="6" t="str">
        <f>IF($A692&lt;&gt;"",MAXIFS(Token!$C:$C,Token!$A:$A,$D692),)</f>
        <v/>
      </c>
      <c r="L692" s="21" t="str">
        <f t="shared" si="5"/>
        <v/>
      </c>
    </row>
    <row r="693">
      <c r="A693" s="33" t="str">
        <f t="shared" si="1"/>
        <v/>
      </c>
      <c r="B693" s="22" t="str">
        <f t="shared" si="2"/>
        <v/>
      </c>
      <c r="C693" s="14" t="str">
        <f>IF($A693&lt;&gt;"",MINIFS(Merchant!$A:$A,Merchant!$B:$B,$G$2),)</f>
        <v/>
      </c>
      <c r="D693" s="14" t="str">
        <f t="shared" si="3"/>
        <v/>
      </c>
      <c r="E693" s="14" t="str">
        <f t="shared" si="4"/>
        <v/>
      </c>
      <c r="F693" s="6" t="str">
        <f>IF($A693&lt;&gt;"",MAXIFS(Token!$C:$C,Token!$A:$A,$D693),)</f>
        <v/>
      </c>
      <c r="L693" s="21" t="str">
        <f t="shared" si="5"/>
        <v/>
      </c>
    </row>
    <row r="694">
      <c r="A694" s="33" t="str">
        <f t="shared" si="1"/>
        <v/>
      </c>
      <c r="B694" s="22" t="str">
        <f t="shared" si="2"/>
        <v/>
      </c>
      <c r="C694" s="14" t="str">
        <f>IF($A694&lt;&gt;"",MINIFS(Merchant!$A:$A,Merchant!$B:$B,$G$2),)</f>
        <v/>
      </c>
      <c r="D694" s="14" t="str">
        <f t="shared" si="3"/>
        <v/>
      </c>
      <c r="E694" s="14" t="str">
        <f t="shared" si="4"/>
        <v/>
      </c>
      <c r="F694" s="6" t="str">
        <f>IF($A694&lt;&gt;"",MAXIFS(Token!$C:$C,Token!$A:$A,$D694),)</f>
        <v/>
      </c>
      <c r="L694" s="21" t="str">
        <f t="shared" si="5"/>
        <v/>
      </c>
    </row>
    <row r="695">
      <c r="A695" s="33" t="str">
        <f t="shared" si="1"/>
        <v/>
      </c>
      <c r="B695" s="22" t="str">
        <f t="shared" si="2"/>
        <v/>
      </c>
      <c r="C695" s="14" t="str">
        <f>IF($A695&lt;&gt;"",MINIFS(Merchant!$A:$A,Merchant!$B:$B,$G$2),)</f>
        <v/>
      </c>
      <c r="D695" s="14" t="str">
        <f t="shared" si="3"/>
        <v/>
      </c>
      <c r="E695" s="14" t="str">
        <f t="shared" si="4"/>
        <v/>
      </c>
      <c r="F695" s="6" t="str">
        <f>IF($A695&lt;&gt;"",MAXIFS(Token!$C:$C,Token!$A:$A,$D695),)</f>
        <v/>
      </c>
      <c r="L695" s="21" t="str">
        <f t="shared" si="5"/>
        <v/>
      </c>
    </row>
    <row r="696">
      <c r="A696" s="33" t="str">
        <f t="shared" si="1"/>
        <v/>
      </c>
      <c r="B696" s="22" t="str">
        <f t="shared" si="2"/>
        <v/>
      </c>
      <c r="C696" s="14" t="str">
        <f>IF($A696&lt;&gt;"",MINIFS(Merchant!$A:$A,Merchant!$B:$B,$G$2),)</f>
        <v/>
      </c>
      <c r="D696" s="14" t="str">
        <f t="shared" si="3"/>
        <v/>
      </c>
      <c r="E696" s="14" t="str">
        <f t="shared" si="4"/>
        <v/>
      </c>
      <c r="F696" s="6" t="str">
        <f>IF($A696&lt;&gt;"",MAXIFS(Token!$C:$C,Token!$A:$A,$D696),)</f>
        <v/>
      </c>
      <c r="L696" s="21" t="str">
        <f t="shared" si="5"/>
        <v/>
      </c>
    </row>
    <row r="697">
      <c r="A697" s="33" t="str">
        <f t="shared" si="1"/>
        <v/>
      </c>
      <c r="B697" s="22" t="str">
        <f t="shared" si="2"/>
        <v/>
      </c>
      <c r="C697" s="14" t="str">
        <f>IF($A697&lt;&gt;"",MINIFS(Merchant!$A:$A,Merchant!$B:$B,$G$2),)</f>
        <v/>
      </c>
      <c r="D697" s="14" t="str">
        <f t="shared" si="3"/>
        <v/>
      </c>
      <c r="E697" s="14" t="str">
        <f t="shared" si="4"/>
        <v/>
      </c>
      <c r="F697" s="6" t="str">
        <f>IF($A697&lt;&gt;"",MAXIFS(Token!$C:$C,Token!$A:$A,$D697),)</f>
        <v/>
      </c>
      <c r="L697" s="21" t="str">
        <f t="shared" si="5"/>
        <v/>
      </c>
    </row>
    <row r="698">
      <c r="A698" s="33" t="str">
        <f t="shared" si="1"/>
        <v/>
      </c>
      <c r="B698" s="22" t="str">
        <f t="shared" si="2"/>
        <v/>
      </c>
      <c r="C698" s="14" t="str">
        <f>IF($A698&lt;&gt;"",MINIFS(Merchant!$A:$A,Merchant!$B:$B,$G$2),)</f>
        <v/>
      </c>
      <c r="D698" s="14" t="str">
        <f t="shared" si="3"/>
        <v/>
      </c>
      <c r="E698" s="14" t="str">
        <f t="shared" si="4"/>
        <v/>
      </c>
      <c r="F698" s="6" t="str">
        <f>IF($A698&lt;&gt;"",MAXIFS(Token!$C:$C,Token!$A:$A,$D698),)</f>
        <v/>
      </c>
      <c r="L698" s="21" t="str">
        <f t="shared" si="5"/>
        <v/>
      </c>
    </row>
    <row r="699">
      <c r="A699" s="33" t="str">
        <f t="shared" si="1"/>
        <v/>
      </c>
      <c r="B699" s="22" t="str">
        <f t="shared" si="2"/>
        <v/>
      </c>
      <c r="C699" s="14" t="str">
        <f>IF($A699&lt;&gt;"",MINIFS(Merchant!$A:$A,Merchant!$B:$B,$G$2),)</f>
        <v/>
      </c>
      <c r="D699" s="14" t="str">
        <f t="shared" si="3"/>
        <v/>
      </c>
      <c r="E699" s="14" t="str">
        <f t="shared" si="4"/>
        <v/>
      </c>
      <c r="F699" s="6" t="str">
        <f>IF($A699&lt;&gt;"",MAXIFS(Token!$C:$C,Token!$A:$A,$D699),)</f>
        <v/>
      </c>
      <c r="L699" s="21" t="str">
        <f t="shared" si="5"/>
        <v/>
      </c>
    </row>
    <row r="700">
      <c r="A700" s="33" t="str">
        <f t="shared" si="1"/>
        <v/>
      </c>
      <c r="B700" s="22" t="str">
        <f t="shared" si="2"/>
        <v/>
      </c>
      <c r="C700" s="14" t="str">
        <f>IF($A700&lt;&gt;"",MINIFS(Merchant!$A:$A,Merchant!$B:$B,$G$2),)</f>
        <v/>
      </c>
      <c r="D700" s="14" t="str">
        <f t="shared" si="3"/>
        <v/>
      </c>
      <c r="E700" s="14" t="str">
        <f t="shared" si="4"/>
        <v/>
      </c>
      <c r="F700" s="6" t="str">
        <f>IF($A700&lt;&gt;"",MAXIFS(Token!$C:$C,Token!$A:$A,$D700),)</f>
        <v/>
      </c>
      <c r="L700" s="21" t="str">
        <f t="shared" si="5"/>
        <v/>
      </c>
    </row>
    <row r="701">
      <c r="A701" s="33" t="str">
        <f t="shared" si="1"/>
        <v/>
      </c>
      <c r="B701" s="22" t="str">
        <f t="shared" si="2"/>
        <v/>
      </c>
      <c r="C701" s="14" t="str">
        <f>IF($A701&lt;&gt;"",MINIFS(Merchant!$A:$A,Merchant!$B:$B,$G$2),)</f>
        <v/>
      </c>
      <c r="D701" s="14" t="str">
        <f t="shared" si="3"/>
        <v/>
      </c>
      <c r="E701" s="14" t="str">
        <f t="shared" si="4"/>
        <v/>
      </c>
      <c r="F701" s="6" t="str">
        <f>IF($A701&lt;&gt;"",MAXIFS(Token!$C:$C,Token!$A:$A,$D701),)</f>
        <v/>
      </c>
      <c r="L701" s="21" t="str">
        <f t="shared" si="5"/>
        <v/>
      </c>
    </row>
    <row r="702">
      <c r="A702" s="33" t="str">
        <f t="shared" si="1"/>
        <v/>
      </c>
      <c r="B702" s="22" t="str">
        <f t="shared" si="2"/>
        <v/>
      </c>
      <c r="C702" s="14" t="str">
        <f>IF($A702&lt;&gt;"",MINIFS(Merchant!$A:$A,Merchant!$B:$B,$G$2),)</f>
        <v/>
      </c>
      <c r="D702" s="14" t="str">
        <f t="shared" si="3"/>
        <v/>
      </c>
      <c r="E702" s="14" t="str">
        <f t="shared" si="4"/>
        <v/>
      </c>
      <c r="F702" s="6" t="str">
        <f>IF($A702&lt;&gt;"",MAXIFS(Token!$C:$C,Token!$A:$A,$D702),)</f>
        <v/>
      </c>
      <c r="L702" s="21" t="str">
        <f t="shared" si="5"/>
        <v/>
      </c>
    </row>
    <row r="703">
      <c r="A703" s="33" t="str">
        <f t="shared" si="1"/>
        <v/>
      </c>
      <c r="B703" s="22" t="str">
        <f t="shared" si="2"/>
        <v/>
      </c>
      <c r="C703" s="14" t="str">
        <f>IF($A703&lt;&gt;"",MINIFS(Merchant!$A:$A,Merchant!$B:$B,$G$2),)</f>
        <v/>
      </c>
      <c r="D703" s="14" t="str">
        <f t="shared" si="3"/>
        <v/>
      </c>
      <c r="E703" s="14" t="str">
        <f t="shared" si="4"/>
        <v/>
      </c>
      <c r="F703" s="6" t="str">
        <f>IF($A703&lt;&gt;"",MAXIFS(Token!$C:$C,Token!$A:$A,$D703),)</f>
        <v/>
      </c>
      <c r="L703" s="21" t="str">
        <f t="shared" si="5"/>
        <v/>
      </c>
    </row>
    <row r="704">
      <c r="A704" s="33" t="str">
        <f t="shared" si="1"/>
        <v/>
      </c>
      <c r="B704" s="22" t="str">
        <f t="shared" si="2"/>
        <v/>
      </c>
      <c r="C704" s="14" t="str">
        <f>IF($A704&lt;&gt;"",MINIFS(Merchant!$A:$A,Merchant!$B:$B,$G$2),)</f>
        <v/>
      </c>
      <c r="D704" s="14" t="str">
        <f t="shared" si="3"/>
        <v/>
      </c>
      <c r="E704" s="14" t="str">
        <f t="shared" si="4"/>
        <v/>
      </c>
      <c r="F704" s="6" t="str">
        <f>IF($A704&lt;&gt;"",MAXIFS(Token!$C:$C,Token!$A:$A,$D704),)</f>
        <v/>
      </c>
      <c r="L704" s="21" t="str">
        <f t="shared" si="5"/>
        <v/>
      </c>
    </row>
    <row r="705">
      <c r="A705" s="33" t="str">
        <f t="shared" si="1"/>
        <v/>
      </c>
      <c r="B705" s="22" t="str">
        <f t="shared" si="2"/>
        <v/>
      </c>
      <c r="C705" s="14" t="str">
        <f>IF($A705&lt;&gt;"",MINIFS(Merchant!$A:$A,Merchant!$B:$B,$G$2),)</f>
        <v/>
      </c>
      <c r="D705" s="14" t="str">
        <f t="shared" si="3"/>
        <v/>
      </c>
      <c r="E705" s="14" t="str">
        <f t="shared" si="4"/>
        <v/>
      </c>
      <c r="F705" s="6" t="str">
        <f>IF($A705&lt;&gt;"",MAXIFS(Token!$C:$C,Token!$A:$A,$D705),)</f>
        <v/>
      </c>
      <c r="L705" s="21" t="str">
        <f t="shared" si="5"/>
        <v/>
      </c>
    </row>
    <row r="706">
      <c r="A706" s="33" t="str">
        <f t="shared" si="1"/>
        <v/>
      </c>
      <c r="B706" s="22" t="str">
        <f t="shared" si="2"/>
        <v/>
      </c>
      <c r="C706" s="14" t="str">
        <f>IF($A706&lt;&gt;"",MINIFS(Merchant!$A:$A,Merchant!$B:$B,$G$2),)</f>
        <v/>
      </c>
      <c r="D706" s="14" t="str">
        <f t="shared" si="3"/>
        <v/>
      </c>
      <c r="E706" s="14" t="str">
        <f t="shared" si="4"/>
        <v/>
      </c>
      <c r="F706" s="6" t="str">
        <f>IF($A706&lt;&gt;"",MAXIFS(Token!$C:$C,Token!$A:$A,$D706),)</f>
        <v/>
      </c>
      <c r="L706" s="21" t="str">
        <f t="shared" si="5"/>
        <v/>
      </c>
    </row>
    <row r="707">
      <c r="A707" s="33" t="str">
        <f t="shared" si="1"/>
        <v/>
      </c>
      <c r="B707" s="22" t="str">
        <f t="shared" si="2"/>
        <v/>
      </c>
      <c r="C707" s="14" t="str">
        <f>IF($A707&lt;&gt;"",MINIFS(Merchant!$A:$A,Merchant!$B:$B,$G$2),)</f>
        <v/>
      </c>
      <c r="D707" s="14" t="str">
        <f t="shared" si="3"/>
        <v/>
      </c>
      <c r="E707" s="14" t="str">
        <f t="shared" si="4"/>
        <v/>
      </c>
      <c r="F707" s="6" t="str">
        <f>IF($A707&lt;&gt;"",MAXIFS(Token!$C:$C,Token!$A:$A,$D707),)</f>
        <v/>
      </c>
      <c r="L707" s="21" t="str">
        <f t="shared" si="5"/>
        <v/>
      </c>
    </row>
    <row r="708">
      <c r="A708" s="33" t="str">
        <f t="shared" si="1"/>
        <v/>
      </c>
      <c r="B708" s="22" t="str">
        <f t="shared" si="2"/>
        <v/>
      </c>
      <c r="C708" s="14" t="str">
        <f>IF($A708&lt;&gt;"",MINIFS(Merchant!$A:$A,Merchant!$B:$B,$G$2),)</f>
        <v/>
      </c>
      <c r="D708" s="14" t="str">
        <f t="shared" si="3"/>
        <v/>
      </c>
      <c r="E708" s="14" t="str">
        <f t="shared" si="4"/>
        <v/>
      </c>
      <c r="F708" s="6" t="str">
        <f>IF($A708&lt;&gt;"",MAXIFS(Token!$C:$C,Token!$A:$A,$D708),)</f>
        <v/>
      </c>
      <c r="L708" s="21" t="str">
        <f t="shared" si="5"/>
        <v/>
      </c>
    </row>
    <row r="709">
      <c r="A709" s="33" t="str">
        <f t="shared" si="1"/>
        <v/>
      </c>
      <c r="B709" s="22" t="str">
        <f t="shared" si="2"/>
        <v/>
      </c>
      <c r="C709" s="14" t="str">
        <f>IF($A709&lt;&gt;"",MINIFS(Merchant!$A:$A,Merchant!$B:$B,$G$2),)</f>
        <v/>
      </c>
      <c r="D709" s="14" t="str">
        <f t="shared" si="3"/>
        <v/>
      </c>
      <c r="E709" s="14" t="str">
        <f t="shared" si="4"/>
        <v/>
      </c>
      <c r="F709" s="6" t="str">
        <f>IF($A709&lt;&gt;"",MAXIFS(Token!$C:$C,Token!$A:$A,$D709),)</f>
        <v/>
      </c>
      <c r="L709" s="21" t="str">
        <f t="shared" si="5"/>
        <v/>
      </c>
    </row>
    <row r="710">
      <c r="A710" s="33" t="str">
        <f t="shared" si="1"/>
        <v/>
      </c>
      <c r="B710" s="22" t="str">
        <f t="shared" si="2"/>
        <v/>
      </c>
      <c r="C710" s="14" t="str">
        <f>IF($A710&lt;&gt;"",MINIFS(Merchant!$A:$A,Merchant!$B:$B,$G$2),)</f>
        <v/>
      </c>
      <c r="D710" s="14" t="str">
        <f t="shared" si="3"/>
        <v/>
      </c>
      <c r="E710" s="14" t="str">
        <f t="shared" si="4"/>
        <v/>
      </c>
      <c r="F710" s="6" t="str">
        <f>IF($A710&lt;&gt;"",MAXIFS(Token!$C:$C,Token!$A:$A,$D710),)</f>
        <v/>
      </c>
      <c r="L710" s="21" t="str">
        <f t="shared" si="5"/>
        <v/>
      </c>
    </row>
    <row r="711">
      <c r="A711" s="33" t="str">
        <f t="shared" si="1"/>
        <v/>
      </c>
      <c r="B711" s="22" t="str">
        <f t="shared" si="2"/>
        <v/>
      </c>
      <c r="C711" s="14" t="str">
        <f>IF($A711&lt;&gt;"",MINIFS(Merchant!$A:$A,Merchant!$B:$B,$G$2),)</f>
        <v/>
      </c>
      <c r="D711" s="14" t="str">
        <f t="shared" si="3"/>
        <v/>
      </c>
      <c r="E711" s="14" t="str">
        <f t="shared" si="4"/>
        <v/>
      </c>
      <c r="F711" s="6" t="str">
        <f>IF($A711&lt;&gt;"",MAXIFS(Token!$C:$C,Token!$A:$A,$D711),)</f>
        <v/>
      </c>
      <c r="L711" s="21" t="str">
        <f t="shared" si="5"/>
        <v/>
      </c>
    </row>
    <row r="712">
      <c r="A712" s="33" t="str">
        <f t="shared" si="1"/>
        <v/>
      </c>
      <c r="B712" s="22" t="str">
        <f t="shared" si="2"/>
        <v/>
      </c>
      <c r="C712" s="14" t="str">
        <f>IF($A712&lt;&gt;"",MINIFS(Merchant!$A:$A,Merchant!$B:$B,$G$2),)</f>
        <v/>
      </c>
      <c r="D712" s="14" t="str">
        <f t="shared" si="3"/>
        <v/>
      </c>
      <c r="E712" s="14" t="str">
        <f t="shared" si="4"/>
        <v/>
      </c>
      <c r="F712" s="6" t="str">
        <f>IF($A712&lt;&gt;"",MAXIFS(Token!$C:$C,Token!$A:$A,$D712),)</f>
        <v/>
      </c>
      <c r="L712" s="21" t="str">
        <f t="shared" si="5"/>
        <v/>
      </c>
    </row>
    <row r="713">
      <c r="A713" s="33" t="str">
        <f t="shared" si="1"/>
        <v/>
      </c>
      <c r="B713" s="22" t="str">
        <f t="shared" si="2"/>
        <v/>
      </c>
      <c r="C713" s="14" t="str">
        <f>IF($A713&lt;&gt;"",MINIFS(Merchant!$A:$A,Merchant!$B:$B,$G$2),)</f>
        <v/>
      </c>
      <c r="D713" s="14" t="str">
        <f t="shared" si="3"/>
        <v/>
      </c>
      <c r="E713" s="14" t="str">
        <f t="shared" si="4"/>
        <v/>
      </c>
      <c r="F713" s="6" t="str">
        <f>IF($A713&lt;&gt;"",MAXIFS(Token!$C:$C,Token!$A:$A,$D713),)</f>
        <v/>
      </c>
      <c r="L713" s="21" t="str">
        <f t="shared" si="5"/>
        <v/>
      </c>
    </row>
    <row r="714">
      <c r="A714" s="33" t="str">
        <f t="shared" si="1"/>
        <v/>
      </c>
      <c r="B714" s="22" t="str">
        <f t="shared" si="2"/>
        <v/>
      </c>
      <c r="C714" s="14" t="str">
        <f>IF($A714&lt;&gt;"",MINIFS(Merchant!$A:$A,Merchant!$B:$B,$G$2),)</f>
        <v/>
      </c>
      <c r="D714" s="14" t="str">
        <f t="shared" si="3"/>
        <v/>
      </c>
      <c r="E714" s="14" t="str">
        <f t="shared" si="4"/>
        <v/>
      </c>
      <c r="F714" s="6" t="str">
        <f>IF($A714&lt;&gt;"",MAXIFS(Token!$C:$C,Token!$A:$A,$D714),)</f>
        <v/>
      </c>
      <c r="L714" s="21" t="str">
        <f t="shared" si="5"/>
        <v/>
      </c>
    </row>
    <row r="715">
      <c r="A715" s="33" t="str">
        <f t="shared" si="1"/>
        <v/>
      </c>
      <c r="B715" s="22" t="str">
        <f t="shared" si="2"/>
        <v/>
      </c>
      <c r="C715" s="14" t="str">
        <f>IF($A715&lt;&gt;"",MINIFS(Merchant!$A:$A,Merchant!$B:$B,$G$2),)</f>
        <v/>
      </c>
      <c r="D715" s="14" t="str">
        <f t="shared" si="3"/>
        <v/>
      </c>
      <c r="E715" s="14" t="str">
        <f t="shared" si="4"/>
        <v/>
      </c>
      <c r="F715" s="6" t="str">
        <f>IF($A715&lt;&gt;"",MAXIFS(Token!$C:$C,Token!$A:$A,$D715),)</f>
        <v/>
      </c>
      <c r="L715" s="21" t="str">
        <f t="shared" si="5"/>
        <v/>
      </c>
    </row>
    <row r="716">
      <c r="A716" s="33" t="str">
        <f t="shared" si="1"/>
        <v/>
      </c>
      <c r="B716" s="22" t="str">
        <f t="shared" si="2"/>
        <v/>
      </c>
      <c r="C716" s="14" t="str">
        <f>IF($A716&lt;&gt;"",MINIFS(Merchant!$A:$A,Merchant!$B:$B,$G$2),)</f>
        <v/>
      </c>
      <c r="D716" s="14" t="str">
        <f t="shared" si="3"/>
        <v/>
      </c>
      <c r="E716" s="14" t="str">
        <f t="shared" si="4"/>
        <v/>
      </c>
      <c r="F716" s="6" t="str">
        <f>IF($A716&lt;&gt;"",MAXIFS(Token!$C:$C,Token!$A:$A,$D716),)</f>
        <v/>
      </c>
      <c r="L716" s="21" t="str">
        <f t="shared" si="5"/>
        <v/>
      </c>
    </row>
    <row r="717">
      <c r="A717" s="33" t="str">
        <f t="shared" si="1"/>
        <v/>
      </c>
      <c r="B717" s="22" t="str">
        <f t="shared" si="2"/>
        <v/>
      </c>
      <c r="C717" s="14" t="str">
        <f>IF($A717&lt;&gt;"",MINIFS(Merchant!$A:$A,Merchant!$B:$B,$G$2),)</f>
        <v/>
      </c>
      <c r="D717" s="14" t="str">
        <f t="shared" si="3"/>
        <v/>
      </c>
      <c r="E717" s="14" t="str">
        <f t="shared" si="4"/>
        <v/>
      </c>
      <c r="F717" s="6" t="str">
        <f>IF($A717&lt;&gt;"",MAXIFS(Token!$C:$C,Token!$A:$A,$D717),)</f>
        <v/>
      </c>
      <c r="L717" s="21" t="str">
        <f t="shared" si="5"/>
        <v/>
      </c>
    </row>
    <row r="718">
      <c r="A718" s="33" t="str">
        <f t="shared" si="1"/>
        <v/>
      </c>
      <c r="B718" s="22" t="str">
        <f t="shared" si="2"/>
        <v/>
      </c>
      <c r="C718" s="14" t="str">
        <f>IF($A718&lt;&gt;"",MINIFS(Merchant!$A:$A,Merchant!$B:$B,$G$2),)</f>
        <v/>
      </c>
      <c r="D718" s="14" t="str">
        <f t="shared" si="3"/>
        <v/>
      </c>
      <c r="E718" s="14" t="str">
        <f t="shared" si="4"/>
        <v/>
      </c>
      <c r="F718" s="6" t="str">
        <f>IF($A718&lt;&gt;"",MAXIFS(Token!$C:$C,Token!$A:$A,$D718),)</f>
        <v/>
      </c>
      <c r="L718" s="21" t="str">
        <f t="shared" si="5"/>
        <v/>
      </c>
    </row>
    <row r="719">
      <c r="A719" s="33" t="str">
        <f t="shared" si="1"/>
        <v/>
      </c>
      <c r="B719" s="22" t="str">
        <f t="shared" si="2"/>
        <v/>
      </c>
      <c r="C719" s="14" t="str">
        <f>IF($A719&lt;&gt;"",MINIFS(Merchant!$A:$A,Merchant!$B:$B,$G$2),)</f>
        <v/>
      </c>
      <c r="D719" s="14" t="str">
        <f t="shared" si="3"/>
        <v/>
      </c>
      <c r="E719" s="14" t="str">
        <f t="shared" si="4"/>
        <v/>
      </c>
      <c r="F719" s="6" t="str">
        <f>IF($A719&lt;&gt;"",MAXIFS(Token!$C:$C,Token!$A:$A,$D719),)</f>
        <v/>
      </c>
      <c r="L719" s="21" t="str">
        <f t="shared" si="5"/>
        <v/>
      </c>
    </row>
    <row r="720">
      <c r="A720" s="33" t="str">
        <f t="shared" si="1"/>
        <v/>
      </c>
      <c r="B720" s="22" t="str">
        <f t="shared" si="2"/>
        <v/>
      </c>
      <c r="C720" s="14" t="str">
        <f>IF($A720&lt;&gt;"",MINIFS(Merchant!$A:$A,Merchant!$B:$B,$G$2),)</f>
        <v/>
      </c>
      <c r="D720" s="14" t="str">
        <f t="shared" si="3"/>
        <v/>
      </c>
      <c r="E720" s="14" t="str">
        <f t="shared" si="4"/>
        <v/>
      </c>
      <c r="F720" s="6" t="str">
        <f>IF($A720&lt;&gt;"",MAXIFS(Token!$C:$C,Token!$A:$A,$D720),)</f>
        <v/>
      </c>
      <c r="L720" s="21" t="str">
        <f t="shared" si="5"/>
        <v/>
      </c>
    </row>
    <row r="721">
      <c r="A721" s="33" t="str">
        <f t="shared" si="1"/>
        <v/>
      </c>
      <c r="B721" s="22" t="str">
        <f t="shared" si="2"/>
        <v/>
      </c>
      <c r="C721" s="14" t="str">
        <f>IF($A721&lt;&gt;"",MINIFS(Merchant!$A:$A,Merchant!$B:$B,$G$2),)</f>
        <v/>
      </c>
      <c r="D721" s="14" t="str">
        <f t="shared" si="3"/>
        <v/>
      </c>
      <c r="E721" s="14" t="str">
        <f t="shared" si="4"/>
        <v/>
      </c>
      <c r="F721" s="6" t="str">
        <f>IF($A721&lt;&gt;"",MAXIFS(Token!$C:$C,Token!$A:$A,$D721),)</f>
        <v/>
      </c>
      <c r="L721" s="21" t="str">
        <f t="shared" si="5"/>
        <v/>
      </c>
    </row>
    <row r="722">
      <c r="A722" s="33" t="str">
        <f t="shared" si="1"/>
        <v/>
      </c>
      <c r="B722" s="22" t="str">
        <f t="shared" si="2"/>
        <v/>
      </c>
      <c r="C722" s="14" t="str">
        <f>IF($A722&lt;&gt;"",MINIFS(Merchant!$A:$A,Merchant!$B:$B,$G$2),)</f>
        <v/>
      </c>
      <c r="D722" s="14" t="str">
        <f t="shared" si="3"/>
        <v/>
      </c>
      <c r="E722" s="14" t="str">
        <f t="shared" si="4"/>
        <v/>
      </c>
      <c r="F722" s="6" t="str">
        <f>IF($A722&lt;&gt;"",MAXIFS(Token!$C:$C,Token!$A:$A,$D722),)</f>
        <v/>
      </c>
      <c r="L722" s="21" t="str">
        <f t="shared" si="5"/>
        <v/>
      </c>
    </row>
    <row r="723">
      <c r="A723" s="33" t="str">
        <f t="shared" si="1"/>
        <v/>
      </c>
      <c r="B723" s="22" t="str">
        <f t="shared" si="2"/>
        <v/>
      </c>
      <c r="C723" s="14" t="str">
        <f>IF($A723&lt;&gt;"",MINIFS(Merchant!$A:$A,Merchant!$B:$B,$G$2),)</f>
        <v/>
      </c>
      <c r="D723" s="14" t="str">
        <f t="shared" si="3"/>
        <v/>
      </c>
      <c r="E723" s="14" t="str">
        <f t="shared" si="4"/>
        <v/>
      </c>
      <c r="F723" s="6" t="str">
        <f>IF($A723&lt;&gt;"",MAXIFS(Token!$C:$C,Token!$A:$A,$D723),)</f>
        <v/>
      </c>
      <c r="L723" s="21" t="str">
        <f t="shared" si="5"/>
        <v/>
      </c>
    </row>
    <row r="724">
      <c r="A724" s="33" t="str">
        <f t="shared" si="1"/>
        <v/>
      </c>
      <c r="B724" s="22" t="str">
        <f t="shared" si="2"/>
        <v/>
      </c>
      <c r="C724" s="14" t="str">
        <f>IF($A724&lt;&gt;"",MINIFS(Merchant!$A:$A,Merchant!$B:$B,$G$2),)</f>
        <v/>
      </c>
      <c r="D724" s="14" t="str">
        <f t="shared" si="3"/>
        <v/>
      </c>
      <c r="E724" s="14" t="str">
        <f t="shared" si="4"/>
        <v/>
      </c>
      <c r="F724" s="6" t="str">
        <f>IF($A724&lt;&gt;"",MAXIFS(Token!$C:$C,Token!$A:$A,$D724),)</f>
        <v/>
      </c>
      <c r="L724" s="21" t="str">
        <f t="shared" si="5"/>
        <v/>
      </c>
    </row>
    <row r="725">
      <c r="A725" s="33" t="str">
        <f t="shared" si="1"/>
        <v/>
      </c>
      <c r="B725" s="22" t="str">
        <f t="shared" si="2"/>
        <v/>
      </c>
      <c r="C725" s="14" t="str">
        <f>IF($A725&lt;&gt;"",MINIFS(Merchant!$A:$A,Merchant!$B:$B,$G$2),)</f>
        <v/>
      </c>
      <c r="D725" s="14" t="str">
        <f t="shared" si="3"/>
        <v/>
      </c>
      <c r="E725" s="14" t="str">
        <f t="shared" si="4"/>
        <v/>
      </c>
      <c r="F725" s="6" t="str">
        <f>IF($A725&lt;&gt;"",MAXIFS(Token!$C:$C,Token!$A:$A,$D725),)</f>
        <v/>
      </c>
      <c r="L725" s="21" t="str">
        <f t="shared" si="5"/>
        <v/>
      </c>
    </row>
    <row r="726">
      <c r="A726" s="33" t="str">
        <f t="shared" si="1"/>
        <v/>
      </c>
      <c r="B726" s="22" t="str">
        <f t="shared" si="2"/>
        <v/>
      </c>
      <c r="C726" s="14" t="str">
        <f>IF($A726&lt;&gt;"",MINIFS(Merchant!$A:$A,Merchant!$B:$B,$G$2),)</f>
        <v/>
      </c>
      <c r="D726" s="14" t="str">
        <f t="shared" si="3"/>
        <v/>
      </c>
      <c r="E726" s="14" t="str">
        <f t="shared" si="4"/>
        <v/>
      </c>
      <c r="F726" s="6" t="str">
        <f>IF($A726&lt;&gt;"",MAXIFS(Token!$C:$C,Token!$A:$A,$D726),)</f>
        <v/>
      </c>
      <c r="L726" s="21" t="str">
        <f t="shared" si="5"/>
        <v/>
      </c>
    </row>
    <row r="727">
      <c r="A727" s="33" t="str">
        <f t="shared" si="1"/>
        <v/>
      </c>
      <c r="B727" s="22" t="str">
        <f t="shared" si="2"/>
        <v/>
      </c>
      <c r="C727" s="14" t="str">
        <f>IF($A727&lt;&gt;"",MINIFS(Merchant!$A:$A,Merchant!$B:$B,$G$2),)</f>
        <v/>
      </c>
      <c r="D727" s="14" t="str">
        <f t="shared" si="3"/>
        <v/>
      </c>
      <c r="E727" s="14" t="str">
        <f t="shared" si="4"/>
        <v/>
      </c>
      <c r="F727" s="6" t="str">
        <f>IF($A727&lt;&gt;"",MAXIFS(Token!$C:$C,Token!$A:$A,$D727),)</f>
        <v/>
      </c>
      <c r="L727" s="21" t="str">
        <f t="shared" si="5"/>
        <v/>
      </c>
    </row>
    <row r="728">
      <c r="A728" s="33" t="str">
        <f t="shared" si="1"/>
        <v/>
      </c>
      <c r="B728" s="22" t="str">
        <f t="shared" si="2"/>
        <v/>
      </c>
      <c r="C728" s="14" t="str">
        <f>IF($A728&lt;&gt;"",MINIFS(Merchant!$A:$A,Merchant!$B:$B,$G$2),)</f>
        <v/>
      </c>
      <c r="D728" s="14" t="str">
        <f t="shared" si="3"/>
        <v/>
      </c>
      <c r="E728" s="14" t="str">
        <f t="shared" si="4"/>
        <v/>
      </c>
      <c r="F728" s="6" t="str">
        <f>IF($A728&lt;&gt;"",MAXIFS(Token!$C:$C,Token!$A:$A,$D728),)</f>
        <v/>
      </c>
      <c r="L728" s="21" t="str">
        <f t="shared" si="5"/>
        <v/>
      </c>
    </row>
    <row r="729">
      <c r="A729" s="33" t="str">
        <f t="shared" si="1"/>
        <v/>
      </c>
      <c r="B729" s="22" t="str">
        <f t="shared" si="2"/>
        <v/>
      </c>
      <c r="C729" s="14" t="str">
        <f>IF($A729&lt;&gt;"",MINIFS(Merchant!$A:$A,Merchant!$B:$B,$G$2),)</f>
        <v/>
      </c>
      <c r="D729" s="14" t="str">
        <f t="shared" si="3"/>
        <v/>
      </c>
      <c r="E729" s="14" t="str">
        <f t="shared" si="4"/>
        <v/>
      </c>
      <c r="F729" s="6" t="str">
        <f>IF($A729&lt;&gt;"",MAXIFS(Token!$C:$C,Token!$A:$A,$D729),)</f>
        <v/>
      </c>
      <c r="L729" s="21" t="str">
        <f t="shared" si="5"/>
        <v/>
      </c>
    </row>
    <row r="730">
      <c r="A730" s="33" t="str">
        <f t="shared" si="1"/>
        <v/>
      </c>
      <c r="B730" s="22" t="str">
        <f t="shared" si="2"/>
        <v/>
      </c>
      <c r="C730" s="14" t="str">
        <f>IF($A730&lt;&gt;"",MINIFS(Merchant!$A:$A,Merchant!$B:$B,$G$2),)</f>
        <v/>
      </c>
      <c r="D730" s="14" t="str">
        <f t="shared" si="3"/>
        <v/>
      </c>
      <c r="E730" s="14" t="str">
        <f t="shared" si="4"/>
        <v/>
      </c>
      <c r="F730" s="6" t="str">
        <f>IF($A730&lt;&gt;"",MAXIFS(Token!$C:$C,Token!$A:$A,$D730),)</f>
        <v/>
      </c>
      <c r="L730" s="21" t="str">
        <f t="shared" si="5"/>
        <v/>
      </c>
    </row>
    <row r="731">
      <c r="A731" s="33" t="str">
        <f t="shared" si="1"/>
        <v/>
      </c>
      <c r="B731" s="22" t="str">
        <f t="shared" si="2"/>
        <v/>
      </c>
      <c r="C731" s="14" t="str">
        <f>IF($A731&lt;&gt;"",MINIFS(Merchant!$A:$A,Merchant!$B:$B,$G$2),)</f>
        <v/>
      </c>
      <c r="D731" s="14" t="str">
        <f t="shared" si="3"/>
        <v/>
      </c>
      <c r="E731" s="14" t="str">
        <f t="shared" si="4"/>
        <v/>
      </c>
      <c r="F731" s="6" t="str">
        <f>IF($A731&lt;&gt;"",MAXIFS(Token!$C:$C,Token!$A:$A,$D731),)</f>
        <v/>
      </c>
      <c r="L731" s="21" t="str">
        <f t="shared" si="5"/>
        <v/>
      </c>
    </row>
    <row r="732">
      <c r="A732" s="33" t="str">
        <f t="shared" si="1"/>
        <v/>
      </c>
      <c r="B732" s="22" t="str">
        <f t="shared" si="2"/>
        <v/>
      </c>
      <c r="C732" s="14" t="str">
        <f>IF($A732&lt;&gt;"",MINIFS(Merchant!$A:$A,Merchant!$B:$B,$G$2),)</f>
        <v/>
      </c>
      <c r="D732" s="14" t="str">
        <f t="shared" si="3"/>
        <v/>
      </c>
      <c r="E732" s="14" t="str">
        <f t="shared" si="4"/>
        <v/>
      </c>
      <c r="F732" s="6" t="str">
        <f>IF($A732&lt;&gt;"",MAXIFS(Token!$C:$C,Token!$A:$A,$D732),)</f>
        <v/>
      </c>
      <c r="L732" s="21" t="str">
        <f t="shared" si="5"/>
        <v/>
      </c>
    </row>
    <row r="733">
      <c r="A733" s="33" t="str">
        <f t="shared" si="1"/>
        <v/>
      </c>
      <c r="B733" s="22" t="str">
        <f t="shared" si="2"/>
        <v/>
      </c>
      <c r="C733" s="14" t="str">
        <f>IF($A733&lt;&gt;"",MINIFS(Merchant!$A:$A,Merchant!$B:$B,$G$2),)</f>
        <v/>
      </c>
      <c r="D733" s="14" t="str">
        <f t="shared" si="3"/>
        <v/>
      </c>
      <c r="E733" s="14" t="str">
        <f t="shared" si="4"/>
        <v/>
      </c>
      <c r="F733" s="6" t="str">
        <f>IF($A733&lt;&gt;"",MAXIFS(Token!$C:$C,Token!$A:$A,$D733),)</f>
        <v/>
      </c>
      <c r="L733" s="21" t="str">
        <f t="shared" si="5"/>
        <v/>
      </c>
    </row>
    <row r="734">
      <c r="A734" s="33" t="str">
        <f t="shared" si="1"/>
        <v/>
      </c>
      <c r="B734" s="22" t="str">
        <f t="shared" si="2"/>
        <v/>
      </c>
      <c r="C734" s="14" t="str">
        <f>IF($A734&lt;&gt;"",MINIFS(Merchant!$A:$A,Merchant!$B:$B,$G$2),)</f>
        <v/>
      </c>
      <c r="D734" s="14" t="str">
        <f t="shared" si="3"/>
        <v/>
      </c>
      <c r="E734" s="14" t="str">
        <f t="shared" si="4"/>
        <v/>
      </c>
      <c r="F734" s="6" t="str">
        <f>IF($A734&lt;&gt;"",MAXIFS(Token!$C:$C,Token!$A:$A,$D734),)</f>
        <v/>
      </c>
      <c r="L734" s="21" t="str">
        <f t="shared" si="5"/>
        <v/>
      </c>
    </row>
    <row r="735">
      <c r="A735" s="33" t="str">
        <f t="shared" si="1"/>
        <v/>
      </c>
      <c r="B735" s="22" t="str">
        <f t="shared" si="2"/>
        <v/>
      </c>
      <c r="C735" s="14" t="str">
        <f>IF($A735&lt;&gt;"",MINIFS(Merchant!$A:$A,Merchant!$B:$B,$G$2),)</f>
        <v/>
      </c>
      <c r="D735" s="14" t="str">
        <f t="shared" si="3"/>
        <v/>
      </c>
      <c r="E735" s="14" t="str">
        <f t="shared" si="4"/>
        <v/>
      </c>
      <c r="F735" s="6" t="str">
        <f>IF($A735&lt;&gt;"",MAXIFS(Token!$C:$C,Token!$A:$A,$D735),)</f>
        <v/>
      </c>
      <c r="L735" s="21" t="str">
        <f t="shared" si="5"/>
        <v/>
      </c>
    </row>
    <row r="736">
      <c r="A736" s="33" t="str">
        <f t="shared" si="1"/>
        <v/>
      </c>
      <c r="B736" s="22" t="str">
        <f t="shared" si="2"/>
        <v/>
      </c>
      <c r="C736" s="14" t="str">
        <f>IF($A736&lt;&gt;"",MINIFS(Merchant!$A:$A,Merchant!$B:$B,$G$2),)</f>
        <v/>
      </c>
      <c r="D736" s="14" t="str">
        <f t="shared" si="3"/>
        <v/>
      </c>
      <c r="E736" s="14" t="str">
        <f t="shared" si="4"/>
        <v/>
      </c>
      <c r="F736" s="6" t="str">
        <f>IF($A736&lt;&gt;"",MAXIFS(Token!$C:$C,Token!$A:$A,$D736),)</f>
        <v/>
      </c>
      <c r="L736" s="21" t="str">
        <f t="shared" si="5"/>
        <v/>
      </c>
    </row>
    <row r="737">
      <c r="A737" s="33" t="str">
        <f t="shared" si="1"/>
        <v/>
      </c>
      <c r="B737" s="22" t="str">
        <f t="shared" si="2"/>
        <v/>
      </c>
      <c r="C737" s="14" t="str">
        <f>IF($A737&lt;&gt;"",MINIFS(Merchant!$A:$A,Merchant!$B:$B,$G$2),)</f>
        <v/>
      </c>
      <c r="D737" s="14" t="str">
        <f t="shared" si="3"/>
        <v/>
      </c>
      <c r="E737" s="14" t="str">
        <f t="shared" si="4"/>
        <v/>
      </c>
      <c r="F737" s="6" t="str">
        <f>IF($A737&lt;&gt;"",MAXIFS(Token!$C:$C,Token!$A:$A,$D737),)</f>
        <v/>
      </c>
      <c r="L737" s="21" t="str">
        <f t="shared" si="5"/>
        <v/>
      </c>
    </row>
    <row r="738">
      <c r="A738" s="33" t="str">
        <f t="shared" si="1"/>
        <v/>
      </c>
      <c r="B738" s="22" t="str">
        <f t="shared" si="2"/>
        <v/>
      </c>
      <c r="C738" s="14" t="str">
        <f>IF($A738&lt;&gt;"",MINIFS(Merchant!$A:$A,Merchant!$B:$B,$G$2),)</f>
        <v/>
      </c>
      <c r="D738" s="14" t="str">
        <f t="shared" si="3"/>
        <v/>
      </c>
      <c r="E738" s="14" t="str">
        <f t="shared" si="4"/>
        <v/>
      </c>
      <c r="F738" s="6" t="str">
        <f>IF($A738&lt;&gt;"",MAXIFS(Token!$C:$C,Token!$A:$A,$D738),)</f>
        <v/>
      </c>
      <c r="L738" s="21" t="str">
        <f t="shared" si="5"/>
        <v/>
      </c>
    </row>
    <row r="739">
      <c r="A739" s="33" t="str">
        <f t="shared" si="1"/>
        <v/>
      </c>
      <c r="B739" s="22" t="str">
        <f t="shared" si="2"/>
        <v/>
      </c>
      <c r="C739" s="14" t="str">
        <f>IF($A739&lt;&gt;"",MINIFS(Merchant!$A:$A,Merchant!$B:$B,$G$2),)</f>
        <v/>
      </c>
      <c r="D739" s="14" t="str">
        <f t="shared" si="3"/>
        <v/>
      </c>
      <c r="E739" s="14" t="str">
        <f t="shared" si="4"/>
        <v/>
      </c>
      <c r="F739" s="6" t="str">
        <f>IF($A739&lt;&gt;"",MAXIFS(Token!$C:$C,Token!$A:$A,$D739),)</f>
        <v/>
      </c>
      <c r="L739" s="21" t="str">
        <f t="shared" si="5"/>
        <v/>
      </c>
    </row>
    <row r="740">
      <c r="A740" s="33" t="str">
        <f t="shared" si="1"/>
        <v/>
      </c>
      <c r="B740" s="22" t="str">
        <f t="shared" si="2"/>
        <v/>
      </c>
      <c r="C740" s="14" t="str">
        <f>IF($A740&lt;&gt;"",MINIFS(Merchant!$A:$A,Merchant!$B:$B,$G$2),)</f>
        <v/>
      </c>
      <c r="D740" s="14" t="str">
        <f t="shared" si="3"/>
        <v/>
      </c>
      <c r="E740" s="14" t="str">
        <f t="shared" si="4"/>
        <v/>
      </c>
      <c r="F740" s="6" t="str">
        <f>IF($A740&lt;&gt;"",MAXIFS(Token!$C:$C,Token!$A:$A,$D740),)</f>
        <v/>
      </c>
      <c r="L740" s="21" t="str">
        <f t="shared" si="5"/>
        <v/>
      </c>
    </row>
    <row r="741">
      <c r="A741" s="33" t="str">
        <f t="shared" si="1"/>
        <v/>
      </c>
      <c r="B741" s="22" t="str">
        <f t="shared" si="2"/>
        <v/>
      </c>
      <c r="C741" s="14" t="str">
        <f>IF($A741&lt;&gt;"",MINIFS(Merchant!$A:$A,Merchant!$B:$B,$G$2),)</f>
        <v/>
      </c>
      <c r="D741" s="14" t="str">
        <f t="shared" si="3"/>
        <v/>
      </c>
      <c r="E741" s="14" t="str">
        <f t="shared" si="4"/>
        <v/>
      </c>
      <c r="F741" s="6" t="str">
        <f>IF($A741&lt;&gt;"",MAXIFS(Token!$C:$C,Token!$A:$A,$D741),)</f>
        <v/>
      </c>
      <c r="L741" s="21" t="str">
        <f t="shared" si="5"/>
        <v/>
      </c>
    </row>
    <row r="742">
      <c r="A742" s="33" t="str">
        <f t="shared" si="1"/>
        <v/>
      </c>
      <c r="B742" s="22" t="str">
        <f t="shared" si="2"/>
        <v/>
      </c>
      <c r="C742" s="14" t="str">
        <f>IF($A742&lt;&gt;"",MINIFS(Merchant!$A:$A,Merchant!$B:$B,$G$2),)</f>
        <v/>
      </c>
      <c r="D742" s="14" t="str">
        <f t="shared" si="3"/>
        <v/>
      </c>
      <c r="E742" s="14" t="str">
        <f t="shared" si="4"/>
        <v/>
      </c>
      <c r="F742" s="6" t="str">
        <f>IF($A742&lt;&gt;"",MAXIFS(Token!$C:$C,Token!$A:$A,$D742),)</f>
        <v/>
      </c>
      <c r="L742" s="21" t="str">
        <f t="shared" si="5"/>
        <v/>
      </c>
    </row>
    <row r="743">
      <c r="A743" s="33" t="str">
        <f t="shared" si="1"/>
        <v/>
      </c>
      <c r="B743" s="22" t="str">
        <f t="shared" si="2"/>
        <v/>
      </c>
      <c r="C743" s="14" t="str">
        <f>IF($A743&lt;&gt;"",MINIFS(Merchant!$A:$A,Merchant!$B:$B,$G$2),)</f>
        <v/>
      </c>
      <c r="D743" s="14" t="str">
        <f t="shared" si="3"/>
        <v/>
      </c>
      <c r="E743" s="14" t="str">
        <f t="shared" si="4"/>
        <v/>
      </c>
      <c r="F743" s="6" t="str">
        <f>IF($A743&lt;&gt;"",MAXIFS(Token!$C:$C,Token!$A:$A,$D743),)</f>
        <v/>
      </c>
      <c r="L743" s="21" t="str">
        <f t="shared" si="5"/>
        <v/>
      </c>
    </row>
    <row r="744">
      <c r="A744" s="33" t="str">
        <f t="shared" si="1"/>
        <v/>
      </c>
      <c r="B744" s="22" t="str">
        <f t="shared" si="2"/>
        <v/>
      </c>
      <c r="C744" s="14" t="str">
        <f>IF($A744&lt;&gt;"",MINIFS(Merchant!$A:$A,Merchant!$B:$B,$G$2),)</f>
        <v/>
      </c>
      <c r="D744" s="14" t="str">
        <f t="shared" si="3"/>
        <v/>
      </c>
      <c r="E744" s="14" t="str">
        <f t="shared" si="4"/>
        <v/>
      </c>
      <c r="F744" s="6" t="str">
        <f>IF($A744&lt;&gt;"",MAXIFS(Token!$C:$C,Token!$A:$A,$D744),)</f>
        <v/>
      </c>
      <c r="L744" s="21" t="str">
        <f t="shared" si="5"/>
        <v/>
      </c>
    </row>
    <row r="745">
      <c r="A745" s="33" t="str">
        <f t="shared" si="1"/>
        <v/>
      </c>
      <c r="B745" s="22" t="str">
        <f t="shared" si="2"/>
        <v/>
      </c>
      <c r="C745" s="14" t="str">
        <f>IF($A745&lt;&gt;"",MINIFS(Merchant!$A:$A,Merchant!$B:$B,$G$2),)</f>
        <v/>
      </c>
      <c r="D745" s="14" t="str">
        <f t="shared" si="3"/>
        <v/>
      </c>
      <c r="E745" s="14" t="str">
        <f t="shared" si="4"/>
        <v/>
      </c>
      <c r="F745" s="6" t="str">
        <f>IF($A745&lt;&gt;"",MAXIFS(Token!$C:$C,Token!$A:$A,$D745),)</f>
        <v/>
      </c>
      <c r="L745" s="21" t="str">
        <f t="shared" si="5"/>
        <v/>
      </c>
    </row>
    <row r="746">
      <c r="A746" s="33" t="str">
        <f t="shared" si="1"/>
        <v/>
      </c>
      <c r="B746" s="22" t="str">
        <f t="shared" si="2"/>
        <v/>
      </c>
      <c r="C746" s="14" t="str">
        <f>IF($A746&lt;&gt;"",MINIFS(Merchant!$A:$A,Merchant!$B:$B,$G$2),)</f>
        <v/>
      </c>
      <c r="D746" s="14" t="str">
        <f t="shared" si="3"/>
        <v/>
      </c>
      <c r="E746" s="14" t="str">
        <f t="shared" si="4"/>
        <v/>
      </c>
      <c r="F746" s="6" t="str">
        <f>IF($A746&lt;&gt;"",MAXIFS(Token!$C:$C,Token!$A:$A,$D746),)</f>
        <v/>
      </c>
      <c r="L746" s="21" t="str">
        <f t="shared" si="5"/>
        <v/>
      </c>
    </row>
    <row r="747">
      <c r="A747" s="33" t="str">
        <f t="shared" si="1"/>
        <v/>
      </c>
      <c r="B747" s="22" t="str">
        <f t="shared" si="2"/>
        <v/>
      </c>
      <c r="C747" s="14" t="str">
        <f>IF($A747&lt;&gt;"",MINIFS(Merchant!$A:$A,Merchant!$B:$B,$G$2),)</f>
        <v/>
      </c>
      <c r="D747" s="14" t="str">
        <f t="shared" si="3"/>
        <v/>
      </c>
      <c r="E747" s="14" t="str">
        <f t="shared" si="4"/>
        <v/>
      </c>
      <c r="F747" s="6" t="str">
        <f>IF($A747&lt;&gt;"",MAXIFS(Token!$C:$C,Token!$A:$A,$D747),)</f>
        <v/>
      </c>
      <c r="L747" s="21" t="str">
        <f t="shared" si="5"/>
        <v/>
      </c>
    </row>
    <row r="748">
      <c r="A748" s="33" t="str">
        <f t="shared" si="1"/>
        <v/>
      </c>
      <c r="B748" s="22" t="str">
        <f t="shared" si="2"/>
        <v/>
      </c>
      <c r="C748" s="14" t="str">
        <f>IF($A748&lt;&gt;"",MINIFS(Merchant!$A:$A,Merchant!$B:$B,$G$2),)</f>
        <v/>
      </c>
      <c r="D748" s="14" t="str">
        <f t="shared" si="3"/>
        <v/>
      </c>
      <c r="E748" s="14" t="str">
        <f t="shared" si="4"/>
        <v/>
      </c>
      <c r="F748" s="6" t="str">
        <f>IF($A748&lt;&gt;"",MAXIFS(Token!$C:$C,Token!$A:$A,$D748),)</f>
        <v/>
      </c>
      <c r="L748" s="21" t="str">
        <f t="shared" si="5"/>
        <v/>
      </c>
    </row>
    <row r="749">
      <c r="A749" s="33" t="str">
        <f t="shared" si="1"/>
        <v/>
      </c>
      <c r="B749" s="22" t="str">
        <f t="shared" si="2"/>
        <v/>
      </c>
      <c r="C749" s="14" t="str">
        <f>IF($A749&lt;&gt;"",MINIFS(Merchant!$A:$A,Merchant!$B:$B,$G$2),)</f>
        <v/>
      </c>
      <c r="D749" s="14" t="str">
        <f t="shared" si="3"/>
        <v/>
      </c>
      <c r="E749" s="14" t="str">
        <f t="shared" si="4"/>
        <v/>
      </c>
      <c r="F749" s="6" t="str">
        <f>IF($A749&lt;&gt;"",MAXIFS(Token!$C:$C,Token!$A:$A,$D749),)</f>
        <v/>
      </c>
      <c r="L749" s="21" t="str">
        <f t="shared" si="5"/>
        <v/>
      </c>
    </row>
    <row r="750">
      <c r="A750" s="33" t="str">
        <f t="shared" si="1"/>
        <v/>
      </c>
      <c r="B750" s="22" t="str">
        <f t="shared" si="2"/>
        <v/>
      </c>
      <c r="C750" s="14" t="str">
        <f>IF($A750&lt;&gt;"",MINIFS(Merchant!$A:$A,Merchant!$B:$B,$G$2),)</f>
        <v/>
      </c>
      <c r="D750" s="14" t="str">
        <f t="shared" si="3"/>
        <v/>
      </c>
      <c r="E750" s="14" t="str">
        <f t="shared" si="4"/>
        <v/>
      </c>
      <c r="F750" s="6" t="str">
        <f>IF($A750&lt;&gt;"",MAXIFS(Token!$C:$C,Token!$A:$A,$D750),)</f>
        <v/>
      </c>
      <c r="L750" s="21" t="str">
        <f t="shared" si="5"/>
        <v/>
      </c>
    </row>
    <row r="751">
      <c r="A751" s="33" t="str">
        <f t="shared" si="1"/>
        <v/>
      </c>
      <c r="B751" s="22" t="str">
        <f t="shared" si="2"/>
        <v/>
      </c>
      <c r="C751" s="14" t="str">
        <f>IF($A751&lt;&gt;"",MINIFS(Merchant!$A:$A,Merchant!$B:$B,$G$2),)</f>
        <v/>
      </c>
      <c r="D751" s="14" t="str">
        <f t="shared" si="3"/>
        <v/>
      </c>
      <c r="E751" s="14" t="str">
        <f t="shared" si="4"/>
        <v/>
      </c>
      <c r="F751" s="6" t="str">
        <f>IF($A751&lt;&gt;"",MAXIFS(Token!$C:$C,Token!$A:$A,$D751),)</f>
        <v/>
      </c>
      <c r="L751" s="21" t="str">
        <f t="shared" si="5"/>
        <v/>
      </c>
    </row>
    <row r="752">
      <c r="A752" s="33" t="str">
        <f t="shared" si="1"/>
        <v/>
      </c>
      <c r="B752" s="22" t="str">
        <f t="shared" si="2"/>
        <v/>
      </c>
      <c r="C752" s="14" t="str">
        <f>IF($A752&lt;&gt;"",MINIFS(Merchant!$A:$A,Merchant!$B:$B,$G$2),)</f>
        <v/>
      </c>
      <c r="D752" s="14" t="str">
        <f t="shared" si="3"/>
        <v/>
      </c>
      <c r="E752" s="14" t="str">
        <f t="shared" si="4"/>
        <v/>
      </c>
      <c r="F752" s="6" t="str">
        <f>IF($A752&lt;&gt;"",MAXIFS(Token!$C:$C,Token!$A:$A,$D752),)</f>
        <v/>
      </c>
      <c r="L752" s="21" t="str">
        <f t="shared" si="5"/>
        <v/>
      </c>
    </row>
    <row r="753">
      <c r="A753" s="33" t="str">
        <f t="shared" si="1"/>
        <v/>
      </c>
      <c r="B753" s="22" t="str">
        <f t="shared" si="2"/>
        <v/>
      </c>
      <c r="C753" s="14" t="str">
        <f>IF($A753&lt;&gt;"",MINIFS(Merchant!$A:$A,Merchant!$B:$B,$G$2),)</f>
        <v/>
      </c>
      <c r="D753" s="14" t="str">
        <f t="shared" si="3"/>
        <v/>
      </c>
      <c r="E753" s="14" t="str">
        <f t="shared" si="4"/>
        <v/>
      </c>
      <c r="F753" s="6" t="str">
        <f>IF($A753&lt;&gt;"",MAXIFS(Token!$C:$C,Token!$A:$A,$D753),)</f>
        <v/>
      </c>
      <c r="L753" s="21" t="str">
        <f t="shared" si="5"/>
        <v/>
      </c>
    </row>
    <row r="754">
      <c r="A754" s="33" t="str">
        <f t="shared" si="1"/>
        <v/>
      </c>
      <c r="B754" s="22" t="str">
        <f t="shared" si="2"/>
        <v/>
      </c>
      <c r="C754" s="14" t="str">
        <f>IF($A754&lt;&gt;"",MINIFS(Merchant!$A:$A,Merchant!$B:$B,$G$2),)</f>
        <v/>
      </c>
      <c r="D754" s="14" t="str">
        <f t="shared" si="3"/>
        <v/>
      </c>
      <c r="E754" s="14" t="str">
        <f t="shared" si="4"/>
        <v/>
      </c>
      <c r="F754" s="6" t="str">
        <f>IF($A754&lt;&gt;"",MAXIFS(Token!$C:$C,Token!$A:$A,$D754),)</f>
        <v/>
      </c>
      <c r="L754" s="21" t="str">
        <f t="shared" si="5"/>
        <v/>
      </c>
    </row>
    <row r="755">
      <c r="A755" s="33" t="str">
        <f t="shared" si="1"/>
        <v/>
      </c>
      <c r="B755" s="22" t="str">
        <f t="shared" si="2"/>
        <v/>
      </c>
      <c r="C755" s="14" t="str">
        <f>IF($A755&lt;&gt;"",MINIFS(Merchant!$A:$A,Merchant!$B:$B,$G$2),)</f>
        <v/>
      </c>
      <c r="D755" s="14" t="str">
        <f t="shared" si="3"/>
        <v/>
      </c>
      <c r="E755" s="14" t="str">
        <f t="shared" si="4"/>
        <v/>
      </c>
      <c r="F755" s="6" t="str">
        <f>IF($A755&lt;&gt;"",MAXIFS(Token!$C:$C,Token!$A:$A,$D755),)</f>
        <v/>
      </c>
      <c r="L755" s="21" t="str">
        <f t="shared" si="5"/>
        <v/>
      </c>
    </row>
    <row r="756">
      <c r="A756" s="33" t="str">
        <f t="shared" si="1"/>
        <v/>
      </c>
      <c r="B756" s="22" t="str">
        <f t="shared" si="2"/>
        <v/>
      </c>
      <c r="C756" s="14" t="str">
        <f>IF($A756&lt;&gt;"",MINIFS(Merchant!$A:$A,Merchant!$B:$B,$G$2),)</f>
        <v/>
      </c>
      <c r="D756" s="14" t="str">
        <f t="shared" si="3"/>
        <v/>
      </c>
      <c r="E756" s="14" t="str">
        <f t="shared" si="4"/>
        <v/>
      </c>
      <c r="F756" s="6" t="str">
        <f>IF($A756&lt;&gt;"",MAXIFS(Token!$C:$C,Token!$A:$A,$D756),)</f>
        <v/>
      </c>
      <c r="L756" s="21" t="str">
        <f t="shared" si="5"/>
        <v/>
      </c>
    </row>
    <row r="757">
      <c r="A757" s="33" t="str">
        <f t="shared" si="1"/>
        <v/>
      </c>
      <c r="B757" s="22" t="str">
        <f t="shared" si="2"/>
        <v/>
      </c>
      <c r="C757" s="14" t="str">
        <f>IF($A757&lt;&gt;"",MINIFS(Merchant!$A:$A,Merchant!$B:$B,$G$2),)</f>
        <v/>
      </c>
      <c r="D757" s="14" t="str">
        <f t="shared" si="3"/>
        <v/>
      </c>
      <c r="E757" s="14" t="str">
        <f t="shared" si="4"/>
        <v/>
      </c>
      <c r="F757" s="6" t="str">
        <f>IF($A757&lt;&gt;"",MAXIFS(Token!$C:$C,Token!$A:$A,$D757),)</f>
        <v/>
      </c>
      <c r="L757" s="21" t="str">
        <f t="shared" si="5"/>
        <v/>
      </c>
    </row>
    <row r="758">
      <c r="A758" s="33" t="str">
        <f t="shared" si="1"/>
        <v/>
      </c>
      <c r="B758" s="22" t="str">
        <f t="shared" si="2"/>
        <v/>
      </c>
      <c r="C758" s="14" t="str">
        <f>IF($A758&lt;&gt;"",MINIFS(Merchant!$A:$A,Merchant!$B:$B,$G$2),)</f>
        <v/>
      </c>
      <c r="D758" s="14" t="str">
        <f t="shared" si="3"/>
        <v/>
      </c>
      <c r="E758" s="14" t="str">
        <f t="shared" si="4"/>
        <v/>
      </c>
      <c r="F758" s="6" t="str">
        <f>IF($A758&lt;&gt;"",MAXIFS(Token!$C:$C,Token!$A:$A,$D758),)</f>
        <v/>
      </c>
      <c r="L758" s="21" t="str">
        <f t="shared" si="5"/>
        <v/>
      </c>
    </row>
    <row r="759">
      <c r="A759" s="33" t="str">
        <f t="shared" si="1"/>
        <v/>
      </c>
      <c r="B759" s="22" t="str">
        <f t="shared" si="2"/>
        <v/>
      </c>
      <c r="C759" s="14" t="str">
        <f>IF($A759&lt;&gt;"",MINIFS(Merchant!$A:$A,Merchant!$B:$B,$G$2),)</f>
        <v/>
      </c>
      <c r="D759" s="14" t="str">
        <f t="shared" si="3"/>
        <v/>
      </c>
      <c r="E759" s="14" t="str">
        <f t="shared" si="4"/>
        <v/>
      </c>
      <c r="F759" s="6" t="str">
        <f>IF($A759&lt;&gt;"",MAXIFS(Token!$C:$C,Token!$A:$A,$D759),)</f>
        <v/>
      </c>
      <c r="L759" s="21" t="str">
        <f t="shared" si="5"/>
        <v/>
      </c>
    </row>
    <row r="760">
      <c r="A760" s="33" t="str">
        <f t="shared" si="1"/>
        <v/>
      </c>
      <c r="B760" s="22" t="str">
        <f t="shared" si="2"/>
        <v/>
      </c>
      <c r="C760" s="14" t="str">
        <f>IF($A760&lt;&gt;"",MINIFS(Merchant!$A:$A,Merchant!$B:$B,$G$2),)</f>
        <v/>
      </c>
      <c r="D760" s="14" t="str">
        <f t="shared" si="3"/>
        <v/>
      </c>
      <c r="E760" s="14" t="str">
        <f t="shared" si="4"/>
        <v/>
      </c>
      <c r="F760" s="6" t="str">
        <f>IF($A760&lt;&gt;"",MAXIFS(Token!$C:$C,Token!$A:$A,$D760),)</f>
        <v/>
      </c>
      <c r="L760" s="21" t="str">
        <f t="shared" si="5"/>
        <v/>
      </c>
    </row>
    <row r="761">
      <c r="A761" s="33" t="str">
        <f t="shared" si="1"/>
        <v/>
      </c>
      <c r="B761" s="22" t="str">
        <f t="shared" si="2"/>
        <v/>
      </c>
      <c r="C761" s="14" t="str">
        <f>IF($A761&lt;&gt;"",MINIFS(Merchant!$A:$A,Merchant!$B:$B,$G$2),)</f>
        <v/>
      </c>
      <c r="D761" s="14" t="str">
        <f t="shared" si="3"/>
        <v/>
      </c>
      <c r="E761" s="14" t="str">
        <f t="shared" si="4"/>
        <v/>
      </c>
      <c r="F761" s="6" t="str">
        <f>IF($A761&lt;&gt;"",MAXIFS(Token!$C:$C,Token!$A:$A,$D761),)</f>
        <v/>
      </c>
      <c r="L761" s="21" t="str">
        <f t="shared" si="5"/>
        <v/>
      </c>
    </row>
    <row r="762">
      <c r="A762" s="33" t="str">
        <f t="shared" si="1"/>
        <v/>
      </c>
      <c r="B762" s="22" t="str">
        <f t="shared" si="2"/>
        <v/>
      </c>
      <c r="C762" s="14" t="str">
        <f>IF($A762&lt;&gt;"",MINIFS(Merchant!$A:$A,Merchant!$B:$B,$G$2),)</f>
        <v/>
      </c>
      <c r="D762" s="14" t="str">
        <f t="shared" si="3"/>
        <v/>
      </c>
      <c r="E762" s="14" t="str">
        <f t="shared" si="4"/>
        <v/>
      </c>
      <c r="F762" s="6" t="str">
        <f>IF($A762&lt;&gt;"",MAXIFS(Token!$C:$C,Token!$A:$A,$D762),)</f>
        <v/>
      </c>
      <c r="L762" s="21" t="str">
        <f t="shared" si="5"/>
        <v/>
      </c>
    </row>
    <row r="763">
      <c r="A763" s="33" t="str">
        <f t="shared" si="1"/>
        <v/>
      </c>
      <c r="B763" s="22" t="str">
        <f t="shared" si="2"/>
        <v/>
      </c>
      <c r="C763" s="14" t="str">
        <f>IF($A763&lt;&gt;"",MINIFS(Merchant!$A:$A,Merchant!$B:$B,$G$2),)</f>
        <v/>
      </c>
      <c r="D763" s="14" t="str">
        <f t="shared" si="3"/>
        <v/>
      </c>
      <c r="E763" s="14" t="str">
        <f t="shared" si="4"/>
        <v/>
      </c>
      <c r="F763" s="6" t="str">
        <f>IF($A763&lt;&gt;"",MAXIFS(Token!$C:$C,Token!$A:$A,$D763),)</f>
        <v/>
      </c>
      <c r="L763" s="21" t="str">
        <f t="shared" si="5"/>
        <v/>
      </c>
    </row>
    <row r="764">
      <c r="A764" s="33" t="str">
        <f t="shared" si="1"/>
        <v/>
      </c>
      <c r="B764" s="22" t="str">
        <f t="shared" si="2"/>
        <v/>
      </c>
      <c r="C764" s="14" t="str">
        <f>IF($A764&lt;&gt;"",MINIFS(Merchant!$A:$A,Merchant!$B:$B,$G$2),)</f>
        <v/>
      </c>
      <c r="D764" s="14" t="str">
        <f t="shared" si="3"/>
        <v/>
      </c>
      <c r="E764" s="14" t="str">
        <f t="shared" si="4"/>
        <v/>
      </c>
      <c r="F764" s="6" t="str">
        <f>IF($A764&lt;&gt;"",MAXIFS(Token!$C:$C,Token!$A:$A,$D764),)</f>
        <v/>
      </c>
      <c r="L764" s="21" t="str">
        <f t="shared" si="5"/>
        <v/>
      </c>
    </row>
    <row r="765">
      <c r="A765" s="33" t="str">
        <f t="shared" si="1"/>
        <v/>
      </c>
      <c r="B765" s="22" t="str">
        <f t="shared" si="2"/>
        <v/>
      </c>
      <c r="C765" s="14" t="str">
        <f>IF($A765&lt;&gt;"",MINIFS(Merchant!$A:$A,Merchant!$B:$B,$G$2),)</f>
        <v/>
      </c>
      <c r="D765" s="14" t="str">
        <f t="shared" si="3"/>
        <v/>
      </c>
      <c r="E765" s="14" t="str">
        <f t="shared" si="4"/>
        <v/>
      </c>
      <c r="F765" s="6" t="str">
        <f>IF($A765&lt;&gt;"",MAXIFS(Token!$C:$C,Token!$A:$A,$D765),)</f>
        <v/>
      </c>
      <c r="L765" s="21" t="str">
        <f t="shared" si="5"/>
        <v/>
      </c>
    </row>
    <row r="766">
      <c r="A766" s="33" t="str">
        <f t="shared" si="1"/>
        <v/>
      </c>
      <c r="B766" s="22" t="str">
        <f t="shared" si="2"/>
        <v/>
      </c>
      <c r="C766" s="14" t="str">
        <f>IF($A766&lt;&gt;"",MINIFS(Merchant!$A:$A,Merchant!$B:$B,$G$2),)</f>
        <v/>
      </c>
      <c r="D766" s="14" t="str">
        <f t="shared" si="3"/>
        <v/>
      </c>
      <c r="E766" s="14" t="str">
        <f t="shared" si="4"/>
        <v/>
      </c>
      <c r="F766" s="6" t="str">
        <f>IF($A766&lt;&gt;"",MAXIFS(Token!$C:$C,Token!$A:$A,$D766),)</f>
        <v/>
      </c>
      <c r="L766" s="21" t="str">
        <f t="shared" si="5"/>
        <v/>
      </c>
    </row>
    <row r="767">
      <c r="A767" s="33" t="str">
        <f t="shared" si="1"/>
        <v/>
      </c>
      <c r="B767" s="22" t="str">
        <f t="shared" si="2"/>
        <v/>
      </c>
      <c r="C767" s="14" t="str">
        <f>IF($A767&lt;&gt;"",MINIFS(Merchant!$A:$A,Merchant!$B:$B,$G$2),)</f>
        <v/>
      </c>
      <c r="D767" s="14" t="str">
        <f t="shared" si="3"/>
        <v/>
      </c>
      <c r="E767" s="14" t="str">
        <f t="shared" si="4"/>
        <v/>
      </c>
      <c r="F767" s="6" t="str">
        <f>IF($A767&lt;&gt;"",MAXIFS(Token!$C:$C,Token!$A:$A,$D767),)</f>
        <v/>
      </c>
      <c r="L767" s="21" t="str">
        <f t="shared" si="5"/>
        <v/>
      </c>
    </row>
    <row r="768">
      <c r="A768" s="33" t="str">
        <f t="shared" si="1"/>
        <v/>
      </c>
      <c r="B768" s="22" t="str">
        <f t="shared" si="2"/>
        <v/>
      </c>
      <c r="C768" s="14" t="str">
        <f>IF($A768&lt;&gt;"",MINIFS(Merchant!$A:$A,Merchant!$B:$B,$G$2),)</f>
        <v/>
      </c>
      <c r="D768" s="14" t="str">
        <f t="shared" si="3"/>
        <v/>
      </c>
      <c r="E768" s="14" t="str">
        <f t="shared" si="4"/>
        <v/>
      </c>
      <c r="F768" s="6" t="str">
        <f>IF($A768&lt;&gt;"",MAXIFS(Token!$C:$C,Token!$A:$A,$D768),)</f>
        <v/>
      </c>
      <c r="L768" s="21" t="str">
        <f t="shared" si="5"/>
        <v/>
      </c>
    </row>
    <row r="769">
      <c r="A769" s="33" t="str">
        <f t="shared" si="1"/>
        <v/>
      </c>
      <c r="B769" s="22" t="str">
        <f t="shared" si="2"/>
        <v/>
      </c>
      <c r="C769" s="14" t="str">
        <f>IF($A769&lt;&gt;"",MINIFS(Merchant!$A:$A,Merchant!$B:$B,$G$2),)</f>
        <v/>
      </c>
      <c r="D769" s="14" t="str">
        <f t="shared" si="3"/>
        <v/>
      </c>
      <c r="E769" s="14" t="str">
        <f t="shared" si="4"/>
        <v/>
      </c>
      <c r="F769" s="6" t="str">
        <f>IF($A769&lt;&gt;"",MAXIFS(Token!$C:$C,Token!$A:$A,$D769),)</f>
        <v/>
      </c>
      <c r="L769" s="21" t="str">
        <f t="shared" si="5"/>
        <v/>
      </c>
    </row>
    <row r="770">
      <c r="A770" s="33" t="str">
        <f t="shared" si="1"/>
        <v/>
      </c>
      <c r="B770" s="22" t="str">
        <f t="shared" si="2"/>
        <v/>
      </c>
      <c r="C770" s="14" t="str">
        <f>IF($A770&lt;&gt;"",MINIFS(Merchant!$A:$A,Merchant!$B:$B,$G$2),)</f>
        <v/>
      </c>
      <c r="D770" s="14" t="str">
        <f t="shared" si="3"/>
        <v/>
      </c>
      <c r="E770" s="14" t="str">
        <f t="shared" si="4"/>
        <v/>
      </c>
      <c r="F770" s="6" t="str">
        <f>IF($A770&lt;&gt;"",MAXIFS(Token!$C:$C,Token!$A:$A,$D770),)</f>
        <v/>
      </c>
      <c r="L770" s="21" t="str">
        <f t="shared" si="5"/>
        <v/>
      </c>
    </row>
    <row r="771">
      <c r="A771" s="33" t="str">
        <f t="shared" si="1"/>
        <v/>
      </c>
      <c r="B771" s="22" t="str">
        <f t="shared" si="2"/>
        <v/>
      </c>
      <c r="C771" s="14" t="str">
        <f>IF($A771&lt;&gt;"",MINIFS(Merchant!$A:$A,Merchant!$B:$B,$G$2),)</f>
        <v/>
      </c>
      <c r="D771" s="14" t="str">
        <f t="shared" si="3"/>
        <v/>
      </c>
      <c r="E771" s="14" t="str">
        <f t="shared" si="4"/>
        <v/>
      </c>
      <c r="F771" s="6" t="str">
        <f>IF($A771&lt;&gt;"",MAXIFS(Token!$C:$C,Token!$A:$A,$D771),)</f>
        <v/>
      </c>
      <c r="L771" s="21" t="str">
        <f t="shared" si="5"/>
        <v/>
      </c>
    </row>
    <row r="772">
      <c r="A772" s="33" t="str">
        <f t="shared" si="1"/>
        <v/>
      </c>
      <c r="B772" s="22" t="str">
        <f t="shared" si="2"/>
        <v/>
      </c>
      <c r="C772" s="14" t="str">
        <f>IF($A772&lt;&gt;"",MINIFS(Merchant!$A:$A,Merchant!$B:$B,$G$2),)</f>
        <v/>
      </c>
      <c r="D772" s="14" t="str">
        <f t="shared" si="3"/>
        <v/>
      </c>
      <c r="E772" s="14" t="str">
        <f t="shared" si="4"/>
        <v/>
      </c>
      <c r="F772" s="6" t="str">
        <f>IF($A772&lt;&gt;"",MAXIFS(Token!$C:$C,Token!$A:$A,$D772),)</f>
        <v/>
      </c>
      <c r="L772" s="21" t="str">
        <f t="shared" si="5"/>
        <v/>
      </c>
    </row>
    <row r="773">
      <c r="A773" s="33" t="str">
        <f t="shared" si="1"/>
        <v/>
      </c>
      <c r="B773" s="22" t="str">
        <f t="shared" si="2"/>
        <v/>
      </c>
      <c r="C773" s="14" t="str">
        <f>IF($A773&lt;&gt;"",MINIFS(Merchant!$A:$A,Merchant!$B:$B,$G$2),)</f>
        <v/>
      </c>
      <c r="D773" s="14" t="str">
        <f t="shared" si="3"/>
        <v/>
      </c>
      <c r="E773" s="14" t="str">
        <f t="shared" si="4"/>
        <v/>
      </c>
      <c r="F773" s="6" t="str">
        <f>IF($A773&lt;&gt;"",MAXIFS(Token!$C:$C,Token!$A:$A,$D773),)</f>
        <v/>
      </c>
      <c r="L773" s="21" t="str">
        <f t="shared" si="5"/>
        <v/>
      </c>
    </row>
    <row r="774">
      <c r="A774" s="33" t="str">
        <f t="shared" si="1"/>
        <v/>
      </c>
      <c r="B774" s="22" t="str">
        <f t="shared" si="2"/>
        <v/>
      </c>
      <c r="C774" s="14" t="str">
        <f>IF($A774&lt;&gt;"",MINIFS(Merchant!$A:$A,Merchant!$B:$B,$G$2),)</f>
        <v/>
      </c>
      <c r="D774" s="14" t="str">
        <f t="shared" si="3"/>
        <v/>
      </c>
      <c r="E774" s="14" t="str">
        <f t="shared" si="4"/>
        <v/>
      </c>
      <c r="F774" s="6" t="str">
        <f>IF($A774&lt;&gt;"",MAXIFS(Token!$C:$C,Token!$A:$A,$D774),)</f>
        <v/>
      </c>
      <c r="L774" s="21" t="str">
        <f t="shared" si="5"/>
        <v/>
      </c>
    </row>
    <row r="775">
      <c r="A775" s="33" t="str">
        <f t="shared" si="1"/>
        <v/>
      </c>
      <c r="B775" s="22" t="str">
        <f t="shared" si="2"/>
        <v/>
      </c>
      <c r="C775" s="14" t="str">
        <f>IF($A775&lt;&gt;"",MINIFS(Merchant!$A:$A,Merchant!$B:$B,$G$2),)</f>
        <v/>
      </c>
      <c r="D775" s="14" t="str">
        <f t="shared" si="3"/>
        <v/>
      </c>
      <c r="E775" s="14" t="str">
        <f t="shared" si="4"/>
        <v/>
      </c>
      <c r="F775" s="6" t="str">
        <f>IF($A775&lt;&gt;"",MAXIFS(Token!$C:$C,Token!$A:$A,$D775),)</f>
        <v/>
      </c>
      <c r="L775" s="21" t="str">
        <f t="shared" si="5"/>
        <v/>
      </c>
    </row>
    <row r="776">
      <c r="A776" s="33" t="str">
        <f t="shared" si="1"/>
        <v/>
      </c>
      <c r="B776" s="22" t="str">
        <f t="shared" si="2"/>
        <v/>
      </c>
      <c r="C776" s="14" t="str">
        <f>IF($A776&lt;&gt;"",MINIFS(Merchant!$A:$A,Merchant!$B:$B,$G$2),)</f>
        <v/>
      </c>
      <c r="D776" s="14" t="str">
        <f t="shared" si="3"/>
        <v/>
      </c>
      <c r="E776" s="14" t="str">
        <f t="shared" si="4"/>
        <v/>
      </c>
      <c r="F776" s="6" t="str">
        <f>IF($A776&lt;&gt;"",MAXIFS(Token!$C:$C,Token!$A:$A,$D776),)</f>
        <v/>
      </c>
      <c r="L776" s="21" t="str">
        <f t="shared" si="5"/>
        <v/>
      </c>
    </row>
    <row r="777">
      <c r="A777" s="33" t="str">
        <f t="shared" si="1"/>
        <v/>
      </c>
      <c r="B777" s="22" t="str">
        <f t="shared" si="2"/>
        <v/>
      </c>
      <c r="C777" s="14" t="str">
        <f>IF($A777&lt;&gt;"",MINIFS(Merchant!$A:$A,Merchant!$B:$B,$G$2),)</f>
        <v/>
      </c>
      <c r="D777" s="14" t="str">
        <f t="shared" si="3"/>
        <v/>
      </c>
      <c r="E777" s="14" t="str">
        <f t="shared" si="4"/>
        <v/>
      </c>
      <c r="F777" s="6" t="str">
        <f>IF($A777&lt;&gt;"",MAXIFS(Token!$C:$C,Token!$A:$A,$D777),)</f>
        <v/>
      </c>
      <c r="L777" s="21" t="str">
        <f t="shared" si="5"/>
        <v/>
      </c>
    </row>
    <row r="778">
      <c r="A778" s="33" t="str">
        <f t="shared" si="1"/>
        <v/>
      </c>
      <c r="B778" s="22" t="str">
        <f t="shared" si="2"/>
        <v/>
      </c>
      <c r="C778" s="14" t="str">
        <f>IF($A778&lt;&gt;"",MINIFS(Merchant!$A:$A,Merchant!$B:$B,$G$2),)</f>
        <v/>
      </c>
      <c r="D778" s="14" t="str">
        <f t="shared" si="3"/>
        <v/>
      </c>
      <c r="E778" s="14" t="str">
        <f t="shared" si="4"/>
        <v/>
      </c>
      <c r="F778" s="6" t="str">
        <f>IF($A778&lt;&gt;"",MAXIFS(Token!$C:$C,Token!$A:$A,$D778),)</f>
        <v/>
      </c>
      <c r="L778" s="21" t="str">
        <f t="shared" si="5"/>
        <v/>
      </c>
    </row>
    <row r="779">
      <c r="A779" s="33" t="str">
        <f t="shared" si="1"/>
        <v/>
      </c>
      <c r="B779" s="22" t="str">
        <f t="shared" si="2"/>
        <v/>
      </c>
      <c r="C779" s="14" t="str">
        <f>IF($A779&lt;&gt;"",MINIFS(Merchant!$A:$A,Merchant!$B:$B,$G$2),)</f>
        <v/>
      </c>
      <c r="D779" s="14" t="str">
        <f t="shared" si="3"/>
        <v/>
      </c>
      <c r="E779" s="14" t="str">
        <f t="shared" si="4"/>
        <v/>
      </c>
      <c r="F779" s="6" t="str">
        <f>IF($A779&lt;&gt;"",MAXIFS(Token!$C:$C,Token!$A:$A,$D779),)</f>
        <v/>
      </c>
      <c r="L779" s="21" t="str">
        <f t="shared" si="5"/>
        <v/>
      </c>
    </row>
    <row r="780">
      <c r="A780" s="33" t="str">
        <f t="shared" si="1"/>
        <v/>
      </c>
      <c r="B780" s="22" t="str">
        <f t="shared" si="2"/>
        <v/>
      </c>
      <c r="C780" s="14" t="str">
        <f>IF($A780&lt;&gt;"",MINIFS(Merchant!$A:$A,Merchant!$B:$B,$G$2),)</f>
        <v/>
      </c>
      <c r="D780" s="14" t="str">
        <f t="shared" si="3"/>
        <v/>
      </c>
      <c r="E780" s="14" t="str">
        <f t="shared" si="4"/>
        <v/>
      </c>
      <c r="F780" s="6" t="str">
        <f>IF($A780&lt;&gt;"",MAXIFS(Token!$C:$C,Token!$A:$A,$D780),)</f>
        <v/>
      </c>
      <c r="L780" s="21" t="str">
        <f t="shared" si="5"/>
        <v/>
      </c>
    </row>
    <row r="781">
      <c r="A781" s="33" t="str">
        <f t="shared" si="1"/>
        <v/>
      </c>
      <c r="B781" s="22" t="str">
        <f t="shared" si="2"/>
        <v/>
      </c>
      <c r="C781" s="14" t="str">
        <f>IF($A781&lt;&gt;"",MINIFS(Merchant!$A:$A,Merchant!$B:$B,$G$2),)</f>
        <v/>
      </c>
      <c r="D781" s="14" t="str">
        <f t="shared" si="3"/>
        <v/>
      </c>
      <c r="E781" s="14" t="str">
        <f t="shared" si="4"/>
        <v/>
      </c>
      <c r="F781" s="6" t="str">
        <f>IF($A781&lt;&gt;"",MAXIFS(Token!$C:$C,Token!$A:$A,$D781),)</f>
        <v/>
      </c>
      <c r="L781" s="21" t="str">
        <f t="shared" si="5"/>
        <v/>
      </c>
    </row>
    <row r="782">
      <c r="A782" s="33" t="str">
        <f t="shared" si="1"/>
        <v/>
      </c>
      <c r="B782" s="22" t="str">
        <f t="shared" si="2"/>
        <v/>
      </c>
      <c r="C782" s="14" t="str">
        <f>IF($A782&lt;&gt;"",MINIFS(Merchant!$A:$A,Merchant!$B:$B,$G$2),)</f>
        <v/>
      </c>
      <c r="D782" s="14" t="str">
        <f t="shared" si="3"/>
        <v/>
      </c>
      <c r="E782" s="14" t="str">
        <f t="shared" si="4"/>
        <v/>
      </c>
      <c r="F782" s="6" t="str">
        <f>IF($A782&lt;&gt;"",MAXIFS(Token!$C:$C,Token!$A:$A,$D782),)</f>
        <v/>
      </c>
      <c r="L782" s="21" t="str">
        <f t="shared" si="5"/>
        <v/>
      </c>
    </row>
    <row r="783">
      <c r="A783" s="33" t="str">
        <f t="shared" si="1"/>
        <v/>
      </c>
      <c r="B783" s="22" t="str">
        <f t="shared" si="2"/>
        <v/>
      </c>
      <c r="C783" s="14" t="str">
        <f>IF($A783&lt;&gt;"",MINIFS(Merchant!$A:$A,Merchant!$B:$B,$G$2),)</f>
        <v/>
      </c>
      <c r="D783" s="14" t="str">
        <f t="shared" si="3"/>
        <v/>
      </c>
      <c r="E783" s="14" t="str">
        <f t="shared" si="4"/>
        <v/>
      </c>
      <c r="F783" s="6" t="str">
        <f>IF($A783&lt;&gt;"",MAXIFS(Token!$C:$C,Token!$A:$A,$D783),)</f>
        <v/>
      </c>
      <c r="L783" s="21" t="str">
        <f t="shared" si="5"/>
        <v/>
      </c>
    </row>
    <row r="784">
      <c r="A784" s="33" t="str">
        <f t="shared" si="1"/>
        <v/>
      </c>
      <c r="B784" s="22" t="str">
        <f t="shared" si="2"/>
        <v/>
      </c>
      <c r="C784" s="14" t="str">
        <f>IF($A784&lt;&gt;"",MINIFS(Merchant!$A:$A,Merchant!$B:$B,$G$2),)</f>
        <v/>
      </c>
      <c r="D784" s="14" t="str">
        <f t="shared" si="3"/>
        <v/>
      </c>
      <c r="E784" s="14" t="str">
        <f t="shared" si="4"/>
        <v/>
      </c>
      <c r="F784" s="6" t="str">
        <f>IF($A784&lt;&gt;"",MAXIFS(Token!$C:$C,Token!$A:$A,$D784),)</f>
        <v/>
      </c>
      <c r="L784" s="21" t="str">
        <f t="shared" si="5"/>
        <v/>
      </c>
    </row>
    <row r="785">
      <c r="A785" s="33" t="str">
        <f t="shared" si="1"/>
        <v/>
      </c>
      <c r="B785" s="22" t="str">
        <f t="shared" si="2"/>
        <v/>
      </c>
      <c r="C785" s="14" t="str">
        <f>IF($A785&lt;&gt;"",MINIFS(Merchant!$A:$A,Merchant!$B:$B,$G$2),)</f>
        <v/>
      </c>
      <c r="D785" s="14" t="str">
        <f t="shared" si="3"/>
        <v/>
      </c>
      <c r="E785" s="14" t="str">
        <f t="shared" si="4"/>
        <v/>
      </c>
      <c r="F785" s="6" t="str">
        <f>IF($A785&lt;&gt;"",MAXIFS(Token!$C:$C,Token!$A:$A,$D785),)</f>
        <v/>
      </c>
      <c r="L785" s="21" t="str">
        <f t="shared" si="5"/>
        <v/>
      </c>
    </row>
    <row r="786">
      <c r="A786" s="33" t="str">
        <f t="shared" si="1"/>
        <v/>
      </c>
      <c r="B786" s="22" t="str">
        <f t="shared" si="2"/>
        <v/>
      </c>
      <c r="C786" s="14" t="str">
        <f>IF($A786&lt;&gt;"",MINIFS(Merchant!$A:$A,Merchant!$B:$B,$G$2),)</f>
        <v/>
      </c>
      <c r="D786" s="14" t="str">
        <f t="shared" si="3"/>
        <v/>
      </c>
      <c r="E786" s="14" t="str">
        <f t="shared" si="4"/>
        <v/>
      </c>
      <c r="F786" s="6" t="str">
        <f>IF($A786&lt;&gt;"",MAXIFS(Token!$C:$C,Token!$A:$A,$D786),)</f>
        <v/>
      </c>
      <c r="L786" s="21" t="str">
        <f t="shared" si="5"/>
        <v/>
      </c>
    </row>
    <row r="787">
      <c r="A787" s="33" t="str">
        <f t="shared" si="1"/>
        <v/>
      </c>
      <c r="B787" s="22" t="str">
        <f t="shared" si="2"/>
        <v/>
      </c>
      <c r="C787" s="14" t="str">
        <f>IF($A787&lt;&gt;"",MINIFS(Merchant!$A:$A,Merchant!$B:$B,$G$2),)</f>
        <v/>
      </c>
      <c r="D787" s="14" t="str">
        <f t="shared" si="3"/>
        <v/>
      </c>
      <c r="E787" s="14" t="str">
        <f t="shared" si="4"/>
        <v/>
      </c>
      <c r="F787" s="6" t="str">
        <f>IF($A787&lt;&gt;"",MAXIFS(Token!$C:$C,Token!$A:$A,$D787),)</f>
        <v/>
      </c>
      <c r="L787" s="21" t="str">
        <f t="shared" si="5"/>
        <v/>
      </c>
    </row>
    <row r="788">
      <c r="A788" s="33" t="str">
        <f t="shared" si="1"/>
        <v/>
      </c>
      <c r="B788" s="22" t="str">
        <f t="shared" si="2"/>
        <v/>
      </c>
      <c r="C788" s="14" t="str">
        <f>IF($A788&lt;&gt;"",MINIFS(Merchant!$A:$A,Merchant!$B:$B,$G$2),)</f>
        <v/>
      </c>
      <c r="D788" s="14" t="str">
        <f t="shared" si="3"/>
        <v/>
      </c>
      <c r="E788" s="14" t="str">
        <f t="shared" si="4"/>
        <v/>
      </c>
      <c r="F788" s="6" t="str">
        <f>IF($A788&lt;&gt;"",MAXIFS(Token!$C:$C,Token!$A:$A,$D788),)</f>
        <v/>
      </c>
      <c r="L788" s="21" t="str">
        <f t="shared" si="5"/>
        <v/>
      </c>
    </row>
    <row r="789">
      <c r="A789" s="33" t="str">
        <f t="shared" si="1"/>
        <v/>
      </c>
      <c r="B789" s="22" t="str">
        <f t="shared" si="2"/>
        <v/>
      </c>
      <c r="C789" s="14" t="str">
        <f>IF($A789&lt;&gt;"",MINIFS(Merchant!$A:$A,Merchant!$B:$B,$G$2),)</f>
        <v/>
      </c>
      <c r="D789" s="14" t="str">
        <f t="shared" si="3"/>
        <v/>
      </c>
      <c r="E789" s="14" t="str">
        <f t="shared" si="4"/>
        <v/>
      </c>
      <c r="F789" s="6" t="str">
        <f>IF($A789&lt;&gt;"",MAXIFS(Token!$C:$C,Token!$A:$A,$D789),)</f>
        <v/>
      </c>
      <c r="L789" s="21" t="str">
        <f t="shared" si="5"/>
        <v/>
      </c>
    </row>
    <row r="790">
      <c r="A790" s="33" t="str">
        <f t="shared" si="1"/>
        <v/>
      </c>
      <c r="B790" s="22" t="str">
        <f t="shared" si="2"/>
        <v/>
      </c>
      <c r="C790" s="14" t="str">
        <f>IF($A790&lt;&gt;"",MINIFS(Merchant!$A:$A,Merchant!$B:$B,$G$2),)</f>
        <v/>
      </c>
      <c r="D790" s="14" t="str">
        <f t="shared" si="3"/>
        <v/>
      </c>
      <c r="E790" s="14" t="str">
        <f t="shared" si="4"/>
        <v/>
      </c>
      <c r="F790" s="6" t="str">
        <f>IF($A790&lt;&gt;"",MAXIFS(Token!$C:$C,Token!$A:$A,$D790),)</f>
        <v/>
      </c>
      <c r="L790" s="21" t="str">
        <f t="shared" si="5"/>
        <v/>
      </c>
    </row>
    <row r="791">
      <c r="A791" s="33" t="str">
        <f t="shared" si="1"/>
        <v/>
      </c>
      <c r="B791" s="22" t="str">
        <f t="shared" si="2"/>
        <v/>
      </c>
      <c r="C791" s="14" t="str">
        <f>IF($A791&lt;&gt;"",MINIFS(Merchant!$A:$A,Merchant!$B:$B,$G$2),)</f>
        <v/>
      </c>
      <c r="D791" s="14" t="str">
        <f t="shared" si="3"/>
        <v/>
      </c>
      <c r="E791" s="14" t="str">
        <f t="shared" si="4"/>
        <v/>
      </c>
      <c r="F791" s="6" t="str">
        <f>IF($A791&lt;&gt;"",MAXIFS(Token!$C:$C,Token!$A:$A,$D791),)</f>
        <v/>
      </c>
      <c r="L791" s="21" t="str">
        <f t="shared" si="5"/>
        <v/>
      </c>
    </row>
    <row r="792">
      <c r="A792" s="33" t="str">
        <f t="shared" si="1"/>
        <v/>
      </c>
      <c r="B792" s="22" t="str">
        <f t="shared" si="2"/>
        <v/>
      </c>
      <c r="C792" s="14" t="str">
        <f>IF($A792&lt;&gt;"",MINIFS(Merchant!$A:$A,Merchant!$B:$B,$G$2),)</f>
        <v/>
      </c>
      <c r="D792" s="14" t="str">
        <f t="shared" si="3"/>
        <v/>
      </c>
      <c r="E792" s="14" t="str">
        <f t="shared" si="4"/>
        <v/>
      </c>
      <c r="F792" s="6" t="str">
        <f>IF($A792&lt;&gt;"",MAXIFS(Token!$C:$C,Token!$A:$A,$D792),)</f>
        <v/>
      </c>
      <c r="L792" s="21" t="str">
        <f t="shared" si="5"/>
        <v/>
      </c>
    </row>
    <row r="793">
      <c r="A793" s="33" t="str">
        <f t="shared" si="1"/>
        <v/>
      </c>
      <c r="B793" s="22" t="str">
        <f t="shared" si="2"/>
        <v/>
      </c>
      <c r="C793" s="14" t="str">
        <f>IF($A793&lt;&gt;"",MINIFS(Merchant!$A:$A,Merchant!$B:$B,$G$2),)</f>
        <v/>
      </c>
      <c r="D793" s="14" t="str">
        <f t="shared" si="3"/>
        <v/>
      </c>
      <c r="E793" s="14" t="str">
        <f t="shared" si="4"/>
        <v/>
      </c>
      <c r="F793" s="6" t="str">
        <f>IF($A793&lt;&gt;"",MAXIFS(Token!$C:$C,Token!$A:$A,$D793),)</f>
        <v/>
      </c>
      <c r="L793" s="21" t="str">
        <f t="shared" si="5"/>
        <v/>
      </c>
    </row>
    <row r="794">
      <c r="A794" s="33" t="str">
        <f t="shared" si="1"/>
        <v/>
      </c>
      <c r="B794" s="22" t="str">
        <f t="shared" si="2"/>
        <v/>
      </c>
      <c r="C794" s="14" t="str">
        <f>IF($A794&lt;&gt;"",MINIFS(Merchant!$A:$A,Merchant!$B:$B,$G$2),)</f>
        <v/>
      </c>
      <c r="D794" s="14" t="str">
        <f t="shared" si="3"/>
        <v/>
      </c>
      <c r="E794" s="14" t="str">
        <f t="shared" si="4"/>
        <v/>
      </c>
      <c r="F794" s="6" t="str">
        <f>IF($A794&lt;&gt;"",MAXIFS(Token!$C:$C,Token!$A:$A,$D794),)</f>
        <v/>
      </c>
      <c r="L794" s="21" t="str">
        <f t="shared" si="5"/>
        <v/>
      </c>
    </row>
    <row r="795">
      <c r="A795" s="33" t="str">
        <f t="shared" si="1"/>
        <v/>
      </c>
      <c r="B795" s="22" t="str">
        <f t="shared" si="2"/>
        <v/>
      </c>
      <c r="C795" s="14" t="str">
        <f>IF($A795&lt;&gt;"",MINIFS(Merchant!$A:$A,Merchant!$B:$B,$G$2),)</f>
        <v/>
      </c>
      <c r="D795" s="14" t="str">
        <f t="shared" si="3"/>
        <v/>
      </c>
      <c r="E795" s="14" t="str">
        <f t="shared" si="4"/>
        <v/>
      </c>
      <c r="F795" s="6" t="str">
        <f>IF($A795&lt;&gt;"",MAXIFS(Token!$C:$C,Token!$A:$A,$D795),)</f>
        <v/>
      </c>
      <c r="L795" s="21" t="str">
        <f t="shared" si="5"/>
        <v/>
      </c>
    </row>
    <row r="796">
      <c r="A796" s="33" t="str">
        <f t="shared" si="1"/>
        <v/>
      </c>
      <c r="B796" s="22" t="str">
        <f t="shared" si="2"/>
        <v/>
      </c>
      <c r="C796" s="14" t="str">
        <f>IF($A796&lt;&gt;"",MINIFS(Merchant!$A:$A,Merchant!$B:$B,$G$2),)</f>
        <v/>
      </c>
      <c r="D796" s="14" t="str">
        <f t="shared" si="3"/>
        <v/>
      </c>
      <c r="E796" s="14" t="str">
        <f t="shared" si="4"/>
        <v/>
      </c>
      <c r="F796" s="6" t="str">
        <f>IF($A796&lt;&gt;"",MAXIFS(Token!$C:$C,Token!$A:$A,$D796),)</f>
        <v/>
      </c>
      <c r="L796" s="21" t="str">
        <f t="shared" si="5"/>
        <v/>
      </c>
    </row>
    <row r="797">
      <c r="A797" s="33" t="str">
        <f t="shared" si="1"/>
        <v/>
      </c>
      <c r="B797" s="22" t="str">
        <f t="shared" si="2"/>
        <v/>
      </c>
      <c r="C797" s="14" t="str">
        <f>IF($A797&lt;&gt;"",MINIFS(Merchant!$A:$A,Merchant!$B:$B,$G$2),)</f>
        <v/>
      </c>
      <c r="D797" s="14" t="str">
        <f t="shared" si="3"/>
        <v/>
      </c>
      <c r="E797" s="14" t="str">
        <f t="shared" si="4"/>
        <v/>
      </c>
      <c r="F797" s="6" t="str">
        <f>IF($A797&lt;&gt;"",MAXIFS(Token!$C:$C,Token!$A:$A,$D797),)</f>
        <v/>
      </c>
      <c r="L797" s="21" t="str">
        <f t="shared" si="5"/>
        <v/>
      </c>
    </row>
    <row r="798">
      <c r="A798" s="33" t="str">
        <f t="shared" si="1"/>
        <v/>
      </c>
      <c r="B798" s="22" t="str">
        <f t="shared" si="2"/>
        <v/>
      </c>
      <c r="C798" s="14" t="str">
        <f>IF($A798&lt;&gt;"",MINIFS(Merchant!$A:$A,Merchant!$B:$B,$G$2),)</f>
        <v/>
      </c>
      <c r="D798" s="14" t="str">
        <f t="shared" si="3"/>
        <v/>
      </c>
      <c r="E798" s="14" t="str">
        <f t="shared" si="4"/>
        <v/>
      </c>
      <c r="F798" s="6" t="str">
        <f>IF($A798&lt;&gt;"",MAXIFS(Token!$C:$C,Token!$A:$A,$D798),)</f>
        <v/>
      </c>
      <c r="L798" s="21" t="str">
        <f t="shared" si="5"/>
        <v/>
      </c>
    </row>
    <row r="799">
      <c r="A799" s="33" t="str">
        <f t="shared" si="1"/>
        <v/>
      </c>
      <c r="B799" s="22" t="str">
        <f t="shared" si="2"/>
        <v/>
      </c>
      <c r="C799" s="14" t="str">
        <f>IF($A799&lt;&gt;"",MINIFS(Merchant!$A:$A,Merchant!$B:$B,$G$2),)</f>
        <v/>
      </c>
      <c r="D799" s="14" t="str">
        <f t="shared" si="3"/>
        <v/>
      </c>
      <c r="E799" s="14" t="str">
        <f t="shared" si="4"/>
        <v/>
      </c>
      <c r="F799" s="6" t="str">
        <f>IF($A799&lt;&gt;"",MAXIFS(Token!$C:$C,Token!$A:$A,$D799),)</f>
        <v/>
      </c>
      <c r="L799" s="21" t="str">
        <f t="shared" si="5"/>
        <v/>
      </c>
    </row>
    <row r="800">
      <c r="A800" s="33" t="str">
        <f t="shared" si="1"/>
        <v/>
      </c>
      <c r="B800" s="22" t="str">
        <f t="shared" si="2"/>
        <v/>
      </c>
      <c r="C800" s="14" t="str">
        <f>IF($A800&lt;&gt;"",MINIFS(Merchant!$A:$A,Merchant!$B:$B,$G$2),)</f>
        <v/>
      </c>
      <c r="D800" s="14" t="str">
        <f t="shared" si="3"/>
        <v/>
      </c>
      <c r="E800" s="14" t="str">
        <f t="shared" si="4"/>
        <v/>
      </c>
      <c r="F800" s="6" t="str">
        <f>IF($A800&lt;&gt;"",MAXIFS(Token!$C:$C,Token!$A:$A,$D800),)</f>
        <v/>
      </c>
      <c r="L800" s="21" t="str">
        <f t="shared" si="5"/>
        <v/>
      </c>
    </row>
    <row r="801">
      <c r="A801" s="33" t="str">
        <f t="shared" si="1"/>
        <v/>
      </c>
      <c r="B801" s="22" t="str">
        <f t="shared" si="2"/>
        <v/>
      </c>
      <c r="C801" s="14" t="str">
        <f>IF($A801&lt;&gt;"",MINIFS(Merchant!$A:$A,Merchant!$B:$B,$G$2),)</f>
        <v/>
      </c>
      <c r="D801" s="14" t="str">
        <f t="shared" si="3"/>
        <v/>
      </c>
      <c r="E801" s="14" t="str">
        <f t="shared" si="4"/>
        <v/>
      </c>
      <c r="F801" s="6" t="str">
        <f>IF($A801&lt;&gt;"",MAXIFS(Token!$C:$C,Token!$A:$A,$D801),)</f>
        <v/>
      </c>
      <c r="L801" s="21" t="str">
        <f t="shared" si="5"/>
        <v/>
      </c>
    </row>
    <row r="802">
      <c r="A802" s="33" t="str">
        <f t="shared" si="1"/>
        <v/>
      </c>
      <c r="B802" s="22" t="str">
        <f t="shared" si="2"/>
        <v/>
      </c>
      <c r="C802" s="14" t="str">
        <f>IF($A802&lt;&gt;"",MINIFS(Merchant!$A:$A,Merchant!$B:$B,$G$2),)</f>
        <v/>
      </c>
      <c r="D802" s="14" t="str">
        <f t="shared" si="3"/>
        <v/>
      </c>
      <c r="E802" s="14" t="str">
        <f t="shared" si="4"/>
        <v/>
      </c>
      <c r="F802" s="6" t="str">
        <f>IF($A802&lt;&gt;"",MAXIFS(Token!$C:$C,Token!$A:$A,$D802),)</f>
        <v/>
      </c>
      <c r="L802" s="21" t="str">
        <f t="shared" si="5"/>
        <v/>
      </c>
    </row>
    <row r="803">
      <c r="A803" s="33" t="str">
        <f t="shared" si="1"/>
        <v/>
      </c>
      <c r="B803" s="22" t="str">
        <f t="shared" si="2"/>
        <v/>
      </c>
      <c r="C803" s="14" t="str">
        <f>IF($A803&lt;&gt;"",MINIFS(Merchant!$A:$A,Merchant!$B:$B,$G$2),)</f>
        <v/>
      </c>
      <c r="D803" s="14" t="str">
        <f t="shared" si="3"/>
        <v/>
      </c>
      <c r="E803" s="14" t="str">
        <f t="shared" si="4"/>
        <v/>
      </c>
      <c r="F803" s="6" t="str">
        <f>IF($A803&lt;&gt;"",MAXIFS(Token!$C:$C,Token!$A:$A,$D803),)</f>
        <v/>
      </c>
      <c r="L803" s="21" t="str">
        <f t="shared" si="5"/>
        <v/>
      </c>
    </row>
    <row r="804">
      <c r="A804" s="33" t="str">
        <f t="shared" si="1"/>
        <v/>
      </c>
      <c r="B804" s="22" t="str">
        <f t="shared" si="2"/>
        <v/>
      </c>
      <c r="C804" s="14" t="str">
        <f>IF($A804&lt;&gt;"",MINIFS(Merchant!$A:$A,Merchant!$B:$B,$G$2),)</f>
        <v/>
      </c>
      <c r="D804" s="14" t="str">
        <f t="shared" si="3"/>
        <v/>
      </c>
      <c r="E804" s="14" t="str">
        <f t="shared" si="4"/>
        <v/>
      </c>
      <c r="F804" s="6" t="str">
        <f>IF($A804&lt;&gt;"",MAXIFS(Token!$C:$C,Token!$A:$A,$D804),)</f>
        <v/>
      </c>
      <c r="L804" s="21" t="str">
        <f t="shared" si="5"/>
        <v/>
      </c>
    </row>
    <row r="805">
      <c r="A805" s="33" t="str">
        <f t="shared" si="1"/>
        <v/>
      </c>
      <c r="B805" s="22" t="str">
        <f t="shared" si="2"/>
        <v/>
      </c>
      <c r="C805" s="14" t="str">
        <f>IF($A805&lt;&gt;"",MINIFS(Merchant!$A:$A,Merchant!$B:$B,$G$2),)</f>
        <v/>
      </c>
      <c r="D805" s="14" t="str">
        <f t="shared" si="3"/>
        <v/>
      </c>
      <c r="E805" s="14" t="str">
        <f t="shared" si="4"/>
        <v/>
      </c>
      <c r="F805" s="6" t="str">
        <f>IF($A805&lt;&gt;"",MAXIFS(Token!$C:$C,Token!$A:$A,$D805),)</f>
        <v/>
      </c>
      <c r="L805" s="21" t="str">
        <f t="shared" si="5"/>
        <v/>
      </c>
    </row>
    <row r="806">
      <c r="A806" s="33" t="str">
        <f t="shared" si="1"/>
        <v/>
      </c>
      <c r="B806" s="22" t="str">
        <f t="shared" si="2"/>
        <v/>
      </c>
      <c r="C806" s="14" t="str">
        <f>IF($A806&lt;&gt;"",MINIFS(Merchant!$A:$A,Merchant!$B:$B,$G$2),)</f>
        <v/>
      </c>
      <c r="D806" s="14" t="str">
        <f t="shared" si="3"/>
        <v/>
      </c>
      <c r="E806" s="14" t="str">
        <f t="shared" si="4"/>
        <v/>
      </c>
      <c r="F806" s="6" t="str">
        <f>IF($A806&lt;&gt;"",MAXIFS(Token!$C:$C,Token!$A:$A,$D806),)</f>
        <v/>
      </c>
      <c r="L806" s="21" t="str">
        <f t="shared" si="5"/>
        <v/>
      </c>
    </row>
    <row r="807">
      <c r="A807" s="33" t="str">
        <f t="shared" si="1"/>
        <v/>
      </c>
      <c r="B807" s="22" t="str">
        <f t="shared" si="2"/>
        <v/>
      </c>
      <c r="C807" s="14" t="str">
        <f>IF($A807&lt;&gt;"",MINIFS(Merchant!$A:$A,Merchant!$B:$B,$G$2),)</f>
        <v/>
      </c>
      <c r="D807" s="14" t="str">
        <f t="shared" si="3"/>
        <v/>
      </c>
      <c r="E807" s="14" t="str">
        <f t="shared" si="4"/>
        <v/>
      </c>
      <c r="F807" s="6" t="str">
        <f>IF($A807&lt;&gt;"",MAXIFS(Token!$C:$C,Token!$A:$A,$D807),)</f>
        <v/>
      </c>
      <c r="L807" s="21" t="str">
        <f t="shared" si="5"/>
        <v/>
      </c>
    </row>
    <row r="808">
      <c r="A808" s="33" t="str">
        <f t="shared" si="1"/>
        <v/>
      </c>
      <c r="B808" s="22" t="str">
        <f t="shared" si="2"/>
        <v/>
      </c>
      <c r="C808" s="14" t="str">
        <f>IF($A808&lt;&gt;"",MINIFS(Merchant!$A:$A,Merchant!$B:$B,$G$2),)</f>
        <v/>
      </c>
      <c r="D808" s="14" t="str">
        <f t="shared" si="3"/>
        <v/>
      </c>
      <c r="E808" s="14" t="str">
        <f t="shared" si="4"/>
        <v/>
      </c>
      <c r="F808" s="6" t="str">
        <f>IF($A808&lt;&gt;"",MAXIFS(Token!$C:$C,Token!$A:$A,$D808),)</f>
        <v/>
      </c>
      <c r="L808" s="21" t="str">
        <f t="shared" si="5"/>
        <v/>
      </c>
    </row>
    <row r="809">
      <c r="A809" s="33" t="str">
        <f t="shared" si="1"/>
        <v/>
      </c>
      <c r="B809" s="22" t="str">
        <f t="shared" si="2"/>
        <v/>
      </c>
      <c r="C809" s="14" t="str">
        <f>IF($A809&lt;&gt;"",MINIFS(Merchant!$A:$A,Merchant!$B:$B,$G$2),)</f>
        <v/>
      </c>
      <c r="D809" s="14" t="str">
        <f t="shared" si="3"/>
        <v/>
      </c>
      <c r="E809" s="14" t="str">
        <f t="shared" si="4"/>
        <v/>
      </c>
      <c r="F809" s="6" t="str">
        <f>IF($A809&lt;&gt;"",MAXIFS(Token!$C:$C,Token!$A:$A,$D809),)</f>
        <v/>
      </c>
      <c r="L809" s="21" t="str">
        <f t="shared" si="5"/>
        <v/>
      </c>
    </row>
    <row r="810">
      <c r="A810" s="33" t="str">
        <f t="shared" si="1"/>
        <v/>
      </c>
      <c r="B810" s="22" t="str">
        <f t="shared" si="2"/>
        <v/>
      </c>
      <c r="C810" s="14" t="str">
        <f>IF($A810&lt;&gt;"",MINIFS(Merchant!$A:$A,Merchant!$B:$B,$G$2),)</f>
        <v/>
      </c>
      <c r="D810" s="14" t="str">
        <f t="shared" si="3"/>
        <v/>
      </c>
      <c r="E810" s="14" t="str">
        <f t="shared" si="4"/>
        <v/>
      </c>
      <c r="F810" s="6" t="str">
        <f>IF($A810&lt;&gt;"",MAXIFS(Token!$C:$C,Token!$A:$A,$D810),)</f>
        <v/>
      </c>
      <c r="L810" s="21" t="str">
        <f t="shared" si="5"/>
        <v/>
      </c>
    </row>
    <row r="811">
      <c r="A811" s="33" t="str">
        <f t="shared" si="1"/>
        <v/>
      </c>
      <c r="B811" s="22" t="str">
        <f t="shared" si="2"/>
        <v/>
      </c>
      <c r="C811" s="14" t="str">
        <f>IF($A811&lt;&gt;"",MINIFS(Merchant!$A:$A,Merchant!$B:$B,$G$2),)</f>
        <v/>
      </c>
      <c r="D811" s="14" t="str">
        <f t="shared" si="3"/>
        <v/>
      </c>
      <c r="E811" s="14" t="str">
        <f t="shared" si="4"/>
        <v/>
      </c>
      <c r="F811" s="6" t="str">
        <f>IF($A811&lt;&gt;"",MAXIFS(Token!$C:$C,Token!$A:$A,$D811),)</f>
        <v/>
      </c>
      <c r="L811" s="21" t="str">
        <f t="shared" si="5"/>
        <v/>
      </c>
    </row>
    <row r="812">
      <c r="A812" s="33" t="str">
        <f t="shared" si="1"/>
        <v/>
      </c>
      <c r="B812" s="22" t="str">
        <f t="shared" si="2"/>
        <v/>
      </c>
      <c r="C812" s="14" t="str">
        <f>IF($A812&lt;&gt;"",MINIFS(Merchant!$A:$A,Merchant!$B:$B,$G$2),)</f>
        <v/>
      </c>
      <c r="D812" s="14" t="str">
        <f t="shared" si="3"/>
        <v/>
      </c>
      <c r="E812" s="14" t="str">
        <f t="shared" si="4"/>
        <v/>
      </c>
      <c r="F812" s="6" t="str">
        <f>IF($A812&lt;&gt;"",MAXIFS(Token!$C:$C,Token!$A:$A,$D812),)</f>
        <v/>
      </c>
      <c r="L812" s="21" t="str">
        <f t="shared" si="5"/>
        <v/>
      </c>
    </row>
    <row r="813">
      <c r="A813" s="33" t="str">
        <f t="shared" si="1"/>
        <v/>
      </c>
      <c r="B813" s="22" t="str">
        <f t="shared" si="2"/>
        <v/>
      </c>
      <c r="C813" s="14" t="str">
        <f>IF($A813&lt;&gt;"",MINIFS(Merchant!$A:$A,Merchant!$B:$B,$G$2),)</f>
        <v/>
      </c>
      <c r="D813" s="14" t="str">
        <f t="shared" si="3"/>
        <v/>
      </c>
      <c r="E813" s="14" t="str">
        <f t="shared" si="4"/>
        <v/>
      </c>
      <c r="F813" s="6" t="str">
        <f>IF($A813&lt;&gt;"",MAXIFS(Token!$C:$C,Token!$A:$A,$D813),)</f>
        <v/>
      </c>
      <c r="L813" s="21" t="str">
        <f t="shared" si="5"/>
        <v/>
      </c>
    </row>
    <row r="814">
      <c r="A814" s="33" t="str">
        <f t="shared" si="1"/>
        <v/>
      </c>
      <c r="B814" s="22" t="str">
        <f t="shared" si="2"/>
        <v/>
      </c>
      <c r="C814" s="14" t="str">
        <f>IF($A814&lt;&gt;"",MINIFS(Merchant!$A:$A,Merchant!$B:$B,$G$2),)</f>
        <v/>
      </c>
      <c r="D814" s="14" t="str">
        <f t="shared" si="3"/>
        <v/>
      </c>
      <c r="E814" s="14" t="str">
        <f t="shared" si="4"/>
        <v/>
      </c>
      <c r="F814" s="6" t="str">
        <f>IF($A814&lt;&gt;"",MAXIFS(Token!$C:$C,Token!$A:$A,$D814),)</f>
        <v/>
      </c>
      <c r="L814" s="21" t="str">
        <f t="shared" si="5"/>
        <v/>
      </c>
    </row>
    <row r="815">
      <c r="A815" s="33" t="str">
        <f t="shared" si="1"/>
        <v/>
      </c>
      <c r="B815" s="22" t="str">
        <f t="shared" si="2"/>
        <v/>
      </c>
      <c r="C815" s="14" t="str">
        <f>IF($A815&lt;&gt;"",MINIFS(Merchant!$A:$A,Merchant!$B:$B,$G$2),)</f>
        <v/>
      </c>
      <c r="D815" s="14" t="str">
        <f t="shared" si="3"/>
        <v/>
      </c>
      <c r="E815" s="14" t="str">
        <f t="shared" si="4"/>
        <v/>
      </c>
      <c r="F815" s="6" t="str">
        <f>IF($A815&lt;&gt;"",MAXIFS(Token!$C:$C,Token!$A:$A,$D815),)</f>
        <v/>
      </c>
      <c r="L815" s="21" t="str">
        <f t="shared" si="5"/>
        <v/>
      </c>
    </row>
    <row r="816">
      <c r="A816" s="33" t="str">
        <f t="shared" si="1"/>
        <v/>
      </c>
      <c r="B816" s="22" t="str">
        <f t="shared" si="2"/>
        <v/>
      </c>
      <c r="C816" s="14" t="str">
        <f>IF($A816&lt;&gt;"",MINIFS(Merchant!$A:$A,Merchant!$B:$B,$G$2),)</f>
        <v/>
      </c>
      <c r="D816" s="14" t="str">
        <f t="shared" si="3"/>
        <v/>
      </c>
      <c r="E816" s="14" t="str">
        <f t="shared" si="4"/>
        <v/>
      </c>
      <c r="F816" s="6" t="str">
        <f>IF($A816&lt;&gt;"",MAXIFS(Token!$C:$C,Token!$A:$A,$D816),)</f>
        <v/>
      </c>
      <c r="L816" s="21" t="str">
        <f t="shared" si="5"/>
        <v/>
      </c>
    </row>
    <row r="817">
      <c r="A817" s="33" t="str">
        <f t="shared" si="1"/>
        <v/>
      </c>
      <c r="B817" s="22" t="str">
        <f t="shared" si="2"/>
        <v/>
      </c>
      <c r="C817" s="14" t="str">
        <f>IF($A817&lt;&gt;"",MINIFS(Merchant!$A:$A,Merchant!$B:$B,$G$2),)</f>
        <v/>
      </c>
      <c r="D817" s="14" t="str">
        <f t="shared" si="3"/>
        <v/>
      </c>
      <c r="E817" s="14" t="str">
        <f t="shared" si="4"/>
        <v/>
      </c>
      <c r="F817" s="6" t="str">
        <f>IF($A817&lt;&gt;"",MAXIFS(Token!$C:$C,Token!$A:$A,$D817),)</f>
        <v/>
      </c>
      <c r="L817" s="21" t="str">
        <f t="shared" si="5"/>
        <v/>
      </c>
    </row>
    <row r="818">
      <c r="A818" s="33" t="str">
        <f t="shared" si="1"/>
        <v/>
      </c>
      <c r="B818" s="22" t="str">
        <f t="shared" si="2"/>
        <v/>
      </c>
      <c r="C818" s="14" t="str">
        <f>IF($A818&lt;&gt;"",MINIFS(Merchant!$A:$A,Merchant!$B:$B,$G$2),)</f>
        <v/>
      </c>
      <c r="D818" s="14" t="str">
        <f t="shared" si="3"/>
        <v/>
      </c>
      <c r="E818" s="14" t="str">
        <f t="shared" si="4"/>
        <v/>
      </c>
      <c r="F818" s="6" t="str">
        <f>IF($A818&lt;&gt;"",MAXIFS(Token!$C:$C,Token!$A:$A,$D818),)</f>
        <v/>
      </c>
      <c r="L818" s="21" t="str">
        <f t="shared" si="5"/>
        <v/>
      </c>
    </row>
    <row r="819">
      <c r="A819" s="33" t="str">
        <f t="shared" si="1"/>
        <v/>
      </c>
      <c r="B819" s="22" t="str">
        <f t="shared" si="2"/>
        <v/>
      </c>
      <c r="C819" s="14" t="str">
        <f>IF($A819&lt;&gt;"",MINIFS(Merchant!$A:$A,Merchant!$B:$B,$G$2),)</f>
        <v/>
      </c>
      <c r="D819" s="14" t="str">
        <f t="shared" si="3"/>
        <v/>
      </c>
      <c r="E819" s="14" t="str">
        <f t="shared" si="4"/>
        <v/>
      </c>
      <c r="F819" s="6" t="str">
        <f>IF($A819&lt;&gt;"",MAXIFS(Token!$C:$C,Token!$A:$A,$D819),)</f>
        <v/>
      </c>
      <c r="L819" s="21" t="str">
        <f t="shared" si="5"/>
        <v/>
      </c>
    </row>
    <row r="820">
      <c r="A820" s="33" t="str">
        <f t="shared" si="1"/>
        <v/>
      </c>
      <c r="B820" s="22" t="str">
        <f t="shared" si="2"/>
        <v/>
      </c>
      <c r="C820" s="14" t="str">
        <f>IF($A820&lt;&gt;"",MINIFS(Merchant!$A:$A,Merchant!$B:$B,$G$2),)</f>
        <v/>
      </c>
      <c r="D820" s="14" t="str">
        <f t="shared" si="3"/>
        <v/>
      </c>
      <c r="E820" s="14" t="str">
        <f t="shared" si="4"/>
        <v/>
      </c>
      <c r="F820" s="6" t="str">
        <f>IF($A820&lt;&gt;"",MAXIFS(Token!$C:$C,Token!$A:$A,$D820),)</f>
        <v/>
      </c>
      <c r="L820" s="21" t="str">
        <f t="shared" si="5"/>
        <v/>
      </c>
    </row>
    <row r="821">
      <c r="A821" s="33" t="str">
        <f t="shared" si="1"/>
        <v/>
      </c>
      <c r="B821" s="22" t="str">
        <f t="shared" si="2"/>
        <v/>
      </c>
      <c r="C821" s="14" t="str">
        <f>IF($A821&lt;&gt;"",MINIFS(Merchant!$A:$A,Merchant!$B:$B,$G$2),)</f>
        <v/>
      </c>
      <c r="D821" s="14" t="str">
        <f t="shared" si="3"/>
        <v/>
      </c>
      <c r="E821" s="14" t="str">
        <f t="shared" si="4"/>
        <v/>
      </c>
      <c r="F821" s="6" t="str">
        <f>IF($A821&lt;&gt;"",MAXIFS(Token!$C:$C,Token!$A:$A,$D821),)</f>
        <v/>
      </c>
      <c r="L821" s="21" t="str">
        <f t="shared" si="5"/>
        <v/>
      </c>
    </row>
    <row r="822">
      <c r="A822" s="33" t="str">
        <f t="shared" si="1"/>
        <v/>
      </c>
      <c r="B822" s="22" t="str">
        <f t="shared" si="2"/>
        <v/>
      </c>
      <c r="C822" s="14" t="str">
        <f>IF($A822&lt;&gt;"",MINIFS(Merchant!$A:$A,Merchant!$B:$B,$G$2),)</f>
        <v/>
      </c>
      <c r="D822" s="14" t="str">
        <f t="shared" si="3"/>
        <v/>
      </c>
      <c r="E822" s="14" t="str">
        <f t="shared" si="4"/>
        <v/>
      </c>
      <c r="F822" s="6" t="str">
        <f>IF($A822&lt;&gt;"",MAXIFS(Token!$C:$C,Token!$A:$A,$D822),)</f>
        <v/>
      </c>
      <c r="L822" s="21" t="str">
        <f t="shared" si="5"/>
        <v/>
      </c>
    </row>
    <row r="823">
      <c r="A823" s="33" t="str">
        <f t="shared" si="1"/>
        <v/>
      </c>
      <c r="B823" s="22" t="str">
        <f t="shared" si="2"/>
        <v/>
      </c>
      <c r="C823" s="14" t="str">
        <f>IF($A823&lt;&gt;"",MINIFS(Merchant!$A:$A,Merchant!$B:$B,$G$2),)</f>
        <v/>
      </c>
      <c r="D823" s="14" t="str">
        <f t="shared" si="3"/>
        <v/>
      </c>
      <c r="E823" s="14" t="str">
        <f t="shared" si="4"/>
        <v/>
      </c>
      <c r="F823" s="6" t="str">
        <f>IF($A823&lt;&gt;"",MAXIFS(Token!$C:$C,Token!$A:$A,$D823),)</f>
        <v/>
      </c>
      <c r="L823" s="21" t="str">
        <f t="shared" si="5"/>
        <v/>
      </c>
    </row>
    <row r="824">
      <c r="A824" s="33" t="str">
        <f t="shared" si="1"/>
        <v/>
      </c>
      <c r="B824" s="22" t="str">
        <f t="shared" si="2"/>
        <v/>
      </c>
      <c r="C824" s="14" t="str">
        <f>IF($A824&lt;&gt;"",MINIFS(Merchant!$A:$A,Merchant!$B:$B,$G$2),)</f>
        <v/>
      </c>
      <c r="D824" s="14" t="str">
        <f t="shared" si="3"/>
        <v/>
      </c>
      <c r="E824" s="14" t="str">
        <f t="shared" si="4"/>
        <v/>
      </c>
      <c r="F824" s="6" t="str">
        <f>IF($A824&lt;&gt;"",MAXIFS(Token!$C:$C,Token!$A:$A,$D824),)</f>
        <v/>
      </c>
      <c r="L824" s="21" t="str">
        <f t="shared" si="5"/>
        <v/>
      </c>
    </row>
    <row r="825">
      <c r="A825" s="33" t="str">
        <f t="shared" si="1"/>
        <v/>
      </c>
      <c r="B825" s="22" t="str">
        <f t="shared" si="2"/>
        <v/>
      </c>
      <c r="C825" s="14" t="str">
        <f>IF($A825&lt;&gt;"",MINIFS(Merchant!$A:$A,Merchant!$B:$B,$G$2),)</f>
        <v/>
      </c>
      <c r="D825" s="14" t="str">
        <f t="shared" si="3"/>
        <v/>
      </c>
      <c r="E825" s="14" t="str">
        <f t="shared" si="4"/>
        <v/>
      </c>
      <c r="F825" s="6" t="str">
        <f>IF($A825&lt;&gt;"",MAXIFS(Token!$C:$C,Token!$A:$A,$D825),)</f>
        <v/>
      </c>
      <c r="L825" s="21" t="str">
        <f t="shared" si="5"/>
        <v/>
      </c>
    </row>
    <row r="826">
      <c r="A826" s="33" t="str">
        <f t="shared" si="1"/>
        <v/>
      </c>
      <c r="B826" s="22" t="str">
        <f t="shared" si="2"/>
        <v/>
      </c>
      <c r="C826" s="14" t="str">
        <f>IF($A826&lt;&gt;"",MINIFS(Merchant!$A:$A,Merchant!$B:$B,$G$2),)</f>
        <v/>
      </c>
      <c r="D826" s="14" t="str">
        <f t="shared" si="3"/>
        <v/>
      </c>
      <c r="E826" s="14" t="str">
        <f t="shared" si="4"/>
        <v/>
      </c>
      <c r="F826" s="6" t="str">
        <f>IF($A826&lt;&gt;"",MAXIFS(Token!$C:$C,Token!$A:$A,$D826),)</f>
        <v/>
      </c>
      <c r="L826" s="21" t="str">
        <f t="shared" si="5"/>
        <v/>
      </c>
    </row>
    <row r="827">
      <c r="A827" s="33" t="str">
        <f t="shared" si="1"/>
        <v/>
      </c>
      <c r="B827" s="22" t="str">
        <f t="shared" si="2"/>
        <v/>
      </c>
      <c r="C827" s="14" t="str">
        <f>IF($A827&lt;&gt;"",MINIFS(Merchant!$A:$A,Merchant!$B:$B,$G$2),)</f>
        <v/>
      </c>
      <c r="D827" s="14" t="str">
        <f t="shared" si="3"/>
        <v/>
      </c>
      <c r="E827" s="14" t="str">
        <f t="shared" si="4"/>
        <v/>
      </c>
      <c r="F827" s="6" t="str">
        <f>IF($A827&lt;&gt;"",MAXIFS(Token!$C:$C,Token!$A:$A,$D827),)</f>
        <v/>
      </c>
      <c r="L827" s="21" t="str">
        <f t="shared" si="5"/>
        <v/>
      </c>
    </row>
    <row r="828">
      <c r="A828" s="33" t="str">
        <f t="shared" si="1"/>
        <v/>
      </c>
      <c r="B828" s="22" t="str">
        <f t="shared" si="2"/>
        <v/>
      </c>
      <c r="C828" s="14" t="str">
        <f>IF($A828&lt;&gt;"",MINIFS(Merchant!$A:$A,Merchant!$B:$B,$G$2),)</f>
        <v/>
      </c>
      <c r="D828" s="14" t="str">
        <f t="shared" si="3"/>
        <v/>
      </c>
      <c r="E828" s="14" t="str">
        <f t="shared" si="4"/>
        <v/>
      </c>
      <c r="F828" s="6" t="str">
        <f>IF($A828&lt;&gt;"",MAXIFS(Token!$C:$C,Token!$A:$A,$D828),)</f>
        <v/>
      </c>
      <c r="L828" s="21" t="str">
        <f t="shared" si="5"/>
        <v/>
      </c>
    </row>
    <row r="829">
      <c r="A829" s="33" t="str">
        <f t="shared" si="1"/>
        <v/>
      </c>
      <c r="B829" s="22" t="str">
        <f t="shared" si="2"/>
        <v/>
      </c>
      <c r="C829" s="14" t="str">
        <f>IF($A829&lt;&gt;"",MINIFS(Merchant!$A:$A,Merchant!$B:$B,$G$2),)</f>
        <v/>
      </c>
      <c r="D829" s="14" t="str">
        <f t="shared" si="3"/>
        <v/>
      </c>
      <c r="E829" s="14" t="str">
        <f t="shared" si="4"/>
        <v/>
      </c>
      <c r="F829" s="6" t="str">
        <f>IF($A829&lt;&gt;"",MAXIFS(Token!$C:$C,Token!$A:$A,$D829),)</f>
        <v/>
      </c>
      <c r="L829" s="21" t="str">
        <f t="shared" si="5"/>
        <v/>
      </c>
    </row>
    <row r="830">
      <c r="A830" s="33" t="str">
        <f t="shared" si="1"/>
        <v/>
      </c>
      <c r="B830" s="22" t="str">
        <f t="shared" si="2"/>
        <v/>
      </c>
      <c r="C830" s="14" t="str">
        <f>IF($A830&lt;&gt;"",MINIFS(Merchant!$A:$A,Merchant!$B:$B,$G$2),)</f>
        <v/>
      </c>
      <c r="D830" s="14" t="str">
        <f t="shared" si="3"/>
        <v/>
      </c>
      <c r="E830" s="14" t="str">
        <f t="shared" si="4"/>
        <v/>
      </c>
      <c r="F830" s="6" t="str">
        <f>IF($A830&lt;&gt;"",MAXIFS(Token!$C:$C,Token!$A:$A,$D830),)</f>
        <v/>
      </c>
      <c r="L830" s="21" t="str">
        <f t="shared" si="5"/>
        <v/>
      </c>
    </row>
    <row r="831">
      <c r="A831" s="33" t="str">
        <f t="shared" si="1"/>
        <v/>
      </c>
      <c r="B831" s="22" t="str">
        <f t="shared" si="2"/>
        <v/>
      </c>
      <c r="C831" s="14" t="str">
        <f>IF($A831&lt;&gt;"",MINIFS(Merchant!$A:$A,Merchant!$B:$B,$G$2),)</f>
        <v/>
      </c>
      <c r="D831" s="14" t="str">
        <f t="shared" si="3"/>
        <v/>
      </c>
      <c r="E831" s="14" t="str">
        <f t="shared" si="4"/>
        <v/>
      </c>
      <c r="F831" s="6" t="str">
        <f>IF($A831&lt;&gt;"",MAXIFS(Token!$C:$C,Token!$A:$A,$D831),)</f>
        <v/>
      </c>
      <c r="L831" s="21" t="str">
        <f t="shared" si="5"/>
        <v/>
      </c>
    </row>
    <row r="832">
      <c r="A832" s="33" t="str">
        <f t="shared" si="1"/>
        <v/>
      </c>
      <c r="B832" s="22" t="str">
        <f t="shared" si="2"/>
        <v/>
      </c>
      <c r="C832" s="14" t="str">
        <f>IF($A832&lt;&gt;"",MINIFS(Merchant!$A:$A,Merchant!$B:$B,$G$2),)</f>
        <v/>
      </c>
      <c r="D832" s="14" t="str">
        <f t="shared" si="3"/>
        <v/>
      </c>
      <c r="E832" s="14" t="str">
        <f t="shared" si="4"/>
        <v/>
      </c>
      <c r="F832" s="6" t="str">
        <f>IF($A832&lt;&gt;"",MAXIFS(Token!$C:$C,Token!$A:$A,$D832),)</f>
        <v/>
      </c>
      <c r="L832" s="21" t="str">
        <f t="shared" si="5"/>
        <v/>
      </c>
    </row>
    <row r="833">
      <c r="A833" s="33" t="str">
        <f t="shared" si="1"/>
        <v/>
      </c>
      <c r="B833" s="22" t="str">
        <f t="shared" si="2"/>
        <v/>
      </c>
      <c r="C833" s="14" t="str">
        <f>IF($A833&lt;&gt;"",MINIFS(Merchant!$A:$A,Merchant!$B:$B,$G$2),)</f>
        <v/>
      </c>
      <c r="D833" s="14" t="str">
        <f t="shared" si="3"/>
        <v/>
      </c>
      <c r="E833" s="14" t="str">
        <f t="shared" si="4"/>
        <v/>
      </c>
      <c r="F833" s="6" t="str">
        <f>IF($A833&lt;&gt;"",MAXIFS(Token!$C:$C,Token!$A:$A,$D833),)</f>
        <v/>
      </c>
      <c r="L833" s="21" t="str">
        <f t="shared" si="5"/>
        <v/>
      </c>
    </row>
    <row r="834">
      <c r="A834" s="33" t="str">
        <f t="shared" si="1"/>
        <v/>
      </c>
      <c r="B834" s="22" t="str">
        <f t="shared" si="2"/>
        <v/>
      </c>
      <c r="C834" s="14" t="str">
        <f>IF($A834&lt;&gt;"",MINIFS(Merchant!$A:$A,Merchant!$B:$B,$G$2),)</f>
        <v/>
      </c>
      <c r="D834" s="14" t="str">
        <f t="shared" si="3"/>
        <v/>
      </c>
      <c r="E834" s="14" t="str">
        <f t="shared" si="4"/>
        <v/>
      </c>
      <c r="F834" s="6" t="str">
        <f>IF($A834&lt;&gt;"",MAXIFS(Token!$C:$C,Token!$A:$A,$D834),)</f>
        <v/>
      </c>
      <c r="L834" s="21" t="str">
        <f t="shared" si="5"/>
        <v/>
      </c>
    </row>
    <row r="835">
      <c r="A835" s="33" t="str">
        <f t="shared" si="1"/>
        <v/>
      </c>
      <c r="B835" s="22" t="str">
        <f t="shared" si="2"/>
        <v/>
      </c>
      <c r="C835" s="14" t="str">
        <f>IF($A835&lt;&gt;"",MINIFS(Merchant!$A:$A,Merchant!$B:$B,$G$2),)</f>
        <v/>
      </c>
      <c r="D835" s="14" t="str">
        <f t="shared" si="3"/>
        <v/>
      </c>
      <c r="E835" s="14" t="str">
        <f t="shared" si="4"/>
        <v/>
      </c>
      <c r="F835" s="6" t="str">
        <f>IF($A835&lt;&gt;"",MAXIFS(Token!$C:$C,Token!$A:$A,$D835),)</f>
        <v/>
      </c>
      <c r="L835" s="21" t="str">
        <f t="shared" si="5"/>
        <v/>
      </c>
    </row>
    <row r="836">
      <c r="A836" s="33" t="str">
        <f t="shared" si="1"/>
        <v/>
      </c>
      <c r="B836" s="22" t="str">
        <f t="shared" si="2"/>
        <v/>
      </c>
      <c r="C836" s="14" t="str">
        <f>IF($A836&lt;&gt;"",MINIFS(Merchant!$A:$A,Merchant!$B:$B,$G$2),)</f>
        <v/>
      </c>
      <c r="D836" s="14" t="str">
        <f t="shared" si="3"/>
        <v/>
      </c>
      <c r="E836" s="14" t="str">
        <f t="shared" si="4"/>
        <v/>
      </c>
      <c r="F836" s="6" t="str">
        <f>IF($A836&lt;&gt;"",MAXIFS(Token!$C:$C,Token!$A:$A,$D836),)</f>
        <v/>
      </c>
      <c r="L836" s="21" t="str">
        <f t="shared" si="5"/>
        <v/>
      </c>
    </row>
    <row r="837">
      <c r="A837" s="33" t="str">
        <f t="shared" si="1"/>
        <v/>
      </c>
      <c r="B837" s="22" t="str">
        <f t="shared" si="2"/>
        <v/>
      </c>
      <c r="C837" s="14" t="str">
        <f>IF($A837&lt;&gt;"",MINIFS(Merchant!$A:$A,Merchant!$B:$B,$G$2),)</f>
        <v/>
      </c>
      <c r="D837" s="14" t="str">
        <f t="shared" si="3"/>
        <v/>
      </c>
      <c r="E837" s="14" t="str">
        <f t="shared" si="4"/>
        <v/>
      </c>
      <c r="F837" s="6" t="str">
        <f>IF($A837&lt;&gt;"",MAXIFS(Token!$C:$C,Token!$A:$A,$D837),)</f>
        <v/>
      </c>
      <c r="L837" s="21" t="str">
        <f t="shared" si="5"/>
        <v/>
      </c>
    </row>
    <row r="838">
      <c r="A838" s="33" t="str">
        <f t="shared" si="1"/>
        <v/>
      </c>
      <c r="B838" s="22" t="str">
        <f t="shared" si="2"/>
        <v/>
      </c>
      <c r="C838" s="14" t="str">
        <f>IF($A838&lt;&gt;"",MINIFS(Merchant!$A:$A,Merchant!$B:$B,$G$2),)</f>
        <v/>
      </c>
      <c r="D838" s="14" t="str">
        <f t="shared" si="3"/>
        <v/>
      </c>
      <c r="E838" s="14" t="str">
        <f t="shared" si="4"/>
        <v/>
      </c>
      <c r="F838" s="6" t="str">
        <f>IF($A838&lt;&gt;"",MAXIFS(Token!$C:$C,Token!$A:$A,$D838),)</f>
        <v/>
      </c>
      <c r="L838" s="21" t="str">
        <f t="shared" si="5"/>
        <v/>
      </c>
    </row>
    <row r="839">
      <c r="A839" s="33" t="str">
        <f t="shared" si="1"/>
        <v/>
      </c>
      <c r="B839" s="22" t="str">
        <f t="shared" si="2"/>
        <v/>
      </c>
      <c r="C839" s="14" t="str">
        <f>IF($A839&lt;&gt;"",MINIFS(Merchant!$A:$A,Merchant!$B:$B,$G$2),)</f>
        <v/>
      </c>
      <c r="D839" s="14" t="str">
        <f t="shared" si="3"/>
        <v/>
      </c>
      <c r="E839" s="14" t="str">
        <f t="shared" si="4"/>
        <v/>
      </c>
      <c r="F839" s="6" t="str">
        <f>IF($A839&lt;&gt;"",MAXIFS(Token!$C:$C,Token!$A:$A,$D839),)</f>
        <v/>
      </c>
      <c r="L839" s="21" t="str">
        <f t="shared" si="5"/>
        <v/>
      </c>
    </row>
    <row r="840">
      <c r="A840" s="33" t="str">
        <f t="shared" si="1"/>
        <v/>
      </c>
      <c r="B840" s="22" t="str">
        <f t="shared" si="2"/>
        <v/>
      </c>
      <c r="C840" s="14" t="str">
        <f>IF($A840&lt;&gt;"",MINIFS(Merchant!$A:$A,Merchant!$B:$B,$G$2),)</f>
        <v/>
      </c>
      <c r="D840" s="14" t="str">
        <f t="shared" si="3"/>
        <v/>
      </c>
      <c r="E840" s="14" t="str">
        <f t="shared" si="4"/>
        <v/>
      </c>
      <c r="F840" s="6" t="str">
        <f>IF($A840&lt;&gt;"",MAXIFS(Token!$C:$C,Token!$A:$A,$D840),)</f>
        <v/>
      </c>
      <c r="L840" s="21" t="str">
        <f t="shared" si="5"/>
        <v/>
      </c>
    </row>
    <row r="841">
      <c r="A841" s="33" t="str">
        <f t="shared" si="1"/>
        <v/>
      </c>
      <c r="B841" s="22" t="str">
        <f t="shared" si="2"/>
        <v/>
      </c>
      <c r="C841" s="14" t="str">
        <f>IF($A841&lt;&gt;"",MINIFS(Merchant!$A:$A,Merchant!$B:$B,$G$2),)</f>
        <v/>
      </c>
      <c r="D841" s="14" t="str">
        <f t="shared" si="3"/>
        <v/>
      </c>
      <c r="E841" s="14" t="str">
        <f t="shared" si="4"/>
        <v/>
      </c>
      <c r="F841" s="6" t="str">
        <f>IF($A841&lt;&gt;"",MAXIFS(Token!$C:$C,Token!$A:$A,$D841),)</f>
        <v/>
      </c>
      <c r="L841" s="21" t="str">
        <f t="shared" si="5"/>
        <v/>
      </c>
    </row>
    <row r="842">
      <c r="A842" s="33" t="str">
        <f t="shared" si="1"/>
        <v/>
      </c>
      <c r="B842" s="22" t="str">
        <f t="shared" si="2"/>
        <v/>
      </c>
      <c r="C842" s="14" t="str">
        <f>IF($A842&lt;&gt;"",MINIFS(Merchant!$A:$A,Merchant!$B:$B,$G$2),)</f>
        <v/>
      </c>
      <c r="D842" s="14" t="str">
        <f t="shared" si="3"/>
        <v/>
      </c>
      <c r="E842" s="14" t="str">
        <f t="shared" si="4"/>
        <v/>
      </c>
      <c r="F842" s="6" t="str">
        <f>IF($A842&lt;&gt;"",MAXIFS(Token!$C:$C,Token!$A:$A,$D842),)</f>
        <v/>
      </c>
      <c r="L842" s="21" t="str">
        <f t="shared" si="5"/>
        <v/>
      </c>
    </row>
    <row r="843">
      <c r="A843" s="33" t="str">
        <f t="shared" si="1"/>
        <v/>
      </c>
      <c r="B843" s="22" t="str">
        <f t="shared" si="2"/>
        <v/>
      </c>
      <c r="C843" s="14" t="str">
        <f>IF($A843&lt;&gt;"",MINIFS(Merchant!$A:$A,Merchant!$B:$B,$G$2),)</f>
        <v/>
      </c>
      <c r="D843" s="14" t="str">
        <f t="shared" si="3"/>
        <v/>
      </c>
      <c r="E843" s="14" t="str">
        <f t="shared" si="4"/>
        <v/>
      </c>
      <c r="F843" s="6" t="str">
        <f>IF($A843&lt;&gt;"",MAXIFS(Token!$C:$C,Token!$A:$A,$D843),)</f>
        <v/>
      </c>
      <c r="L843" s="21" t="str">
        <f t="shared" si="5"/>
        <v/>
      </c>
    </row>
    <row r="844">
      <c r="A844" s="33" t="str">
        <f t="shared" si="1"/>
        <v/>
      </c>
      <c r="B844" s="22" t="str">
        <f t="shared" si="2"/>
        <v/>
      </c>
      <c r="C844" s="14" t="str">
        <f>IF($A844&lt;&gt;"",MINIFS(Merchant!$A:$A,Merchant!$B:$B,$G$2),)</f>
        <v/>
      </c>
      <c r="D844" s="14" t="str">
        <f t="shared" si="3"/>
        <v/>
      </c>
      <c r="E844" s="14" t="str">
        <f t="shared" si="4"/>
        <v/>
      </c>
      <c r="F844" s="6" t="str">
        <f>IF($A844&lt;&gt;"",MAXIFS(Token!$C:$C,Token!$A:$A,$D844),)</f>
        <v/>
      </c>
      <c r="L844" s="21" t="str">
        <f t="shared" si="5"/>
        <v/>
      </c>
    </row>
    <row r="845">
      <c r="A845" s="33" t="str">
        <f t="shared" si="1"/>
        <v/>
      </c>
      <c r="B845" s="22" t="str">
        <f t="shared" si="2"/>
        <v/>
      </c>
      <c r="C845" s="14" t="str">
        <f>IF($A845&lt;&gt;"",MINIFS(Merchant!$A:$A,Merchant!$B:$B,$G$2),)</f>
        <v/>
      </c>
      <c r="D845" s="14" t="str">
        <f t="shared" si="3"/>
        <v/>
      </c>
      <c r="E845" s="14" t="str">
        <f t="shared" si="4"/>
        <v/>
      </c>
      <c r="F845" s="6" t="str">
        <f>IF($A845&lt;&gt;"",MAXIFS(Token!$C:$C,Token!$A:$A,$D845),)</f>
        <v/>
      </c>
      <c r="L845" s="21" t="str">
        <f t="shared" si="5"/>
        <v/>
      </c>
    </row>
    <row r="846">
      <c r="A846" s="33" t="str">
        <f t="shared" si="1"/>
        <v/>
      </c>
      <c r="B846" s="22" t="str">
        <f t="shared" si="2"/>
        <v/>
      </c>
      <c r="C846" s="14" t="str">
        <f>IF($A846&lt;&gt;"",MINIFS(Merchant!$A:$A,Merchant!$B:$B,$G$2),)</f>
        <v/>
      </c>
      <c r="D846" s="14" t="str">
        <f t="shared" si="3"/>
        <v/>
      </c>
      <c r="E846" s="14" t="str">
        <f t="shared" si="4"/>
        <v/>
      </c>
      <c r="F846" s="6" t="str">
        <f>IF($A846&lt;&gt;"",MAXIFS(Token!$C:$C,Token!$A:$A,$D846),)</f>
        <v/>
      </c>
      <c r="L846" s="21" t="str">
        <f t="shared" si="5"/>
        <v/>
      </c>
    </row>
    <row r="847">
      <c r="A847" s="33" t="str">
        <f t="shared" si="1"/>
        <v/>
      </c>
      <c r="B847" s="22" t="str">
        <f t="shared" si="2"/>
        <v/>
      </c>
      <c r="C847" s="14" t="str">
        <f>IF($A847&lt;&gt;"",MINIFS(Merchant!$A:$A,Merchant!$B:$B,$G$2),)</f>
        <v/>
      </c>
      <c r="D847" s="14" t="str">
        <f t="shared" si="3"/>
        <v/>
      </c>
      <c r="E847" s="14" t="str">
        <f t="shared" si="4"/>
        <v/>
      </c>
      <c r="F847" s="6" t="str">
        <f>IF($A847&lt;&gt;"",MAXIFS(Token!$C:$C,Token!$A:$A,$D847),)</f>
        <v/>
      </c>
      <c r="L847" s="21" t="str">
        <f t="shared" si="5"/>
        <v/>
      </c>
    </row>
    <row r="848">
      <c r="A848" s="33" t="str">
        <f t="shared" si="1"/>
        <v/>
      </c>
      <c r="B848" s="22" t="str">
        <f t="shared" si="2"/>
        <v/>
      </c>
      <c r="C848" s="14" t="str">
        <f>IF($A848&lt;&gt;"",MINIFS(Merchant!$A:$A,Merchant!$B:$B,$G$2),)</f>
        <v/>
      </c>
      <c r="D848" s="14" t="str">
        <f t="shared" si="3"/>
        <v/>
      </c>
      <c r="E848" s="14" t="str">
        <f t="shared" si="4"/>
        <v/>
      </c>
      <c r="F848" s="6" t="str">
        <f>IF($A848&lt;&gt;"",MAXIFS(Token!$C:$C,Token!$A:$A,$D848),)</f>
        <v/>
      </c>
      <c r="L848" s="21" t="str">
        <f t="shared" si="5"/>
        <v/>
      </c>
    </row>
    <row r="849">
      <c r="A849" s="33" t="str">
        <f t="shared" si="1"/>
        <v/>
      </c>
      <c r="B849" s="22" t="str">
        <f t="shared" si="2"/>
        <v/>
      </c>
      <c r="C849" s="14" t="str">
        <f>IF($A849&lt;&gt;"",MINIFS(Merchant!$A:$A,Merchant!$B:$B,$G$2),)</f>
        <v/>
      </c>
      <c r="D849" s="14" t="str">
        <f t="shared" si="3"/>
        <v/>
      </c>
      <c r="E849" s="14" t="str">
        <f t="shared" si="4"/>
        <v/>
      </c>
      <c r="F849" s="6" t="str">
        <f>IF($A849&lt;&gt;"",MAXIFS(Token!$C:$C,Token!$A:$A,$D849),)</f>
        <v/>
      </c>
      <c r="L849" s="21" t="str">
        <f t="shared" si="5"/>
        <v/>
      </c>
    </row>
    <row r="850">
      <c r="A850" s="33" t="str">
        <f t="shared" si="1"/>
        <v/>
      </c>
      <c r="B850" s="22" t="str">
        <f t="shared" si="2"/>
        <v/>
      </c>
      <c r="C850" s="14" t="str">
        <f>IF($A850&lt;&gt;"",MINIFS(Merchant!$A:$A,Merchant!$B:$B,$G$2),)</f>
        <v/>
      </c>
      <c r="D850" s="14" t="str">
        <f t="shared" si="3"/>
        <v/>
      </c>
      <c r="E850" s="14" t="str">
        <f t="shared" si="4"/>
        <v/>
      </c>
      <c r="F850" s="6" t="str">
        <f>IF($A850&lt;&gt;"",MAXIFS(Token!$C:$C,Token!$A:$A,$D850),)</f>
        <v/>
      </c>
      <c r="L850" s="21" t="str">
        <f t="shared" si="5"/>
        <v/>
      </c>
    </row>
    <row r="851">
      <c r="A851" s="33" t="str">
        <f t="shared" si="1"/>
        <v/>
      </c>
      <c r="B851" s="22" t="str">
        <f t="shared" si="2"/>
        <v/>
      </c>
      <c r="C851" s="14" t="str">
        <f>IF($A851&lt;&gt;"",MINIFS(Merchant!$A:$A,Merchant!$B:$B,$G$2),)</f>
        <v/>
      </c>
      <c r="D851" s="14" t="str">
        <f t="shared" si="3"/>
        <v/>
      </c>
      <c r="E851" s="14" t="str">
        <f t="shared" si="4"/>
        <v/>
      </c>
      <c r="F851" s="6" t="str">
        <f>IF($A851&lt;&gt;"",MAXIFS(Token!$C:$C,Token!$A:$A,$D851),)</f>
        <v/>
      </c>
      <c r="L851" s="21" t="str">
        <f t="shared" si="5"/>
        <v/>
      </c>
    </row>
    <row r="852">
      <c r="A852" s="33" t="str">
        <f t="shared" si="1"/>
        <v/>
      </c>
      <c r="B852" s="22" t="str">
        <f t="shared" si="2"/>
        <v/>
      </c>
      <c r="C852" s="14" t="str">
        <f>IF($A852&lt;&gt;"",MINIFS(Merchant!$A:$A,Merchant!$B:$B,$G$2),)</f>
        <v/>
      </c>
      <c r="D852" s="14" t="str">
        <f t="shared" si="3"/>
        <v/>
      </c>
      <c r="E852" s="14" t="str">
        <f t="shared" si="4"/>
        <v/>
      </c>
      <c r="F852" s="6" t="str">
        <f>IF($A852&lt;&gt;"",MAXIFS(Token!$C:$C,Token!$A:$A,$D852),)</f>
        <v/>
      </c>
      <c r="L852" s="21" t="str">
        <f t="shared" si="5"/>
        <v/>
      </c>
    </row>
    <row r="853">
      <c r="A853" s="33" t="str">
        <f t="shared" si="1"/>
        <v/>
      </c>
      <c r="B853" s="22" t="str">
        <f t="shared" si="2"/>
        <v/>
      </c>
      <c r="C853" s="14" t="str">
        <f>IF($A853&lt;&gt;"",MINIFS(Merchant!$A:$A,Merchant!$B:$B,$G$2),)</f>
        <v/>
      </c>
      <c r="D853" s="14" t="str">
        <f t="shared" si="3"/>
        <v/>
      </c>
      <c r="E853" s="14" t="str">
        <f t="shared" si="4"/>
        <v/>
      </c>
      <c r="F853" s="6" t="str">
        <f>IF($A853&lt;&gt;"",MAXIFS(Token!$C:$C,Token!$A:$A,$D853),)</f>
        <v/>
      </c>
      <c r="L853" s="21" t="str">
        <f t="shared" si="5"/>
        <v/>
      </c>
    </row>
    <row r="854">
      <c r="A854" s="33" t="str">
        <f t="shared" si="1"/>
        <v/>
      </c>
      <c r="B854" s="22" t="str">
        <f t="shared" si="2"/>
        <v/>
      </c>
      <c r="C854" s="14" t="str">
        <f>IF($A854&lt;&gt;"",MINIFS(Merchant!$A:$A,Merchant!$B:$B,$G$2),)</f>
        <v/>
      </c>
      <c r="D854" s="14" t="str">
        <f t="shared" si="3"/>
        <v/>
      </c>
      <c r="E854" s="14" t="str">
        <f t="shared" si="4"/>
        <v/>
      </c>
      <c r="F854" s="6" t="str">
        <f>IF($A854&lt;&gt;"",MAXIFS(Token!$C:$C,Token!$A:$A,$D854),)</f>
        <v/>
      </c>
      <c r="L854" s="21" t="str">
        <f t="shared" si="5"/>
        <v/>
      </c>
    </row>
    <row r="855">
      <c r="A855" s="33" t="str">
        <f t="shared" si="1"/>
        <v/>
      </c>
      <c r="B855" s="22" t="str">
        <f t="shared" si="2"/>
        <v/>
      </c>
      <c r="C855" s="14" t="str">
        <f>IF($A855&lt;&gt;"",MINIFS(Merchant!$A:$A,Merchant!$B:$B,$G$2),)</f>
        <v/>
      </c>
      <c r="D855" s="14" t="str">
        <f t="shared" si="3"/>
        <v/>
      </c>
      <c r="E855" s="14" t="str">
        <f t="shared" si="4"/>
        <v/>
      </c>
      <c r="F855" s="6" t="str">
        <f>IF($A855&lt;&gt;"",MAXIFS(Token!$C:$C,Token!$A:$A,$D855),)</f>
        <v/>
      </c>
      <c r="L855" s="21" t="str">
        <f t="shared" si="5"/>
        <v/>
      </c>
    </row>
    <row r="856">
      <c r="A856" s="33" t="str">
        <f t="shared" si="1"/>
        <v/>
      </c>
      <c r="B856" s="22" t="str">
        <f t="shared" si="2"/>
        <v/>
      </c>
      <c r="C856" s="14" t="str">
        <f>IF($A856&lt;&gt;"",MINIFS(Merchant!$A:$A,Merchant!$B:$B,$G$2),)</f>
        <v/>
      </c>
      <c r="D856" s="14" t="str">
        <f t="shared" si="3"/>
        <v/>
      </c>
      <c r="E856" s="14" t="str">
        <f t="shared" si="4"/>
        <v/>
      </c>
      <c r="F856" s="6" t="str">
        <f>IF($A856&lt;&gt;"",MAXIFS(Token!$C:$C,Token!$A:$A,$D856),)</f>
        <v/>
      </c>
      <c r="L856" s="21" t="str">
        <f t="shared" si="5"/>
        <v/>
      </c>
    </row>
    <row r="857">
      <c r="A857" s="33" t="str">
        <f t="shared" si="1"/>
        <v/>
      </c>
      <c r="B857" s="22" t="str">
        <f t="shared" si="2"/>
        <v/>
      </c>
      <c r="C857" s="14" t="str">
        <f>IF($A857&lt;&gt;"",MINIFS(Merchant!$A:$A,Merchant!$B:$B,$G$2),)</f>
        <v/>
      </c>
      <c r="D857" s="14" t="str">
        <f t="shared" si="3"/>
        <v/>
      </c>
      <c r="E857" s="14" t="str">
        <f t="shared" si="4"/>
        <v/>
      </c>
      <c r="F857" s="6" t="str">
        <f>IF($A857&lt;&gt;"",MAXIFS(Token!$C:$C,Token!$A:$A,$D857),)</f>
        <v/>
      </c>
      <c r="L857" s="21" t="str">
        <f t="shared" si="5"/>
        <v/>
      </c>
    </row>
    <row r="858">
      <c r="A858" s="33" t="str">
        <f t="shared" si="1"/>
        <v/>
      </c>
      <c r="B858" s="22" t="str">
        <f t="shared" si="2"/>
        <v/>
      </c>
      <c r="C858" s="14" t="str">
        <f>IF($A858&lt;&gt;"",MINIFS(Merchant!$A:$A,Merchant!$B:$B,$G$2),)</f>
        <v/>
      </c>
      <c r="D858" s="14" t="str">
        <f t="shared" si="3"/>
        <v/>
      </c>
      <c r="E858" s="14" t="str">
        <f t="shared" si="4"/>
        <v/>
      </c>
      <c r="F858" s="6" t="str">
        <f>IF($A858&lt;&gt;"",MAXIFS(Token!$C:$C,Token!$A:$A,$D858),)</f>
        <v/>
      </c>
      <c r="L858" s="21" t="str">
        <f t="shared" si="5"/>
        <v/>
      </c>
    </row>
    <row r="859">
      <c r="A859" s="33" t="str">
        <f t="shared" si="1"/>
        <v/>
      </c>
      <c r="B859" s="22" t="str">
        <f t="shared" si="2"/>
        <v/>
      </c>
      <c r="C859" s="14" t="str">
        <f>IF($A859&lt;&gt;"",MINIFS(Merchant!$A:$A,Merchant!$B:$B,$G$2),)</f>
        <v/>
      </c>
      <c r="D859" s="14" t="str">
        <f t="shared" si="3"/>
        <v/>
      </c>
      <c r="E859" s="14" t="str">
        <f t="shared" si="4"/>
        <v/>
      </c>
      <c r="F859" s="6" t="str">
        <f>IF($A859&lt;&gt;"",MAXIFS(Token!$C:$C,Token!$A:$A,$D859),)</f>
        <v/>
      </c>
      <c r="L859" s="21" t="str">
        <f t="shared" si="5"/>
        <v/>
      </c>
    </row>
    <row r="860">
      <c r="A860" s="33" t="str">
        <f t="shared" si="1"/>
        <v/>
      </c>
      <c r="B860" s="22" t="str">
        <f t="shared" si="2"/>
        <v/>
      </c>
      <c r="C860" s="14" t="str">
        <f>IF($A860&lt;&gt;"",MINIFS(Merchant!$A:$A,Merchant!$B:$B,$G$2),)</f>
        <v/>
      </c>
      <c r="D860" s="14" t="str">
        <f t="shared" si="3"/>
        <v/>
      </c>
      <c r="E860" s="14" t="str">
        <f t="shared" si="4"/>
        <v/>
      </c>
      <c r="F860" s="6" t="str">
        <f>IF($A860&lt;&gt;"",MAXIFS(Token!$C:$C,Token!$A:$A,$D860),)</f>
        <v/>
      </c>
      <c r="L860" s="21" t="str">
        <f t="shared" si="5"/>
        <v/>
      </c>
    </row>
    <row r="861">
      <c r="A861" s="33" t="str">
        <f t="shared" si="1"/>
        <v/>
      </c>
      <c r="B861" s="22" t="str">
        <f t="shared" si="2"/>
        <v/>
      </c>
      <c r="C861" s="14" t="str">
        <f>IF($A861&lt;&gt;"",MINIFS(Merchant!$A:$A,Merchant!$B:$B,$G$2),)</f>
        <v/>
      </c>
      <c r="D861" s="14" t="str">
        <f t="shared" si="3"/>
        <v/>
      </c>
      <c r="E861" s="14" t="str">
        <f t="shared" si="4"/>
        <v/>
      </c>
      <c r="F861" s="6" t="str">
        <f>IF($A861&lt;&gt;"",MAXIFS(Token!$C:$C,Token!$A:$A,$D861),)</f>
        <v/>
      </c>
      <c r="L861" s="21" t="str">
        <f t="shared" si="5"/>
        <v/>
      </c>
    </row>
    <row r="862">
      <c r="A862" s="33" t="str">
        <f t="shared" si="1"/>
        <v/>
      </c>
      <c r="B862" s="22" t="str">
        <f t="shared" si="2"/>
        <v/>
      </c>
      <c r="C862" s="14" t="str">
        <f>IF($A862&lt;&gt;"",MINIFS(Merchant!$A:$A,Merchant!$B:$B,$G$2),)</f>
        <v/>
      </c>
      <c r="D862" s="14" t="str">
        <f t="shared" si="3"/>
        <v/>
      </c>
      <c r="E862" s="14" t="str">
        <f t="shared" si="4"/>
        <v/>
      </c>
      <c r="F862" s="6" t="str">
        <f>IF($A862&lt;&gt;"",MAXIFS(Token!$C:$C,Token!$A:$A,$D862),)</f>
        <v/>
      </c>
      <c r="L862" s="21" t="str">
        <f t="shared" si="5"/>
        <v/>
      </c>
    </row>
    <row r="863">
      <c r="A863" s="33" t="str">
        <f t="shared" si="1"/>
        <v/>
      </c>
      <c r="B863" s="22" t="str">
        <f t="shared" si="2"/>
        <v/>
      </c>
      <c r="C863" s="14" t="str">
        <f>IF($A863&lt;&gt;"",MINIFS(Merchant!$A:$A,Merchant!$B:$B,$G$2),)</f>
        <v/>
      </c>
      <c r="D863" s="14" t="str">
        <f t="shared" si="3"/>
        <v/>
      </c>
      <c r="E863" s="14" t="str">
        <f t="shared" si="4"/>
        <v/>
      </c>
      <c r="F863" s="6" t="str">
        <f>IF($A863&lt;&gt;"",MAXIFS(Token!$C:$C,Token!$A:$A,$D863),)</f>
        <v/>
      </c>
      <c r="L863" s="21" t="str">
        <f t="shared" si="5"/>
        <v/>
      </c>
    </row>
    <row r="864">
      <c r="A864" s="33" t="str">
        <f t="shared" si="1"/>
        <v/>
      </c>
      <c r="B864" s="22" t="str">
        <f t="shared" si="2"/>
        <v/>
      </c>
      <c r="C864" s="14" t="str">
        <f>IF($A864&lt;&gt;"",MINIFS(Merchant!$A:$A,Merchant!$B:$B,$G$2),)</f>
        <v/>
      </c>
      <c r="D864" s="14" t="str">
        <f t="shared" si="3"/>
        <v/>
      </c>
      <c r="E864" s="14" t="str">
        <f t="shared" si="4"/>
        <v/>
      </c>
      <c r="F864" s="6" t="str">
        <f>IF($A864&lt;&gt;"",MAXIFS(Token!$C:$C,Token!$A:$A,$D864),)</f>
        <v/>
      </c>
      <c r="L864" s="21" t="str">
        <f t="shared" si="5"/>
        <v/>
      </c>
    </row>
    <row r="865">
      <c r="A865" s="33" t="str">
        <f t="shared" si="1"/>
        <v/>
      </c>
      <c r="B865" s="22" t="str">
        <f t="shared" si="2"/>
        <v/>
      </c>
      <c r="C865" s="14" t="str">
        <f>IF($A865&lt;&gt;"",MINIFS(Merchant!$A:$A,Merchant!$B:$B,$G$2),)</f>
        <v/>
      </c>
      <c r="D865" s="14" t="str">
        <f t="shared" si="3"/>
        <v/>
      </c>
      <c r="E865" s="14" t="str">
        <f t="shared" si="4"/>
        <v/>
      </c>
      <c r="F865" s="6" t="str">
        <f>IF($A865&lt;&gt;"",MAXIFS(Token!$C:$C,Token!$A:$A,$D865),)</f>
        <v/>
      </c>
      <c r="L865" s="21" t="str">
        <f t="shared" si="5"/>
        <v/>
      </c>
    </row>
    <row r="866">
      <c r="A866" s="33" t="str">
        <f t="shared" si="1"/>
        <v/>
      </c>
      <c r="B866" s="22" t="str">
        <f t="shared" si="2"/>
        <v/>
      </c>
      <c r="C866" s="14" t="str">
        <f>IF($A866&lt;&gt;"",MINIFS(Merchant!$A:$A,Merchant!$B:$B,$G$2),)</f>
        <v/>
      </c>
      <c r="D866" s="14" t="str">
        <f t="shared" si="3"/>
        <v/>
      </c>
      <c r="E866" s="14" t="str">
        <f t="shared" si="4"/>
        <v/>
      </c>
      <c r="F866" s="6" t="str">
        <f>IF($A866&lt;&gt;"",MAXIFS(Token!$C:$C,Token!$A:$A,$D866),)</f>
        <v/>
      </c>
      <c r="L866" s="21" t="str">
        <f t="shared" si="5"/>
        <v/>
      </c>
    </row>
    <row r="867">
      <c r="A867" s="33" t="str">
        <f t="shared" si="1"/>
        <v/>
      </c>
      <c r="B867" s="22" t="str">
        <f t="shared" si="2"/>
        <v/>
      </c>
      <c r="C867" s="14" t="str">
        <f>IF($A867&lt;&gt;"",MINIFS(Merchant!$A:$A,Merchant!$B:$B,$G$2),)</f>
        <v/>
      </c>
      <c r="D867" s="14" t="str">
        <f t="shared" si="3"/>
        <v/>
      </c>
      <c r="E867" s="14" t="str">
        <f t="shared" si="4"/>
        <v/>
      </c>
      <c r="F867" s="6" t="str">
        <f>IF($A867&lt;&gt;"",MAXIFS(Token!$C:$C,Token!$A:$A,$D867),)</f>
        <v/>
      </c>
      <c r="L867" s="21" t="str">
        <f t="shared" si="5"/>
        <v/>
      </c>
    </row>
    <row r="868">
      <c r="A868" s="33" t="str">
        <f t="shared" si="1"/>
        <v/>
      </c>
      <c r="B868" s="22" t="str">
        <f t="shared" si="2"/>
        <v/>
      </c>
      <c r="C868" s="14" t="str">
        <f>IF($A868&lt;&gt;"",MINIFS(Merchant!$A:$A,Merchant!$B:$B,$G$2),)</f>
        <v/>
      </c>
      <c r="D868" s="14" t="str">
        <f t="shared" si="3"/>
        <v/>
      </c>
      <c r="E868" s="14" t="str">
        <f t="shared" si="4"/>
        <v/>
      </c>
      <c r="F868" s="6" t="str">
        <f>IF($A868&lt;&gt;"",MAXIFS(Token!$C:$C,Token!$A:$A,$D868),)</f>
        <v/>
      </c>
      <c r="L868" s="21" t="str">
        <f t="shared" si="5"/>
        <v/>
      </c>
    </row>
    <row r="869">
      <c r="A869" s="33" t="str">
        <f t="shared" si="1"/>
        <v/>
      </c>
      <c r="B869" s="22" t="str">
        <f t="shared" si="2"/>
        <v/>
      </c>
      <c r="C869" s="14" t="str">
        <f>IF($A869&lt;&gt;"",MINIFS(Merchant!$A:$A,Merchant!$B:$B,$G$2),)</f>
        <v/>
      </c>
      <c r="D869" s="14" t="str">
        <f t="shared" si="3"/>
        <v/>
      </c>
      <c r="E869" s="14" t="str">
        <f t="shared" si="4"/>
        <v/>
      </c>
      <c r="F869" s="6" t="str">
        <f>IF($A869&lt;&gt;"",MAXIFS(Token!$C:$C,Token!$A:$A,$D869),)</f>
        <v/>
      </c>
      <c r="L869" s="21" t="str">
        <f t="shared" si="5"/>
        <v/>
      </c>
    </row>
    <row r="870">
      <c r="A870" s="33" t="str">
        <f t="shared" si="1"/>
        <v/>
      </c>
      <c r="B870" s="22" t="str">
        <f t="shared" si="2"/>
        <v/>
      </c>
      <c r="C870" s="14" t="str">
        <f>IF($A870&lt;&gt;"",MINIFS(Merchant!$A:$A,Merchant!$B:$B,$G$2),)</f>
        <v/>
      </c>
      <c r="D870" s="14" t="str">
        <f t="shared" si="3"/>
        <v/>
      </c>
      <c r="E870" s="14" t="str">
        <f t="shared" si="4"/>
        <v/>
      </c>
      <c r="F870" s="6" t="str">
        <f>IF($A870&lt;&gt;"",MAXIFS(Token!$C:$C,Token!$A:$A,$D870),)</f>
        <v/>
      </c>
      <c r="L870" s="21" t="str">
        <f t="shared" si="5"/>
        <v/>
      </c>
    </row>
    <row r="871">
      <c r="A871" s="33" t="str">
        <f t="shared" si="1"/>
        <v/>
      </c>
      <c r="B871" s="22" t="str">
        <f t="shared" si="2"/>
        <v/>
      </c>
      <c r="C871" s="14" t="str">
        <f>IF($A871&lt;&gt;"",MINIFS(Merchant!$A:$A,Merchant!$B:$B,$G$2),)</f>
        <v/>
      </c>
      <c r="D871" s="14" t="str">
        <f t="shared" si="3"/>
        <v/>
      </c>
      <c r="E871" s="14" t="str">
        <f t="shared" si="4"/>
        <v/>
      </c>
      <c r="F871" s="6" t="str">
        <f>IF($A871&lt;&gt;"",MAXIFS(Token!$C:$C,Token!$A:$A,$D871),)</f>
        <v/>
      </c>
      <c r="L871" s="21" t="str">
        <f t="shared" si="5"/>
        <v/>
      </c>
    </row>
    <row r="872">
      <c r="A872" s="33" t="str">
        <f t="shared" si="1"/>
        <v/>
      </c>
      <c r="B872" s="22" t="str">
        <f t="shared" si="2"/>
        <v/>
      </c>
      <c r="C872" s="14" t="str">
        <f>IF($A872&lt;&gt;"",MINIFS(Merchant!$A:$A,Merchant!$B:$B,$G$2),)</f>
        <v/>
      </c>
      <c r="D872" s="14" t="str">
        <f t="shared" si="3"/>
        <v/>
      </c>
      <c r="E872" s="14" t="str">
        <f t="shared" si="4"/>
        <v/>
      </c>
      <c r="F872" s="6" t="str">
        <f>IF($A872&lt;&gt;"",MAXIFS(Token!$C:$C,Token!$A:$A,$D872),)</f>
        <v/>
      </c>
      <c r="L872" s="21" t="str">
        <f t="shared" si="5"/>
        <v/>
      </c>
    </row>
    <row r="873">
      <c r="A873" s="33" t="str">
        <f t="shared" si="1"/>
        <v/>
      </c>
      <c r="B873" s="22" t="str">
        <f t="shared" si="2"/>
        <v/>
      </c>
      <c r="C873" s="14" t="str">
        <f>IF($A873&lt;&gt;"",MINIFS(Merchant!$A:$A,Merchant!$B:$B,$G$2),)</f>
        <v/>
      </c>
      <c r="D873" s="14" t="str">
        <f t="shared" si="3"/>
        <v/>
      </c>
      <c r="E873" s="14" t="str">
        <f t="shared" si="4"/>
        <v/>
      </c>
      <c r="F873" s="6" t="str">
        <f>IF($A873&lt;&gt;"",MAXIFS(Token!$C:$C,Token!$A:$A,$D873),)</f>
        <v/>
      </c>
      <c r="L873" s="21" t="str">
        <f t="shared" si="5"/>
        <v/>
      </c>
    </row>
    <row r="874">
      <c r="A874" s="33" t="str">
        <f t="shared" si="1"/>
        <v/>
      </c>
      <c r="B874" s="22" t="str">
        <f t="shared" si="2"/>
        <v/>
      </c>
      <c r="C874" s="14" t="str">
        <f>IF($A874&lt;&gt;"",MINIFS(Merchant!$A:$A,Merchant!$B:$B,$G$2),)</f>
        <v/>
      </c>
      <c r="D874" s="14" t="str">
        <f t="shared" si="3"/>
        <v/>
      </c>
      <c r="E874" s="14" t="str">
        <f t="shared" si="4"/>
        <v/>
      </c>
      <c r="F874" s="6" t="str">
        <f>IF($A874&lt;&gt;"",MAXIFS(Token!$C:$C,Token!$A:$A,$D874),)</f>
        <v/>
      </c>
      <c r="L874" s="21" t="str">
        <f t="shared" si="5"/>
        <v/>
      </c>
    </row>
    <row r="875">
      <c r="A875" s="33" t="str">
        <f t="shared" si="1"/>
        <v/>
      </c>
      <c r="B875" s="22" t="str">
        <f t="shared" si="2"/>
        <v/>
      </c>
      <c r="C875" s="14" t="str">
        <f>IF($A875&lt;&gt;"",MINIFS(Merchant!$A:$A,Merchant!$B:$B,$G$2),)</f>
        <v/>
      </c>
      <c r="D875" s="14" t="str">
        <f t="shared" si="3"/>
        <v/>
      </c>
      <c r="E875" s="14" t="str">
        <f t="shared" si="4"/>
        <v/>
      </c>
      <c r="F875" s="6" t="str">
        <f>IF($A875&lt;&gt;"",MAXIFS(Token!$C:$C,Token!$A:$A,$D875),)</f>
        <v/>
      </c>
      <c r="L875" s="21" t="str">
        <f t="shared" si="5"/>
        <v/>
      </c>
    </row>
    <row r="876">
      <c r="A876" s="33" t="str">
        <f t="shared" si="1"/>
        <v/>
      </c>
      <c r="B876" s="22" t="str">
        <f t="shared" si="2"/>
        <v/>
      </c>
      <c r="C876" s="14" t="str">
        <f>IF($A876&lt;&gt;"",MINIFS(Merchant!$A:$A,Merchant!$B:$B,$G$2),)</f>
        <v/>
      </c>
      <c r="D876" s="14" t="str">
        <f t="shared" si="3"/>
        <v/>
      </c>
      <c r="E876" s="14" t="str">
        <f t="shared" si="4"/>
        <v/>
      </c>
      <c r="F876" s="6" t="str">
        <f>IF($A876&lt;&gt;"",MAXIFS(Token!$C:$C,Token!$A:$A,$D876),)</f>
        <v/>
      </c>
      <c r="L876" s="21" t="str">
        <f t="shared" si="5"/>
        <v/>
      </c>
    </row>
    <row r="877">
      <c r="A877" s="33" t="str">
        <f t="shared" si="1"/>
        <v/>
      </c>
      <c r="B877" s="22" t="str">
        <f t="shared" si="2"/>
        <v/>
      </c>
      <c r="C877" s="14" t="str">
        <f>IF($A877&lt;&gt;"",MINIFS(Merchant!$A:$A,Merchant!$B:$B,$G$2),)</f>
        <v/>
      </c>
      <c r="D877" s="14" t="str">
        <f t="shared" si="3"/>
        <v/>
      </c>
      <c r="E877" s="14" t="str">
        <f t="shared" si="4"/>
        <v/>
      </c>
      <c r="F877" s="6" t="str">
        <f>IF($A877&lt;&gt;"",MAXIFS(Token!$C:$C,Token!$A:$A,$D877),)</f>
        <v/>
      </c>
      <c r="L877" s="21" t="str">
        <f t="shared" si="5"/>
        <v/>
      </c>
    </row>
    <row r="878">
      <c r="A878" s="33" t="str">
        <f t="shared" si="1"/>
        <v/>
      </c>
      <c r="B878" s="22" t="str">
        <f t="shared" si="2"/>
        <v/>
      </c>
      <c r="C878" s="14" t="str">
        <f>IF($A878&lt;&gt;"",MINIFS(Merchant!$A:$A,Merchant!$B:$B,$G$2),)</f>
        <v/>
      </c>
      <c r="D878" s="14" t="str">
        <f t="shared" si="3"/>
        <v/>
      </c>
      <c r="E878" s="14" t="str">
        <f t="shared" si="4"/>
        <v/>
      </c>
      <c r="F878" s="6" t="str">
        <f>IF($A878&lt;&gt;"",MAXIFS(Token!$C:$C,Token!$A:$A,$D878),)</f>
        <v/>
      </c>
      <c r="L878" s="21" t="str">
        <f t="shared" si="5"/>
        <v/>
      </c>
    </row>
    <row r="879">
      <c r="A879" s="33" t="str">
        <f t="shared" si="1"/>
        <v/>
      </c>
      <c r="B879" s="22" t="str">
        <f t="shared" si="2"/>
        <v/>
      </c>
      <c r="C879" s="14" t="str">
        <f>IF($A879&lt;&gt;"",MINIFS(Merchant!$A:$A,Merchant!$B:$B,$G$2),)</f>
        <v/>
      </c>
      <c r="D879" s="14" t="str">
        <f t="shared" si="3"/>
        <v/>
      </c>
      <c r="E879" s="14" t="str">
        <f t="shared" si="4"/>
        <v/>
      </c>
      <c r="F879" s="6" t="str">
        <f>IF($A879&lt;&gt;"",MAXIFS(Token!$C:$C,Token!$A:$A,$D879),)</f>
        <v/>
      </c>
      <c r="L879" s="21" t="str">
        <f t="shared" si="5"/>
        <v/>
      </c>
    </row>
    <row r="880">
      <c r="A880" s="33" t="str">
        <f t="shared" si="1"/>
        <v/>
      </c>
      <c r="B880" s="22" t="str">
        <f t="shared" si="2"/>
        <v/>
      </c>
      <c r="C880" s="14" t="str">
        <f>IF($A880&lt;&gt;"",MINIFS(Merchant!$A:$A,Merchant!$B:$B,$G$2),)</f>
        <v/>
      </c>
      <c r="D880" s="14" t="str">
        <f t="shared" si="3"/>
        <v/>
      </c>
      <c r="E880" s="14" t="str">
        <f t="shared" si="4"/>
        <v/>
      </c>
      <c r="F880" s="6" t="str">
        <f>IF($A880&lt;&gt;"",MAXIFS(Token!$C:$C,Token!$A:$A,$D880),)</f>
        <v/>
      </c>
      <c r="L880" s="21" t="str">
        <f t="shared" si="5"/>
        <v/>
      </c>
    </row>
    <row r="881">
      <c r="A881" s="33" t="str">
        <f t="shared" si="1"/>
        <v/>
      </c>
      <c r="B881" s="22" t="str">
        <f t="shared" si="2"/>
        <v/>
      </c>
      <c r="C881" s="14" t="str">
        <f>IF($A881&lt;&gt;"",MINIFS(Merchant!$A:$A,Merchant!$B:$B,$G$2),)</f>
        <v/>
      </c>
      <c r="D881" s="14" t="str">
        <f t="shared" si="3"/>
        <v/>
      </c>
      <c r="E881" s="14" t="str">
        <f t="shared" si="4"/>
        <v/>
      </c>
      <c r="F881" s="6" t="str">
        <f>IF($A881&lt;&gt;"",MAXIFS(Token!$C:$C,Token!$A:$A,$D881),)</f>
        <v/>
      </c>
      <c r="L881" s="21" t="str">
        <f t="shared" si="5"/>
        <v/>
      </c>
    </row>
    <row r="882">
      <c r="A882" s="33" t="str">
        <f t="shared" si="1"/>
        <v/>
      </c>
      <c r="B882" s="22" t="str">
        <f t="shared" si="2"/>
        <v/>
      </c>
      <c r="C882" s="14" t="str">
        <f>IF($A882&lt;&gt;"",MINIFS(Merchant!$A:$A,Merchant!$B:$B,$G$2),)</f>
        <v/>
      </c>
      <c r="D882" s="14" t="str">
        <f t="shared" si="3"/>
        <v/>
      </c>
      <c r="E882" s="14" t="str">
        <f t="shared" si="4"/>
        <v/>
      </c>
      <c r="F882" s="6" t="str">
        <f>IF($A882&lt;&gt;"",MAXIFS(Token!$C:$C,Token!$A:$A,$D882),)</f>
        <v/>
      </c>
      <c r="L882" s="21" t="str">
        <f t="shared" si="5"/>
        <v/>
      </c>
    </row>
    <row r="883">
      <c r="A883" s="33" t="str">
        <f t="shared" si="1"/>
        <v/>
      </c>
      <c r="B883" s="22" t="str">
        <f t="shared" si="2"/>
        <v/>
      </c>
      <c r="C883" s="14" t="str">
        <f>IF($A883&lt;&gt;"",MINIFS(Merchant!$A:$A,Merchant!$B:$B,$G$2),)</f>
        <v/>
      </c>
      <c r="D883" s="14" t="str">
        <f t="shared" si="3"/>
        <v/>
      </c>
      <c r="E883" s="14" t="str">
        <f t="shared" si="4"/>
        <v/>
      </c>
      <c r="F883" s="6" t="str">
        <f>IF($A883&lt;&gt;"",MAXIFS(Token!$C:$C,Token!$A:$A,$D883),)</f>
        <v/>
      </c>
      <c r="L883" s="21" t="str">
        <f t="shared" si="5"/>
        <v/>
      </c>
    </row>
    <row r="884">
      <c r="A884" s="33" t="str">
        <f t="shared" si="1"/>
        <v/>
      </c>
      <c r="B884" s="22" t="str">
        <f t="shared" si="2"/>
        <v/>
      </c>
      <c r="C884" s="14" t="str">
        <f>IF($A884&lt;&gt;"",MINIFS(Merchant!$A:$A,Merchant!$B:$B,$G$2),)</f>
        <v/>
      </c>
      <c r="D884" s="14" t="str">
        <f t="shared" si="3"/>
        <v/>
      </c>
      <c r="E884" s="14" t="str">
        <f t="shared" si="4"/>
        <v/>
      </c>
      <c r="F884" s="6" t="str">
        <f>IF($A884&lt;&gt;"",MAXIFS(Token!$C:$C,Token!$A:$A,$D884),)</f>
        <v/>
      </c>
      <c r="L884" s="21" t="str">
        <f t="shared" si="5"/>
        <v/>
      </c>
    </row>
    <row r="885">
      <c r="A885" s="33" t="str">
        <f t="shared" si="1"/>
        <v/>
      </c>
      <c r="B885" s="22" t="str">
        <f t="shared" si="2"/>
        <v/>
      </c>
      <c r="C885" s="14" t="str">
        <f>IF($A885&lt;&gt;"",MINIFS(Merchant!$A:$A,Merchant!$B:$B,$G$2),)</f>
        <v/>
      </c>
      <c r="D885" s="14" t="str">
        <f t="shared" si="3"/>
        <v/>
      </c>
      <c r="E885" s="14" t="str">
        <f t="shared" si="4"/>
        <v/>
      </c>
      <c r="F885" s="6" t="str">
        <f>IF($A885&lt;&gt;"",MAXIFS(Token!$C:$C,Token!$A:$A,$D885),)</f>
        <v/>
      </c>
      <c r="L885" s="21" t="str">
        <f t="shared" si="5"/>
        <v/>
      </c>
    </row>
    <row r="886">
      <c r="A886" s="33" t="str">
        <f t="shared" si="1"/>
        <v/>
      </c>
      <c r="B886" s="22" t="str">
        <f t="shared" si="2"/>
        <v/>
      </c>
      <c r="C886" s="14" t="str">
        <f>IF($A886&lt;&gt;"",MINIFS(Merchant!$A:$A,Merchant!$B:$B,$G$2),)</f>
        <v/>
      </c>
      <c r="D886" s="14" t="str">
        <f t="shared" si="3"/>
        <v/>
      </c>
      <c r="E886" s="14" t="str">
        <f t="shared" si="4"/>
        <v/>
      </c>
      <c r="F886" s="6" t="str">
        <f>IF($A886&lt;&gt;"",MAXIFS(Token!$C:$C,Token!$A:$A,$D886),)</f>
        <v/>
      </c>
      <c r="L886" s="21" t="str">
        <f t="shared" si="5"/>
        <v/>
      </c>
    </row>
    <row r="887">
      <c r="A887" s="33" t="str">
        <f t="shared" si="1"/>
        <v/>
      </c>
      <c r="B887" s="22" t="str">
        <f t="shared" si="2"/>
        <v/>
      </c>
      <c r="C887" s="14" t="str">
        <f>IF($A887&lt;&gt;"",MINIFS(Merchant!$A:$A,Merchant!$B:$B,$G$2),)</f>
        <v/>
      </c>
      <c r="D887" s="14" t="str">
        <f t="shared" si="3"/>
        <v/>
      </c>
      <c r="E887" s="14" t="str">
        <f t="shared" si="4"/>
        <v/>
      </c>
      <c r="F887" s="6" t="str">
        <f>IF($A887&lt;&gt;"",MAXIFS(Token!$C:$C,Token!$A:$A,$D887),)</f>
        <v/>
      </c>
      <c r="L887" s="21" t="str">
        <f t="shared" si="5"/>
        <v/>
      </c>
    </row>
    <row r="888">
      <c r="A888" s="33" t="str">
        <f t="shared" si="1"/>
        <v/>
      </c>
      <c r="B888" s="22" t="str">
        <f t="shared" si="2"/>
        <v/>
      </c>
      <c r="C888" s="14" t="str">
        <f>IF($A888&lt;&gt;"",MINIFS(Merchant!$A:$A,Merchant!$B:$B,$G$2),)</f>
        <v/>
      </c>
      <c r="D888" s="14" t="str">
        <f t="shared" si="3"/>
        <v/>
      </c>
      <c r="E888" s="14" t="str">
        <f t="shared" si="4"/>
        <v/>
      </c>
      <c r="F888" s="6" t="str">
        <f>IF($A888&lt;&gt;"",MAXIFS(Token!$C:$C,Token!$A:$A,$D888),)</f>
        <v/>
      </c>
      <c r="L888" s="21" t="str">
        <f t="shared" si="5"/>
        <v/>
      </c>
    </row>
    <row r="889">
      <c r="A889" s="33" t="str">
        <f t="shared" si="1"/>
        <v/>
      </c>
      <c r="B889" s="22" t="str">
        <f t="shared" si="2"/>
        <v/>
      </c>
      <c r="C889" s="14" t="str">
        <f>IF($A889&lt;&gt;"",MINIFS(Merchant!$A:$A,Merchant!$B:$B,$G$2),)</f>
        <v/>
      </c>
      <c r="D889" s="14" t="str">
        <f t="shared" si="3"/>
        <v/>
      </c>
      <c r="E889" s="14" t="str">
        <f t="shared" si="4"/>
        <v/>
      </c>
      <c r="F889" s="6" t="str">
        <f>IF($A889&lt;&gt;"",MAXIFS(Token!$C:$C,Token!$A:$A,$D889),)</f>
        <v/>
      </c>
      <c r="L889" s="21" t="str">
        <f t="shared" si="5"/>
        <v/>
      </c>
    </row>
    <row r="890">
      <c r="A890" s="33" t="str">
        <f t="shared" si="1"/>
        <v/>
      </c>
      <c r="B890" s="22" t="str">
        <f t="shared" si="2"/>
        <v/>
      </c>
      <c r="C890" s="14" t="str">
        <f>IF($A890&lt;&gt;"",MINIFS(Merchant!$A:$A,Merchant!$B:$B,$G$2),)</f>
        <v/>
      </c>
      <c r="D890" s="14" t="str">
        <f t="shared" si="3"/>
        <v/>
      </c>
      <c r="E890" s="14" t="str">
        <f t="shared" si="4"/>
        <v/>
      </c>
      <c r="F890" s="6" t="str">
        <f>IF($A890&lt;&gt;"",MAXIFS(Token!$C:$C,Token!$A:$A,$D890),)</f>
        <v/>
      </c>
      <c r="L890" s="21" t="str">
        <f t="shared" si="5"/>
        <v/>
      </c>
    </row>
    <row r="891">
      <c r="A891" s="33" t="str">
        <f t="shared" si="1"/>
        <v/>
      </c>
      <c r="B891" s="22" t="str">
        <f t="shared" si="2"/>
        <v/>
      </c>
      <c r="C891" s="14" t="str">
        <f>IF($A891&lt;&gt;"",MINIFS(Merchant!$A:$A,Merchant!$B:$B,$G$2),)</f>
        <v/>
      </c>
      <c r="D891" s="14" t="str">
        <f t="shared" si="3"/>
        <v/>
      </c>
      <c r="E891" s="14" t="str">
        <f t="shared" si="4"/>
        <v/>
      </c>
      <c r="F891" s="6" t="str">
        <f>IF($A891&lt;&gt;"",MAXIFS(Token!$C:$C,Token!$A:$A,$D891),)</f>
        <v/>
      </c>
      <c r="L891" s="21" t="str">
        <f t="shared" si="5"/>
        <v/>
      </c>
    </row>
    <row r="892">
      <c r="A892" s="33" t="str">
        <f t="shared" si="1"/>
        <v/>
      </c>
      <c r="B892" s="22" t="str">
        <f t="shared" si="2"/>
        <v/>
      </c>
      <c r="C892" s="14" t="str">
        <f>IF($A892&lt;&gt;"",MINIFS(Merchant!$A:$A,Merchant!$B:$B,$G$2),)</f>
        <v/>
      </c>
      <c r="D892" s="14" t="str">
        <f t="shared" si="3"/>
        <v/>
      </c>
      <c r="E892" s="14" t="str">
        <f t="shared" si="4"/>
        <v/>
      </c>
      <c r="F892" s="6" t="str">
        <f>IF($A892&lt;&gt;"",MAXIFS(Token!$C:$C,Token!$A:$A,$D892),)</f>
        <v/>
      </c>
      <c r="L892" s="21" t="str">
        <f t="shared" si="5"/>
        <v/>
      </c>
    </row>
    <row r="893">
      <c r="A893" s="33" t="str">
        <f t="shared" si="1"/>
        <v/>
      </c>
      <c r="B893" s="22" t="str">
        <f t="shared" si="2"/>
        <v/>
      </c>
      <c r="C893" s="14" t="str">
        <f>IF($A893&lt;&gt;"",MINIFS(Merchant!$A:$A,Merchant!$B:$B,$G$2),)</f>
        <v/>
      </c>
      <c r="D893" s="14" t="str">
        <f t="shared" si="3"/>
        <v/>
      </c>
      <c r="E893" s="14" t="str">
        <f t="shared" si="4"/>
        <v/>
      </c>
      <c r="F893" s="6" t="str">
        <f>IF($A893&lt;&gt;"",MAXIFS(Token!$C:$C,Token!$A:$A,$D893),)</f>
        <v/>
      </c>
      <c r="L893" s="21" t="str">
        <f t="shared" si="5"/>
        <v/>
      </c>
    </row>
    <row r="894">
      <c r="A894" s="33" t="str">
        <f t="shared" si="1"/>
        <v/>
      </c>
      <c r="B894" s="22" t="str">
        <f t="shared" si="2"/>
        <v/>
      </c>
      <c r="C894" s="14" t="str">
        <f>IF($A894&lt;&gt;"",MINIFS(Merchant!$A:$A,Merchant!$B:$B,$G$2),)</f>
        <v/>
      </c>
      <c r="D894" s="14" t="str">
        <f t="shared" si="3"/>
        <v/>
      </c>
      <c r="E894" s="14" t="str">
        <f t="shared" si="4"/>
        <v/>
      </c>
      <c r="F894" s="6" t="str">
        <f>IF($A894&lt;&gt;"",MAXIFS(Token!$C:$C,Token!$A:$A,$D894),)</f>
        <v/>
      </c>
      <c r="L894" s="21" t="str">
        <f t="shared" si="5"/>
        <v/>
      </c>
    </row>
    <row r="895">
      <c r="A895" s="33" t="str">
        <f t="shared" si="1"/>
        <v/>
      </c>
      <c r="B895" s="22" t="str">
        <f t="shared" si="2"/>
        <v/>
      </c>
      <c r="C895" s="14" t="str">
        <f>IF($A895&lt;&gt;"",MINIFS(Merchant!$A:$A,Merchant!$B:$B,$G$2),)</f>
        <v/>
      </c>
      <c r="D895" s="14" t="str">
        <f t="shared" si="3"/>
        <v/>
      </c>
      <c r="E895" s="14" t="str">
        <f t="shared" si="4"/>
        <v/>
      </c>
      <c r="F895" s="6" t="str">
        <f>IF($A895&lt;&gt;"",MAXIFS(Token!$C:$C,Token!$A:$A,$D895),)</f>
        <v/>
      </c>
      <c r="L895" s="21" t="str">
        <f t="shared" si="5"/>
        <v/>
      </c>
    </row>
    <row r="896">
      <c r="A896" s="33" t="str">
        <f t="shared" si="1"/>
        <v/>
      </c>
      <c r="B896" s="22" t="str">
        <f t="shared" si="2"/>
        <v/>
      </c>
      <c r="C896" s="14" t="str">
        <f>IF($A896&lt;&gt;"",MINIFS(Merchant!$A:$A,Merchant!$B:$B,$G$2),)</f>
        <v/>
      </c>
      <c r="D896" s="14" t="str">
        <f t="shared" si="3"/>
        <v/>
      </c>
      <c r="E896" s="14" t="str">
        <f t="shared" si="4"/>
        <v/>
      </c>
      <c r="F896" s="6" t="str">
        <f>IF($A896&lt;&gt;"",MAXIFS(Token!$C:$C,Token!$A:$A,$D896),)</f>
        <v/>
      </c>
      <c r="L896" s="21" t="str">
        <f t="shared" si="5"/>
        <v/>
      </c>
    </row>
    <row r="897">
      <c r="A897" s="33" t="str">
        <f t="shared" si="1"/>
        <v/>
      </c>
      <c r="B897" s="22" t="str">
        <f t="shared" si="2"/>
        <v/>
      </c>
      <c r="C897" s="14" t="str">
        <f>IF($A897&lt;&gt;"",MINIFS(Merchant!$A:$A,Merchant!$B:$B,$G$2),)</f>
        <v/>
      </c>
      <c r="D897" s="14" t="str">
        <f t="shared" si="3"/>
        <v/>
      </c>
      <c r="E897" s="14" t="str">
        <f t="shared" si="4"/>
        <v/>
      </c>
      <c r="F897" s="6" t="str">
        <f>IF($A897&lt;&gt;"",MAXIFS(Token!$C:$C,Token!$A:$A,$D897),)</f>
        <v/>
      </c>
      <c r="L897" s="21" t="str">
        <f t="shared" si="5"/>
        <v/>
      </c>
    </row>
    <row r="898">
      <c r="A898" s="33" t="str">
        <f t="shared" si="1"/>
        <v/>
      </c>
      <c r="B898" s="22" t="str">
        <f t="shared" si="2"/>
        <v/>
      </c>
      <c r="C898" s="14" t="str">
        <f>IF($A898&lt;&gt;"",MINIFS(Merchant!$A:$A,Merchant!$B:$B,$G$2),)</f>
        <v/>
      </c>
      <c r="D898" s="14" t="str">
        <f t="shared" si="3"/>
        <v/>
      </c>
      <c r="E898" s="14" t="str">
        <f t="shared" si="4"/>
        <v/>
      </c>
      <c r="F898" s="6" t="str">
        <f>IF($A898&lt;&gt;"",MAXIFS(Token!$C:$C,Token!$A:$A,$D898),)</f>
        <v/>
      </c>
      <c r="L898" s="21" t="str">
        <f t="shared" si="5"/>
        <v/>
      </c>
    </row>
    <row r="899">
      <c r="A899" s="33" t="str">
        <f t="shared" si="1"/>
        <v/>
      </c>
      <c r="B899" s="22" t="str">
        <f t="shared" si="2"/>
        <v/>
      </c>
      <c r="C899" s="14" t="str">
        <f>IF($A899&lt;&gt;"",MINIFS(Merchant!$A:$A,Merchant!$B:$B,$G$2),)</f>
        <v/>
      </c>
      <c r="D899" s="14" t="str">
        <f t="shared" si="3"/>
        <v/>
      </c>
      <c r="E899" s="14" t="str">
        <f t="shared" si="4"/>
        <v/>
      </c>
      <c r="F899" s="6" t="str">
        <f>IF($A899&lt;&gt;"",MAXIFS(Token!$C:$C,Token!$A:$A,$D899),)</f>
        <v/>
      </c>
      <c r="L899" s="21" t="str">
        <f t="shared" si="5"/>
        <v/>
      </c>
    </row>
    <row r="900">
      <c r="A900" s="33" t="str">
        <f t="shared" si="1"/>
        <v/>
      </c>
      <c r="B900" s="22" t="str">
        <f t="shared" si="2"/>
        <v/>
      </c>
      <c r="C900" s="14" t="str">
        <f>IF($A900&lt;&gt;"",MINIFS(Merchant!$A:$A,Merchant!$B:$B,$G$2),)</f>
        <v/>
      </c>
      <c r="D900" s="14" t="str">
        <f t="shared" si="3"/>
        <v/>
      </c>
      <c r="E900" s="14" t="str">
        <f t="shared" si="4"/>
        <v/>
      </c>
      <c r="F900" s="6" t="str">
        <f>IF($A900&lt;&gt;"",MAXIFS(Token!$C:$C,Token!$A:$A,$D900),)</f>
        <v/>
      </c>
      <c r="L900" s="21" t="str">
        <f t="shared" si="5"/>
        <v/>
      </c>
    </row>
    <row r="901">
      <c r="A901" s="33" t="str">
        <f t="shared" si="1"/>
        <v/>
      </c>
      <c r="B901" s="22" t="str">
        <f t="shared" si="2"/>
        <v/>
      </c>
      <c r="C901" s="14" t="str">
        <f>IF($A901&lt;&gt;"",MINIFS(Merchant!$A:$A,Merchant!$B:$B,$G$2),)</f>
        <v/>
      </c>
      <c r="D901" s="14" t="str">
        <f t="shared" si="3"/>
        <v/>
      </c>
      <c r="E901" s="14" t="str">
        <f t="shared" si="4"/>
        <v/>
      </c>
      <c r="F901" s="6" t="str">
        <f>IF($A901&lt;&gt;"",MAXIFS(Token!$C:$C,Token!$A:$A,$D901),)</f>
        <v/>
      </c>
      <c r="L901" s="21" t="str">
        <f t="shared" si="5"/>
        <v/>
      </c>
    </row>
    <row r="902">
      <c r="A902" s="33" t="str">
        <f t="shared" si="1"/>
        <v/>
      </c>
      <c r="B902" s="22" t="str">
        <f t="shared" si="2"/>
        <v/>
      </c>
      <c r="C902" s="14" t="str">
        <f>IF($A902&lt;&gt;"",MINIFS(Merchant!$A:$A,Merchant!$B:$B,$G$2),)</f>
        <v/>
      </c>
      <c r="D902" s="14" t="str">
        <f t="shared" si="3"/>
        <v/>
      </c>
      <c r="E902" s="14" t="str">
        <f t="shared" si="4"/>
        <v/>
      </c>
      <c r="F902" s="6" t="str">
        <f>IF($A902&lt;&gt;"",MAXIFS(Token!$C:$C,Token!$A:$A,$D902),)</f>
        <v/>
      </c>
      <c r="L902" s="21" t="str">
        <f t="shared" si="5"/>
        <v/>
      </c>
    </row>
    <row r="903">
      <c r="A903" s="33" t="str">
        <f t="shared" si="1"/>
        <v/>
      </c>
      <c r="B903" s="22" t="str">
        <f t="shared" si="2"/>
        <v/>
      </c>
      <c r="C903" s="14" t="str">
        <f>IF($A903&lt;&gt;"",MINIFS(Merchant!$A:$A,Merchant!$B:$B,$G$2),)</f>
        <v/>
      </c>
      <c r="D903" s="14" t="str">
        <f t="shared" si="3"/>
        <v/>
      </c>
      <c r="E903" s="14" t="str">
        <f t="shared" si="4"/>
        <v/>
      </c>
      <c r="F903" s="6" t="str">
        <f>IF($A903&lt;&gt;"",MAXIFS(Token!$C:$C,Token!$A:$A,$D903),)</f>
        <v/>
      </c>
      <c r="L903" s="21" t="str">
        <f t="shared" si="5"/>
        <v/>
      </c>
    </row>
    <row r="904">
      <c r="A904" s="33" t="str">
        <f t="shared" si="1"/>
        <v/>
      </c>
      <c r="B904" s="22" t="str">
        <f t="shared" si="2"/>
        <v/>
      </c>
      <c r="C904" s="14" t="str">
        <f>IF($A904&lt;&gt;"",MINIFS(Merchant!$A:$A,Merchant!$B:$B,$G$2),)</f>
        <v/>
      </c>
      <c r="D904" s="14" t="str">
        <f t="shared" si="3"/>
        <v/>
      </c>
      <c r="E904" s="14" t="str">
        <f t="shared" si="4"/>
        <v/>
      </c>
      <c r="F904" s="6" t="str">
        <f>IF($A904&lt;&gt;"",MAXIFS(Token!$C:$C,Token!$A:$A,$D904),)</f>
        <v/>
      </c>
      <c r="L904" s="21" t="str">
        <f t="shared" si="5"/>
        <v/>
      </c>
    </row>
    <row r="905">
      <c r="A905" s="33" t="str">
        <f t="shared" si="1"/>
        <v/>
      </c>
      <c r="B905" s="22" t="str">
        <f t="shared" si="2"/>
        <v/>
      </c>
      <c r="C905" s="14" t="str">
        <f>IF($A905&lt;&gt;"",MINIFS(Merchant!$A:$A,Merchant!$B:$B,$G$2),)</f>
        <v/>
      </c>
      <c r="D905" s="14" t="str">
        <f t="shared" si="3"/>
        <v/>
      </c>
      <c r="E905" s="14" t="str">
        <f t="shared" si="4"/>
        <v/>
      </c>
      <c r="F905" s="6" t="str">
        <f>IF($A905&lt;&gt;"",MAXIFS(Token!$C:$C,Token!$A:$A,$D905),)</f>
        <v/>
      </c>
      <c r="L905" s="21" t="str">
        <f t="shared" si="5"/>
        <v/>
      </c>
    </row>
    <row r="906">
      <c r="A906" s="33" t="str">
        <f t="shared" si="1"/>
        <v/>
      </c>
      <c r="B906" s="22" t="str">
        <f t="shared" si="2"/>
        <v/>
      </c>
      <c r="C906" s="14" t="str">
        <f>IF($A906&lt;&gt;"",MINIFS(Merchant!$A:$A,Merchant!$B:$B,$G$2),)</f>
        <v/>
      </c>
      <c r="D906" s="14" t="str">
        <f t="shared" si="3"/>
        <v/>
      </c>
      <c r="E906" s="14" t="str">
        <f t="shared" si="4"/>
        <v/>
      </c>
      <c r="F906" s="6" t="str">
        <f>IF($A906&lt;&gt;"",MAXIFS(Token!$C:$C,Token!$A:$A,$D906),)</f>
        <v/>
      </c>
      <c r="L906" s="21" t="str">
        <f t="shared" si="5"/>
        <v/>
      </c>
    </row>
    <row r="907">
      <c r="A907" s="33" t="str">
        <f t="shared" si="1"/>
        <v/>
      </c>
      <c r="B907" s="22" t="str">
        <f t="shared" si="2"/>
        <v/>
      </c>
      <c r="C907" s="14" t="str">
        <f>IF($A907&lt;&gt;"",MINIFS(Merchant!$A:$A,Merchant!$B:$B,$G$2),)</f>
        <v/>
      </c>
      <c r="D907" s="14" t="str">
        <f t="shared" si="3"/>
        <v/>
      </c>
      <c r="E907" s="14" t="str">
        <f t="shared" si="4"/>
        <v/>
      </c>
      <c r="F907" s="6" t="str">
        <f>IF($A907&lt;&gt;"",MAXIFS(Token!$C:$C,Token!$A:$A,$D907),)</f>
        <v/>
      </c>
      <c r="L907" s="21" t="str">
        <f t="shared" si="5"/>
        <v/>
      </c>
    </row>
    <row r="908">
      <c r="A908" s="33" t="str">
        <f t="shared" si="1"/>
        <v/>
      </c>
      <c r="B908" s="22" t="str">
        <f t="shared" si="2"/>
        <v/>
      </c>
      <c r="C908" s="14" t="str">
        <f>IF($A908&lt;&gt;"",MINIFS(Merchant!$A:$A,Merchant!$B:$B,$G$2),)</f>
        <v/>
      </c>
      <c r="D908" s="14" t="str">
        <f t="shared" si="3"/>
        <v/>
      </c>
      <c r="E908" s="14" t="str">
        <f t="shared" si="4"/>
        <v/>
      </c>
      <c r="F908" s="6" t="str">
        <f>IF($A908&lt;&gt;"",MAXIFS(Token!$C:$C,Token!$A:$A,$D908),)</f>
        <v/>
      </c>
      <c r="L908" s="21" t="str">
        <f t="shared" si="5"/>
        <v/>
      </c>
    </row>
    <row r="909">
      <c r="A909" s="33" t="str">
        <f t="shared" si="1"/>
        <v/>
      </c>
      <c r="B909" s="22" t="str">
        <f t="shared" si="2"/>
        <v/>
      </c>
      <c r="C909" s="14" t="str">
        <f>IF($A909&lt;&gt;"",MINIFS(Merchant!$A:$A,Merchant!$B:$B,$G$2),)</f>
        <v/>
      </c>
      <c r="D909" s="14" t="str">
        <f t="shared" si="3"/>
        <v/>
      </c>
      <c r="E909" s="14" t="str">
        <f t="shared" si="4"/>
        <v/>
      </c>
      <c r="F909" s="6" t="str">
        <f>IF($A909&lt;&gt;"",MAXIFS(Token!$C:$C,Token!$A:$A,$D909),)</f>
        <v/>
      </c>
      <c r="L909" s="21" t="str">
        <f t="shared" si="5"/>
        <v/>
      </c>
    </row>
    <row r="910">
      <c r="A910" s="33" t="str">
        <f t="shared" si="1"/>
        <v/>
      </c>
      <c r="B910" s="22" t="str">
        <f t="shared" si="2"/>
        <v/>
      </c>
      <c r="C910" s="14" t="str">
        <f>IF($A910&lt;&gt;"",MINIFS(Merchant!$A:$A,Merchant!$B:$B,$G$2),)</f>
        <v/>
      </c>
      <c r="D910" s="14" t="str">
        <f t="shared" si="3"/>
        <v/>
      </c>
      <c r="E910" s="14" t="str">
        <f t="shared" si="4"/>
        <v/>
      </c>
      <c r="F910" s="6" t="str">
        <f>IF($A910&lt;&gt;"",MAXIFS(Token!$C:$C,Token!$A:$A,$D910),)</f>
        <v/>
      </c>
      <c r="L910" s="21" t="str">
        <f t="shared" si="5"/>
        <v/>
      </c>
    </row>
    <row r="911">
      <c r="A911" s="33" t="str">
        <f t="shared" si="1"/>
        <v/>
      </c>
      <c r="B911" s="22" t="str">
        <f t="shared" si="2"/>
        <v/>
      </c>
      <c r="C911" s="14" t="str">
        <f>IF($A911&lt;&gt;"",MINIFS(Merchant!$A:$A,Merchant!$B:$B,$G$2),)</f>
        <v/>
      </c>
      <c r="D911" s="14" t="str">
        <f t="shared" si="3"/>
        <v/>
      </c>
      <c r="E911" s="14" t="str">
        <f t="shared" si="4"/>
        <v/>
      </c>
      <c r="F911" s="6" t="str">
        <f>IF($A911&lt;&gt;"",MAXIFS(Token!$C:$C,Token!$A:$A,$D911),)</f>
        <v/>
      </c>
      <c r="L911" s="21" t="str">
        <f t="shared" si="5"/>
        <v/>
      </c>
    </row>
    <row r="912">
      <c r="A912" s="33" t="str">
        <f t="shared" si="1"/>
        <v/>
      </c>
      <c r="B912" s="22" t="str">
        <f t="shared" si="2"/>
        <v/>
      </c>
      <c r="C912" s="14" t="str">
        <f>IF($A912&lt;&gt;"",MINIFS(Merchant!$A:$A,Merchant!$B:$B,$G$2),)</f>
        <v/>
      </c>
      <c r="D912" s="14" t="str">
        <f t="shared" si="3"/>
        <v/>
      </c>
      <c r="E912" s="14" t="str">
        <f t="shared" si="4"/>
        <v/>
      </c>
      <c r="F912" s="6" t="str">
        <f>IF($A912&lt;&gt;"",MAXIFS(Token!$C:$C,Token!$A:$A,$D912),)</f>
        <v/>
      </c>
      <c r="L912" s="21" t="str">
        <f t="shared" si="5"/>
        <v/>
      </c>
    </row>
    <row r="913">
      <c r="A913" s="33" t="str">
        <f t="shared" si="1"/>
        <v/>
      </c>
      <c r="B913" s="22" t="str">
        <f t="shared" si="2"/>
        <v/>
      </c>
      <c r="C913" s="14" t="str">
        <f>IF($A913&lt;&gt;"",MINIFS(Merchant!$A:$A,Merchant!$B:$B,$G$2),)</f>
        <v/>
      </c>
      <c r="D913" s="14" t="str">
        <f t="shared" si="3"/>
        <v/>
      </c>
      <c r="E913" s="14" t="str">
        <f t="shared" si="4"/>
        <v/>
      </c>
      <c r="F913" s="6" t="str">
        <f>IF($A913&lt;&gt;"",MAXIFS(Token!$C:$C,Token!$A:$A,$D913),)</f>
        <v/>
      </c>
      <c r="L913" s="21" t="str">
        <f t="shared" si="5"/>
        <v/>
      </c>
    </row>
    <row r="914">
      <c r="A914" s="33" t="str">
        <f t="shared" si="1"/>
        <v/>
      </c>
      <c r="B914" s="22" t="str">
        <f t="shared" si="2"/>
        <v/>
      </c>
      <c r="C914" s="14" t="str">
        <f>IF($A914&lt;&gt;"",MINIFS(Merchant!$A:$A,Merchant!$B:$B,$G$2),)</f>
        <v/>
      </c>
      <c r="D914" s="14" t="str">
        <f t="shared" si="3"/>
        <v/>
      </c>
      <c r="E914" s="14" t="str">
        <f t="shared" si="4"/>
        <v/>
      </c>
      <c r="F914" s="6" t="str">
        <f>IF($A914&lt;&gt;"",MAXIFS(Token!$C:$C,Token!$A:$A,$D914),)</f>
        <v/>
      </c>
      <c r="L914" s="21" t="str">
        <f t="shared" si="5"/>
        <v/>
      </c>
    </row>
    <row r="915">
      <c r="A915" s="33" t="str">
        <f t="shared" si="1"/>
        <v/>
      </c>
      <c r="B915" s="22" t="str">
        <f t="shared" si="2"/>
        <v/>
      </c>
      <c r="C915" s="14" t="str">
        <f>IF($A915&lt;&gt;"",MINIFS(Merchant!$A:$A,Merchant!$B:$B,$G$2),)</f>
        <v/>
      </c>
      <c r="D915" s="14" t="str">
        <f t="shared" si="3"/>
        <v/>
      </c>
      <c r="E915" s="14" t="str">
        <f t="shared" si="4"/>
        <v/>
      </c>
      <c r="F915" s="6" t="str">
        <f>IF($A915&lt;&gt;"",MAXIFS(Token!$C:$C,Token!$A:$A,$D915),)</f>
        <v/>
      </c>
      <c r="L915" s="21" t="str">
        <f t="shared" si="5"/>
        <v/>
      </c>
    </row>
    <row r="916">
      <c r="A916" s="33" t="str">
        <f t="shared" si="1"/>
        <v/>
      </c>
      <c r="B916" s="22" t="str">
        <f t="shared" si="2"/>
        <v/>
      </c>
      <c r="C916" s="14" t="str">
        <f>IF($A916&lt;&gt;"",MINIFS(Merchant!$A:$A,Merchant!$B:$B,$G$2),)</f>
        <v/>
      </c>
      <c r="D916" s="14" t="str">
        <f t="shared" si="3"/>
        <v/>
      </c>
      <c r="E916" s="14" t="str">
        <f t="shared" si="4"/>
        <v/>
      </c>
      <c r="F916" s="6" t="str">
        <f>IF($A916&lt;&gt;"",MAXIFS(Token!$C:$C,Token!$A:$A,$D916),)</f>
        <v/>
      </c>
      <c r="L916" s="21" t="str">
        <f t="shared" si="5"/>
        <v/>
      </c>
    </row>
    <row r="917">
      <c r="A917" s="33" t="str">
        <f t="shared" si="1"/>
        <v/>
      </c>
      <c r="B917" s="22" t="str">
        <f t="shared" si="2"/>
        <v/>
      </c>
      <c r="C917" s="14" t="str">
        <f>IF($A917&lt;&gt;"",MINIFS(Merchant!$A:$A,Merchant!$B:$B,$G$2),)</f>
        <v/>
      </c>
      <c r="D917" s="14" t="str">
        <f t="shared" si="3"/>
        <v/>
      </c>
      <c r="E917" s="14" t="str">
        <f t="shared" si="4"/>
        <v/>
      </c>
      <c r="F917" s="6" t="str">
        <f>IF($A917&lt;&gt;"",MAXIFS(Token!$C:$C,Token!$A:$A,$D917),)</f>
        <v/>
      </c>
      <c r="L917" s="21" t="str">
        <f t="shared" si="5"/>
        <v/>
      </c>
    </row>
    <row r="918">
      <c r="A918" s="33" t="str">
        <f t="shared" si="1"/>
        <v/>
      </c>
      <c r="B918" s="22" t="str">
        <f t="shared" si="2"/>
        <v/>
      </c>
      <c r="C918" s="14" t="str">
        <f>IF($A918&lt;&gt;"",MINIFS(Merchant!$A:$A,Merchant!$B:$B,$G$2),)</f>
        <v/>
      </c>
      <c r="D918" s="14" t="str">
        <f t="shared" si="3"/>
        <v/>
      </c>
      <c r="E918" s="14" t="str">
        <f t="shared" si="4"/>
        <v/>
      </c>
      <c r="F918" s="6" t="str">
        <f>IF($A918&lt;&gt;"",MAXIFS(Token!$C:$C,Token!$A:$A,$D918),)</f>
        <v/>
      </c>
      <c r="L918" s="21" t="str">
        <f t="shared" si="5"/>
        <v/>
      </c>
    </row>
    <row r="919">
      <c r="A919" s="33" t="str">
        <f t="shared" si="1"/>
        <v/>
      </c>
      <c r="B919" s="22" t="str">
        <f t="shared" si="2"/>
        <v/>
      </c>
      <c r="C919" s="14" t="str">
        <f>IF($A919&lt;&gt;"",MINIFS(Merchant!$A:$A,Merchant!$B:$B,$G$2),)</f>
        <v/>
      </c>
      <c r="D919" s="14" t="str">
        <f t="shared" si="3"/>
        <v/>
      </c>
      <c r="E919" s="14" t="str">
        <f t="shared" si="4"/>
        <v/>
      </c>
      <c r="F919" s="6" t="str">
        <f>IF($A919&lt;&gt;"",MAXIFS(Token!$C:$C,Token!$A:$A,$D919),)</f>
        <v/>
      </c>
      <c r="L919" s="21" t="str">
        <f t="shared" si="5"/>
        <v/>
      </c>
    </row>
    <row r="920">
      <c r="A920" s="33" t="str">
        <f t="shared" si="1"/>
        <v/>
      </c>
      <c r="B920" s="22" t="str">
        <f t="shared" si="2"/>
        <v/>
      </c>
      <c r="C920" s="14" t="str">
        <f>IF($A920&lt;&gt;"",MINIFS(Merchant!$A:$A,Merchant!$B:$B,$G$2),)</f>
        <v/>
      </c>
      <c r="D920" s="14" t="str">
        <f t="shared" si="3"/>
        <v/>
      </c>
      <c r="E920" s="14" t="str">
        <f t="shared" si="4"/>
        <v/>
      </c>
      <c r="F920" s="6" t="str">
        <f>IF($A920&lt;&gt;"",MAXIFS(Token!$C:$C,Token!$A:$A,$D920),)</f>
        <v/>
      </c>
      <c r="L920" s="21" t="str">
        <f t="shared" si="5"/>
        <v/>
      </c>
    </row>
    <row r="921">
      <c r="A921" s="33" t="str">
        <f t="shared" si="1"/>
        <v/>
      </c>
      <c r="B921" s="22" t="str">
        <f t="shared" si="2"/>
        <v/>
      </c>
      <c r="C921" s="14" t="str">
        <f>IF($A921&lt;&gt;"",MINIFS(Merchant!$A:$A,Merchant!$B:$B,$G$2),)</f>
        <v/>
      </c>
      <c r="D921" s="14" t="str">
        <f t="shared" si="3"/>
        <v/>
      </c>
      <c r="E921" s="14" t="str">
        <f t="shared" si="4"/>
        <v/>
      </c>
      <c r="F921" s="6" t="str">
        <f>IF($A921&lt;&gt;"",MAXIFS(Token!$C:$C,Token!$A:$A,$D921),)</f>
        <v/>
      </c>
      <c r="L921" s="21" t="str">
        <f t="shared" si="5"/>
        <v/>
      </c>
    </row>
    <row r="922">
      <c r="A922" s="33" t="str">
        <f t="shared" si="1"/>
        <v/>
      </c>
      <c r="B922" s="22" t="str">
        <f t="shared" si="2"/>
        <v/>
      </c>
      <c r="C922" s="14" t="str">
        <f>IF($A922&lt;&gt;"",MINIFS(Merchant!$A:$A,Merchant!$B:$B,$G$2),)</f>
        <v/>
      </c>
      <c r="D922" s="14" t="str">
        <f t="shared" si="3"/>
        <v/>
      </c>
      <c r="E922" s="14" t="str">
        <f t="shared" si="4"/>
        <v/>
      </c>
      <c r="F922" s="6" t="str">
        <f>IF($A922&lt;&gt;"",MAXIFS(Token!$C:$C,Token!$A:$A,$D922),)</f>
        <v/>
      </c>
      <c r="L922" s="21" t="str">
        <f t="shared" si="5"/>
        <v/>
      </c>
    </row>
    <row r="923">
      <c r="A923" s="33" t="str">
        <f t="shared" si="1"/>
        <v/>
      </c>
      <c r="B923" s="22" t="str">
        <f t="shared" si="2"/>
        <v/>
      </c>
      <c r="C923" s="14" t="str">
        <f>IF($A923&lt;&gt;"",MINIFS(Merchant!$A:$A,Merchant!$B:$B,$G$2),)</f>
        <v/>
      </c>
      <c r="D923" s="14" t="str">
        <f t="shared" si="3"/>
        <v/>
      </c>
      <c r="E923" s="14" t="str">
        <f t="shared" si="4"/>
        <v/>
      </c>
      <c r="F923" s="6" t="str">
        <f>IF($A923&lt;&gt;"",MAXIFS(Token!$C:$C,Token!$A:$A,$D923),)</f>
        <v/>
      </c>
      <c r="L923" s="21" t="str">
        <f t="shared" si="5"/>
        <v/>
      </c>
    </row>
    <row r="924">
      <c r="A924" s="33" t="str">
        <f t="shared" si="1"/>
        <v/>
      </c>
      <c r="B924" s="22" t="str">
        <f t="shared" si="2"/>
        <v/>
      </c>
      <c r="C924" s="14" t="str">
        <f>IF($A924&lt;&gt;"",MINIFS(Merchant!$A:$A,Merchant!$B:$B,$G$2),)</f>
        <v/>
      </c>
      <c r="D924" s="14" t="str">
        <f t="shared" si="3"/>
        <v/>
      </c>
      <c r="E924" s="14" t="str">
        <f t="shared" si="4"/>
        <v/>
      </c>
      <c r="F924" s="6" t="str">
        <f>IF($A924&lt;&gt;"",MAXIFS(Token!$C:$C,Token!$A:$A,$D924),)</f>
        <v/>
      </c>
      <c r="L924" s="21" t="str">
        <f t="shared" si="5"/>
        <v/>
      </c>
    </row>
    <row r="925">
      <c r="A925" s="33" t="str">
        <f t="shared" si="1"/>
        <v/>
      </c>
      <c r="B925" s="22" t="str">
        <f t="shared" si="2"/>
        <v/>
      </c>
      <c r="C925" s="14" t="str">
        <f>IF($A925&lt;&gt;"",MINIFS(Merchant!$A:$A,Merchant!$B:$B,$G$2),)</f>
        <v/>
      </c>
      <c r="D925" s="14" t="str">
        <f t="shared" si="3"/>
        <v/>
      </c>
      <c r="E925" s="14" t="str">
        <f t="shared" si="4"/>
        <v/>
      </c>
      <c r="F925" s="6" t="str">
        <f>IF($A925&lt;&gt;"",MAXIFS(Token!$C:$C,Token!$A:$A,$D925),)</f>
        <v/>
      </c>
      <c r="L925" s="21" t="str">
        <f t="shared" si="5"/>
        <v/>
      </c>
    </row>
    <row r="926">
      <c r="A926" s="33" t="str">
        <f t="shared" si="1"/>
        <v/>
      </c>
      <c r="B926" s="22" t="str">
        <f t="shared" si="2"/>
        <v/>
      </c>
      <c r="C926" s="14" t="str">
        <f>IF($A926&lt;&gt;"",MINIFS(Merchant!$A:$A,Merchant!$B:$B,$G$2),)</f>
        <v/>
      </c>
      <c r="D926" s="14" t="str">
        <f t="shared" si="3"/>
        <v/>
      </c>
      <c r="E926" s="14" t="str">
        <f t="shared" si="4"/>
        <v/>
      </c>
      <c r="F926" s="6" t="str">
        <f>IF($A926&lt;&gt;"",MAXIFS(Token!$C:$C,Token!$A:$A,$D926),)</f>
        <v/>
      </c>
      <c r="L926" s="21" t="str">
        <f t="shared" si="5"/>
        <v/>
      </c>
    </row>
    <row r="927">
      <c r="A927" s="33" t="str">
        <f t="shared" si="1"/>
        <v/>
      </c>
      <c r="B927" s="22" t="str">
        <f t="shared" si="2"/>
        <v/>
      </c>
      <c r="C927" s="14" t="str">
        <f>IF($A927&lt;&gt;"",MINIFS(Merchant!$A:$A,Merchant!$B:$B,$G$2),)</f>
        <v/>
      </c>
      <c r="D927" s="14" t="str">
        <f t="shared" si="3"/>
        <v/>
      </c>
      <c r="E927" s="14" t="str">
        <f t="shared" si="4"/>
        <v/>
      </c>
      <c r="F927" s="6" t="str">
        <f>IF($A927&lt;&gt;"",MAXIFS(Token!$C:$C,Token!$A:$A,$D927),)</f>
        <v/>
      </c>
      <c r="L927" s="21" t="str">
        <f t="shared" si="5"/>
        <v/>
      </c>
    </row>
    <row r="928">
      <c r="A928" s="33" t="str">
        <f t="shared" si="1"/>
        <v/>
      </c>
      <c r="B928" s="22" t="str">
        <f t="shared" si="2"/>
        <v/>
      </c>
      <c r="C928" s="14" t="str">
        <f>IF($A928&lt;&gt;"",MINIFS(Merchant!$A:$A,Merchant!$B:$B,$G$2),)</f>
        <v/>
      </c>
      <c r="D928" s="14" t="str">
        <f t="shared" si="3"/>
        <v/>
      </c>
      <c r="E928" s="14" t="str">
        <f t="shared" si="4"/>
        <v/>
      </c>
      <c r="F928" s="6" t="str">
        <f>IF($A928&lt;&gt;"",MAXIFS(Token!$C:$C,Token!$A:$A,$D928),)</f>
        <v/>
      </c>
      <c r="L928" s="21" t="str">
        <f t="shared" si="5"/>
        <v/>
      </c>
    </row>
    <row r="929">
      <c r="A929" s="33" t="str">
        <f t="shared" si="1"/>
        <v/>
      </c>
      <c r="B929" s="22" t="str">
        <f t="shared" si="2"/>
        <v/>
      </c>
      <c r="C929" s="14" t="str">
        <f>IF($A929&lt;&gt;"",MINIFS(Merchant!$A:$A,Merchant!$B:$B,$G$2),)</f>
        <v/>
      </c>
      <c r="D929" s="14" t="str">
        <f t="shared" si="3"/>
        <v/>
      </c>
      <c r="E929" s="14" t="str">
        <f t="shared" si="4"/>
        <v/>
      </c>
      <c r="F929" s="6" t="str">
        <f>IF($A929&lt;&gt;"",MAXIFS(Token!$C:$C,Token!$A:$A,$D929),)</f>
        <v/>
      </c>
      <c r="L929" s="21" t="str">
        <f t="shared" si="5"/>
        <v/>
      </c>
    </row>
    <row r="930">
      <c r="A930" s="33" t="str">
        <f t="shared" si="1"/>
        <v/>
      </c>
      <c r="B930" s="22" t="str">
        <f t="shared" si="2"/>
        <v/>
      </c>
      <c r="C930" s="14" t="str">
        <f>IF($A930&lt;&gt;"",MINIFS(Merchant!$A:$A,Merchant!$B:$B,$G$2),)</f>
        <v/>
      </c>
      <c r="D930" s="14" t="str">
        <f t="shared" si="3"/>
        <v/>
      </c>
      <c r="E930" s="14" t="str">
        <f t="shared" si="4"/>
        <v/>
      </c>
      <c r="F930" s="6" t="str">
        <f>IF($A930&lt;&gt;"",MAXIFS(Token!$C:$C,Token!$A:$A,$D930),)</f>
        <v/>
      </c>
      <c r="L930" s="21" t="str">
        <f t="shared" si="5"/>
        <v/>
      </c>
    </row>
    <row r="931">
      <c r="A931" s="33" t="str">
        <f t="shared" si="1"/>
        <v/>
      </c>
      <c r="B931" s="22" t="str">
        <f t="shared" si="2"/>
        <v/>
      </c>
      <c r="C931" s="14" t="str">
        <f>IF($A931&lt;&gt;"",MINIFS(Merchant!$A:$A,Merchant!$B:$B,$G$2),)</f>
        <v/>
      </c>
      <c r="D931" s="14" t="str">
        <f t="shared" si="3"/>
        <v/>
      </c>
      <c r="E931" s="14" t="str">
        <f t="shared" si="4"/>
        <v/>
      </c>
      <c r="F931" s="6" t="str">
        <f>IF($A931&lt;&gt;"",MAXIFS(Token!$C:$C,Token!$A:$A,$D931),)</f>
        <v/>
      </c>
      <c r="L931" s="21" t="str">
        <f t="shared" si="5"/>
        <v/>
      </c>
    </row>
    <row r="932">
      <c r="A932" s="33" t="str">
        <f t="shared" si="1"/>
        <v/>
      </c>
      <c r="B932" s="22" t="str">
        <f t="shared" si="2"/>
        <v/>
      </c>
      <c r="C932" s="14" t="str">
        <f>IF($A932&lt;&gt;"",MINIFS(Merchant!$A:$A,Merchant!$B:$B,$G$2),)</f>
        <v/>
      </c>
      <c r="D932" s="14" t="str">
        <f t="shared" si="3"/>
        <v/>
      </c>
      <c r="E932" s="14" t="str">
        <f t="shared" si="4"/>
        <v/>
      </c>
      <c r="F932" s="6" t="str">
        <f>IF($A932&lt;&gt;"",MAXIFS(Token!$C:$C,Token!$A:$A,$D932),)</f>
        <v/>
      </c>
      <c r="L932" s="21" t="str">
        <f t="shared" si="5"/>
        <v/>
      </c>
    </row>
    <row r="933">
      <c r="A933" s="33" t="str">
        <f t="shared" si="1"/>
        <v/>
      </c>
      <c r="B933" s="22" t="str">
        <f t="shared" si="2"/>
        <v/>
      </c>
      <c r="C933" s="14" t="str">
        <f>IF($A933&lt;&gt;"",MINIFS(Merchant!$A:$A,Merchant!$B:$B,$G$2),)</f>
        <v/>
      </c>
      <c r="D933" s="14" t="str">
        <f t="shared" si="3"/>
        <v/>
      </c>
      <c r="E933" s="14" t="str">
        <f t="shared" si="4"/>
        <v/>
      </c>
      <c r="F933" s="6" t="str">
        <f>IF($A933&lt;&gt;"",MAXIFS(Token!$C:$C,Token!$A:$A,$D933),)</f>
        <v/>
      </c>
      <c r="L933" s="21" t="str">
        <f t="shared" si="5"/>
        <v/>
      </c>
    </row>
    <row r="934">
      <c r="A934" s="33" t="str">
        <f t="shared" si="1"/>
        <v/>
      </c>
      <c r="B934" s="22" t="str">
        <f t="shared" si="2"/>
        <v/>
      </c>
      <c r="C934" s="14" t="str">
        <f>IF($A934&lt;&gt;"",MINIFS(Merchant!$A:$A,Merchant!$B:$B,$G$2),)</f>
        <v/>
      </c>
      <c r="D934" s="14" t="str">
        <f t="shared" si="3"/>
        <v/>
      </c>
      <c r="E934" s="14" t="str">
        <f t="shared" si="4"/>
        <v/>
      </c>
      <c r="F934" s="6" t="str">
        <f>IF($A934&lt;&gt;"",MAXIFS(Token!$C:$C,Token!$A:$A,$D934),)</f>
        <v/>
      </c>
      <c r="L934" s="21" t="str">
        <f t="shared" si="5"/>
        <v/>
      </c>
    </row>
    <row r="935">
      <c r="A935" s="33" t="str">
        <f t="shared" si="1"/>
        <v/>
      </c>
      <c r="B935" s="22" t="str">
        <f t="shared" si="2"/>
        <v/>
      </c>
      <c r="C935" s="14" t="str">
        <f>IF($A935&lt;&gt;"",MINIFS(Merchant!$A:$A,Merchant!$B:$B,$G$2),)</f>
        <v/>
      </c>
      <c r="D935" s="14" t="str">
        <f t="shared" si="3"/>
        <v/>
      </c>
      <c r="E935" s="14" t="str">
        <f t="shared" si="4"/>
        <v/>
      </c>
      <c r="F935" s="6" t="str">
        <f>IF($A935&lt;&gt;"",MAXIFS(Token!$C:$C,Token!$A:$A,$D935),)</f>
        <v/>
      </c>
      <c r="L935" s="21" t="str">
        <f t="shared" si="5"/>
        <v/>
      </c>
    </row>
    <row r="936">
      <c r="A936" s="33" t="str">
        <f t="shared" si="1"/>
        <v/>
      </c>
      <c r="B936" s="22" t="str">
        <f t="shared" si="2"/>
        <v/>
      </c>
      <c r="C936" s="14" t="str">
        <f>IF($A936&lt;&gt;"",MINIFS(Merchant!$A:$A,Merchant!$B:$B,$G$2),)</f>
        <v/>
      </c>
      <c r="D936" s="14" t="str">
        <f t="shared" si="3"/>
        <v/>
      </c>
      <c r="E936" s="14" t="str">
        <f t="shared" si="4"/>
        <v/>
      </c>
      <c r="F936" s="6" t="str">
        <f>IF($A936&lt;&gt;"",MAXIFS(Token!$C:$C,Token!$A:$A,$D936),)</f>
        <v/>
      </c>
      <c r="L936" s="21" t="str">
        <f t="shared" si="5"/>
        <v/>
      </c>
    </row>
    <row r="937">
      <c r="A937" s="33" t="str">
        <f t="shared" si="1"/>
        <v/>
      </c>
      <c r="B937" s="22" t="str">
        <f t="shared" si="2"/>
        <v/>
      </c>
      <c r="C937" s="14" t="str">
        <f>IF($A937&lt;&gt;"",MINIFS(Merchant!$A:$A,Merchant!$B:$B,$G$2),)</f>
        <v/>
      </c>
      <c r="D937" s="14" t="str">
        <f t="shared" si="3"/>
        <v/>
      </c>
      <c r="E937" s="14" t="str">
        <f t="shared" si="4"/>
        <v/>
      </c>
      <c r="F937" s="6" t="str">
        <f>IF($A937&lt;&gt;"",MAXIFS(Token!$C:$C,Token!$A:$A,$D937),)</f>
        <v/>
      </c>
      <c r="L937" s="21" t="str">
        <f t="shared" si="5"/>
        <v/>
      </c>
    </row>
    <row r="938">
      <c r="A938" s="33" t="str">
        <f t="shared" si="1"/>
        <v/>
      </c>
      <c r="B938" s="22" t="str">
        <f t="shared" si="2"/>
        <v/>
      </c>
      <c r="C938" s="14" t="str">
        <f>IF($A938&lt;&gt;"",MINIFS(Merchant!$A:$A,Merchant!$B:$B,$G$2),)</f>
        <v/>
      </c>
      <c r="D938" s="14" t="str">
        <f t="shared" si="3"/>
        <v/>
      </c>
      <c r="E938" s="14" t="str">
        <f t="shared" si="4"/>
        <v/>
      </c>
      <c r="F938" s="6" t="str">
        <f>IF($A938&lt;&gt;"",MAXIFS(Token!$C:$C,Token!$A:$A,$D938),)</f>
        <v/>
      </c>
      <c r="L938" s="21" t="str">
        <f t="shared" si="5"/>
        <v/>
      </c>
    </row>
    <row r="939">
      <c r="A939" s="33" t="str">
        <f t="shared" si="1"/>
        <v/>
      </c>
      <c r="B939" s="22" t="str">
        <f t="shared" si="2"/>
        <v/>
      </c>
      <c r="C939" s="14" t="str">
        <f>IF($A939&lt;&gt;"",MINIFS(Merchant!$A:$A,Merchant!$B:$B,$G$2),)</f>
        <v/>
      </c>
      <c r="D939" s="14" t="str">
        <f t="shared" si="3"/>
        <v/>
      </c>
      <c r="E939" s="14" t="str">
        <f t="shared" si="4"/>
        <v/>
      </c>
      <c r="F939" s="6" t="str">
        <f>IF($A939&lt;&gt;"",MAXIFS(Token!$C:$C,Token!$A:$A,$D939),)</f>
        <v/>
      </c>
      <c r="L939" s="21" t="str">
        <f t="shared" si="5"/>
        <v/>
      </c>
    </row>
    <row r="940">
      <c r="A940" s="33" t="str">
        <f t="shared" si="1"/>
        <v/>
      </c>
      <c r="B940" s="22" t="str">
        <f t="shared" si="2"/>
        <v/>
      </c>
      <c r="C940" s="14" t="str">
        <f>IF($A940&lt;&gt;"",MINIFS(Merchant!$A:$A,Merchant!$B:$B,$G$2),)</f>
        <v/>
      </c>
      <c r="D940" s="14" t="str">
        <f t="shared" si="3"/>
        <v/>
      </c>
      <c r="E940" s="14" t="str">
        <f t="shared" si="4"/>
        <v/>
      </c>
      <c r="F940" s="6" t="str">
        <f>IF($A940&lt;&gt;"",MAXIFS(Token!$C:$C,Token!$A:$A,$D940),)</f>
        <v/>
      </c>
      <c r="L940" s="21" t="str">
        <f t="shared" si="5"/>
        <v/>
      </c>
    </row>
    <row r="941">
      <c r="A941" s="33" t="str">
        <f t="shared" si="1"/>
        <v/>
      </c>
      <c r="B941" s="22" t="str">
        <f t="shared" si="2"/>
        <v/>
      </c>
      <c r="C941" s="14" t="str">
        <f>IF($A941&lt;&gt;"",MINIFS(Merchant!$A:$A,Merchant!$B:$B,$G$2),)</f>
        <v/>
      </c>
      <c r="D941" s="14" t="str">
        <f t="shared" si="3"/>
        <v/>
      </c>
      <c r="E941" s="14" t="str">
        <f t="shared" si="4"/>
        <v/>
      </c>
      <c r="F941" s="6" t="str">
        <f>IF($A941&lt;&gt;"",MAXIFS(Token!$C:$C,Token!$A:$A,$D941),)</f>
        <v/>
      </c>
      <c r="L941" s="21" t="str">
        <f t="shared" si="5"/>
        <v/>
      </c>
    </row>
    <row r="942">
      <c r="A942" s="33" t="str">
        <f t="shared" si="1"/>
        <v/>
      </c>
      <c r="B942" s="22" t="str">
        <f t="shared" si="2"/>
        <v/>
      </c>
      <c r="C942" s="14" t="str">
        <f>IF($A942&lt;&gt;"",MINIFS(Merchant!$A:$A,Merchant!$B:$B,$G$2),)</f>
        <v/>
      </c>
      <c r="D942" s="14" t="str">
        <f t="shared" si="3"/>
        <v/>
      </c>
      <c r="E942" s="14" t="str">
        <f t="shared" si="4"/>
        <v/>
      </c>
      <c r="F942" s="6" t="str">
        <f>IF($A942&lt;&gt;"",MAXIFS(Token!$C:$C,Token!$A:$A,$D942),)</f>
        <v/>
      </c>
      <c r="L942" s="21" t="str">
        <f t="shared" si="5"/>
        <v/>
      </c>
    </row>
    <row r="943">
      <c r="A943" s="33" t="str">
        <f t="shared" si="1"/>
        <v/>
      </c>
      <c r="B943" s="22" t="str">
        <f t="shared" si="2"/>
        <v/>
      </c>
      <c r="C943" s="14" t="str">
        <f>IF($A943&lt;&gt;"",MINIFS(Merchant!$A:$A,Merchant!$B:$B,$G$2),)</f>
        <v/>
      </c>
      <c r="D943" s="14" t="str">
        <f t="shared" si="3"/>
        <v/>
      </c>
      <c r="E943" s="14" t="str">
        <f t="shared" si="4"/>
        <v/>
      </c>
      <c r="F943" s="6" t="str">
        <f>IF($A943&lt;&gt;"",MAXIFS(Token!$C:$C,Token!$A:$A,$D943),)</f>
        <v/>
      </c>
      <c r="L943" s="21" t="str">
        <f t="shared" si="5"/>
        <v/>
      </c>
    </row>
    <row r="944">
      <c r="A944" s="33" t="str">
        <f t="shared" si="1"/>
        <v/>
      </c>
      <c r="B944" s="22" t="str">
        <f t="shared" si="2"/>
        <v/>
      </c>
      <c r="C944" s="14" t="str">
        <f>IF($A944&lt;&gt;"",MINIFS(Merchant!$A:$A,Merchant!$B:$B,$G$2),)</f>
        <v/>
      </c>
      <c r="D944" s="14" t="str">
        <f t="shared" si="3"/>
        <v/>
      </c>
      <c r="E944" s="14" t="str">
        <f t="shared" si="4"/>
        <v/>
      </c>
      <c r="F944" s="6" t="str">
        <f>IF($A944&lt;&gt;"",MAXIFS(Token!$C:$C,Token!$A:$A,$D944),)</f>
        <v/>
      </c>
      <c r="L944" s="21" t="str">
        <f t="shared" si="5"/>
        <v/>
      </c>
    </row>
    <row r="945">
      <c r="A945" s="33" t="str">
        <f t="shared" si="1"/>
        <v/>
      </c>
      <c r="B945" s="22" t="str">
        <f t="shared" si="2"/>
        <v/>
      </c>
      <c r="C945" s="14" t="str">
        <f>IF($A945&lt;&gt;"",MINIFS(Merchant!$A:$A,Merchant!$B:$B,$G$2),)</f>
        <v/>
      </c>
      <c r="D945" s="14" t="str">
        <f t="shared" si="3"/>
        <v/>
      </c>
      <c r="E945" s="14" t="str">
        <f t="shared" si="4"/>
        <v/>
      </c>
      <c r="F945" s="6" t="str">
        <f>IF($A945&lt;&gt;"",MAXIFS(Token!$C:$C,Token!$A:$A,$D945),)</f>
        <v/>
      </c>
      <c r="L945" s="21" t="str">
        <f t="shared" si="5"/>
        <v/>
      </c>
    </row>
    <row r="946">
      <c r="A946" s="33" t="str">
        <f t="shared" si="1"/>
        <v/>
      </c>
      <c r="B946" s="22" t="str">
        <f t="shared" si="2"/>
        <v/>
      </c>
      <c r="C946" s="14" t="str">
        <f>IF($A946&lt;&gt;"",MINIFS(Merchant!$A:$A,Merchant!$B:$B,$G$2),)</f>
        <v/>
      </c>
      <c r="D946" s="14" t="str">
        <f t="shared" si="3"/>
        <v/>
      </c>
      <c r="E946" s="14" t="str">
        <f t="shared" si="4"/>
        <v/>
      </c>
      <c r="F946" s="6" t="str">
        <f>IF($A946&lt;&gt;"",MAXIFS(Token!$C:$C,Token!$A:$A,$D946),)</f>
        <v/>
      </c>
      <c r="L946" s="21" t="str">
        <f t="shared" si="5"/>
        <v/>
      </c>
    </row>
    <row r="947">
      <c r="A947" s="33" t="str">
        <f t="shared" si="1"/>
        <v/>
      </c>
      <c r="B947" s="22" t="str">
        <f t="shared" si="2"/>
        <v/>
      </c>
      <c r="C947" s="14" t="str">
        <f>IF($A947&lt;&gt;"",MINIFS(Merchant!$A:$A,Merchant!$B:$B,$G$2),)</f>
        <v/>
      </c>
      <c r="D947" s="14" t="str">
        <f t="shared" si="3"/>
        <v/>
      </c>
      <c r="E947" s="14" t="str">
        <f t="shared" si="4"/>
        <v/>
      </c>
      <c r="F947" s="6" t="str">
        <f>IF($A947&lt;&gt;"",MAXIFS(Token!$C:$C,Token!$A:$A,$D947),)</f>
        <v/>
      </c>
      <c r="L947" s="21" t="str">
        <f t="shared" si="5"/>
        <v/>
      </c>
    </row>
    <row r="948">
      <c r="A948" s="33" t="str">
        <f t="shared" si="1"/>
        <v/>
      </c>
      <c r="B948" s="22" t="str">
        <f t="shared" si="2"/>
        <v/>
      </c>
      <c r="C948" s="14" t="str">
        <f>IF($A948&lt;&gt;"",MINIFS(Merchant!$A:$A,Merchant!$B:$B,$G$2),)</f>
        <v/>
      </c>
      <c r="D948" s="14" t="str">
        <f t="shared" si="3"/>
        <v/>
      </c>
      <c r="E948" s="14" t="str">
        <f t="shared" si="4"/>
        <v/>
      </c>
      <c r="F948" s="6" t="str">
        <f>IF($A948&lt;&gt;"",MAXIFS(Token!$C:$C,Token!$A:$A,$D948),)</f>
        <v/>
      </c>
      <c r="L948" s="21" t="str">
        <f t="shared" si="5"/>
        <v/>
      </c>
    </row>
    <row r="949">
      <c r="A949" s="33" t="str">
        <f t="shared" si="1"/>
        <v/>
      </c>
      <c r="B949" s="22" t="str">
        <f t="shared" si="2"/>
        <v/>
      </c>
      <c r="C949" s="14" t="str">
        <f>IF($A949&lt;&gt;"",MINIFS(Merchant!$A:$A,Merchant!$B:$B,$G$2),)</f>
        <v/>
      </c>
      <c r="D949" s="14" t="str">
        <f t="shared" si="3"/>
        <v/>
      </c>
      <c r="E949" s="14" t="str">
        <f t="shared" si="4"/>
        <v/>
      </c>
      <c r="F949" s="6" t="str">
        <f>IF($A949&lt;&gt;"",MAXIFS(Token!$C:$C,Token!$A:$A,$D949),)</f>
        <v/>
      </c>
      <c r="L949" s="21" t="str">
        <f t="shared" si="5"/>
        <v/>
      </c>
    </row>
    <row r="950">
      <c r="A950" s="33" t="str">
        <f t="shared" si="1"/>
        <v/>
      </c>
      <c r="B950" s="22" t="str">
        <f t="shared" si="2"/>
        <v/>
      </c>
      <c r="C950" s="14" t="str">
        <f>IF($A950&lt;&gt;"",MINIFS(Merchant!$A:$A,Merchant!$B:$B,$G$2),)</f>
        <v/>
      </c>
      <c r="D950" s="14" t="str">
        <f t="shared" si="3"/>
        <v/>
      </c>
      <c r="E950" s="14" t="str">
        <f t="shared" si="4"/>
        <v/>
      </c>
      <c r="F950" s="6" t="str">
        <f>IF($A950&lt;&gt;"",MAXIFS(Token!$C:$C,Token!$A:$A,$D950),)</f>
        <v/>
      </c>
      <c r="L950" s="21" t="str">
        <f t="shared" si="5"/>
        <v/>
      </c>
    </row>
    <row r="951">
      <c r="A951" s="33" t="str">
        <f t="shared" si="1"/>
        <v/>
      </c>
      <c r="B951" s="22" t="str">
        <f t="shared" si="2"/>
        <v/>
      </c>
      <c r="C951" s="14" t="str">
        <f>IF($A951&lt;&gt;"",MINIFS(Merchant!$A:$A,Merchant!$B:$B,$G$2),)</f>
        <v/>
      </c>
      <c r="D951" s="14" t="str">
        <f t="shared" si="3"/>
        <v/>
      </c>
      <c r="E951" s="14" t="str">
        <f t="shared" si="4"/>
        <v/>
      </c>
      <c r="F951" s="6" t="str">
        <f>IF($A951&lt;&gt;"",MAXIFS(Token!$C:$C,Token!$A:$A,$D951),)</f>
        <v/>
      </c>
      <c r="L951" s="21" t="str">
        <f t="shared" si="5"/>
        <v/>
      </c>
    </row>
    <row r="952">
      <c r="A952" s="33" t="str">
        <f t="shared" si="1"/>
        <v/>
      </c>
      <c r="B952" s="22" t="str">
        <f t="shared" si="2"/>
        <v/>
      </c>
      <c r="C952" s="14" t="str">
        <f>IF($A952&lt;&gt;"",MINIFS(Merchant!$A:$A,Merchant!$B:$B,$G$2),)</f>
        <v/>
      </c>
      <c r="D952" s="14" t="str">
        <f t="shared" si="3"/>
        <v/>
      </c>
      <c r="E952" s="14" t="str">
        <f t="shared" si="4"/>
        <v/>
      </c>
      <c r="F952" s="6" t="str">
        <f>IF($A952&lt;&gt;"",MAXIFS(Token!$C:$C,Token!$A:$A,$D952),)</f>
        <v/>
      </c>
      <c r="L952" s="21" t="str">
        <f t="shared" si="5"/>
        <v/>
      </c>
    </row>
    <row r="953">
      <c r="A953" s="33" t="str">
        <f t="shared" si="1"/>
        <v/>
      </c>
      <c r="B953" s="22" t="str">
        <f t="shared" si="2"/>
        <v/>
      </c>
      <c r="C953" s="14" t="str">
        <f>IF($A953&lt;&gt;"",MINIFS(Merchant!$A:$A,Merchant!$B:$B,$G$2),)</f>
        <v/>
      </c>
      <c r="D953" s="14" t="str">
        <f t="shared" si="3"/>
        <v/>
      </c>
      <c r="E953" s="14" t="str">
        <f t="shared" si="4"/>
        <v/>
      </c>
      <c r="F953" s="6" t="str">
        <f>IF($A953&lt;&gt;"",MAXIFS(Token!$C:$C,Token!$A:$A,$D953),)</f>
        <v/>
      </c>
      <c r="L953" s="21" t="str">
        <f t="shared" si="5"/>
        <v/>
      </c>
    </row>
    <row r="954">
      <c r="A954" s="33" t="str">
        <f t="shared" si="1"/>
        <v/>
      </c>
      <c r="B954" s="22" t="str">
        <f t="shared" si="2"/>
        <v/>
      </c>
      <c r="C954" s="14" t="str">
        <f>IF($A954&lt;&gt;"",MINIFS(Merchant!$A:$A,Merchant!$B:$B,$G$2),)</f>
        <v/>
      </c>
      <c r="D954" s="14" t="str">
        <f t="shared" si="3"/>
        <v/>
      </c>
      <c r="E954" s="14" t="str">
        <f t="shared" si="4"/>
        <v/>
      </c>
      <c r="F954" s="6" t="str">
        <f>IF($A954&lt;&gt;"",MAXIFS(Token!$C:$C,Token!$A:$A,$D954),)</f>
        <v/>
      </c>
      <c r="L954" s="21" t="str">
        <f t="shared" si="5"/>
        <v/>
      </c>
    </row>
    <row r="955">
      <c r="A955" s="33" t="str">
        <f t="shared" si="1"/>
        <v/>
      </c>
      <c r="B955" s="22" t="str">
        <f t="shared" si="2"/>
        <v/>
      </c>
      <c r="C955" s="14" t="str">
        <f>IF($A955&lt;&gt;"",MINIFS(Merchant!$A:$A,Merchant!$B:$B,$G$2),)</f>
        <v/>
      </c>
      <c r="D955" s="14" t="str">
        <f t="shared" si="3"/>
        <v/>
      </c>
      <c r="E955" s="14" t="str">
        <f t="shared" si="4"/>
        <v/>
      </c>
      <c r="F955" s="6" t="str">
        <f>IF($A955&lt;&gt;"",MAXIFS(Token!$C:$C,Token!$A:$A,$D955),)</f>
        <v/>
      </c>
      <c r="L955" s="21" t="str">
        <f t="shared" si="5"/>
        <v/>
      </c>
    </row>
    <row r="956">
      <c r="A956" s="33" t="str">
        <f t="shared" si="1"/>
        <v/>
      </c>
      <c r="B956" s="22" t="str">
        <f t="shared" si="2"/>
        <v/>
      </c>
      <c r="C956" s="14" t="str">
        <f>IF($A956&lt;&gt;"",MINIFS(Merchant!$A:$A,Merchant!$B:$B,$G$2),)</f>
        <v/>
      </c>
      <c r="D956" s="14" t="str">
        <f t="shared" si="3"/>
        <v/>
      </c>
      <c r="E956" s="14" t="str">
        <f t="shared" si="4"/>
        <v/>
      </c>
      <c r="F956" s="6" t="str">
        <f>IF($A956&lt;&gt;"",MAXIFS(Token!$C:$C,Token!$A:$A,$D956),)</f>
        <v/>
      </c>
      <c r="L956" s="21" t="str">
        <f t="shared" si="5"/>
        <v/>
      </c>
    </row>
    <row r="957">
      <c r="A957" s="33" t="str">
        <f t="shared" si="1"/>
        <v/>
      </c>
      <c r="B957" s="22" t="str">
        <f t="shared" si="2"/>
        <v/>
      </c>
      <c r="C957" s="14" t="str">
        <f>IF($A957&lt;&gt;"",MINIFS(Merchant!$A:$A,Merchant!$B:$B,$G$2),)</f>
        <v/>
      </c>
      <c r="D957" s="14" t="str">
        <f t="shared" si="3"/>
        <v/>
      </c>
      <c r="E957" s="14" t="str">
        <f t="shared" si="4"/>
        <v/>
      </c>
      <c r="F957" s="6" t="str">
        <f>IF($A957&lt;&gt;"",MAXIFS(Token!$C:$C,Token!$A:$A,$D957),)</f>
        <v/>
      </c>
      <c r="L957" s="21" t="str">
        <f t="shared" si="5"/>
        <v/>
      </c>
    </row>
    <row r="958">
      <c r="A958" s="33" t="str">
        <f t="shared" si="1"/>
        <v/>
      </c>
      <c r="B958" s="22" t="str">
        <f t="shared" si="2"/>
        <v/>
      </c>
      <c r="C958" s="14" t="str">
        <f>IF($A958&lt;&gt;"",MINIFS(Merchant!$A:$A,Merchant!$B:$B,$G$2),)</f>
        <v/>
      </c>
      <c r="D958" s="14" t="str">
        <f t="shared" si="3"/>
        <v/>
      </c>
      <c r="E958" s="14" t="str">
        <f t="shared" si="4"/>
        <v/>
      </c>
      <c r="F958" s="6" t="str">
        <f>IF($A958&lt;&gt;"",MAXIFS(Token!$C:$C,Token!$A:$A,$D958),)</f>
        <v/>
      </c>
      <c r="L958" s="21" t="str">
        <f t="shared" si="5"/>
        <v/>
      </c>
    </row>
    <row r="959">
      <c r="A959" s="33" t="str">
        <f t="shared" si="1"/>
        <v/>
      </c>
      <c r="B959" s="22" t="str">
        <f t="shared" si="2"/>
        <v/>
      </c>
      <c r="C959" s="14" t="str">
        <f>IF($A959&lt;&gt;"",MINIFS(Merchant!$A:$A,Merchant!$B:$B,$G$2),)</f>
        <v/>
      </c>
      <c r="D959" s="14" t="str">
        <f t="shared" si="3"/>
        <v/>
      </c>
      <c r="E959" s="14" t="str">
        <f t="shared" si="4"/>
        <v/>
      </c>
      <c r="F959" s="6" t="str">
        <f>IF($A959&lt;&gt;"",MAXIFS(Token!$C:$C,Token!$A:$A,$D959),)</f>
        <v/>
      </c>
      <c r="L959" s="21" t="str">
        <f t="shared" si="5"/>
        <v/>
      </c>
    </row>
    <row r="960">
      <c r="A960" s="33" t="str">
        <f t="shared" si="1"/>
        <v/>
      </c>
      <c r="B960" s="22" t="str">
        <f t="shared" si="2"/>
        <v/>
      </c>
      <c r="C960" s="14" t="str">
        <f>IF($A960&lt;&gt;"",MINIFS(Merchant!$A:$A,Merchant!$B:$B,$G$2),)</f>
        <v/>
      </c>
      <c r="D960" s="14" t="str">
        <f t="shared" si="3"/>
        <v/>
      </c>
      <c r="E960" s="14" t="str">
        <f t="shared" si="4"/>
        <v/>
      </c>
      <c r="F960" s="6" t="str">
        <f>IF($A960&lt;&gt;"",MAXIFS(Token!$C:$C,Token!$A:$A,$D960),)</f>
        <v/>
      </c>
      <c r="L960" s="21" t="str">
        <f t="shared" si="5"/>
        <v/>
      </c>
    </row>
    <row r="961">
      <c r="A961" s="33" t="str">
        <f t="shared" si="1"/>
        <v/>
      </c>
      <c r="B961" s="22" t="str">
        <f t="shared" si="2"/>
        <v/>
      </c>
      <c r="C961" s="14" t="str">
        <f>IF($A961&lt;&gt;"",MINIFS(Merchant!$A:$A,Merchant!$B:$B,$G$2),)</f>
        <v/>
      </c>
      <c r="D961" s="14" t="str">
        <f t="shared" si="3"/>
        <v/>
      </c>
      <c r="E961" s="14" t="str">
        <f t="shared" si="4"/>
        <v/>
      </c>
      <c r="F961" s="6" t="str">
        <f>IF($A961&lt;&gt;"",MAXIFS(Token!$C:$C,Token!$A:$A,$D961),)</f>
        <v/>
      </c>
      <c r="L961" s="21" t="str">
        <f t="shared" si="5"/>
        <v/>
      </c>
    </row>
    <row r="962">
      <c r="A962" s="33" t="str">
        <f t="shared" si="1"/>
        <v/>
      </c>
      <c r="B962" s="22" t="str">
        <f t="shared" si="2"/>
        <v/>
      </c>
      <c r="C962" s="14" t="str">
        <f>IF($A962&lt;&gt;"",MINIFS(Merchant!$A:$A,Merchant!$B:$B,$G$2),)</f>
        <v/>
      </c>
      <c r="D962" s="14" t="str">
        <f t="shared" si="3"/>
        <v/>
      </c>
      <c r="E962" s="14" t="str">
        <f t="shared" si="4"/>
        <v/>
      </c>
      <c r="F962" s="6" t="str">
        <f>IF($A962&lt;&gt;"",MAXIFS(Token!$C:$C,Token!$A:$A,$D962),)</f>
        <v/>
      </c>
      <c r="L962" s="21" t="str">
        <f t="shared" si="5"/>
        <v/>
      </c>
    </row>
    <row r="963">
      <c r="A963" s="33" t="str">
        <f t="shared" si="1"/>
        <v/>
      </c>
      <c r="B963" s="22" t="str">
        <f t="shared" si="2"/>
        <v/>
      </c>
      <c r="C963" s="14" t="str">
        <f>IF($A963&lt;&gt;"",MINIFS(Merchant!$A:$A,Merchant!$B:$B,$G$2),)</f>
        <v/>
      </c>
      <c r="D963" s="14" t="str">
        <f t="shared" si="3"/>
        <v/>
      </c>
      <c r="E963" s="14" t="str">
        <f t="shared" si="4"/>
        <v/>
      </c>
      <c r="F963" s="6" t="str">
        <f>IF($A963&lt;&gt;"",MAXIFS(Token!$C:$C,Token!$A:$A,$D963),)</f>
        <v/>
      </c>
      <c r="L963" s="21" t="str">
        <f t="shared" si="5"/>
        <v/>
      </c>
    </row>
    <row r="964">
      <c r="A964" s="33" t="str">
        <f t="shared" si="1"/>
        <v/>
      </c>
      <c r="B964" s="22" t="str">
        <f t="shared" si="2"/>
        <v/>
      </c>
      <c r="C964" s="14" t="str">
        <f>IF($A964&lt;&gt;"",MINIFS(Merchant!$A:$A,Merchant!$B:$B,$G$2),)</f>
        <v/>
      </c>
      <c r="D964" s="14" t="str">
        <f t="shared" si="3"/>
        <v/>
      </c>
      <c r="E964" s="14" t="str">
        <f t="shared" si="4"/>
        <v/>
      </c>
      <c r="F964" s="6" t="str">
        <f>IF($A964&lt;&gt;"",MAXIFS(Token!$C:$C,Token!$A:$A,$D964),)</f>
        <v/>
      </c>
      <c r="L964" s="21" t="str">
        <f t="shared" si="5"/>
        <v/>
      </c>
    </row>
    <row r="965">
      <c r="A965" s="33" t="str">
        <f t="shared" si="1"/>
        <v/>
      </c>
      <c r="B965" s="22" t="str">
        <f t="shared" si="2"/>
        <v/>
      </c>
      <c r="C965" s="14" t="str">
        <f>IF($A965&lt;&gt;"",MINIFS(Merchant!$A:$A,Merchant!$B:$B,$G$2),)</f>
        <v/>
      </c>
      <c r="D965" s="14" t="str">
        <f t="shared" si="3"/>
        <v/>
      </c>
      <c r="E965" s="14" t="str">
        <f t="shared" si="4"/>
        <v/>
      </c>
      <c r="F965" s="6" t="str">
        <f>IF($A965&lt;&gt;"",MAXIFS(Token!$C:$C,Token!$A:$A,$D965),)</f>
        <v/>
      </c>
      <c r="L965" s="21" t="str">
        <f t="shared" si="5"/>
        <v/>
      </c>
    </row>
    <row r="966">
      <c r="A966" s="33" t="str">
        <f t="shared" si="1"/>
        <v/>
      </c>
      <c r="B966" s="22" t="str">
        <f t="shared" si="2"/>
        <v/>
      </c>
      <c r="C966" s="14" t="str">
        <f>IF($A966&lt;&gt;"",MINIFS(Merchant!$A:$A,Merchant!$B:$B,$G$2),)</f>
        <v/>
      </c>
      <c r="D966" s="14" t="str">
        <f t="shared" si="3"/>
        <v/>
      </c>
      <c r="E966" s="14" t="str">
        <f t="shared" si="4"/>
        <v/>
      </c>
      <c r="F966" s="6" t="str">
        <f>IF($A966&lt;&gt;"",MAXIFS(Token!$C:$C,Token!$A:$A,$D966),)</f>
        <v/>
      </c>
      <c r="L966" s="21" t="str">
        <f t="shared" si="5"/>
        <v/>
      </c>
    </row>
    <row r="967">
      <c r="A967" s="33" t="str">
        <f t="shared" si="1"/>
        <v/>
      </c>
      <c r="B967" s="22" t="str">
        <f t="shared" si="2"/>
        <v/>
      </c>
      <c r="C967" s="14" t="str">
        <f>IF($A967&lt;&gt;"",MINIFS(Merchant!$A:$A,Merchant!$B:$B,$G$2),)</f>
        <v/>
      </c>
      <c r="D967" s="14" t="str">
        <f t="shared" si="3"/>
        <v/>
      </c>
      <c r="E967" s="14" t="str">
        <f t="shared" si="4"/>
        <v/>
      </c>
      <c r="F967" s="6" t="str">
        <f>IF($A967&lt;&gt;"",MAXIFS(Token!$C:$C,Token!$A:$A,$D967),)</f>
        <v/>
      </c>
      <c r="L967" s="21" t="str">
        <f t="shared" si="5"/>
        <v/>
      </c>
    </row>
    <row r="968">
      <c r="A968" s="33" t="str">
        <f t="shared" si="1"/>
        <v/>
      </c>
      <c r="B968" s="22" t="str">
        <f t="shared" si="2"/>
        <v/>
      </c>
      <c r="C968" s="14" t="str">
        <f>IF($A968&lt;&gt;"",MINIFS(Merchant!$A:$A,Merchant!$B:$B,$G$2),)</f>
        <v/>
      </c>
      <c r="D968" s="14" t="str">
        <f t="shared" si="3"/>
        <v/>
      </c>
      <c r="E968" s="14" t="str">
        <f t="shared" si="4"/>
        <v/>
      </c>
      <c r="F968" s="6" t="str">
        <f>IF($A968&lt;&gt;"",MAXIFS(Token!$C:$C,Token!$A:$A,$D968),)</f>
        <v/>
      </c>
      <c r="L968" s="21" t="str">
        <f t="shared" si="5"/>
        <v/>
      </c>
    </row>
    <row r="969">
      <c r="A969" s="33" t="str">
        <f t="shared" si="1"/>
        <v/>
      </c>
      <c r="B969" s="22" t="str">
        <f t="shared" si="2"/>
        <v/>
      </c>
      <c r="C969" s="14" t="str">
        <f>IF($A969&lt;&gt;"",MINIFS(Merchant!$A:$A,Merchant!$B:$B,$G$2),)</f>
        <v/>
      </c>
      <c r="D969" s="14" t="str">
        <f t="shared" si="3"/>
        <v/>
      </c>
      <c r="E969" s="14" t="str">
        <f t="shared" si="4"/>
        <v/>
      </c>
      <c r="F969" s="6" t="str">
        <f>IF($A969&lt;&gt;"",MAXIFS(Token!$C:$C,Token!$A:$A,$D969),)</f>
        <v/>
      </c>
      <c r="L969" s="21" t="str">
        <f t="shared" si="5"/>
        <v/>
      </c>
    </row>
    <row r="970">
      <c r="A970" s="33" t="str">
        <f t="shared" si="1"/>
        <v/>
      </c>
      <c r="B970" s="22" t="str">
        <f t="shared" si="2"/>
        <v/>
      </c>
      <c r="C970" s="14" t="str">
        <f>IF($A970&lt;&gt;"",MINIFS(Merchant!$A:$A,Merchant!$B:$B,$G$2),)</f>
        <v/>
      </c>
      <c r="D970" s="14" t="str">
        <f t="shared" si="3"/>
        <v/>
      </c>
      <c r="E970" s="14" t="str">
        <f t="shared" si="4"/>
        <v/>
      </c>
      <c r="F970" s="6" t="str">
        <f>IF($A970&lt;&gt;"",MAXIFS(Token!$C:$C,Token!$A:$A,$D970),)</f>
        <v/>
      </c>
      <c r="L970" s="21" t="str">
        <f t="shared" si="5"/>
        <v/>
      </c>
    </row>
    <row r="971">
      <c r="A971" s="33" t="str">
        <f t="shared" si="1"/>
        <v/>
      </c>
      <c r="B971" s="22" t="str">
        <f t="shared" si="2"/>
        <v/>
      </c>
      <c r="C971" s="14" t="str">
        <f>IF($A971&lt;&gt;"",MINIFS(Merchant!$A:$A,Merchant!$B:$B,$G$2),)</f>
        <v/>
      </c>
      <c r="D971" s="14" t="str">
        <f t="shared" si="3"/>
        <v/>
      </c>
      <c r="E971" s="14" t="str">
        <f t="shared" si="4"/>
        <v/>
      </c>
      <c r="F971" s="6" t="str">
        <f>IF($A971&lt;&gt;"",MAXIFS(Token!$C:$C,Token!$A:$A,$D971),)</f>
        <v/>
      </c>
      <c r="L971" s="21" t="str">
        <f t="shared" si="5"/>
        <v/>
      </c>
    </row>
    <row r="972">
      <c r="A972" s="33" t="str">
        <f t="shared" si="1"/>
        <v/>
      </c>
      <c r="B972" s="22" t="str">
        <f t="shared" si="2"/>
        <v/>
      </c>
      <c r="C972" s="14" t="str">
        <f>IF($A972&lt;&gt;"",MINIFS(Merchant!$A:$A,Merchant!$B:$B,$G$2),)</f>
        <v/>
      </c>
      <c r="D972" s="14" t="str">
        <f t="shared" si="3"/>
        <v/>
      </c>
      <c r="E972" s="14" t="str">
        <f t="shared" si="4"/>
        <v/>
      </c>
      <c r="F972" s="6" t="str">
        <f>IF($A972&lt;&gt;"",MAXIFS(Token!$C:$C,Token!$A:$A,$D972),)</f>
        <v/>
      </c>
      <c r="L972" s="21" t="str">
        <f t="shared" si="5"/>
        <v/>
      </c>
    </row>
    <row r="973">
      <c r="A973" s="33" t="str">
        <f t="shared" si="1"/>
        <v/>
      </c>
      <c r="B973" s="22" t="str">
        <f t="shared" si="2"/>
        <v/>
      </c>
      <c r="C973" s="14" t="str">
        <f>IF($A973&lt;&gt;"",MINIFS(Merchant!$A:$A,Merchant!$B:$B,$G$2),)</f>
        <v/>
      </c>
      <c r="D973" s="14" t="str">
        <f t="shared" si="3"/>
        <v/>
      </c>
      <c r="E973" s="14" t="str">
        <f t="shared" si="4"/>
        <v/>
      </c>
      <c r="F973" s="6" t="str">
        <f>IF($A973&lt;&gt;"",MAXIFS(Token!$C:$C,Token!$A:$A,$D973),)</f>
        <v/>
      </c>
      <c r="L973" s="21" t="str">
        <f t="shared" si="5"/>
        <v/>
      </c>
    </row>
    <row r="974">
      <c r="A974" s="33" t="str">
        <f t="shared" si="1"/>
        <v/>
      </c>
      <c r="B974" s="22" t="str">
        <f t="shared" si="2"/>
        <v/>
      </c>
      <c r="C974" s="14" t="str">
        <f>IF($A974&lt;&gt;"",MINIFS(Merchant!$A:$A,Merchant!$B:$B,$G$2),)</f>
        <v/>
      </c>
      <c r="D974" s="14" t="str">
        <f t="shared" si="3"/>
        <v/>
      </c>
      <c r="E974" s="14" t="str">
        <f t="shared" si="4"/>
        <v/>
      </c>
      <c r="F974" s="6" t="str">
        <f>IF($A974&lt;&gt;"",MAXIFS(Token!$C:$C,Token!$A:$A,$D974),)</f>
        <v/>
      </c>
      <c r="L974" s="21" t="str">
        <f t="shared" si="5"/>
        <v/>
      </c>
    </row>
    <row r="975">
      <c r="A975" s="33" t="str">
        <f t="shared" si="1"/>
        <v/>
      </c>
      <c r="B975" s="22" t="str">
        <f t="shared" si="2"/>
        <v/>
      </c>
      <c r="C975" s="14" t="str">
        <f>IF($A975&lt;&gt;"",MINIFS(Merchant!$A:$A,Merchant!$B:$B,$G$2),)</f>
        <v/>
      </c>
      <c r="D975" s="14" t="str">
        <f t="shared" si="3"/>
        <v/>
      </c>
      <c r="E975" s="14" t="str">
        <f t="shared" si="4"/>
        <v/>
      </c>
      <c r="F975" s="6" t="str">
        <f>IF($A975&lt;&gt;"",MAXIFS(Token!$C:$C,Token!$A:$A,$D975),)</f>
        <v/>
      </c>
      <c r="L975" s="21" t="str">
        <f t="shared" si="5"/>
        <v/>
      </c>
    </row>
    <row r="976">
      <c r="A976" s="33" t="str">
        <f t="shared" si="1"/>
        <v/>
      </c>
      <c r="B976" s="22" t="str">
        <f t="shared" si="2"/>
        <v/>
      </c>
      <c r="C976" s="14" t="str">
        <f>IF($A976&lt;&gt;"",MINIFS(Merchant!$A:$A,Merchant!$B:$B,$G$2),)</f>
        <v/>
      </c>
      <c r="D976" s="14" t="str">
        <f t="shared" si="3"/>
        <v/>
      </c>
      <c r="E976" s="14" t="str">
        <f t="shared" si="4"/>
        <v/>
      </c>
      <c r="F976" s="6" t="str">
        <f>IF($A976&lt;&gt;"",MAXIFS(Token!$C:$C,Token!$A:$A,$D976),)</f>
        <v/>
      </c>
      <c r="L976" s="21" t="str">
        <f t="shared" si="5"/>
        <v/>
      </c>
    </row>
    <row r="977">
      <c r="A977" s="33" t="str">
        <f t="shared" si="1"/>
        <v/>
      </c>
      <c r="B977" s="22" t="str">
        <f t="shared" si="2"/>
        <v/>
      </c>
      <c r="C977" s="14" t="str">
        <f>IF($A977&lt;&gt;"",MINIFS(Merchant!$A:$A,Merchant!$B:$B,$G$2),)</f>
        <v/>
      </c>
      <c r="D977" s="14" t="str">
        <f t="shared" si="3"/>
        <v/>
      </c>
      <c r="E977" s="14" t="str">
        <f t="shared" si="4"/>
        <v/>
      </c>
      <c r="F977" s="6" t="str">
        <f>IF($A977&lt;&gt;"",MAXIFS(Token!$C:$C,Token!$A:$A,$D977),)</f>
        <v/>
      </c>
      <c r="L977" s="21" t="str">
        <f t="shared" si="5"/>
        <v/>
      </c>
    </row>
    <row r="978">
      <c r="A978" s="33" t="str">
        <f t="shared" si="1"/>
        <v/>
      </c>
      <c r="B978" s="22" t="str">
        <f t="shared" si="2"/>
        <v/>
      </c>
      <c r="C978" s="14" t="str">
        <f>IF($A978&lt;&gt;"",MINIFS(Merchant!$A:$A,Merchant!$B:$B,$G$2),)</f>
        <v/>
      </c>
      <c r="D978" s="14" t="str">
        <f t="shared" si="3"/>
        <v/>
      </c>
      <c r="E978" s="14" t="str">
        <f t="shared" si="4"/>
        <v/>
      </c>
      <c r="F978" s="6" t="str">
        <f>IF($A978&lt;&gt;"",MAXIFS(Token!$C:$C,Token!$A:$A,$D978),)</f>
        <v/>
      </c>
      <c r="L978" s="21" t="str">
        <f t="shared" si="5"/>
        <v/>
      </c>
    </row>
    <row r="979">
      <c r="A979" s="33" t="str">
        <f t="shared" si="1"/>
        <v/>
      </c>
      <c r="B979" s="22" t="str">
        <f t="shared" si="2"/>
        <v/>
      </c>
      <c r="C979" s="14" t="str">
        <f>IF($A979&lt;&gt;"",MINIFS(Merchant!$A:$A,Merchant!$B:$B,$G$2),)</f>
        <v/>
      </c>
      <c r="D979" s="14" t="str">
        <f t="shared" si="3"/>
        <v/>
      </c>
      <c r="E979" s="14" t="str">
        <f t="shared" si="4"/>
        <v/>
      </c>
      <c r="F979" s="6" t="str">
        <f>IF($A979&lt;&gt;"",MAXIFS(Token!$C:$C,Token!$A:$A,$D979),)</f>
        <v/>
      </c>
      <c r="L979" s="21" t="str">
        <f t="shared" si="5"/>
        <v/>
      </c>
    </row>
    <row r="980">
      <c r="A980" s="33" t="str">
        <f t="shared" si="1"/>
        <v/>
      </c>
      <c r="B980" s="22" t="str">
        <f t="shared" si="2"/>
        <v/>
      </c>
      <c r="C980" s="14" t="str">
        <f>IF($A980&lt;&gt;"",MINIFS(Merchant!$A:$A,Merchant!$B:$B,$G$2),)</f>
        <v/>
      </c>
      <c r="D980" s="14" t="str">
        <f t="shared" si="3"/>
        <v/>
      </c>
      <c r="E980" s="14" t="str">
        <f t="shared" si="4"/>
        <v/>
      </c>
      <c r="F980" s="6" t="str">
        <f>IF($A980&lt;&gt;"",MAXIFS(Token!$C:$C,Token!$A:$A,$D980),)</f>
        <v/>
      </c>
      <c r="L980" s="21" t="str">
        <f t="shared" si="5"/>
        <v/>
      </c>
    </row>
    <row r="981">
      <c r="A981" s="33" t="str">
        <f t="shared" si="1"/>
        <v/>
      </c>
      <c r="B981" s="22" t="str">
        <f t="shared" si="2"/>
        <v/>
      </c>
      <c r="C981" s="14" t="str">
        <f>IF($A981&lt;&gt;"",MINIFS(Merchant!$A:$A,Merchant!$B:$B,$G$2),)</f>
        <v/>
      </c>
      <c r="D981" s="14" t="str">
        <f t="shared" si="3"/>
        <v/>
      </c>
      <c r="E981" s="14" t="str">
        <f t="shared" si="4"/>
        <v/>
      </c>
      <c r="F981" s="6" t="str">
        <f>IF($A981&lt;&gt;"",MAXIFS(Token!$C:$C,Token!$A:$A,$D981),)</f>
        <v/>
      </c>
      <c r="L981" s="21" t="str">
        <f t="shared" si="5"/>
        <v/>
      </c>
    </row>
    <row r="982">
      <c r="A982" s="33" t="str">
        <f t="shared" si="1"/>
        <v/>
      </c>
      <c r="B982" s="22" t="str">
        <f t="shared" si="2"/>
        <v/>
      </c>
      <c r="C982" s="14" t="str">
        <f>IF($A982&lt;&gt;"",MINIFS(Merchant!$A:$A,Merchant!$B:$B,$G$2),)</f>
        <v/>
      </c>
      <c r="D982" s="14" t="str">
        <f t="shared" si="3"/>
        <v/>
      </c>
      <c r="E982" s="14" t="str">
        <f t="shared" si="4"/>
        <v/>
      </c>
      <c r="F982" s="6" t="str">
        <f>IF($A982&lt;&gt;"",MAXIFS(Token!$C:$C,Token!$A:$A,$D982),)</f>
        <v/>
      </c>
      <c r="L982" s="21" t="str">
        <f t="shared" si="5"/>
        <v/>
      </c>
    </row>
    <row r="983">
      <c r="A983" s="33" t="str">
        <f t="shared" si="1"/>
        <v/>
      </c>
      <c r="B983" s="22" t="str">
        <f t="shared" si="2"/>
        <v/>
      </c>
      <c r="C983" s="14" t="str">
        <f>IF($A983&lt;&gt;"",MINIFS(Merchant!$A:$A,Merchant!$B:$B,$G$2),)</f>
        <v/>
      </c>
      <c r="D983" s="14" t="str">
        <f t="shared" si="3"/>
        <v/>
      </c>
      <c r="E983" s="14" t="str">
        <f t="shared" si="4"/>
        <v/>
      </c>
      <c r="F983" s="6" t="str">
        <f>IF($A983&lt;&gt;"",MAXIFS(Token!$C:$C,Token!$A:$A,$D983),)</f>
        <v/>
      </c>
      <c r="L983" s="21" t="str">
        <f t="shared" si="5"/>
        <v/>
      </c>
    </row>
    <row r="984">
      <c r="A984" s="33" t="str">
        <f t="shared" si="1"/>
        <v/>
      </c>
      <c r="B984" s="22" t="str">
        <f t="shared" si="2"/>
        <v/>
      </c>
      <c r="C984" s="14" t="str">
        <f>IF($A984&lt;&gt;"",MINIFS(Merchant!$A:$A,Merchant!$B:$B,$G$2),)</f>
        <v/>
      </c>
      <c r="D984" s="14" t="str">
        <f t="shared" si="3"/>
        <v/>
      </c>
      <c r="E984" s="14" t="str">
        <f t="shared" si="4"/>
        <v/>
      </c>
      <c r="F984" s="6" t="str">
        <f>IF($A984&lt;&gt;"",MAXIFS(Token!$C:$C,Token!$A:$A,$D984),)</f>
        <v/>
      </c>
      <c r="L984" s="21" t="str">
        <f t="shared" si="5"/>
        <v/>
      </c>
    </row>
    <row r="985">
      <c r="A985" s="33" t="str">
        <f t="shared" si="1"/>
        <v/>
      </c>
      <c r="B985" s="22" t="str">
        <f t="shared" si="2"/>
        <v/>
      </c>
      <c r="C985" s="14" t="str">
        <f>IF($A985&lt;&gt;"",MINIFS(Merchant!$A:$A,Merchant!$B:$B,$G$2),)</f>
        <v/>
      </c>
      <c r="D985" s="14" t="str">
        <f t="shared" si="3"/>
        <v/>
      </c>
      <c r="E985" s="14" t="str">
        <f t="shared" si="4"/>
        <v/>
      </c>
      <c r="F985" s="6" t="str">
        <f>IF($A985&lt;&gt;"",MAXIFS(Token!$C:$C,Token!$A:$A,$D985),)</f>
        <v/>
      </c>
      <c r="L985" s="21" t="str">
        <f t="shared" si="5"/>
        <v/>
      </c>
    </row>
    <row r="986">
      <c r="A986" s="33" t="str">
        <f t="shared" si="1"/>
        <v/>
      </c>
      <c r="B986" s="22" t="str">
        <f t="shared" si="2"/>
        <v/>
      </c>
      <c r="C986" s="14" t="str">
        <f>IF($A986&lt;&gt;"",MINIFS(Merchant!$A:$A,Merchant!$B:$B,$G$2),)</f>
        <v/>
      </c>
      <c r="D986" s="14" t="str">
        <f t="shared" si="3"/>
        <v/>
      </c>
      <c r="E986" s="14" t="str">
        <f t="shared" si="4"/>
        <v/>
      </c>
      <c r="F986" s="6" t="str">
        <f>IF($A986&lt;&gt;"",MAXIFS(Token!$C:$C,Token!$A:$A,$D986),)</f>
        <v/>
      </c>
      <c r="L986" s="21" t="str">
        <f t="shared" si="5"/>
        <v/>
      </c>
    </row>
    <row r="987">
      <c r="A987" s="33" t="str">
        <f t="shared" si="1"/>
        <v/>
      </c>
      <c r="B987" s="22" t="str">
        <f t="shared" si="2"/>
        <v/>
      </c>
      <c r="C987" s="14" t="str">
        <f>IF($A987&lt;&gt;"",MINIFS(Merchant!$A:$A,Merchant!$B:$B,$G$2),)</f>
        <v/>
      </c>
      <c r="D987" s="14" t="str">
        <f t="shared" si="3"/>
        <v/>
      </c>
      <c r="E987" s="14" t="str">
        <f t="shared" si="4"/>
        <v/>
      </c>
      <c r="F987" s="6" t="str">
        <f>IF($A987&lt;&gt;"",MAXIFS(Token!$C:$C,Token!$A:$A,$D987),)</f>
        <v/>
      </c>
      <c r="L987" s="21" t="str">
        <f t="shared" si="5"/>
        <v/>
      </c>
    </row>
    <row r="988">
      <c r="A988" s="33" t="str">
        <f t="shared" si="1"/>
        <v/>
      </c>
      <c r="B988" s="22" t="str">
        <f t="shared" si="2"/>
        <v/>
      </c>
      <c r="C988" s="14" t="str">
        <f>IF($A988&lt;&gt;"",MINIFS(Merchant!$A:$A,Merchant!$B:$B,$G$2),)</f>
        <v/>
      </c>
      <c r="D988" s="14" t="str">
        <f t="shared" si="3"/>
        <v/>
      </c>
      <c r="E988" s="14" t="str">
        <f t="shared" si="4"/>
        <v/>
      </c>
      <c r="F988" s="6" t="str">
        <f>IF($A988&lt;&gt;"",MAXIFS(Token!$C:$C,Token!$A:$A,$D988),)</f>
        <v/>
      </c>
      <c r="L988" s="21" t="str">
        <f t="shared" si="5"/>
        <v/>
      </c>
    </row>
    <row r="989">
      <c r="A989" s="33" t="str">
        <f t="shared" si="1"/>
        <v/>
      </c>
      <c r="B989" s="22" t="str">
        <f t="shared" si="2"/>
        <v/>
      </c>
      <c r="C989" s="14" t="str">
        <f>IF($A989&lt;&gt;"",MINIFS(Merchant!$A:$A,Merchant!$B:$B,$G$2),)</f>
        <v/>
      </c>
      <c r="D989" s="14" t="str">
        <f t="shared" si="3"/>
        <v/>
      </c>
      <c r="E989" s="14" t="str">
        <f t="shared" si="4"/>
        <v/>
      </c>
      <c r="F989" s="6" t="str">
        <f>IF($A989&lt;&gt;"",MAXIFS(Token!$C:$C,Token!$A:$A,$D989),)</f>
        <v/>
      </c>
      <c r="L989" s="21" t="str">
        <f t="shared" si="5"/>
        <v/>
      </c>
    </row>
    <row r="990">
      <c r="A990" s="33" t="str">
        <f t="shared" si="1"/>
        <v/>
      </c>
      <c r="B990" s="22" t="str">
        <f t="shared" si="2"/>
        <v/>
      </c>
      <c r="C990" s="14" t="str">
        <f>IF($A990&lt;&gt;"",MINIFS(Merchant!$A:$A,Merchant!$B:$B,$G$2),)</f>
        <v/>
      </c>
      <c r="D990" s="14" t="str">
        <f t="shared" si="3"/>
        <v/>
      </c>
      <c r="E990" s="14" t="str">
        <f t="shared" si="4"/>
        <v/>
      </c>
      <c r="F990" s="6" t="str">
        <f>IF($A990&lt;&gt;"",MAXIFS(Token!$C:$C,Token!$A:$A,$D990),)</f>
        <v/>
      </c>
      <c r="L990" s="21" t="str">
        <f t="shared" si="5"/>
        <v/>
      </c>
    </row>
    <row r="991">
      <c r="A991" s="33" t="str">
        <f t="shared" si="1"/>
        <v/>
      </c>
      <c r="B991" s="22" t="str">
        <f t="shared" si="2"/>
        <v/>
      </c>
      <c r="C991" s="14" t="str">
        <f>IF($A991&lt;&gt;"",MINIFS(Merchant!$A:$A,Merchant!$B:$B,$G$2),)</f>
        <v/>
      </c>
      <c r="D991" s="14" t="str">
        <f t="shared" si="3"/>
        <v/>
      </c>
      <c r="E991" s="14" t="str">
        <f t="shared" si="4"/>
        <v/>
      </c>
      <c r="F991" s="6" t="str">
        <f>IF($A991&lt;&gt;"",MAXIFS(Token!$C:$C,Token!$A:$A,$D991),)</f>
        <v/>
      </c>
      <c r="L991" s="21" t="str">
        <f t="shared" si="5"/>
        <v/>
      </c>
    </row>
    <row r="992">
      <c r="A992" s="33" t="str">
        <f t="shared" si="1"/>
        <v/>
      </c>
      <c r="B992" s="22" t="str">
        <f t="shared" si="2"/>
        <v/>
      </c>
      <c r="C992" s="14" t="str">
        <f>IF($A992&lt;&gt;"",MINIFS(Merchant!$A:$A,Merchant!$B:$B,$G$2),)</f>
        <v/>
      </c>
      <c r="D992" s="14" t="str">
        <f t="shared" si="3"/>
        <v/>
      </c>
      <c r="E992" s="14" t="str">
        <f t="shared" si="4"/>
        <v/>
      </c>
      <c r="F992" s="6" t="str">
        <f>IF($A992&lt;&gt;"",MAXIFS(Token!$C:$C,Token!$A:$A,$D992),)</f>
        <v/>
      </c>
      <c r="L992" s="21" t="str">
        <f t="shared" si="5"/>
        <v/>
      </c>
    </row>
    <row r="993">
      <c r="A993" s="33" t="str">
        <f t="shared" si="1"/>
        <v/>
      </c>
      <c r="B993" s="22" t="str">
        <f t="shared" si="2"/>
        <v/>
      </c>
      <c r="C993" s="14" t="str">
        <f>IF($A993&lt;&gt;"",MINIFS(Merchant!$A:$A,Merchant!$B:$B,$G$2),)</f>
        <v/>
      </c>
      <c r="D993" s="14" t="str">
        <f t="shared" si="3"/>
        <v/>
      </c>
      <c r="E993" s="14" t="str">
        <f t="shared" si="4"/>
        <v/>
      </c>
      <c r="F993" s="6" t="str">
        <f>IF($A993&lt;&gt;"",MAXIFS(Token!$C:$C,Token!$A:$A,$D993),)</f>
        <v/>
      </c>
      <c r="L993" s="21" t="str">
        <f t="shared" si="5"/>
        <v/>
      </c>
    </row>
    <row r="994">
      <c r="A994" s="33" t="str">
        <f t="shared" si="1"/>
        <v/>
      </c>
      <c r="B994" s="22" t="str">
        <f t="shared" si="2"/>
        <v/>
      </c>
      <c r="C994" s="14" t="str">
        <f>IF($A994&lt;&gt;"",MINIFS(Merchant!$A:$A,Merchant!$B:$B,$G$2),)</f>
        <v/>
      </c>
      <c r="D994" s="14" t="str">
        <f t="shared" si="3"/>
        <v/>
      </c>
      <c r="E994" s="14" t="str">
        <f t="shared" si="4"/>
        <v/>
      </c>
      <c r="F994" s="6" t="str">
        <f>IF($A994&lt;&gt;"",MAXIFS(Token!$C:$C,Token!$A:$A,$D994),)</f>
        <v/>
      </c>
      <c r="L994" s="21" t="str">
        <f t="shared" si="5"/>
        <v/>
      </c>
    </row>
    <row r="995">
      <c r="A995" s="33" t="str">
        <f t="shared" si="1"/>
        <v/>
      </c>
      <c r="B995" s="22" t="str">
        <f t="shared" si="2"/>
        <v/>
      </c>
      <c r="C995" s="14" t="str">
        <f>IF($A995&lt;&gt;"",MINIFS(Merchant!$A:$A,Merchant!$B:$B,$G$2),)</f>
        <v/>
      </c>
      <c r="D995" s="14" t="str">
        <f t="shared" si="3"/>
        <v/>
      </c>
      <c r="E995" s="14" t="str">
        <f t="shared" si="4"/>
        <v/>
      </c>
      <c r="F995" s="6" t="str">
        <f>IF($A995&lt;&gt;"",MAXIFS(Token!$C:$C,Token!$A:$A,$D995),)</f>
        <v/>
      </c>
      <c r="L995" s="21" t="str">
        <f t="shared" si="5"/>
        <v/>
      </c>
    </row>
    <row r="996">
      <c r="A996" s="33" t="str">
        <f t="shared" si="1"/>
        <v/>
      </c>
      <c r="B996" s="22" t="str">
        <f t="shared" si="2"/>
        <v/>
      </c>
      <c r="C996" s="14" t="str">
        <f>IF($A996&lt;&gt;"",MINIFS(Merchant!$A:$A,Merchant!$B:$B,$G$2),)</f>
        <v/>
      </c>
      <c r="D996" s="14" t="str">
        <f t="shared" si="3"/>
        <v/>
      </c>
      <c r="E996" s="14" t="str">
        <f t="shared" si="4"/>
        <v/>
      </c>
      <c r="F996" s="6" t="str">
        <f>IF($A996&lt;&gt;"",MAXIFS(Token!$C:$C,Token!$A:$A,$D996),)</f>
        <v/>
      </c>
      <c r="L996" s="21" t="str">
        <f t="shared" si="5"/>
        <v/>
      </c>
    </row>
    <row r="997">
      <c r="A997" s="33" t="str">
        <f t="shared" si="1"/>
        <v/>
      </c>
      <c r="B997" s="22" t="str">
        <f t="shared" si="2"/>
        <v/>
      </c>
      <c r="C997" s="14" t="str">
        <f>IF($A997&lt;&gt;"",MINIFS(Merchant!$A:$A,Merchant!$B:$B,$G$2),)</f>
        <v/>
      </c>
      <c r="D997" s="14" t="str">
        <f t="shared" si="3"/>
        <v/>
      </c>
      <c r="E997" s="14" t="str">
        <f t="shared" si="4"/>
        <v/>
      </c>
      <c r="F997" s="6" t="str">
        <f>IF($A997&lt;&gt;"",MAXIFS(Token!$C:$C,Token!$A:$A,$D997),)</f>
        <v/>
      </c>
      <c r="L997" s="21" t="str">
        <f t="shared" si="5"/>
        <v/>
      </c>
    </row>
    <row r="998">
      <c r="A998" s="33" t="str">
        <f t="shared" si="1"/>
        <v/>
      </c>
      <c r="B998" s="22" t="str">
        <f t="shared" si="2"/>
        <v/>
      </c>
      <c r="C998" s="14" t="str">
        <f>IF($A998&lt;&gt;"",MINIFS(Merchant!$A:$A,Merchant!$B:$B,$G$2),)</f>
        <v/>
      </c>
      <c r="D998" s="14" t="str">
        <f t="shared" si="3"/>
        <v/>
      </c>
      <c r="E998" s="14" t="str">
        <f t="shared" si="4"/>
        <v/>
      </c>
      <c r="F998" s="6" t="str">
        <f>IF($A998&lt;&gt;"",MAXIFS(Token!$C:$C,Token!$A:$A,$D998),)</f>
        <v/>
      </c>
      <c r="L998" s="21" t="str">
        <f t="shared" si="5"/>
        <v/>
      </c>
    </row>
    <row r="999">
      <c r="A999" s="33" t="str">
        <f t="shared" si="1"/>
        <v/>
      </c>
      <c r="B999" s="22" t="str">
        <f t="shared" si="2"/>
        <v/>
      </c>
      <c r="C999" s="14" t="str">
        <f>IF($A999&lt;&gt;"",MINIFS(Merchant!$A:$A,Merchant!$B:$B,$G$2),)</f>
        <v/>
      </c>
      <c r="D999" s="14" t="str">
        <f t="shared" si="3"/>
        <v/>
      </c>
      <c r="E999" s="14" t="str">
        <f t="shared" si="4"/>
        <v/>
      </c>
      <c r="F999" s="6" t="str">
        <f>IF($A999&lt;&gt;"",MAXIFS(Token!$C:$C,Token!$A:$A,$D999),)</f>
        <v/>
      </c>
      <c r="L999" s="21" t="str">
        <f t="shared" si="5"/>
        <v/>
      </c>
    </row>
    <row r="1000">
      <c r="A1000" s="33" t="str">
        <f t="shared" si="1"/>
        <v/>
      </c>
      <c r="B1000" s="22" t="str">
        <f t="shared" si="2"/>
        <v/>
      </c>
      <c r="C1000" s="14" t="str">
        <f>IF($A1000&lt;&gt;"",MINIFS(Merchant!$A:$A,Merchant!$B:$B,$G$2),)</f>
        <v/>
      </c>
      <c r="D1000" s="14" t="str">
        <f t="shared" si="3"/>
        <v/>
      </c>
      <c r="E1000" s="14" t="str">
        <f t="shared" si="4"/>
        <v/>
      </c>
      <c r="F1000" s="6" t="str">
        <f>IF($A1000&lt;&gt;"",MAXIFS(Token!$C:$C,Token!$A:$A,$D1000),)</f>
        <v/>
      </c>
      <c r="L1000" s="21" t="str">
        <f t="shared" si="5"/>
        <v/>
      </c>
    </row>
  </sheetData>
  <drawing r:id="rId2"/>
  <legacyDrawing r:id="rId3"/>
</worksheet>
</file>