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Default Extension="jpg" ContentType="image/jpeg"/>
  <Default Extension="jpeg" ContentType="image/jpeg"/>
  <Default Extension="png" ContentType="image/png"/>
  <Default Extension="tiff" ContentType="image/tiff"/>
  <Default Extension="gif" ContentType="image/gif"/>
  <Default Extension="bin" ContentType="application/vnd.openxmlformats-officedocument.oleObject"/>
  <Default Extension="wmf" ContentType="image/x-wmf"/>
  <Default Extension="emf" ContentType="image/x-emf"/>
  <Override PartName="/xl/drawings/drawing4.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comments4.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3"/>
  </bookViews>
  <sheets>
    <sheet state="visible" name="Merchant" sheetId="1" r:id="rId4"/>
    <sheet state="visible" name="Transactions" sheetId="2" r:id="rId5"/>
    <sheet state="visible" name="PaidTransactions" sheetId="3" r:id="rId6"/>
    <sheet state="visible" name="Check" sheetId="4" r:id="rId7"/>
    <sheet state="visible" name="Translation" sheetId="5" r:id="rId8"/>
    <sheet state="visible" name="Token" sheetId="6" r:id="rId9"/>
    <sheet state="hidden" name="Pool" sheetId="7" r:id="rId10"/>
    <sheet state="hidden" name="1" sheetId="8" r:id="rId11"/>
    <sheet state="visible" name="2" sheetId="9" r:id="rId12"/>
    <sheet state="visible" name="3" sheetId="10" r:id="rId13"/>
    <sheet state="hidden" name="Backup of 2" sheetId="11" r:id="rId14"/>
  </sheets>
  <definedNames>
    <definedName name="_xlnm._FilterDatabase" localSheetId="2" hidden="1">PaidTransactions!$A$1:$F$37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Solana exceptionnal hour drifting starting timestamp</t>
      </text>
    </comment>
    <comment authorId="0" ref="G6">
      <text>
        <t xml:space="preserve">Solana exceptionnal hour drifting duration</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2.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Solana exceptionnal hour drifting starting timestamp</t>
      </text>
    </comment>
    <comment authorId="0" ref="G6">
      <text>
        <t xml:space="preserve">Solana exceptionnal hour drifting duration</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Solana exceptionnal hour drifting starting timestamp</t>
      </text>
    </comment>
    <comment authorId="0" ref="G6">
      <text>
        <t xml:space="preserve">Solana exceptionnal hour drifting duration</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comments4.xml><?xml version="1.0" encoding="utf-8"?>
<comments xmlns:r="http://schemas.openxmlformats.org/officeDocument/2006/relationships" xmlns="http://schemas.openxmlformats.org/spreadsheetml/2006/main">
  <authors>
    <author/>
  </authors>
  <commentList>
    <comment authorId="0" ref="G1">
      <text>
        <t xml:space="preserve">Sheet name</t>
      </text>
    </comment>
    <comment authorId="0" ref="G2">
      <text>
        <t xml:space="preserve">Merchant crypto address</t>
      </text>
    </comment>
    <comment authorId="0" ref="G3">
      <text>
        <t xml:space="preserve">Start time (last withdraw)</t>
      </text>
    </comment>
    <comment authorId="0" ref="G4">
      <text>
        <t xml:space="preserve">End time (next withdraw)</t>
      </text>
    </comment>
    <comment authorId="0" ref="G5">
      <text>
        <t xml:space="preserve">Solana exceptionnal hour drifting starting timestamp</t>
      </text>
    </comment>
    <comment authorId="0" ref="G6">
      <text>
        <t xml:space="preserve">Solana exceptionnal hour drifting duration</t>
      </text>
    </comment>
    <comment authorId="0" ref="G7">
      <text>
        <t xml:space="preserve">/!\ UPDATE CELL, DON'T USE /!\</t>
      </text>
    </comment>
    <comment authorId="0" ref="G8">
      <text>
        <t xml:space="preserve">Indicates whether the Transactions sheet should be updated</t>
      </text>
    </comment>
    <comment authorId="0" ref="G9">
      <text>
        <t xml:space="preserve">Transaction search starting time</t>
      </text>
    </comment>
    <comment authorId="0" ref="G10">
      <text>
        <t xml:space="preserve">Transaction search starting time</t>
      </text>
    </comment>
    <comment authorId="0" ref="G11">
      <text>
        <t xml:space="preserve">Indicates whether to seach for transactions</t>
      </text>
    </comment>
  </commentList>
</comments>
</file>

<file path=xl/sharedStrings.xml><?xml version="1.0" encoding="utf-8"?>
<sst xmlns="http://schemas.openxmlformats.org/spreadsheetml/2006/main" count="200" uniqueCount="106">
  <si>
    <t>Not Paid</t>
  </si>
  <si>
    <t>Paid</t>
  </si>
  <si>
    <t>Last withdraw</t>
  </si>
  <si>
    <t>Next withdraw</t>
  </si>
  <si>
    <t>Date</t>
  </si>
  <si>
    <t>Amount</t>
  </si>
  <si>
    <t>Merchant</t>
  </si>
  <si>
    <t>Token</t>
  </si>
  <si>
    <t>Exchange</t>
  </si>
  <si>
    <t>Change rate</t>
  </si>
  <si>
    <t>agEUR</t>
  </si>
  <si>
    <t>UST</t>
  </si>
  <si>
    <t>Crypto Address</t>
  </si>
  <si>
    <t>Company</t>
  </si>
  <si>
    <t>Customer</t>
  </si>
  <si>
    <t>Status</t>
  </si>
  <si>
    <t>Time</t>
  </si>
  <si>
    <t>Duration</t>
  </si>
  <si>
    <t>/blockTime</t>
  </si>
  <si>
    <t>/txHash</t>
  </si>
  <si>
    <t>/status</t>
  </si>
  <si>
    <t>/includeSPLTransfer</t>
  </si>
  <si>
    <t>/confirmations</t>
  </si>
  <si>
    <t>/tokenTransfers/destination_owner</t>
  </si>
  <si>
    <t>/tokenTransfers/amount</t>
  </si>
  <si>
    <t>/tokenTransfers/token/address</t>
  </si>
  <si>
    <t>/tokenTransfers/token/decimals</t>
  </si>
  <si>
    <t>GZLPJYkR3diD8c8vpgb7sXHEH9sG1R9sWa3yPwaL9Peb</t>
  </si>
  <si>
    <t>Le pain d'Annette</t>
  </si>
  <si>
    <t>88r4F8tmgzxyxSoQFz5cWwTMAqtM8xB8pABfL4ikcJyx</t>
  </si>
  <si>
    <t>Nature et bulles</t>
  </si>
  <si>
    <t>English</t>
  </si>
  <si>
    <t>Français</t>
  </si>
  <si>
    <t>Deutsch</t>
  </si>
  <si>
    <t>Error: No transaction</t>
  </si>
  <si>
    <t>Erreur : Aucune transaction</t>
  </si>
  <si>
    <t>Fehler: Keine Transaktion</t>
  </si>
  <si>
    <t>Error: Invalid transaction</t>
  </si>
  <si>
    <t>Erreur : Transaction invalide</t>
  </si>
  <si>
    <t>Fehler: Ungültige Transaktion</t>
  </si>
  <si>
    <t>Error: Wrong merchant</t>
  </si>
  <si>
    <t>Erreur : Marchant différent</t>
  </si>
  <si>
    <t>Fehler: Falscher Händler</t>
  </si>
  <si>
    <t>Error: Wrong token</t>
  </si>
  <si>
    <t>Erreur : Crypto monnaie différente</t>
  </si>
  <si>
    <t>Fehler: Falsches Token</t>
  </si>
  <si>
    <t>Warning: Old transaction</t>
  </si>
  <si>
    <t>Attention : Ancienne transaction</t>
  </si>
  <si>
    <t>Warnung: alte Transaktion</t>
  </si>
  <si>
    <t>Processing...</t>
  </si>
  <si>
    <t>En cours ...</t>
  </si>
  <si>
    <t>Wird bearbeitet...</t>
  </si>
  <si>
    <t>Open</t>
  </si>
  <si>
    <t>Ouvrir</t>
  </si>
  <si>
    <t>Offen</t>
  </si>
  <si>
    <t>In your Solana wallet: &lt;li&gt;Choose &lt;i&gt;"agEUR"&lt;/i&gt; as the payment currency&lt;/li&gt;&lt;li&gt;Enter the amount to pay&lt;/li&gt;&lt;li&gt;Paste the merchant's address from your clipboard&lt;/li&gt;&lt;li&gt;Send payment to merchant&lt;/li&gt;</t>
  </si>
  <si>
    <t>Dans votre porte-monnaie Solana&lt;li&gt;Choisissez &lt;i&gt;"agEUR"&lt;/i&gt; comme monnaie de paiment&lt;/li&gt;&lt;li&gt;Entrez la somme à payer&lt;/li&gt;&lt;li&gt;Collez l'adresse du commerçant présente dans votre presse-papier&lt;/li&gt;&lt;li&gt;Envoyez le paiement au marchand&lt;/li&gt;</t>
  </si>
  <si>
    <t>In Ihrer Solana-Brieftasche: &lt;li&gt;Wählen Sie &lt;i&gt;"agEUR"&lt;/i&gt; als Zahlungswährung aus&lt;/li&gt;&lt;li&gt;Geben Sie den zu zahlenden Betrag ein&lt;/li&gt;&lt;li&gt;Fügen Sie die Adresse des Händlers in Ihre Zwischenablage ein&lt;/li&gt;&lt;li&gt;Senden Sie die Zahlung an Händler&lt;/li&gt;</t>
  </si>
  <si>
    <t>Copy the address of your Solana wallet from your wallet (this will be automatically taken into account to verify the payment)</t>
  </si>
  <si>
    <t>Copiez l'adresse de votre porte-monnaie Solana depuis votre porte-monnaie (elle sera ainsi automatiquement prise en compte pour vérifier le paiement)</t>
  </si>
  <si>
    <t>Sobald die Zahlung gesendet wurde, kopieren Sie die Adresse Ihrer Solana-Brieftasche aus Ihrer Brieftasche (diese wird automatisch berücksichtigt, um die Zahlung zu überprüfen)</t>
  </si>
  <si>
    <t>Verify payment</t>
  </si>
  <si>
    <t>Vérifier le paiement</t>
  </si>
  <si>
    <t>Scheckzahlung</t>
  </si>
  <si>
    <t>Retry</t>
  </si>
  <si>
    <t>Réessayer</t>
  </si>
  <si>
    <t>Wiederholen</t>
  </si>
  <si>
    <t>Help</t>
  </si>
  <si>
    <t>Aide</t>
  </si>
  <si>
    <t>Hilfe</t>
  </si>
  <si>
    <t>($ ago)</t>
  </si>
  <si>
    <t>(il y a $)</t>
  </si>
  <si>
    <t>(vor $)</t>
  </si>
  <si>
    <t>You did not copy your Solana address!</t>
  </si>
  <si>
    <t>Vous n'avez pas copié votre adresse Solana !</t>
  </si>
  <si>
    <t>Sie haben Ihre Solana-Adresse nicht kopiert!</t>
  </si>
  <si>
    <t>Abort</t>
  </si>
  <si>
    <t>Abandonner</t>
  </si>
  <si>
    <t>Abbrechen</t>
  </si>
  <si>
    <t>Error: Your payment could not be verified. You can try again or pay another way. In the event that your payment has been made, we will issue a refund shortly.</t>
  </si>
  <si>
    <t>Erreur : Votre paiement n'a pas pu être vérifié. Vous pouvez essayer de nouveau ou bien payer par un autre moyen. Dans le cas où votre paiement aurait été effectué, nous allons procédé à un remboursement d'ici peu.</t>
  </si>
  <si>
    <t>Fehler: Ihre Zahlung konnte nicht verifiziert werden. Sie können es erneut versuchen oder auf andere Weise bezahlen. Für den Fall, dass Ihre Zahlung erfolgt ist, werden wir in Kürze eine Rückerstattung vornehmen.</t>
  </si>
  <si>
    <t>Success</t>
  </si>
  <si>
    <t>Validé</t>
  </si>
  <si>
    <t>Erfolg</t>
  </si>
  <si>
    <t>,</t>
  </si>
  <si>
    <t xml:space="preserve"> </t>
  </si>
  <si>
    <t>.</t>
  </si>
  <si>
    <t>Symbol</t>
  </si>
  <si>
    <t>Address</t>
  </si>
  <si>
    <t>Exchange Rate</t>
  </si>
  <si>
    <t>CbNYA9n3927uXUukee2Hf4tm3xxkffJPPZvGazc2EAH1</t>
  </si>
  <si>
    <t>USDC</t>
  </si>
  <si>
    <t>EPjFWdd5AufqSSqeM2qN1xzybapC8G4wEGGkZwyTDt1v</t>
  </si>
  <si>
    <t>USDT</t>
  </si>
  <si>
    <t>Es9vMFrzaCERmJfrF4H2FYD4KCoNkY11McCe8BenwNYB</t>
  </si>
  <si>
    <t>EUR</t>
  </si>
  <si>
    <t>Currency</t>
  </si>
  <si>
    <t>Change Rate</t>
  </si>
  <si>
    <t>/total</t>
  </si>
  <si>
    <t>/data/changeAmount</t>
  </si>
  <si>
    <t>/data/decimals</t>
  </si>
  <si>
    <t>/data/symbol</t>
  </si>
  <si>
    <t>/data/blockTime</t>
  </si>
  <si>
    <t>/data/owner</t>
  </si>
  <si>
    <t>/tokenTransfers/token/symbol</t>
  </si>
  <si>
    <t>Success</t>
  </si>
  <si>
    <t>true</t>
  </si>
  <si>
    <t>&lt;&gt;</t>
  </si>
  <si>
    <t>&lt;&gt;</t>
  </si>
  <si>
    <t>&lt;&gt;</t>
  </si>
  <si>
    <t>Success</t>
  </si>
  <si>
    <t>true</t>
  </si>
  <si>
    <t>&lt;&gt;</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</si>
</sst>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dr="http://schemas.openxmlformats.org/drawingml/2006/spreadsheetDrawing" count="8" mc:Ignorable="x14ac">
  <numFmts count="16">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dd&quot;/&quot;mm&quot;/&quot;yyyy"/>
    <numFmt numFmtId="165" formatCode="#,##0.00[$ €]"/>
    <numFmt numFmtId="166" formatCode="dd&quot;/&quot;mm&quot;/&quot;yyyy&quot; &quot;hh&quot;:&quot;mm&quot;:&quot;ss"/>
    <numFmt numFmtId="167" formatCode="0.000"/>
    <numFmt numFmtId="168" formatCode="#,##0.00##\ [$€-1]"/>
    <numFmt numFmtId="169" formatCode="0.00000"/>
    <numFmt numFmtId="170" formatCode="#,##0.00\ [$€-1]"/>
    <numFmt numFmtId="171" formatCode="m/d/yyyy h:mm:ss"/>
  </numFmts>
  <fonts count="7">
    <font>
      <name val="Arial"/>
      <color rgb="FF000000"/>
      <sz val="10"/>
      <scheme val="minor"/>
    </font>
    <font>
      <name val="Arial"/>
      <b/>
      <color rgb="FF000000"/>
      <sz val="12"/>
      <scheme val="minor"/>
    </font>
    <font>
      <name val="Arial"/>
      <color rgb="FF000000"/>
      <sz val="12"/>
      <scheme val="minor"/>
    </font>
    <font>
      <name val="Arial"/>
      <color rgb="FF000000"/>
      <sz val="12"/>
    </font>
    <font>
      <name val="Arial"/>
      <b/>
      <color rgb="FF000000"/>
      <sz val="12"/>
    </font>
    <font>
      <name val="Arial"/>
      <b/>
      <i/>
      <color rgb="FF000000"/>
      <sz val="12"/>
      <scheme val="minor"/>
    </font>
    <font>
      <name val="Arial"/>
      <b/>
      <i/>
      <color rgb="FF000000"/>
      <sz val="12"/>
    </font>
  </fonts>
  <fills count="6">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rgb="FFFF9900"/>
        <bgColor rgb="FFFF9900"/>
      </patternFill>
    </fill>
    <fill>
      <patternFill patternType="solid">
        <fgColor rgb="FFFFFF00"/>
        <bgColor rgb="FFFFFF00"/>
      </patternFill>
    </fill>
  </fills>
  <borders count="3">
    <border/>
    <border>
      <left style="thin">
        <color rgb="FF000000"/>
      </left>
    </border>
    <border>
      <bottom style="thin">
        <color rgb="FF000000"/>
      </bottom>
    </border>
  </borders>
  <cellStyleXfs count="1">
    <xf numFmtId="0" fontId="0" fillId="0" borderId="0" xfId="0"/>
  </cellStyleXfs>
  <cellXfs count="39">
    <xf numFmtId="0" fontId="0" fillId="0" borderId="0" xfId="0"/>
    <xf numFmtId="0" fontId="1" fillId="2" borderId="0" xfId="0" applyFont="1" applyFill="1" applyAlignment="1">
      <alignment horizontal="center"/>
    </xf>
    <xf numFmtId="0" fontId="1" fillId="3" borderId="1" xfId="0" applyFont="1" applyFill="1" applyBorder="1" applyAlignment="1">
      <alignment horizontal="center"/>
    </xf>
    <xf numFmtId="0" fontId="1" fillId="3" borderId="0" xfId="0" applyFont="1" applyFill="1" applyAlignment="1">
      <alignment horizontal="center"/>
    </xf>
    <xf numFmtId="164" fontId="1" fillId="3" borderId="0" xfId="0" applyNumberFormat="1" applyFont="1" applyFill="1" applyAlignment="1">
      <alignment horizontal="center"/>
    </xf>
    <xf numFmtId="0" fontId="2" fillId="0" borderId="0" xfId="0" applyFont="1"/>
    <xf numFmtId="9" fontId="2" fillId="0" borderId="0" xfId="0" applyNumberFormat="1" applyFont="1"/>
    <xf numFmtId="165" fontId="2" fillId="0" borderId="1" xfId="0" applyNumberFormat="1" applyFont="1" applyBorder="1"/>
    <xf numFmtId="165" fontId="2" fillId="0" borderId="0" xfId="0" applyNumberFormat="1" applyFont="1"/>
    <xf numFmtId="166" fontId="2" fillId="0" borderId="0" xfId="0" applyNumberFormat="1" applyFont="1"/>
    <xf numFmtId="167" fontId="1" fillId="2" borderId="0" xfId="0" applyNumberFormat="1" applyFont="1" applyFill="1" applyAlignment="1">
      <alignment horizontal="center"/>
    </xf>
    <xf numFmtId="168" fontId="2" fillId="0" borderId="0" xfId="0" applyNumberFormat="1" applyFont="1"/>
    <xf numFmtId="0" fontId="2" fillId="0" borderId="0" xfId="0" applyFont="1"/>
    <xf numFmtId="169" fontId="2" fillId="0" borderId="0" xfId="0" applyNumberFormat="1" applyFont="1"/>
    <xf numFmtId="166" fontId="3" fillId="0" borderId="0" xfId="0" applyNumberFormat="1" applyFont="1" applyAlignment="1">
      <alignment horizontal="right"/>
    </xf>
    <xf numFmtId="0" fontId="2" fillId="0" borderId="0" xfId="0" applyFont="1"/>
    <xf numFmtId="0" fontId="4" fillId="4" borderId="0" xfId="0" applyFont="1" applyFill="1" applyAlignment="1">
      <alignment horizontal="center"/>
    </xf>
    <xf numFmtId="0" fontId="1" fillId="4" borderId="0" xfId="0" applyFont="1" applyFill="1" applyAlignment="1">
      <alignment horizontal="center"/>
    </xf>
    <xf numFmtId="0" fontId="1" fillId="4" borderId="0" xfId="0" applyFont="1" applyFill="1" applyAlignment="1">
      <alignment horizontal="center"/>
    </xf>
    <xf numFmtId="0" fontId="1" fillId="5" borderId="1" xfId="0" applyFont="1" applyFill="1" applyBorder="1" applyAlignment="1">
      <alignment horizontal="center"/>
    </xf>
    <xf numFmtId="0" fontId="1" fillId="5" borderId="0" xfId="0" applyFont="1" applyFill="1" applyAlignment="1">
      <alignment horizontal="center"/>
    </xf>
    <xf numFmtId="0" fontId="2" fillId="0" borderId="1" xfId="0" applyFont="1" applyBorder="1"/>
    <xf numFmtId="168" fontId="2" fillId="0" borderId="0" xfId="0" applyNumberFormat="1" applyFont="1"/>
    <xf numFmtId="166" fontId="2" fillId="0" borderId="0" xfId="0" applyNumberFormat="1" applyFont="1"/>
    <xf numFmtId="46" fontId="2" fillId="0" borderId="0" xfId="0" applyNumberFormat="1" applyFont="1"/>
    <xf numFmtId="0" fontId="5" fillId="2" borderId="0" xfId="0" applyFont="1" applyFill="1" applyAlignment="1">
      <alignment horizontal="center" wrapText="1"/>
    </xf>
    <xf numFmtId="0" fontId="6" fillId="2" borderId="0" xfId="0" applyFont="1" applyFill="1" applyAlignment="1">
      <alignment horizontal="center" vertical="top" wrapText="1"/>
    </xf>
    <xf numFmtId="0" fontId="2" fillId="0" borderId="0" xfId="0" applyFont="1" applyAlignment="1">
      <alignment wrapText="1"/>
    </xf>
    <xf numFmtId="0" fontId="2" fillId="0" borderId="2" xfId="0" applyFont="1" applyBorder="1" applyAlignment="1">
      <alignment wrapText="1"/>
    </xf>
    <xf numFmtId="170" fontId="3" fillId="0" borderId="0" xfId="0" applyNumberFormat="1" applyFont="1" applyAlignment="1">
      <alignment horizontal="center" vertical="top" wrapText="1"/>
    </xf>
    <xf numFmtId="0" fontId="3" fillId="0" borderId="0" xfId="0" applyFont="1" applyAlignment="1">
      <alignment horizontal="center" vertical="top" wrapText="1"/>
    </xf>
    <xf numFmtId="0" fontId="2" fillId="0" borderId="0" xfId="0" applyFont="1"/>
    <xf numFmtId="166" fontId="2" fillId="0" borderId="0" xfId="0" applyNumberFormat="1" applyFont="1"/>
    <xf numFmtId="164" fontId="2" fillId="0" borderId="0" xfId="0" applyNumberFormat="1" applyFont="1"/>
    <xf numFmtId="19" fontId="2" fillId="0" borderId="0" xfId="0" applyNumberFormat="1" applyFont="1"/>
    <xf numFmtId="21" fontId="2" fillId="0" borderId="0" xfId="0" applyNumberFormat="1" applyFont="1"/>
    <xf numFmtId="19" fontId="2" fillId="0" borderId="0" xfId="0" applyNumberFormat="1" applyFont="1"/>
    <xf numFmtId="171" fontId="2" fillId="0" borderId="0" xfId="0" applyNumberFormat="1" applyFont="1"/>
    <xf numFmtId="0" fontId="1" fillId="5" borderId="0" xfId="0" applyFont="1" applyFill="1" applyAlignment="1">
      <alignment horizontal="center"/>
    </xf>
  </cellXfs>
  <cellStyles count="1">
    <cellStyle name="Normal" xfId="0"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 TargetMode="Internal"/><Relationship Id="rId10" Type="http://schemas.openxmlformats.org/officeDocument/2006/relationships/worksheet" Target="worksheets/sheet7.xml" TargetMode="Internal"/><Relationship Id="rId11" Type="http://schemas.openxmlformats.org/officeDocument/2006/relationships/worksheet" Target="worksheets/sheet8.xml" TargetMode="Internal"/><Relationship Id="rId12" Type="http://schemas.openxmlformats.org/officeDocument/2006/relationships/worksheet" Target="worksheets/sheet9.xml" TargetMode="Internal"/><Relationship Id="rId13" Type="http://schemas.openxmlformats.org/officeDocument/2006/relationships/worksheet" Target="worksheets/sheet10.xml" TargetMode="Internal"/><Relationship Id="rId14" Type="http://schemas.openxmlformats.org/officeDocument/2006/relationships/worksheet" Target="worksheets/sheet11.xml" TargetMode="Internal"/><Relationship Id="rId2" Type="http://schemas.openxmlformats.org/officeDocument/2006/relationships/styles" Target="styles.xml" TargetMode="Internal"/><Relationship Id="rId3" Type="http://schemas.openxmlformats.org/officeDocument/2006/relationships/sharedStrings" Target="sharedStrings.xml" TargetMode="Internal"/><Relationship Id="rId4" Type="http://schemas.openxmlformats.org/officeDocument/2006/relationships/worksheet" Target="worksheets/sheet1.xml" TargetMode="Internal"/><Relationship Id="rId5" Type="http://schemas.openxmlformats.org/officeDocument/2006/relationships/worksheet" Target="worksheets/sheet2.xml" TargetMode="Internal"/><Relationship Id="rId6" Type="http://schemas.openxmlformats.org/officeDocument/2006/relationships/worksheet" Target="worksheets/sheet3.xml" TargetMode="Internal"/><Relationship Id="rId7" Type="http://schemas.openxmlformats.org/officeDocument/2006/relationships/worksheet" Target="worksheets/sheet4.xml" TargetMode="Internal"/><Relationship Id="rId8" Type="http://schemas.openxmlformats.org/officeDocument/2006/relationships/worksheet" Target="worksheets/sheet5.xml" TargetMode="Internal"/><Relationship Id="rId9" Type="http://schemas.openxmlformats.org/officeDocument/2006/relationships/worksheet" Target="worksheets/sheet6.xml" TargetMode="In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TargetMode="In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 TargetMode="Internal"/><Relationship Id="rId2" Type="http://schemas.openxmlformats.org/officeDocument/2006/relationships/drawing" Target="../drawings/drawing10.xml" TargetMode="Internal"/><Relationship Id="rId3" Type="http://schemas.openxmlformats.org/officeDocument/2006/relationships/vmlDrawing" Target="../drawings/vmlDrawing3.vml" TargetMode="Interna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 TargetMode="Internal"/><Relationship Id="rId2" Type="http://schemas.openxmlformats.org/officeDocument/2006/relationships/drawing" Target="../drawings/drawing11.xml" TargetMode="Internal"/><Relationship Id="rId3" Type="http://schemas.openxmlformats.org/officeDocument/2006/relationships/vmlDrawing" Target="../drawings/vmlDrawing4.vml" TargetMode="In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TargetMode="In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 TargetMode="In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 TargetMode="In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 TargetMode="In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 TargetMode="In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 TargetMode="In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 TargetMode="Internal"/><Relationship Id="rId2" Type="http://schemas.openxmlformats.org/officeDocument/2006/relationships/drawing" Target="../drawings/drawing8.xml" TargetMode="Internal"/><Relationship Id="rId3" Type="http://schemas.openxmlformats.org/officeDocument/2006/relationships/vmlDrawing" Target="../drawings/vmlDrawing1.vml" TargetMode="In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 TargetMode="Internal"/><Relationship Id="rId2" Type="http://schemas.openxmlformats.org/officeDocument/2006/relationships/drawing" Target="../drawings/drawing9.xml" TargetMode="Internal"/><Relationship Id="rId3" Type="http://schemas.openxmlformats.org/officeDocument/2006/relationships/vmlDrawing" Target="../drawings/vmlDrawing2.vml" TargetMode="Internal"/></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1" topLeftCell="A2" activePane="bottomLeft" state="frozen"/>
      <selection pane="bottomLeft" activeCell="B3" sqref="B3"/>
    </sheetView>
  </sheetViews>
  <sheetFormatPr baseColWidth="8" defaultColWidth="12.63" defaultRowHeight="15"/>
  <cols>
    <col min="1" max="1" width="5.25" customWidth="1"/>
    <col min="2" max="2" width="17.38" customWidth="1"/>
    <col min="3" max="3" width="13.5" customWidth="1"/>
    <col min="4" max="4" width="8.38" customWidth="1"/>
    <col min="5" max="5" width="8.25" customWidth="1"/>
    <col min="6" max="6" width="9.88" customWidth="1"/>
    <col min="7" max="8" width="10.13" customWidth="1"/>
    <col min="9" max="10" width="15.75" customWidth="1"/>
    <col min="11" max="11" width="21.75" hidden="1" customWidth="1"/>
  </cols>
  <sheetData>
    <row r="1">
      <c r="A1" s="1" t="str">
        <f>IFERROR(__xludf.DUMMYFUNCTION("IMPORTRANGE(""https://docs.google.com/spreadsheets/d/1_3xkbHqUd8_WE7W39l9YM097EKIFRe_ZVYNR6he5J80/edit#gid=838843478"",""Merchant!A:F"")"),"Index")</f>
        <v>Index</v>
      </c>
      <c r="B1" s="1" t="str">
        <f>IFERROR(__xludf.DUMMYFUNCTION("""COMPUTED_VALUE"""),"Crypto Address")</f>
        <v>Crypto Address</v>
      </c>
      <c r="C1" s="1" t="str">
        <f>IFERROR(__xludf.DUMMYFUNCTION("""COMPUTED_VALUE"""),"Company")</f>
        <v>Company</v>
      </c>
      <c r="D1" s="1" t="str">
        <f>IFERROR(__xludf.DUMMYFUNCTION("""COMPUTED_VALUE"""),"Fiat Ratio")</f>
        <v>Fiat Ratio</v>
      </c>
      <c r="E1" s="1" t="str">
        <f>IFERROR(__xludf.DUMMYFUNCTION("""COMPUTED_VALUE"""),"Withdraw")</f>
        <v>Withdraw</v>
      </c>
      <c r="F1" s="1" t="str">
        <f>IFERROR(__xludf.DUMMYFUNCTION("""COMPUTED_VALUE"""),"Notification")</f>
        <v>Notification</v>
      </c>
      <c r="G1" s="2" t="s">
        <v>0</v>
      </c>
      <c r="H1" s="3" t="s">
        <v>1</v>
      </c>
      <c r="I1" s="4" t="s">
        <v>2</v>
      </c>
      <c r="J1" s="3" t="s">
        <v>3</v>
      </c>
      <c r="K1" s="3" t="str">
        <f>IFERROR(__xludf.DUMMYFUNCTION("IMPORTRANGE(""https://docs.google.com/spreadsheets/d/1_3xkbHqUd8_WE7W39l9YM097EKIFRe_ZVYNR6he5J80/edit#gid=838843478"",""Merchant!G:G"")"),"Email")</f>
        <v>Email</v>
      </c>
    </row>
    <row r="2">
      <c r="A2" s="5">
        <f>IFERROR(__xludf.DUMMYFUNCTION("""COMPUTED_VALUE"""),2.0)</f>
        <v>2</v>
      </c>
      <c r="B2" s="5" t="str">
        <f>IFERROR(__xludf.DUMMYFUNCTION("""COMPUTED_VALUE"""),"GZLPJYkR3diD8c8vpgb7sXHEH9sG1R9sWa3yPwaL9Peb")</f>
        <v>GZLPJYkR3diD8c8vpgb7sXHEH9sG1R9sWa3yPwaL9Peb</v>
      </c>
      <c r="C2" s="5" t="str">
        <f>IFERROR(__xludf.DUMMYFUNCTION("""COMPUTED_VALUE"""),"Le pain d'Annette")</f>
        <v>Le pain d'Annette</v>
      </c>
      <c r="D2" s="6">
        <f>IFERROR(__xludf.DUMMYFUNCTION("""COMPUTED_VALUE"""),1.0)</f>
        <v>1</v>
      </c>
      <c r="E2" s="5" t="str">
        <f>IFERROR(__xludf.DUMMYFUNCTION("""COMPUTED_VALUE"""),"Weekly")</f>
        <v>Weekly</v>
      </c>
      <c r="F2" s="5" t="str">
        <f>IFERROR(__xludf.DUMMYFUNCTION("""COMPUTED_VALUE"""),"No")</f>
        <v>No</v>
      </c>
      <c r="G2" s="7">
        <f>SUMIFS(Transactions!$B:$B,Transactions!$C:$C,$A2)</f>
        <v>0</v>
      </c>
      <c r="H2" s="8">
        <f>SUMIFS(PaidTransactions!$B:$B,PaidTransactions!$C:$C,$A2)</f>
        <v>187.19</v>
      </c>
      <c r="I2" s="9">
        <v>44731.9076076505</v>
      </c>
      <c r="J2" s="9">
        <f>SWITCH($E2,"Monthly",DATE(YEAR(TODAY()),MONTH(TODAY())+1,1),"Weekly",TODAY()+7-WEEKDAY(TODAY(),2),"Daily",TODAY()) + TIME(21,0,0)</f>
        <v>44738.875</v>
      </c>
      <c r="K2" s="9" t="str">
        <f>IFERROR(__xludf.DUMMYFUNCTION("""COMPUTED_VALUE"""),"lepaindannette@free.fr")</f>
        <v>lepaindannette@free.fr</v>
      </c>
    </row>
    <row r="3">
      <c r="A3" s="5">
        <f>IFERROR(__xludf.DUMMYFUNCTION("""COMPUTED_VALUE"""),3.0)</f>
        <v>3</v>
      </c>
      <c r="B3" s="5" t="str">
        <f>IFERROR(__xludf.DUMMYFUNCTION("""COMPUTED_VALUE"""),"88r4F8tmgzxyxSoQFz5cWwTMAqtM8xB8pABfL4ikcJyx")</f>
        <v>88r4F8tmgzxyxSoQFz5cWwTMAqtM8xB8pABfL4ikcJyx</v>
      </c>
      <c r="C3" s="5" t="str">
        <f>IFERROR(__xludf.DUMMYFUNCTION("""COMPUTED_VALUE"""),"Nature et bulles")</f>
        <v>Nature et bulles</v>
      </c>
      <c r="D3" s="6">
        <f>IFERROR(__xludf.DUMMYFUNCTION("""COMPUTED_VALUE"""),1.0)</f>
        <v>1</v>
      </c>
      <c r="E3" s="5" t="str">
        <f>IFERROR(__xludf.DUMMYFUNCTION("""COMPUTED_VALUE"""),"Weekly")</f>
        <v>Weekly</v>
      </c>
      <c r="F3" s="5" t="str">
        <f>IFERROR(__xludf.DUMMYFUNCTION("""COMPUTED_VALUE"""),"No")</f>
        <v>No</v>
      </c>
      <c r="G3" s="7">
        <f>SUMIFS(Transactions!$B:$B,Transactions!$C:$C,$A3)</f>
        <v>0</v>
      </c>
      <c r="H3" s="8">
        <f>SUMIFS(PaidTransactions!$B:$B,PaidTransactions!$C:$C,$A3)</f>
        <v>29</v>
      </c>
      <c r="I3" s="9">
        <v>44731.9076076505</v>
      </c>
      <c r="J3" s="9">
        <v>44738.875</v>
      </c>
      <c r="K3" s="9" t="str">
        <f>IFERROR(__xludf.DUMMYFUNCTION("""COMPUTED_VALUE"""),"contact@natureetbulles.com")</f>
        <v>contact@natureetbulles.com</v>
      </c>
    </row>
  </sheetData>
  <drawing r:id="rId1"/>
</worksheet>
</file>

<file path=xl/worksheets/sheet10.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1" topLeftCell="A2" activePane="bottomLeft" state="frozen"/>
      <selection pane="bottomLeft" activeCell="B3" sqref="B3"/>
    </sheetView>
  </sheetViews>
  <sheetFormatPr baseColWidth="8" defaultColWidth="12.63" defaultRowHeight="15"/>
  <cols>
    <col min="1" max="1" width="15.75" customWidth="1"/>
    <col min="7" max="7" width="12.63" customWidth="1"/>
  </cols>
  <sheetData>
    <row r="1">
      <c r="A1" s="1" t="s">
        <v>4</v>
      </c>
      <c r="B1" s="1" t="s">
        <v>5</v>
      </c>
      <c r="C1" s="1" t="s">
        <v>6</v>
      </c>
      <c r="D1" s="1" t="s">
        <v>7</v>
      </c>
      <c r="E1" s="1" t="s">
        <v>8</v>
      </c>
      <c r="F1" s="10" t="s">
        <v>9</v>
      </c>
      <c r="G1" s="12">
        <v>3</v>
      </c>
      <c r="H1" s="12" t="s">
        <v>99</v>
      </c>
      <c r="I1" s="5" t="s">
        <v>100</v>
      </c>
      <c r="J1" s="5" t="s">
        <v>101</v>
      </c>
      <c r="K1" s="5" t="s">
        <v>102</v>
      </c>
      <c r="L1" s="5" t="s">
        <v>103</v>
      </c>
      <c r="M1" s="5" t="s">
        <v>104</v>
      </c>
    </row>
    <row r="2">
      <c r="A2" s="32">
        <f>IF(IFERROR($H2,0)*$J2&gt;0,$L2/86400+DATE(1970,1,1)+IF($L2*1&gt;=$G$5,$G$6,0),)</f>
        <v>0</v>
      </c>
      <c r="B2" s="22" t="e">
        <f>IF($A2&lt;&gt;"",$E2*$F2,)</f>
        <v>#VALUE!</v>
      </c>
      <c r="C2" s="12" t="str">
        <f>IF($A2&lt;&gt;"",MINIFS(Merchant!$A:$A,Merchant!$C:$C,$G$2),)</f>
        <v/>
      </c>
      <c r="D2" s="12" t="s">
        <f>IF($A2&lt;&gt;"",$K2,)</f>
      </c>
      <c r="E2" s="12" t="str">
        <f>IF($A2&lt;&gt;"",$H2/POW(10,$J2),)</f>
        <v/>
      </c>
      <c r="F2" s="11" t="str">
        <f>IF($A2&lt;&gt;"",MAXIFS(Token!$C:$C,Token!$A:$A,$D2),)</f>
        <v/>
      </c>
      <c r="G2" s="12" t="str">
        <f>VLOOKUP($G1,Merchant!$A:$B,2)</f>
        <v>88r4F8tmgzxyxSoQFz5cWwTMAqtM8xB8pABfL4ikcJyx</v>
      </c>
      <c r="H2" s="5" t="str">
        <f>IFERROR(__xludf.DUMMYFUNCTION("IF(AND($G$11,$G$1&gt;1,INDEX(I:I,ROW()-1)&lt;&gt;""""),ImportJSON(""https://public-api.solscan.io/account/splTransfers?account=""&amp;$G$2&amp;""&amp;fromTime=""&amp;TO_TEXT($G$3)&amp;""&amp;toTime=""&amp;TO_TEXT($G$4)&amp;""&amp;offset=""&amp;ROW()-2&amp;""&amp;limit=50""&amp;$G$7,TEXTJOIN("","",1,$H$1:$M$1),""noH"&amp;"eaders""),)"),"-1")</f>
        <v>-1</v>
      </c>
    </row>
    <row r="3">
      <c r="A3" s="32">
        <f>IF(IFERROR($H3,0)*$J3&gt;0,$L3/86400+DATE(1970,1,1)+IF($L3*1&gt;=$G$5,$G$6,0),)</f>
        <v>0</v>
      </c>
      <c r="B3" s="22" t="e">
        <f>IF($A3&lt;&gt;"",$E3*$F3,)</f>
        <v>#VALUE!</v>
      </c>
      <c r="C3" s="12" t="str">
        <f>IF($A3&lt;&gt;"",MINIFS(Merchant!$A:$A,Merchant!$C:$C,$G$2),)</f>
        <v/>
      </c>
      <c r="D3" s="12" t="s">
        <f>IF($A3&lt;&gt;"",$K3,)</f>
      </c>
      <c r="E3" s="12" t="str">
        <v/>
      </c>
      <c r="F3" s="11" t="str">
        <f>IF($A3&lt;&gt;"",MAXIFS(Token!$C:$C,Token!$A:$A,$D3),)</f>
        <v/>
      </c>
      <c r="G3" s="36">
        <f>(VLOOKUP($G$1,Merchant!$A:$J,9)-DATE(1970,1,1)-IF($G$6&lt;&gt;"",$G$6,0))*86400</f>
        <v>1655668017.301</v>
      </c>
    </row>
    <row r="4">
      <c r="A4" s="32">
        <f>IF(IFERROR($H4,0)*$J4&gt;0,$L4/86400+DATE(1970,1,1)+IF($L4*1&gt;=$G$5,$G$6,0),)</f>
        <v>0</v>
      </c>
      <c r="B4" s="22" t="e">
        <f>IF($A4&lt;&gt;"",$E4*$F4,)</f>
        <v>#VALUE!</v>
      </c>
      <c r="C4" s="12" t="str">
        <f>IF($A4&lt;&gt;"",MINIFS(Merchant!$A:$A,Merchant!$C:$C,$G$2),)</f>
        <v/>
      </c>
      <c r="D4" s="12" t="s">
        <f>IF($A4&lt;&gt;"",$K4,)</f>
      </c>
      <c r="E4" s="12" t="str">
        <v/>
      </c>
      <c r="F4" s="11" t="str">
        <f>IF($A4&lt;&gt;"",MAXIFS(Token!$C:$C,Token!$A:$A,$D4),)</f>
        <v/>
      </c>
      <c r="G4" s="37">
        <f>(MAX($G$12+1,VLOOKUP($G$1,Merchant!$A:$J,10))-DATE(1970,1,1)-IF($G$6&lt;&gt;"",$G$6,0))*86400</f>
        <v>1656270000</v>
      </c>
    </row>
    <row r="5">
      <c r="A5" s="32">
        <f>IF(IFERROR($H5,0)*$J5&gt;0,$L5/86400+DATE(1970,1,1)+IF($L5*1&gt;=$G$5,$G$6,0),)</f>
        <v>0</v>
      </c>
      <c r="B5" s="22" t="e">
        <f>IF($A5&lt;&gt;"",$E5*$F5,)</f>
        <v>#VALUE!</v>
      </c>
      <c r="C5" s="12" t="str">
        <f>IF($A5&lt;&gt;"",MINIFS(Merchant!$A:$A,Merchant!$C:$C,$G$2),)</f>
        <v/>
      </c>
      <c r="D5" s="12" t="s">
        <f>IF($A5&lt;&gt;"",$K5,)</f>
      </c>
      <c r="E5" s="12" t="str">
        <v/>
      </c>
      <c r="F5" s="11" t="str">
        <f>IF($A5&lt;&gt;"",MAXIFS(Token!$C:$C,Token!$A:$A,$D5),)</f>
        <v/>
      </c>
      <c r="G5" s="33">
        <f>(DATE(2022,6,6)-DATE(1970,1,1)-IF($G$6&lt;&gt;"",$G$6,0))*86400</f>
        <v>1654466400</v>
      </c>
    </row>
    <row r="6">
      <c r="A6" s="32">
        <f>IF(IFERROR($H6,0)*$J6&gt;0,$L6/86400+DATE(1970,1,1)+IF($L6*1&gt;=$G$5,$G$6,0),)</f>
        <v>0</v>
      </c>
      <c r="B6" s="22" t="e">
        <f>IF($A6&lt;&gt;"",$E6*$F6,)</f>
        <v>#VALUE!</v>
      </c>
      <c r="C6" s="12" t="str">
        <f>IF($A6&lt;&gt;"",MINIFS(Merchant!$A:$A,Merchant!$C:$C,$G$2),)</f>
        <v/>
      </c>
      <c r="D6" s="12" t="s">
        <f>IF($A6&lt;&gt;"",$K6,)</f>
      </c>
      <c r="E6" s="12" t="str">
        <v/>
      </c>
      <c r="F6" s="11" t="str">
        <f>IF($A6&lt;&gt;"",MAXIFS(Token!$C:$C,Token!$A:$A,$D6),)</f>
        <v/>
      </c>
      <c r="G6" s="34">
        <f>TIME(2,0,0)</f>
        <v>0.0833333333333333</v>
      </c>
    </row>
    <row r="7">
      <c r="A7" s="32">
        <f>IF(IFERROR($H7,0)*$J7&gt;0,$L7/86400+DATE(1970,1,1)+IF($L7*1&gt;=$G$5,$G$6,0),)</f>
        <v>0</v>
      </c>
      <c r="B7" s="22" t="e">
        <f>IF($A7&lt;&gt;"",$E7*$F7,)</f>
        <v>#VALUE!</v>
      </c>
      <c r="C7" s="12" t="str">
        <f>IF($A7&lt;&gt;"",MINIFS(Merchant!$A:$A,Merchant!$C:$C,$G$2),)</f>
        <v/>
      </c>
      <c r="D7" s="12" t="s">
        <f>IF($A7&lt;&gt;"",$K7,)</f>
      </c>
      <c r="E7" s="12" t="str">
        <v/>
      </c>
      <c r="F7" s="11" t="str">
        <f>IF($A7&lt;&gt;"",MAXIFS(Token!$C:$C,Token!$A:$A,$D7),)</f>
        <v/>
      </c>
      <c r="G7" s="12"/>
    </row>
    <row r="8">
      <c r="A8" s="32">
        <f>IF(IFERROR($H8,0)*$J8&gt;0,$L8/86400+DATE(1970,1,1)+IF($L8*1&gt;=$G$5,$G$6,0),)</f>
        <v>0</v>
      </c>
      <c r="B8" s="22" t="e">
        <f>IF($A8&lt;&gt;"",$E8*$F8,)</f>
        <v>#VALUE!</v>
      </c>
      <c r="C8" s="12" t="str">
        <f>IF($A8&lt;&gt;"",MINIFS(Merchant!$A:$A,Merchant!$C:$C,$G$2),)</f>
        <v/>
      </c>
      <c r="D8" s="12" t="s">
        <f>IF($A8&lt;&gt;"",$K8,)</f>
      </c>
      <c r="E8" s="12" t="str">
        <v/>
      </c>
      <c r="F8" s="11" t="str">
        <f>IF($A8&lt;&gt;"",MAXIFS(Token!$C:$C,Token!$A:$A,$D8),)</f>
        <v/>
      </c>
      <c r="G8" s="5" t="e">
        <f>COUNTIF(OFFSET(A:A,1,0),"&lt;&gt;")&lt;&gt;COUNTIF(Transactions!C:C,$G$1)</f>
        <v>#REF!</v>
      </c>
    </row>
    <row r="9">
      <c r="A9" s="32">
        <f>IF(IFERROR($H9,0)*$J9&gt;0,$L9/86400+DATE(1970,1,1)+IF($L9*1&gt;=$G$5,$G$6,0),)</f>
        <v>0</v>
      </c>
      <c r="B9" s="22" t="e">
        <f>IF($A9&lt;&gt;"",$E9*$F9,)</f>
        <v>#VALUE!</v>
      </c>
      <c r="C9" s="12" t="str">
        <f>IF($A9&lt;&gt;"",MINIFS(Merchant!$A:$A,Merchant!$C:$C,$G$2),)</f>
        <v/>
      </c>
      <c r="D9" s="12" t="s">
        <f>IF($A9&lt;&gt;"",$K9,)</f>
      </c>
      <c r="E9" s="12" t="str">
        <v/>
      </c>
      <c r="F9" s="11" t="str">
        <f>IF($A9&lt;&gt;"",MAXIFS(Token!$C:$C,Token!$A:$A,$D9),)</f>
        <v/>
      </c>
      <c r="G9" s="35">
        <f>TODAY()+TIME(7,0,0)</f>
        <v>44735.2916666667</v>
      </c>
    </row>
    <row r="10">
      <c r="A10" s="32">
        <f>IF(IFERROR($H10,0)*$J10&gt;0,$L10/86400+DATE(1970,1,1)+IF($L10*1&gt;=$G$5,$G$6,0),)</f>
        <v>0</v>
      </c>
      <c r="B10" s="22" t="e">
        <f>IF($A10&lt;&gt;"",$E10*$F10,)</f>
        <v>#VALUE!</v>
      </c>
      <c r="C10" s="12" t="str">
        <f>IF($A10&lt;&gt;"",MINIFS(Merchant!$A:$A,Merchant!$C:$C,$G$2),)</f>
        <v/>
      </c>
      <c r="D10" s="12" t="s">
        <f>IF($A10&lt;&gt;"",$K10,)</f>
      </c>
      <c r="E10" s="12" t="str">
        <v/>
      </c>
      <c r="F10" s="11" t="str">
        <f>IF($A10&lt;&gt;"",MAXIFS(Token!$C:$C,Token!$A:$A,$D10),)</f>
        <v/>
      </c>
      <c r="G10" s="35">
        <f>TODAY()+TIME(22,0,0)</f>
        <v>44735.9166666667</v>
      </c>
    </row>
    <row r="11">
      <c r="A11" s="32">
        <f>IF(IFERROR($H11,0)*$J11&gt;0,$L11/86400+DATE(1970,1,1)+IF($L11*1&gt;=$G$5,$G$6,0),)</f>
        <v>0</v>
      </c>
      <c r="B11" s="22" t="e">
        <f>IF($A11&lt;&gt;"",$E11*$F11,)</f>
        <v>#VALUE!</v>
      </c>
      <c r="C11" s="12" t="str">
        <f>IF($A11&lt;&gt;"",MINIFS(Merchant!$A:$A,Merchant!$C:$C,$G$2),)</f>
        <v/>
      </c>
      <c r="D11" s="12" t="s">
        <f>IF($A11&lt;&gt;"",$K11,)</f>
      </c>
      <c r="E11" s="12" t="str">
        <v/>
      </c>
      <c r="F11" s="11" t="str">
        <f>IF($A11&lt;&gt;"",MAXIFS(Token!$C:$C,Token!$A:$A,$D11),)</f>
        <v/>
      </c>
      <c r="G11" s="5" t="b">
        <f>AND(NOW()&gt;$G$9,NOW()&lt;=$G$10)</f>
        <v>0</v>
      </c>
    </row>
    <row r="12">
      <c r="A12" s="32">
        <f>IF(IFERROR($H12,0)*$J12&gt;0,$L12/86400+DATE(1970,1,1)+IF($L12*1&gt;=$G$5,$G$6,0),)</f>
        <v>0</v>
      </c>
      <c r="B12" s="22" t="e">
        <f>IF($A12&lt;&gt;"",$E12*$F12,)</f>
        <v>#VALUE!</v>
      </c>
      <c r="C12" s="12" t="str">
        <f>IF($A12&lt;&gt;"",MINIFS(Merchant!$A:$A,Merchant!$C:$C,$G$2),)</f>
        <v/>
      </c>
      <c r="D12" s="12" t="s">
        <f>IF($A12&lt;&gt;"",$K12,)</f>
      </c>
      <c r="E12" s="12" t="str">
        <v/>
      </c>
      <c r="F12" s="11" t="str">
        <f>IF($A12&lt;&gt;"",MAXIFS(Token!$C:$C,Token!$A:$A,$D12),)</f>
        <v/>
      </c>
    </row>
    <row r="13">
      <c r="A13" s="32">
        <f>IF(IFERROR($H13,0)*$J13&gt;0,$L13/86400+DATE(1970,1,1)+IF($L13*1&gt;=$G$5,$G$6,0),)</f>
        <v>0</v>
      </c>
      <c r="B13" s="22" t="e">
        <f>IF($A13&lt;&gt;"",$E13*$F13,)</f>
        <v>#VALUE!</v>
      </c>
      <c r="C13" s="12" t="str">
        <f>IF($A13&lt;&gt;"",MINIFS(Merchant!$A:$A,Merchant!$C:$C,$G$2),)</f>
        <v/>
      </c>
      <c r="D13" s="12" t="s">
        <f>IF($A13&lt;&gt;"",$K13,)</f>
      </c>
      <c r="E13" s="12" t="str">
        <v/>
      </c>
      <c r="F13" s="11" t="str">
        <f>IF($A13&lt;&gt;"",MAXIFS(Token!$C:$C,Token!$A:$A,$D13),)</f>
        <v/>
      </c>
    </row>
    <row r="14">
      <c r="A14" s="32">
        <f>IF(IFERROR($H14,0)*$J14&gt;0,$L14/86400+DATE(1970,1,1)+IF($L14*1&gt;=$G$5,$G$6,0),)</f>
        <v>0</v>
      </c>
      <c r="B14" s="22" t="e">
        <f>IF($A14&lt;&gt;"",$E14*$F14,)</f>
        <v>#VALUE!</v>
      </c>
      <c r="C14" s="12" t="str">
        <f>IF($A14&lt;&gt;"",MINIFS(Merchant!$A:$A,Merchant!$C:$C,$G$2),)</f>
        <v/>
      </c>
      <c r="D14" s="12" t="s">
        <f>IF($A14&lt;&gt;"",$K14,)</f>
      </c>
      <c r="E14" s="12" t="str">
        <v/>
      </c>
      <c r="F14" s="11" t="str">
        <f>IF($A14&lt;&gt;"",MAXIFS(Token!$C:$C,Token!$A:$A,$D14),)</f>
        <v/>
      </c>
    </row>
    <row r="15">
      <c r="A15" s="32">
        <f>IF(IFERROR($H15,0)*$J15&gt;0,$L15/86400+DATE(1970,1,1)+IF($L15*1&gt;=$G$5,$G$6,0),)</f>
        <v>0</v>
      </c>
      <c r="B15" s="22" t="e">
        <f>IF($A15&lt;&gt;"",$E15*$F15,)</f>
        <v>#VALUE!</v>
      </c>
      <c r="C15" s="12" t="str">
        <f>IF($A15&lt;&gt;"",MINIFS(Merchant!$A:$A,Merchant!$C:$C,$G$2),)</f>
        <v/>
      </c>
      <c r="D15" s="12" t="s">
        <f>IF($A15&lt;&gt;"",$K15,)</f>
      </c>
      <c r="E15" s="12" t="str">
        <v/>
      </c>
      <c r="F15" s="11" t="str">
        <f>IF($A15&lt;&gt;"",MAXIFS(Token!$C:$C,Token!$A:$A,$D15),)</f>
        <v/>
      </c>
      <c r="G15" s="32"/>
    </row>
    <row r="16">
      <c r="A16" s="32">
        <f>IF(IFERROR($H16,0)*$J16&gt;0,$L16/86400+DATE(1970,1,1)+IF($L16*1&gt;=$G$5,$G$6,0),)</f>
        <v>0</v>
      </c>
      <c r="B16" s="22" t="e">
        <f>IF($A16&lt;&gt;"",$E16*$F16,)</f>
        <v>#VALUE!</v>
      </c>
      <c r="C16" s="12" t="str">
        <f>IF($A16&lt;&gt;"",MINIFS(Merchant!$A:$A,Merchant!$C:$C,$G$2),)</f>
        <v/>
      </c>
      <c r="D16" s="12" t="s">
        <f>IF($A16&lt;&gt;"",$K16,)</f>
      </c>
      <c r="E16" s="12" t="str">
        <v/>
      </c>
      <c r="F16" s="11" t="str">
        <f>IF($A16&lt;&gt;"",MAXIFS(Token!$C:$C,Token!$A:$A,$D16),)</f>
        <v/>
      </c>
    </row>
    <row r="17">
      <c r="A17" s="32">
        <f>IF(IFERROR($H17,0)*$J17&gt;0,$L17/86400+DATE(1970,1,1)+IF($L17*1&gt;=$G$5,$G$6,0),)</f>
        <v>0</v>
      </c>
      <c r="B17" s="22" t="e">
        <f>IF($A17&lt;&gt;"",$E17*$F17,)</f>
        <v>#VALUE!</v>
      </c>
      <c r="C17" s="12" t="str">
        <f>IF($A17&lt;&gt;"",MINIFS(Merchant!$A:$A,Merchant!$C:$C,$G$2),)</f>
        <v/>
      </c>
      <c r="D17" s="12" t="s">
        <f>IF($A17&lt;&gt;"",$K17,)</f>
      </c>
      <c r="E17" s="12" t="str">
        <v/>
      </c>
      <c r="F17" s="11" t="str">
        <f>IF($A17&lt;&gt;"",MAXIFS(Token!$C:$C,Token!$A:$A,$D17),)</f>
        <v/>
      </c>
    </row>
    <row r="18">
      <c r="A18" s="32">
        <f>IF(IFERROR($H18,0)*$J18&gt;0,$L18/86400+DATE(1970,1,1)+IF($L18*1&gt;=$G$5,$G$6,0),)</f>
        <v>0</v>
      </c>
      <c r="B18" s="22" t="e">
        <f>IF($A18&lt;&gt;"",$E18*$F18,)</f>
        <v>#VALUE!</v>
      </c>
      <c r="C18" s="12" t="str">
        <f>IF($A18&lt;&gt;"",MINIFS(Merchant!$A:$A,Merchant!$C:$C,$G$2),)</f>
        <v/>
      </c>
      <c r="D18" s="12" t="s">
        <f>IF($A18&lt;&gt;"",$K18,)</f>
      </c>
      <c r="E18" s="12" t="str">
        <v/>
      </c>
      <c r="F18" s="11" t="str">
        <f>IF($A18&lt;&gt;"",MAXIFS(Token!$C:$C,Token!$A:$A,$D18),)</f>
        <v/>
      </c>
    </row>
    <row r="19">
      <c r="A19" s="32">
        <f>IF(IFERROR($H19,0)*$J19&gt;0,$L19/86400+DATE(1970,1,1)+IF($L19*1&gt;=$G$5,$G$6,0),)</f>
        <v>0</v>
      </c>
      <c r="B19" s="22" t="e">
        <f>IF($A19&lt;&gt;"",$E19*$F19,)</f>
        <v>#VALUE!</v>
      </c>
      <c r="C19" s="12" t="str">
        <f>IF($A19&lt;&gt;"",MINIFS(Merchant!$A:$A,Merchant!$C:$C,$G$2),)</f>
        <v/>
      </c>
      <c r="D19" s="12" t="s">
        <f>IF($A19&lt;&gt;"",$K19,)</f>
      </c>
      <c r="E19" s="12" t="str">
        <v/>
      </c>
      <c r="F19" s="11" t="str">
        <f>IF($A19&lt;&gt;"",MAXIFS(Token!$C:$C,Token!$A:$A,$D19),)</f>
        <v/>
      </c>
    </row>
    <row r="20">
      <c r="A20" s="32">
        <f>IF(IFERROR($H20,0)*$J20&gt;0,$L20/86400+DATE(1970,1,1)+IF($L20*1&gt;=$G$5,$G$6,0),)</f>
        <v>0</v>
      </c>
      <c r="B20" s="22" t="e">
        <f>IF($A20&lt;&gt;"",$E20*$F20,)</f>
        <v>#VALUE!</v>
      </c>
      <c r="C20" s="12" t="str">
        <f>IF($A20&lt;&gt;"",MINIFS(Merchant!$A:$A,Merchant!$C:$C,$G$2),)</f>
        <v/>
      </c>
      <c r="D20" s="12" t="s">
        <f>IF($A20&lt;&gt;"",$K20,)</f>
      </c>
      <c r="E20" s="12" t="str">
        <v/>
      </c>
      <c r="F20" s="11" t="str">
        <f>IF($A20&lt;&gt;"",MAXIFS(Token!$C:$C,Token!$A:$A,$D20),)</f>
        <v/>
      </c>
    </row>
    <row r="21">
      <c r="A21" s="32">
        <f>IF(IFERROR($H21,0)*$J21&gt;0,$L21/86400+DATE(1970,1,1)+IF($L21*1&gt;=$G$5,$G$6,0),)</f>
        <v>0</v>
      </c>
      <c r="B21" s="22" t="e">
        <f>IF($A21&lt;&gt;"",$E21*$F21,)</f>
        <v>#VALUE!</v>
      </c>
      <c r="C21" s="12" t="str">
        <f>IF($A21&lt;&gt;"",MINIFS(Merchant!$A:$A,Merchant!$C:$C,$G$2),)</f>
        <v/>
      </c>
      <c r="D21" s="12" t="s">
        <f>IF($A21&lt;&gt;"",$K21,)</f>
      </c>
      <c r="E21" s="12" t="str">
        <v/>
      </c>
      <c r="F21" s="11" t="str">
        <f>IF($A21&lt;&gt;"",MAXIFS(Token!$C:$C,Token!$A:$A,$D21),)</f>
        <v/>
      </c>
    </row>
    <row r="22">
      <c r="A22" s="32">
        <f>IF(IFERROR($H22,0)*$J22&gt;0,$L22/86400+DATE(1970,1,1)+IF($L22*1&gt;=$G$5,$G$6,0),)</f>
        <v>0</v>
      </c>
      <c r="B22" s="22" t="e">
        <f>IF($A22&lt;&gt;"",$E22*$F22,)</f>
        <v>#VALUE!</v>
      </c>
      <c r="C22" s="12" t="str">
        <f>IF($A22&lt;&gt;"",MINIFS(Merchant!$A:$A,Merchant!$C:$C,$G$2),)</f>
        <v/>
      </c>
      <c r="D22" s="12" t="s">
        <f>IF($A22&lt;&gt;"",$K22,)</f>
      </c>
      <c r="E22" s="12" t="str">
        <v/>
      </c>
      <c r="F22" s="11" t="str">
        <f>IF($A22&lt;&gt;"",MAXIFS(Token!$C:$C,Token!$A:$A,$D22),)</f>
        <v/>
      </c>
    </row>
    <row r="23">
      <c r="A23" s="32">
        <f>IF(IFERROR($H23,0)*$J23&gt;0,$L23/86400+DATE(1970,1,1)+IF($L23*1&gt;=$G$5,$G$6,0),)</f>
        <v>0</v>
      </c>
      <c r="B23" s="22" t="e">
        <f>IF($A23&lt;&gt;"",$E23*$F23,)</f>
        <v>#VALUE!</v>
      </c>
      <c r="C23" s="12" t="str">
        <f>IF($A23&lt;&gt;"",MINIFS(Merchant!$A:$A,Merchant!$C:$C,$G$2),)</f>
        <v/>
      </c>
      <c r="D23" s="12" t="s">
        <f>IF($A23&lt;&gt;"",$K23,)</f>
      </c>
      <c r="E23" s="12" t="str">
        <v/>
      </c>
      <c r="F23" s="11" t="str">
        <f>IF($A23&lt;&gt;"",MAXIFS(Token!$C:$C,Token!$A:$A,$D23),)</f>
        <v/>
      </c>
    </row>
    <row r="24">
      <c r="A24" s="32">
        <f>IF(IFERROR($H24,0)*$J24&gt;0,$L24/86400+DATE(1970,1,1)+IF($L24*1&gt;=$G$5,$G$6,0),)</f>
        <v>0</v>
      </c>
      <c r="B24" s="22" t="e">
        <f>IF($A24&lt;&gt;"",$E24*$F24,)</f>
        <v>#VALUE!</v>
      </c>
      <c r="C24" s="12" t="str">
        <f>IF($A24&lt;&gt;"",MINIFS(Merchant!$A:$A,Merchant!$C:$C,$G$2),)</f>
        <v/>
      </c>
      <c r="D24" s="12" t="s">
        <f>IF($A24&lt;&gt;"",$K24,)</f>
      </c>
      <c r="E24" s="12" t="str">
        <v/>
      </c>
      <c r="F24" s="11" t="str">
        <f>IF($A24&lt;&gt;"",MAXIFS(Token!$C:$C,Token!$A:$A,$D24),)</f>
        <v/>
      </c>
    </row>
    <row r="25">
      <c r="A25" s="32">
        <f>IF(IFERROR($H25,0)*$J25&gt;0,$L25/86400+DATE(1970,1,1)+IF($L25*1&gt;=$G$5,$G$6,0),)</f>
        <v>0</v>
      </c>
      <c r="B25" s="22" t="e">
        <f>IF($A25&lt;&gt;"",$E25*$F25,)</f>
        <v>#VALUE!</v>
      </c>
      <c r="C25" s="12" t="str">
        <f>IF($A25&lt;&gt;"",MINIFS(Merchant!$A:$A,Merchant!$C:$C,$G$2),)</f>
        <v/>
      </c>
      <c r="D25" s="12" t="s">
        <f>IF($A25&lt;&gt;"",$K25,)</f>
      </c>
      <c r="E25" s="12" t="str">
        <v/>
      </c>
      <c r="F25" s="11" t="str">
        <f>IF($A25&lt;&gt;"",MAXIFS(Token!$C:$C,Token!$A:$A,$D25),)</f>
        <v/>
      </c>
    </row>
    <row r="26">
      <c r="A26" s="32">
        <f>IF(IFERROR($H26,0)*$J26&gt;0,$L26/86400+DATE(1970,1,1)+IF($L26*1&gt;=$G$5,$G$6,0),)</f>
        <v>0</v>
      </c>
      <c r="B26" s="22" t="e">
        <f>IF($A26&lt;&gt;"",$E26*$F26,)</f>
        <v>#VALUE!</v>
      </c>
      <c r="C26" s="12" t="str">
        <f>IF($A26&lt;&gt;"",MINIFS(Merchant!$A:$A,Merchant!$C:$C,$G$2),)</f>
        <v/>
      </c>
      <c r="D26" s="12" t="s">
        <f>IF($A26&lt;&gt;"",$K26,)</f>
      </c>
      <c r="E26" s="12" t="str">
        <v/>
      </c>
      <c r="F26" s="11" t="str">
        <f>IF($A26&lt;&gt;"",MAXIFS(Token!$C:$C,Token!$A:$A,$D26),)</f>
        <v/>
      </c>
    </row>
    <row r="27">
      <c r="A27" s="32">
        <f>IF(IFERROR($H27,0)*$J27&gt;0,$L27/86400+DATE(1970,1,1)+IF($L27*1&gt;=$G$5,$G$6,0),)</f>
        <v>0</v>
      </c>
      <c r="B27" s="22" t="e">
        <f>IF($A27&lt;&gt;"",$E27*$F27,)</f>
        <v>#VALUE!</v>
      </c>
      <c r="C27" s="12" t="str">
        <f>IF($A27&lt;&gt;"",MINIFS(Merchant!$A:$A,Merchant!$C:$C,$G$2),)</f>
        <v/>
      </c>
      <c r="D27" s="12" t="s">
        <f>IF($A27&lt;&gt;"",$K27,)</f>
      </c>
      <c r="E27" s="12" t="str">
        <v/>
      </c>
      <c r="F27" s="11" t="str">
        <f>IF($A27&lt;&gt;"",MAXIFS(Token!$C:$C,Token!$A:$A,$D27),)</f>
        <v/>
      </c>
    </row>
    <row r="28">
      <c r="A28" s="32">
        <f>IF(IFERROR($H28,0)*$J28&gt;0,$L28/86400+DATE(1970,1,1)+IF($L28*1&gt;=$G$5,$G$6,0),)</f>
        <v>0</v>
      </c>
      <c r="B28" s="22" t="e">
        <f>IF($A28&lt;&gt;"",$E28*$F28,)</f>
        <v>#VALUE!</v>
      </c>
      <c r="C28" s="12" t="str">
        <f>IF($A28&lt;&gt;"",MINIFS(Merchant!$A:$A,Merchant!$C:$C,$G$2),)</f>
        <v/>
      </c>
      <c r="D28" s="12" t="s">
        <f>IF($A28&lt;&gt;"",$K28,)</f>
      </c>
      <c r="E28" s="12" t="str">
        <v/>
      </c>
      <c r="F28" s="11" t="str">
        <f>IF($A28&lt;&gt;"",MAXIFS(Token!$C:$C,Token!$A:$A,$D28),)</f>
        <v/>
      </c>
    </row>
    <row r="29">
      <c r="A29" s="32">
        <f>IF(IFERROR($H29,0)*$J29&gt;0,$L29/86400+DATE(1970,1,1)+IF($L29*1&gt;=$G$5,$G$6,0),)</f>
        <v>0</v>
      </c>
      <c r="B29" s="22" t="e">
        <f>IF($A29&lt;&gt;"",$E29*$F29,)</f>
        <v>#VALUE!</v>
      </c>
      <c r="C29" s="12" t="str">
        <f>IF($A29&lt;&gt;"",MINIFS(Merchant!$A:$A,Merchant!$C:$C,$G$2),)</f>
        <v/>
      </c>
      <c r="D29" s="12" t="s">
        <f>IF($A29&lt;&gt;"",$K29,)</f>
      </c>
      <c r="E29" s="12" t="str">
        <v/>
      </c>
      <c r="F29" s="11" t="str">
        <f>IF($A29&lt;&gt;"",MAXIFS(Token!$C:$C,Token!$A:$A,$D29),)</f>
        <v/>
      </c>
    </row>
    <row r="30">
      <c r="A30" s="32">
        <f>IF(IFERROR($H30,0)*$J30&gt;0,$L30/86400+DATE(1970,1,1)+IF($L30*1&gt;=$G$5,$G$6,0),)</f>
        <v>0</v>
      </c>
      <c r="B30" s="22" t="e">
        <f>IF($A30&lt;&gt;"",$E30*$F30,)</f>
        <v>#VALUE!</v>
      </c>
      <c r="C30" s="12" t="str">
        <f>IF($A30&lt;&gt;"",MINIFS(Merchant!$A:$A,Merchant!$C:$C,$G$2),)</f>
        <v/>
      </c>
      <c r="D30" s="12" t="s">
        <f>IF($A30&lt;&gt;"",$K30,)</f>
      </c>
      <c r="E30" s="12" t="str">
        <v/>
      </c>
      <c r="F30" s="11" t="str">
        <f>IF($A30&lt;&gt;"",MAXIFS(Token!$C:$C,Token!$A:$A,$D30),)</f>
        <v/>
      </c>
    </row>
    <row r="31">
      <c r="A31" s="32">
        <f>IF(IFERROR($H31,0)*$J31&gt;0,$L31/86400+DATE(1970,1,1)+IF($L31*1&gt;=$G$5,$G$6,0),)</f>
        <v>0</v>
      </c>
      <c r="B31" s="22" t="e">
        <f>IF($A31&lt;&gt;"",$E31*$F31,)</f>
        <v>#VALUE!</v>
      </c>
      <c r="C31" s="12" t="str">
        <f>IF($A31&lt;&gt;"",MINIFS(Merchant!$A:$A,Merchant!$C:$C,$G$2),)</f>
        <v/>
      </c>
      <c r="D31" s="12" t="s">
        <f>IF($A31&lt;&gt;"",$K31,)</f>
      </c>
      <c r="E31" s="12" t="str">
        <v/>
      </c>
      <c r="F31" s="11" t="str">
        <f>IF($A31&lt;&gt;"",MAXIFS(Token!$C:$C,Token!$A:$A,$D31),)</f>
        <v/>
      </c>
    </row>
    <row r="32">
      <c r="A32" s="32">
        <f>IF(IFERROR($H32,0)*$J32&gt;0,$L32/86400+DATE(1970,1,1)+IF($L32*1&gt;=$G$5,$G$6,0),)</f>
        <v>0</v>
      </c>
      <c r="B32" s="22" t="e">
        <f>IF($A32&lt;&gt;"",$E32*$F32,)</f>
        <v>#VALUE!</v>
      </c>
      <c r="C32" s="12" t="str">
        <f>IF($A32&lt;&gt;"",MINIFS(Merchant!$A:$A,Merchant!$C:$C,$G$2),)</f>
        <v/>
      </c>
      <c r="D32" s="12" t="s">
        <f>IF($A32&lt;&gt;"",$K32,)</f>
      </c>
      <c r="E32" s="12" t="str">
        <v/>
      </c>
      <c r="F32" s="11" t="str">
        <f>IF($A32&lt;&gt;"",MAXIFS(Token!$C:$C,Token!$A:$A,$D32),)</f>
        <v/>
      </c>
    </row>
    <row r="33">
      <c r="A33" s="32">
        <f>IF(IFERROR($H33,0)*$J33&gt;0,$L33/86400+DATE(1970,1,1)+IF($L33*1&gt;=$G$5,$G$6,0),)</f>
        <v>0</v>
      </c>
      <c r="B33" s="22" t="e">
        <f>IF($A33&lt;&gt;"",$E33*$F33,)</f>
        <v>#VALUE!</v>
      </c>
      <c r="C33" s="12" t="str">
        <f>IF($A33&lt;&gt;"",MINIFS(Merchant!$A:$A,Merchant!$C:$C,$G$2),)</f>
        <v/>
      </c>
      <c r="D33" s="12" t="s">
        <f>IF($A33&lt;&gt;"",$K33,)</f>
      </c>
      <c r="E33" s="12" t="str">
        <v/>
      </c>
      <c r="F33" s="11" t="str">
        <f>IF($A33&lt;&gt;"",MAXIFS(Token!$C:$C,Token!$A:$A,$D33),)</f>
        <v/>
      </c>
    </row>
    <row r="34">
      <c r="A34" s="32">
        <f>IF(IFERROR($H34,0)*$J34&gt;0,$L34/86400+DATE(1970,1,1)+IF($L34*1&gt;=$G$5,$G$6,0),)</f>
        <v>0</v>
      </c>
      <c r="B34" s="22" t="e">
        <f>IF($A34&lt;&gt;"",$E34*$F34,)</f>
        <v>#VALUE!</v>
      </c>
      <c r="C34" s="12" t="str">
        <f>IF($A34&lt;&gt;"",MINIFS(Merchant!$A:$A,Merchant!$C:$C,$G$2),)</f>
        <v/>
      </c>
      <c r="D34" s="12" t="s">
        <f>IF($A34&lt;&gt;"",$K34,)</f>
      </c>
      <c r="E34" s="12" t="str">
        <v/>
      </c>
      <c r="F34" s="11" t="str">
        <f>IF($A34&lt;&gt;"",MAXIFS(Token!$C:$C,Token!$A:$A,$D34),)</f>
        <v/>
      </c>
    </row>
    <row r="35">
      <c r="A35" s="32">
        <f>IF(IFERROR($H35,0)*$J35&gt;0,$L35/86400+DATE(1970,1,1)+IF($L35*1&gt;=$G$5,$G$6,0),)</f>
        <v>0</v>
      </c>
      <c r="B35" s="22" t="e">
        <f>IF($A35&lt;&gt;"",$E35*$F35,)</f>
        <v>#VALUE!</v>
      </c>
      <c r="C35" s="12" t="str">
        <f>IF($A35&lt;&gt;"",MINIFS(Merchant!$A:$A,Merchant!$C:$C,$G$2),)</f>
        <v/>
      </c>
      <c r="D35" s="12" t="s">
        <f>IF($A35&lt;&gt;"",$K35,)</f>
      </c>
      <c r="E35" s="12" t="str">
        <v/>
      </c>
      <c r="F35" s="11" t="str">
        <f>IF($A35&lt;&gt;"",MAXIFS(Token!$C:$C,Token!$A:$A,$D35),)</f>
        <v/>
      </c>
    </row>
    <row r="36">
      <c r="A36" s="32">
        <f>IF(IFERROR($H36,0)*$J36&gt;0,$L36/86400+DATE(1970,1,1)+IF($L36*1&gt;=$G$5,$G$6,0),)</f>
        <v>0</v>
      </c>
      <c r="B36" s="22" t="e">
        <f>IF($A36&lt;&gt;"",$E36*$F36,)</f>
        <v>#VALUE!</v>
      </c>
      <c r="C36" s="12" t="str">
        <f>IF($A36&lt;&gt;"",MINIFS(Merchant!$A:$A,Merchant!$C:$C,$G$2),)</f>
        <v/>
      </c>
      <c r="D36" s="12" t="s">
        <f>IF($A36&lt;&gt;"",$K36,)</f>
      </c>
      <c r="E36" s="12" t="str">
        <v/>
      </c>
      <c r="F36" s="11" t="str">
        <f>IF($A36&lt;&gt;"",MAXIFS(Token!$C:$C,Token!$A:$A,$D36),)</f>
        <v/>
      </c>
    </row>
    <row r="37">
      <c r="A37" s="32">
        <f>IF(IFERROR($H37,0)*$J37&gt;0,$L37/86400+DATE(1970,1,1)+IF($L37*1&gt;=$G$5,$G$6,0),)</f>
        <v>0</v>
      </c>
      <c r="B37" s="22" t="e">
        <f>IF($A37&lt;&gt;"",$E37*$F37,)</f>
        <v>#VALUE!</v>
      </c>
      <c r="C37" s="12" t="str">
        <f>IF($A37&lt;&gt;"",MINIFS(Merchant!$A:$A,Merchant!$C:$C,$G$2),)</f>
        <v/>
      </c>
      <c r="D37" s="12" t="s">
        <f>IF($A37&lt;&gt;"",$K37,)</f>
      </c>
      <c r="E37" s="12" t="str">
        <v/>
      </c>
      <c r="F37" s="11" t="str">
        <f>IF($A37&lt;&gt;"",MAXIFS(Token!$C:$C,Token!$A:$A,$D37),)</f>
        <v/>
      </c>
    </row>
    <row r="38">
      <c r="A38" s="32">
        <f>IF(IFERROR($H38,0)*$J38&gt;0,$L38/86400+DATE(1970,1,1)+IF($L38*1&gt;=$G$5,$G$6,0),)</f>
        <v>0</v>
      </c>
      <c r="B38" s="22" t="e">
        <f>IF($A38&lt;&gt;"",$E38*$F38,)</f>
        <v>#VALUE!</v>
      </c>
      <c r="C38" s="12" t="str">
        <f>IF($A38&lt;&gt;"",MINIFS(Merchant!$A:$A,Merchant!$C:$C,$G$2),)</f>
        <v/>
      </c>
      <c r="D38" s="12" t="s">
        <f>IF($A38&lt;&gt;"",$K38,)</f>
      </c>
      <c r="E38" s="12" t="str">
        <v/>
      </c>
      <c r="F38" s="11" t="str">
        <f>IF($A38&lt;&gt;"",MAXIFS(Token!$C:$C,Token!$A:$A,$D38),)</f>
        <v/>
      </c>
    </row>
    <row r="39">
      <c r="A39" s="32">
        <f>IF(IFERROR($H39,0)*$J39&gt;0,$L39/86400+DATE(1970,1,1)+IF($L39*1&gt;=$G$5,$G$6,0),)</f>
        <v>0</v>
      </c>
      <c r="B39" s="22" t="e">
        <f>IF($A39&lt;&gt;"",$E39*$F39,)</f>
        <v>#VALUE!</v>
      </c>
      <c r="C39" s="12" t="str">
        <f>IF($A39&lt;&gt;"",MINIFS(Merchant!$A:$A,Merchant!$C:$C,$G$2),)</f>
        <v/>
      </c>
      <c r="D39" s="12" t="s">
        <f>IF($A39&lt;&gt;"",$K39,)</f>
      </c>
      <c r="E39" s="12" t="str">
        <v/>
      </c>
      <c r="F39" s="11" t="str">
        <f>IF($A39&lt;&gt;"",MAXIFS(Token!$C:$C,Token!$A:$A,$D39),)</f>
        <v/>
      </c>
    </row>
    <row r="40">
      <c r="A40" s="32">
        <f>IF(IFERROR($H40,0)*$J40&gt;0,$L40/86400+DATE(1970,1,1)+IF($L40*1&gt;=$G$5,$G$6,0),)</f>
        <v>0</v>
      </c>
      <c r="B40" s="22" t="e">
        <f>IF($A40&lt;&gt;"",$E40*$F40,)</f>
        <v>#VALUE!</v>
      </c>
      <c r="C40" s="12" t="str">
        <f>IF($A40&lt;&gt;"",MINIFS(Merchant!$A:$A,Merchant!$C:$C,$G$2),)</f>
        <v/>
      </c>
      <c r="D40" s="12" t="s">
        <f>IF($A40&lt;&gt;"",$K40,)</f>
      </c>
      <c r="E40" s="12" t="str">
        <v/>
      </c>
      <c r="F40" s="11" t="str">
        <f>IF($A40&lt;&gt;"",MAXIFS(Token!$C:$C,Token!$A:$A,$D40),)</f>
        <v/>
      </c>
    </row>
    <row r="41">
      <c r="A41" s="32">
        <f>IF(IFERROR($H41,0)*$J41&gt;0,$L41/86400+DATE(1970,1,1)+IF($L41*1&gt;=$G$5,$G$6,0),)</f>
        <v>0</v>
      </c>
      <c r="B41" s="22" t="e">
        <f>IF($A41&lt;&gt;"",$E41*$F41,)</f>
        <v>#VALUE!</v>
      </c>
      <c r="C41" s="12" t="str">
        <f>IF($A41&lt;&gt;"",MINIFS(Merchant!$A:$A,Merchant!$C:$C,$G$2),)</f>
        <v/>
      </c>
      <c r="D41" s="12" t="s">
        <f>IF($A41&lt;&gt;"",$K41,)</f>
      </c>
      <c r="E41" s="12" t="str">
        <v/>
      </c>
      <c r="F41" s="11" t="str">
        <f>IF($A41&lt;&gt;"",MAXIFS(Token!$C:$C,Token!$A:$A,$D41),)</f>
        <v/>
      </c>
    </row>
    <row r="42">
      <c r="A42" s="32">
        <f>IF(IFERROR($H42,0)*$J42&gt;0,$L42/86400+DATE(1970,1,1)+IF($L42*1&gt;=$G$5,$G$6,0),)</f>
        <v>0</v>
      </c>
      <c r="B42" s="22" t="e">
        <f>IF($A42&lt;&gt;"",$E42*$F42,)</f>
        <v>#VALUE!</v>
      </c>
      <c r="C42" s="12" t="str">
        <f>IF($A42&lt;&gt;"",MINIFS(Merchant!$A:$A,Merchant!$C:$C,$G$2),)</f>
        <v/>
      </c>
      <c r="D42" s="12" t="s">
        <f>IF($A42&lt;&gt;"",$K42,)</f>
      </c>
      <c r="E42" s="12" t="str">
        <v/>
      </c>
      <c r="F42" s="11" t="str">
        <f>IF($A42&lt;&gt;"",MAXIFS(Token!$C:$C,Token!$A:$A,$D42),)</f>
        <v/>
      </c>
    </row>
    <row r="43">
      <c r="A43" s="32">
        <f>IF(IFERROR($H43,0)*$J43&gt;0,$L43/86400+DATE(1970,1,1)+IF($L43*1&gt;=$G$5,$G$6,0),)</f>
        <v>0</v>
      </c>
      <c r="B43" s="22" t="e">
        <f>IF($A43&lt;&gt;"",$E43*$F43,)</f>
        <v>#VALUE!</v>
      </c>
      <c r="C43" s="12" t="str">
        <f>IF($A43&lt;&gt;"",MINIFS(Merchant!$A:$A,Merchant!$C:$C,$G$2),)</f>
        <v/>
      </c>
      <c r="D43" s="12" t="s">
        <f>IF($A43&lt;&gt;"",$K43,)</f>
      </c>
      <c r="E43" s="12" t="str">
        <v/>
      </c>
      <c r="F43" s="11" t="str">
        <f>IF($A43&lt;&gt;"",MAXIFS(Token!$C:$C,Token!$A:$A,$D43),)</f>
        <v/>
      </c>
    </row>
    <row r="44">
      <c r="A44" s="32">
        <f>IF(IFERROR($H44,0)*$J44&gt;0,$L44/86400+DATE(1970,1,1)+IF($L44*1&gt;=$G$5,$G$6,0),)</f>
        <v>0</v>
      </c>
      <c r="B44" s="22" t="e">
        <f>IF($A44&lt;&gt;"",$E44*$F44,)</f>
        <v>#VALUE!</v>
      </c>
      <c r="C44" s="12" t="str">
        <f>IF($A44&lt;&gt;"",MINIFS(Merchant!$A:$A,Merchant!$C:$C,$G$2),)</f>
        <v/>
      </c>
      <c r="D44" s="12" t="s">
        <f>IF($A44&lt;&gt;"",$K44,)</f>
      </c>
      <c r="E44" s="12" t="str">
        <v/>
      </c>
      <c r="F44" s="11" t="str">
        <f>IF($A44&lt;&gt;"",MAXIFS(Token!$C:$C,Token!$A:$A,$D44),)</f>
        <v/>
      </c>
    </row>
    <row r="45">
      <c r="A45" s="32">
        <f>IF(IFERROR($H45,0)*$J45&gt;0,$L45/86400+DATE(1970,1,1)+IF($L45*1&gt;=$G$5,$G$6,0),)</f>
        <v>0</v>
      </c>
      <c r="B45" s="22" t="e">
        <f>IF($A45&lt;&gt;"",$E45*$F45,)</f>
        <v>#VALUE!</v>
      </c>
      <c r="C45" s="12" t="str">
        <f>IF($A45&lt;&gt;"",MINIFS(Merchant!$A:$A,Merchant!$C:$C,$G$2),)</f>
        <v/>
      </c>
      <c r="D45" s="12" t="s">
        <f>IF($A45&lt;&gt;"",$K45,)</f>
      </c>
      <c r="E45" s="12" t="str">
        <v/>
      </c>
      <c r="F45" s="11" t="str">
        <f>IF($A45&lt;&gt;"",MAXIFS(Token!$C:$C,Token!$A:$A,$D45),)</f>
        <v/>
      </c>
    </row>
    <row r="46">
      <c r="A46" s="32">
        <f>IF(IFERROR($H46,0)*$J46&gt;0,$L46/86400+DATE(1970,1,1)+IF($L46*1&gt;=$G$5,$G$6,0),)</f>
        <v>0</v>
      </c>
      <c r="B46" s="22" t="e">
        <f>IF($A46&lt;&gt;"",$E46*$F46,)</f>
        <v>#VALUE!</v>
      </c>
      <c r="C46" s="12" t="str">
        <f>IF($A46&lt;&gt;"",MINIFS(Merchant!$A:$A,Merchant!$C:$C,$G$2),)</f>
        <v/>
      </c>
      <c r="D46" s="12" t="s">
        <f>IF($A46&lt;&gt;"",$K46,)</f>
      </c>
      <c r="E46" s="12" t="str">
        <v/>
      </c>
      <c r="F46" s="11" t="str">
        <f>IF($A46&lt;&gt;"",MAXIFS(Token!$C:$C,Token!$A:$A,$D46),)</f>
        <v/>
      </c>
    </row>
    <row r="47">
      <c r="A47" s="32">
        <f>IF(IFERROR($H47,0)*$J47&gt;0,$L47/86400+DATE(1970,1,1)+IF($L47*1&gt;=$G$5,$G$6,0),)</f>
        <v>0</v>
      </c>
      <c r="B47" s="22" t="e">
        <f>IF($A47&lt;&gt;"",$E47*$F47,)</f>
        <v>#VALUE!</v>
      </c>
      <c r="C47" s="12" t="str">
        <f>IF($A47&lt;&gt;"",MINIFS(Merchant!$A:$A,Merchant!$C:$C,$G$2),)</f>
        <v/>
      </c>
      <c r="D47" s="12" t="s">
        <f>IF($A47&lt;&gt;"",$K47,)</f>
      </c>
      <c r="E47" s="12" t="str">
        <v/>
      </c>
      <c r="F47" s="11" t="str">
        <f>IF($A47&lt;&gt;"",MAXIFS(Token!$C:$C,Token!$A:$A,$D47),)</f>
        <v/>
      </c>
    </row>
    <row r="48">
      <c r="A48" s="32">
        <f>IF(IFERROR($H48,0)*$J48&gt;0,$L48/86400+DATE(1970,1,1)+IF($L48*1&gt;=$G$5,$G$6,0),)</f>
        <v>0</v>
      </c>
      <c r="B48" s="22" t="e">
        <f>IF($A48&lt;&gt;"",$E48*$F48,)</f>
        <v>#VALUE!</v>
      </c>
      <c r="C48" s="12" t="str">
        <f>IF($A48&lt;&gt;"",MINIFS(Merchant!$A:$A,Merchant!$C:$C,$G$2),)</f>
        <v/>
      </c>
      <c r="D48" s="12" t="s">
        <f>IF($A48&lt;&gt;"",$K48,)</f>
      </c>
      <c r="E48" s="12" t="str">
        <v/>
      </c>
      <c r="F48" s="11" t="str">
        <f>IF($A48&lt;&gt;"",MAXIFS(Token!$C:$C,Token!$A:$A,$D48),)</f>
        <v/>
      </c>
    </row>
    <row r="49">
      <c r="A49" s="32">
        <f>IF(IFERROR($H49,0)*$J49&gt;0,$L49/86400+DATE(1970,1,1)+IF($L49*1&gt;=$G$5,$G$6,0),)</f>
        <v>0</v>
      </c>
      <c r="B49" s="22" t="e">
        <f>IF($A49&lt;&gt;"",$E49*$F49,)</f>
        <v>#VALUE!</v>
      </c>
      <c r="C49" s="12" t="str">
        <f>IF($A49&lt;&gt;"",MINIFS(Merchant!$A:$A,Merchant!$C:$C,$G$2),)</f>
        <v/>
      </c>
      <c r="D49" s="12" t="s">
        <f>IF($A49&lt;&gt;"",$K49,)</f>
      </c>
      <c r="E49" s="12" t="str">
        <v/>
      </c>
      <c r="F49" s="11" t="str">
        <f>IF($A49&lt;&gt;"",MAXIFS(Token!$C:$C,Token!$A:$A,$D49),)</f>
        <v/>
      </c>
    </row>
    <row r="50">
      <c r="A50" s="32">
        <f>IF(IFERROR($H50,0)*$J50&gt;0,$L50/86400+DATE(1970,1,1)+IF($L50*1&gt;=$G$5,$G$6,0),)</f>
        <v>0</v>
      </c>
      <c r="B50" s="22" t="e">
        <f>IF($A50&lt;&gt;"",$E50*$F50,)</f>
        <v>#VALUE!</v>
      </c>
      <c r="C50" s="12" t="str">
        <f>IF($A50&lt;&gt;"",MINIFS(Merchant!$A:$A,Merchant!$C:$C,$G$2),)</f>
        <v/>
      </c>
      <c r="D50" s="12" t="s">
        <f>IF($A50&lt;&gt;"",$K50,)</f>
      </c>
      <c r="E50" s="12" t="str">
        <v/>
      </c>
      <c r="F50" s="11" t="str">
        <f>IF($A50&lt;&gt;"",MAXIFS(Token!$C:$C,Token!$A:$A,$D50),)</f>
        <v/>
      </c>
    </row>
    <row r="51">
      <c r="A51" s="32">
        <f>IF(IFERROR($H51,0)*$J51&gt;0,$L51/86400+DATE(1970,1,1)+IF($L51*1&gt;=$G$5,$G$6,0),)</f>
        <v>0</v>
      </c>
      <c r="B51" s="22" t="e">
        <f>IF($A51&lt;&gt;"",$E51*$F51,)</f>
        <v>#VALUE!</v>
      </c>
      <c r="C51" s="12" t="str">
        <f>IF($A51&lt;&gt;"",MINIFS(Merchant!$A:$A,Merchant!$C:$C,$G$2),)</f>
        <v/>
      </c>
      <c r="D51" s="12" t="s">
        <f>IF($A51&lt;&gt;"",$K51,)</f>
      </c>
      <c r="E51" s="12" t="str">
        <v/>
      </c>
      <c r="F51" s="11" t="str">
        <f>IF($A51&lt;&gt;"",MAXIFS(Token!$C:$C,Token!$A:$A,$D51),)</f>
        <v/>
      </c>
    </row>
    <row r="52">
      <c r="A52" s="32" t="e">
        <f>IF(IFERROR($H52,0)*$J52&gt;0,$L52/86400+DATE(1970,1,1)+IF($L52*1&gt;=$G$5,$G$6,0),)</f>
        <v>#VALUE!</v>
      </c>
      <c r="B52" s="22" t="e">
        <f>IF($A52&lt;&gt;"",$E52*$F52,)</f>
        <v>#VALUE!</v>
      </c>
      <c r="C52" s="12" t="str">
        <f>IF($A52&lt;&gt;"",MINIFS(Merchant!$A:$A,Merchant!$C:$C,$G$2),)</f>
        <v/>
      </c>
      <c r="D52" s="12" t="e">
        <f>IF($A52&lt;&gt;"",$K52,)</f>
        <v>#VALUE!</v>
      </c>
      <c r="E52" s="12" t="str">
        <v/>
      </c>
      <c r="F52" s="11" t="str">
        <f>IF($A52&lt;&gt;"",MAXIFS(Token!$C:$C,Token!$A:$A,$D52),)</f>
        <v/>
      </c>
      <c r="H52" s="5" t="str">
        <f>IFERROR(__xludf.DUMMYFUNCTION("IF(AND($G$11,INDEX(I:I,ROW()-1)&lt;&gt;""""),ImportJSON(""https://public-api.solscan.io/account/splTransfers?account=""&amp;$G$2&amp;""&amp;fromTime=""&amp;TO_TEXT($G$3)&amp;""&amp;toTime=""&amp;TO_TEXT($G$4)&amp;""&amp;offset=""&amp;ROW()-2&amp;""&amp;limit=50""&amp;$G$7,TEXTJOIN("","",1,$H$1:$M$1),""noHeaders"&amp;"""),)"),"")</f>
        <v/>
      </c>
    </row>
    <row r="53">
      <c r="A53" s="32">
        <f>IF(IFERROR($H53,0)*$J53&gt;0,$L53/86400+DATE(1970,1,1)+IF($L53*1&gt;=$G$5,$G$6,0),)</f>
        <v>0</v>
      </c>
      <c r="B53" s="22" t="e">
        <f>IF($A53&lt;&gt;"",$E53*$F53,)</f>
        <v>#VALUE!</v>
      </c>
      <c r="C53" s="12" t="str">
        <f>IF($A53&lt;&gt;"",MINIFS(Merchant!$A:$A,Merchant!$C:$C,$G$2),)</f>
        <v/>
      </c>
      <c r="D53" s="12" t="s">
        <f>IF($A53&lt;&gt;"",$K53,)</f>
      </c>
      <c r="E53" s="12" t="str">
        <v/>
      </c>
      <c r="F53" s="11" t="str">
        <f>IF($A53&lt;&gt;"",MAXIFS(Token!$C:$C,Token!$A:$A,$D53),)</f>
        <v/>
      </c>
    </row>
    <row r="54">
      <c r="A54" s="32">
        <f>IF(IFERROR($H54,0)*$J54&gt;0,$L54/86400+DATE(1970,1,1)+IF($L54*1&gt;=$G$5,$G$6,0),)</f>
        <v>0</v>
      </c>
      <c r="B54" s="22" t="e">
        <f>IF($A54&lt;&gt;"",$E54*$F54,)</f>
        <v>#VALUE!</v>
      </c>
      <c r="C54" s="12" t="str">
        <f>IF($A54&lt;&gt;"",MINIFS(Merchant!$A:$A,Merchant!$C:$C,$G$2),)</f>
        <v/>
      </c>
      <c r="D54" s="12" t="s">
        <f>IF($A54&lt;&gt;"",$K54,)</f>
      </c>
      <c r="E54" s="12" t="str">
        <v/>
      </c>
      <c r="F54" s="11" t="str">
        <f>IF($A54&lt;&gt;"",MAXIFS(Token!$C:$C,Token!$A:$A,$D54),)</f>
        <v/>
      </c>
    </row>
    <row r="55">
      <c r="A55" s="32">
        <f>IF(IFERROR($H55,0)*$J55&gt;0,$L55/86400+DATE(1970,1,1)+IF($L55*1&gt;=$G$5,$G$6,0),)</f>
        <v>0</v>
      </c>
      <c r="B55" s="22" t="e">
        <f>IF($A55&lt;&gt;"",$E55*$F55,)</f>
        <v>#VALUE!</v>
      </c>
      <c r="C55" s="12" t="str">
        <f>IF($A55&lt;&gt;"",MINIFS(Merchant!$A:$A,Merchant!$C:$C,$G$2),)</f>
        <v/>
      </c>
      <c r="D55" s="12" t="s">
        <f>IF($A55&lt;&gt;"",$K55,)</f>
      </c>
      <c r="E55" s="12" t="str">
        <v/>
      </c>
      <c r="F55" s="11" t="str">
        <f>IF($A55&lt;&gt;"",MAXIFS(Token!$C:$C,Token!$A:$A,$D55),)</f>
        <v/>
      </c>
    </row>
    <row r="56">
      <c r="A56" s="32">
        <f>IF(IFERROR($H56,0)*$J56&gt;0,$L56/86400+DATE(1970,1,1)+IF($L56*1&gt;=$G$5,$G$6,0),)</f>
        <v>0</v>
      </c>
      <c r="B56" s="22" t="e">
        <f>IF($A56&lt;&gt;"",$E56*$F56,)</f>
        <v>#VALUE!</v>
      </c>
      <c r="C56" s="12" t="str">
        <f>IF($A56&lt;&gt;"",MINIFS(Merchant!$A:$A,Merchant!$C:$C,$G$2),)</f>
        <v/>
      </c>
      <c r="D56" s="12" t="s">
        <f>IF($A56&lt;&gt;"",$K56,)</f>
      </c>
      <c r="E56" s="12" t="str">
        <v/>
      </c>
      <c r="F56" s="11" t="str">
        <f>IF($A56&lt;&gt;"",MAXIFS(Token!$C:$C,Token!$A:$A,$D56),)</f>
        <v/>
      </c>
    </row>
    <row r="57">
      <c r="A57" s="32">
        <f>IF(IFERROR($H57,0)*$J57&gt;0,$L57/86400+DATE(1970,1,1)+IF($L57*1&gt;=$G$5,$G$6,0),)</f>
        <v>0</v>
      </c>
      <c r="B57" s="22" t="e">
        <f>IF($A57&lt;&gt;"",$E57*$F57,)</f>
        <v>#VALUE!</v>
      </c>
      <c r="C57" s="12" t="str">
        <f>IF($A57&lt;&gt;"",MINIFS(Merchant!$A:$A,Merchant!$C:$C,$G$2),)</f>
        <v/>
      </c>
      <c r="D57" s="12" t="s">
        <f>IF($A57&lt;&gt;"",$K57,)</f>
      </c>
      <c r="E57" s="12" t="str">
        <v/>
      </c>
      <c r="F57" s="11" t="str">
        <f>IF($A57&lt;&gt;"",MAXIFS(Token!$C:$C,Token!$A:$A,$D57),)</f>
        <v/>
      </c>
    </row>
    <row r="58">
      <c r="A58" s="32">
        <f>IF(IFERROR($H58,0)*$J58&gt;0,$L58/86400+DATE(1970,1,1)+IF($L58*1&gt;=$G$5,$G$6,0),)</f>
        <v>0</v>
      </c>
      <c r="B58" s="22" t="e">
        <f>IF($A58&lt;&gt;"",$E58*$F58,)</f>
        <v>#VALUE!</v>
      </c>
      <c r="C58" s="12" t="str">
        <f>IF($A58&lt;&gt;"",MINIFS(Merchant!$A:$A,Merchant!$C:$C,$G$2),)</f>
        <v/>
      </c>
      <c r="D58" s="12" t="s">
        <f>IF($A58&lt;&gt;"",$K58,)</f>
      </c>
      <c r="E58" s="12" t="str">
        <v/>
      </c>
      <c r="F58" s="11" t="str">
        <f>IF($A58&lt;&gt;"",MAXIFS(Token!$C:$C,Token!$A:$A,$D58),)</f>
        <v/>
      </c>
    </row>
    <row r="59">
      <c r="A59" s="32">
        <f>IF(IFERROR($H59,0)*$J59&gt;0,$L59/86400+DATE(1970,1,1)+IF($L59*1&gt;=$G$5,$G$6,0),)</f>
        <v>0</v>
      </c>
      <c r="B59" s="22" t="e">
        <f>IF($A59&lt;&gt;"",$E59*$F59,)</f>
        <v>#VALUE!</v>
      </c>
      <c r="C59" s="12" t="str">
        <f>IF($A59&lt;&gt;"",MINIFS(Merchant!$A:$A,Merchant!$C:$C,$G$2),)</f>
        <v/>
      </c>
      <c r="D59" s="12" t="s">
        <f>IF($A59&lt;&gt;"",$K59,)</f>
      </c>
      <c r="E59" s="12" t="str">
        <v/>
      </c>
      <c r="F59" s="11" t="str">
        <f>IF($A59&lt;&gt;"",MAXIFS(Token!$C:$C,Token!$A:$A,$D59),)</f>
        <v/>
      </c>
    </row>
    <row r="60">
      <c r="A60" s="32">
        <f>IF(IFERROR($H60,0)*$J60&gt;0,$L60/86400+DATE(1970,1,1)+IF($L60*1&gt;=$G$5,$G$6,0),)</f>
        <v>0</v>
      </c>
      <c r="B60" s="22" t="e">
        <f>IF($A60&lt;&gt;"",$E60*$F60,)</f>
        <v>#VALUE!</v>
      </c>
      <c r="C60" s="12" t="str">
        <f>IF($A60&lt;&gt;"",MINIFS(Merchant!$A:$A,Merchant!$C:$C,$G$2),)</f>
        <v/>
      </c>
      <c r="D60" s="12" t="s">
        <f>IF($A60&lt;&gt;"",$K60,)</f>
      </c>
      <c r="E60" s="12" t="str">
        <v/>
      </c>
      <c r="F60" s="11" t="str">
        <f>IF($A60&lt;&gt;"",MAXIFS(Token!$C:$C,Token!$A:$A,$D60),)</f>
        <v/>
      </c>
    </row>
    <row r="61">
      <c r="A61" s="32">
        <f>IF(IFERROR($H61,0)*$J61&gt;0,$L61/86400+DATE(1970,1,1)+IF($L61*1&gt;=$G$5,$G$6,0),)</f>
        <v>0</v>
      </c>
      <c r="B61" s="22" t="e">
        <f>IF($A61&lt;&gt;"",$E61*$F61,)</f>
        <v>#VALUE!</v>
      </c>
      <c r="C61" s="12" t="str">
        <f>IF($A61&lt;&gt;"",MINIFS(Merchant!$A:$A,Merchant!$C:$C,$G$2),)</f>
        <v/>
      </c>
      <c r="D61" s="12" t="s">
        <f>IF($A61&lt;&gt;"",$K61,)</f>
      </c>
      <c r="E61" s="12" t="str">
        <v/>
      </c>
      <c r="F61" s="11" t="str">
        <f>IF($A61&lt;&gt;"",MAXIFS(Token!$C:$C,Token!$A:$A,$D61),)</f>
        <v/>
      </c>
    </row>
    <row r="62">
      <c r="A62" s="32">
        <f>IF(IFERROR($H62,0)*$J62&gt;0,$L62/86400+DATE(1970,1,1)+IF($L62*1&gt;=$G$5,$G$6,0),)</f>
        <v>0</v>
      </c>
      <c r="B62" s="22" t="e">
        <f>IF($A62&lt;&gt;"",$E62*$F62,)</f>
        <v>#VALUE!</v>
      </c>
      <c r="C62" s="12" t="str">
        <f>IF($A62&lt;&gt;"",MINIFS(Merchant!$A:$A,Merchant!$C:$C,$G$2),)</f>
        <v/>
      </c>
      <c r="D62" s="12" t="s">
        <f>IF($A62&lt;&gt;"",$K62,)</f>
      </c>
      <c r="E62" s="12" t="str">
        <v/>
      </c>
      <c r="F62" s="11" t="str">
        <f>IF($A62&lt;&gt;"",MAXIFS(Token!$C:$C,Token!$A:$A,$D62),)</f>
        <v/>
      </c>
    </row>
    <row r="63">
      <c r="A63" s="32">
        <f>IF(IFERROR($H63,0)*$J63&gt;0,$L63/86400+DATE(1970,1,1)+IF($L63*1&gt;=$G$5,$G$6,0),)</f>
        <v>0</v>
      </c>
      <c r="B63" s="22" t="e">
        <f>IF($A63&lt;&gt;"",$E63*$F63,)</f>
        <v>#VALUE!</v>
      </c>
      <c r="C63" s="12" t="str">
        <f>IF($A63&lt;&gt;"",MINIFS(Merchant!$A:$A,Merchant!$C:$C,$G$2),)</f>
        <v/>
      </c>
      <c r="D63" s="12" t="s">
        <f>IF($A63&lt;&gt;"",$K63,)</f>
      </c>
      <c r="E63" s="12" t="str">
        <v/>
      </c>
      <c r="F63" s="11" t="str">
        <f>IF($A63&lt;&gt;"",MAXIFS(Token!$C:$C,Token!$A:$A,$D63),)</f>
        <v/>
      </c>
    </row>
    <row r="64">
      <c r="A64" s="32">
        <f>IF(IFERROR($H64,0)*$J64&gt;0,$L64/86400+DATE(1970,1,1)+IF($L64*1&gt;=$G$5,$G$6,0),)</f>
        <v>0</v>
      </c>
      <c r="B64" s="22" t="e">
        <f>IF($A64&lt;&gt;"",$E64*$F64,)</f>
        <v>#VALUE!</v>
      </c>
      <c r="C64" s="12" t="str">
        <f>IF($A64&lt;&gt;"",MINIFS(Merchant!$A:$A,Merchant!$C:$C,$G$2),)</f>
        <v/>
      </c>
      <c r="D64" s="12" t="s">
        <f>IF($A64&lt;&gt;"",$K64,)</f>
      </c>
      <c r="E64" s="12" t="str">
        <v/>
      </c>
      <c r="F64" s="11" t="str">
        <f>IF($A64&lt;&gt;"",MAXIFS(Token!$C:$C,Token!$A:$A,$D64),)</f>
        <v/>
      </c>
    </row>
    <row r="65">
      <c r="A65" s="32">
        <f>IF(IFERROR($H65,0)*$J65&gt;0,$L65/86400+DATE(1970,1,1)+IF($L65*1&gt;=$G$5,$G$6,0),)</f>
        <v>0</v>
      </c>
      <c r="B65" s="22" t="e">
        <f>IF($A65&lt;&gt;"",$E65*$F65,)</f>
        <v>#VALUE!</v>
      </c>
      <c r="C65" s="12" t="str">
        <f>IF($A65&lt;&gt;"",MINIFS(Merchant!$A:$A,Merchant!$C:$C,$G$2),)</f>
        <v/>
      </c>
      <c r="D65" s="12" t="s">
        <f>IF($A65&lt;&gt;"",$K65,)</f>
      </c>
      <c r="E65" s="12" t="str">
        <v/>
      </c>
      <c r="F65" s="11" t="str">
        <f>IF($A65&lt;&gt;"",MAXIFS(Token!$C:$C,Token!$A:$A,$D65),)</f>
        <v/>
      </c>
    </row>
    <row r="66">
      <c r="A66" s="32">
        <f>IF(IFERROR($H66,0)*$J66&gt;0,$L66/86400+DATE(1970,1,1)+IF($L66*1&gt;=$G$5,$G$6,0),)</f>
        <v>0</v>
      </c>
      <c r="B66" s="22" t="e">
        <f>IF($A66&lt;&gt;"",$E66*$F66,)</f>
        <v>#VALUE!</v>
      </c>
      <c r="C66" s="12" t="str">
        <f>IF($A66&lt;&gt;"",MINIFS(Merchant!$A:$A,Merchant!$C:$C,$G$2),)</f>
        <v/>
      </c>
      <c r="D66" s="12" t="s">
        <f>IF($A66&lt;&gt;"",$K66,)</f>
      </c>
      <c r="E66" s="12" t="str">
        <v/>
      </c>
      <c r="F66" s="11" t="str">
        <f>IF($A66&lt;&gt;"",MAXIFS(Token!$C:$C,Token!$A:$A,$D66),)</f>
        <v/>
      </c>
    </row>
    <row r="67">
      <c r="A67" s="32">
        <f>IF(IFERROR($H67,0)*$J67&gt;0,$L67/86400+DATE(1970,1,1)+IF($L67*1&gt;=$G$5,$G$6,0),)</f>
        <v>0</v>
      </c>
      <c r="B67" s="22" t="e">
        <f>IF($A67&lt;&gt;"",$E67*$F67,)</f>
        <v>#VALUE!</v>
      </c>
      <c r="C67" s="12" t="str">
        <f>IF($A67&lt;&gt;"",MINIFS(Merchant!$A:$A,Merchant!$C:$C,$G$2),)</f>
        <v/>
      </c>
      <c r="D67" s="12" t="s">
        <f>IF($A67&lt;&gt;"",$K67,)</f>
      </c>
      <c r="E67" s="12" t="str">
        <v/>
      </c>
      <c r="F67" s="11" t="str">
        <f>IF($A67&lt;&gt;"",MAXIFS(Token!$C:$C,Token!$A:$A,$D67),)</f>
        <v/>
      </c>
    </row>
    <row r="68">
      <c r="A68" s="32">
        <f>IF(IFERROR($H68,0)*$J68&gt;0,$L68/86400+DATE(1970,1,1)+IF($L68*1&gt;=$G$5,$G$6,0),)</f>
        <v>0</v>
      </c>
      <c r="B68" s="22" t="e">
        <f>IF($A68&lt;&gt;"",$E68*$F68,)</f>
        <v>#VALUE!</v>
      </c>
      <c r="C68" s="12" t="str">
        <f>IF($A68&lt;&gt;"",MINIFS(Merchant!$A:$A,Merchant!$C:$C,$G$2),)</f>
        <v/>
      </c>
      <c r="D68" s="12" t="s">
        <f>IF($A68&lt;&gt;"",$K68,)</f>
      </c>
      <c r="E68" s="12" t="str">
        <v/>
      </c>
      <c r="F68" s="11" t="str">
        <f>IF($A68&lt;&gt;"",MAXIFS(Token!$C:$C,Token!$A:$A,$D68),)</f>
        <v/>
      </c>
    </row>
    <row r="69">
      <c r="A69" s="32">
        <f>IF(IFERROR($H69,0)*$J69&gt;0,$L69/86400+DATE(1970,1,1)+IF($L69*1&gt;=$G$5,$G$6,0),)</f>
        <v>0</v>
      </c>
      <c r="B69" s="22" t="e">
        <f>IF($A69&lt;&gt;"",$E69*$F69,)</f>
        <v>#VALUE!</v>
      </c>
      <c r="C69" s="12" t="str">
        <f>IF($A69&lt;&gt;"",MINIFS(Merchant!$A:$A,Merchant!$C:$C,$G$2),)</f>
        <v/>
      </c>
      <c r="D69" s="12" t="s">
        <f>IF($A69&lt;&gt;"",$K69,)</f>
      </c>
      <c r="E69" s="12" t="str">
        <v/>
      </c>
      <c r="F69" s="11" t="str">
        <f>IF($A69&lt;&gt;"",MAXIFS(Token!$C:$C,Token!$A:$A,$D69),)</f>
        <v/>
      </c>
    </row>
    <row r="70">
      <c r="A70" s="32">
        <f>IF(IFERROR($H70,0)*$J70&gt;0,$L70/86400+DATE(1970,1,1)+IF($L70*1&gt;=$G$5,$G$6,0),)</f>
        <v>0</v>
      </c>
      <c r="B70" s="22" t="e">
        <f>IF($A70&lt;&gt;"",$E70*$F70,)</f>
        <v>#VALUE!</v>
      </c>
      <c r="C70" s="12" t="str">
        <f>IF($A70&lt;&gt;"",MINIFS(Merchant!$A:$A,Merchant!$C:$C,$G$2),)</f>
        <v/>
      </c>
      <c r="D70" s="12" t="s">
        <f>IF($A70&lt;&gt;"",$K70,)</f>
      </c>
      <c r="E70" s="12" t="str">
        <v/>
      </c>
      <c r="F70" s="11" t="str">
        <f>IF($A70&lt;&gt;"",MAXIFS(Token!$C:$C,Token!$A:$A,$D70),)</f>
        <v/>
      </c>
    </row>
    <row r="71">
      <c r="A71" s="32">
        <f>IF(IFERROR($H71,0)*$J71&gt;0,$L71/86400+DATE(1970,1,1)+IF($L71*1&gt;=$G$5,$G$6,0),)</f>
        <v>0</v>
      </c>
      <c r="B71" s="22" t="e">
        <f>IF($A71&lt;&gt;"",$E71*$F71,)</f>
        <v>#VALUE!</v>
      </c>
      <c r="C71" s="12" t="str">
        <f>IF($A71&lt;&gt;"",MINIFS(Merchant!$A:$A,Merchant!$C:$C,$G$2),)</f>
        <v/>
      </c>
      <c r="D71" s="12" t="s">
        <f>IF($A71&lt;&gt;"",$K71,)</f>
      </c>
      <c r="E71" s="12" t="str">
        <v/>
      </c>
      <c r="F71" s="11" t="str">
        <f>IF($A71&lt;&gt;"",MAXIFS(Token!$C:$C,Token!$A:$A,$D71),)</f>
        <v/>
      </c>
    </row>
    <row r="72">
      <c r="A72" s="32">
        <f>IF(IFERROR($H72,0)*$J72&gt;0,$L72/86400+DATE(1970,1,1)+IF($L72*1&gt;=$G$5,$G$6,0),)</f>
        <v>0</v>
      </c>
      <c r="B72" s="22" t="e">
        <f>IF($A72&lt;&gt;"",$E72*$F72,)</f>
        <v>#VALUE!</v>
      </c>
      <c r="C72" s="12" t="str">
        <f>IF($A72&lt;&gt;"",MINIFS(Merchant!$A:$A,Merchant!$C:$C,$G$2),)</f>
        <v/>
      </c>
      <c r="D72" s="12" t="s">
        <f>IF($A72&lt;&gt;"",$K72,)</f>
      </c>
      <c r="E72" s="12" t="str">
        <v/>
      </c>
      <c r="F72" s="11" t="str">
        <f>IF($A72&lt;&gt;"",MAXIFS(Token!$C:$C,Token!$A:$A,$D72),)</f>
        <v/>
      </c>
    </row>
    <row r="73">
      <c r="A73" s="32">
        <f>IF(IFERROR($H73,0)*$J73&gt;0,$L73/86400+DATE(1970,1,1)+IF($L73*1&gt;=$G$5,$G$6,0),)</f>
        <v>0</v>
      </c>
      <c r="B73" s="22" t="e">
        <f>IF($A73&lt;&gt;"",$E73*$F73,)</f>
        <v>#VALUE!</v>
      </c>
      <c r="C73" s="12" t="str">
        <f>IF($A73&lt;&gt;"",MINIFS(Merchant!$A:$A,Merchant!$C:$C,$G$2),)</f>
        <v/>
      </c>
      <c r="D73" s="12" t="s">
        <f>IF($A73&lt;&gt;"",$K73,)</f>
      </c>
      <c r="E73" s="12" t="str">
        <v/>
      </c>
      <c r="F73" s="11" t="str">
        <f>IF($A73&lt;&gt;"",MAXIFS(Token!$C:$C,Token!$A:$A,$D73),)</f>
        <v/>
      </c>
    </row>
    <row r="74">
      <c r="A74" s="32">
        <f>IF(IFERROR($H74,0)*$J74&gt;0,$L74/86400+DATE(1970,1,1)+IF($L74*1&gt;=$G$5,$G$6,0),)</f>
        <v>0</v>
      </c>
      <c r="B74" s="22" t="e">
        <f>IF($A74&lt;&gt;"",$E74*$F74,)</f>
        <v>#VALUE!</v>
      </c>
      <c r="C74" s="12" t="str">
        <f>IF($A74&lt;&gt;"",MINIFS(Merchant!$A:$A,Merchant!$C:$C,$G$2),)</f>
        <v/>
      </c>
      <c r="D74" s="12" t="s">
        <f>IF($A74&lt;&gt;"",$K74,)</f>
      </c>
      <c r="E74" s="12" t="str">
        <v/>
      </c>
      <c r="F74" s="11" t="str">
        <f>IF($A74&lt;&gt;"",MAXIFS(Token!$C:$C,Token!$A:$A,$D74),)</f>
        <v/>
      </c>
    </row>
    <row r="75">
      <c r="A75" s="32">
        <f>IF(IFERROR($H75,0)*$J75&gt;0,$L75/86400+DATE(1970,1,1)+IF($L75*1&gt;=$G$5,$G$6,0),)</f>
        <v>0</v>
      </c>
      <c r="B75" s="22" t="e">
        <f>IF($A75&lt;&gt;"",$E75*$F75,)</f>
        <v>#VALUE!</v>
      </c>
      <c r="C75" s="12" t="str">
        <f>IF($A75&lt;&gt;"",MINIFS(Merchant!$A:$A,Merchant!$C:$C,$G$2),)</f>
        <v/>
      </c>
      <c r="D75" s="12" t="s">
        <f>IF($A75&lt;&gt;"",$K75,)</f>
      </c>
      <c r="E75" s="12" t="str">
        <v/>
      </c>
      <c r="F75" s="11" t="str">
        <f>IF($A75&lt;&gt;"",MAXIFS(Token!$C:$C,Token!$A:$A,$D75),)</f>
        <v/>
      </c>
    </row>
    <row r="76">
      <c r="A76" s="32">
        <f>IF(IFERROR($H76,0)*$J76&gt;0,$L76/86400+DATE(1970,1,1)+IF($L76*1&gt;=$G$5,$G$6,0),)</f>
        <v>0</v>
      </c>
      <c r="B76" s="22" t="e">
        <f>IF($A76&lt;&gt;"",$E76*$F76,)</f>
        <v>#VALUE!</v>
      </c>
      <c r="C76" s="12" t="str">
        <f>IF($A76&lt;&gt;"",MINIFS(Merchant!$A:$A,Merchant!$C:$C,$G$2),)</f>
        <v/>
      </c>
      <c r="D76" s="12" t="s">
        <f>IF($A76&lt;&gt;"",$K76,)</f>
      </c>
      <c r="E76" s="12" t="str">
        <v/>
      </c>
      <c r="F76" s="11" t="str">
        <f>IF($A76&lt;&gt;"",MAXIFS(Token!$C:$C,Token!$A:$A,$D76),)</f>
        <v/>
      </c>
    </row>
    <row r="77">
      <c r="A77" s="32">
        <f>IF(IFERROR($H77,0)*$J77&gt;0,$L77/86400+DATE(1970,1,1)+IF($L77*1&gt;=$G$5,$G$6,0),)</f>
        <v>0</v>
      </c>
      <c r="B77" s="22" t="e">
        <f>IF($A77&lt;&gt;"",$E77*$F77,)</f>
        <v>#VALUE!</v>
      </c>
      <c r="C77" s="12" t="str">
        <f>IF($A77&lt;&gt;"",MINIFS(Merchant!$A:$A,Merchant!$C:$C,$G$2),)</f>
        <v/>
      </c>
      <c r="D77" s="12" t="s">
        <f>IF($A77&lt;&gt;"",$K77,)</f>
      </c>
      <c r="E77" s="12" t="str">
        <v/>
      </c>
      <c r="F77" s="11" t="str">
        <f>IF($A77&lt;&gt;"",MAXIFS(Token!$C:$C,Token!$A:$A,$D77),)</f>
        <v/>
      </c>
    </row>
    <row r="78">
      <c r="A78" s="32">
        <f>IF(IFERROR($H78,0)*$J78&gt;0,$L78/86400+DATE(1970,1,1)+IF($L78*1&gt;=$G$5,$G$6,0),)</f>
        <v>0</v>
      </c>
      <c r="B78" s="22" t="e">
        <f>IF($A78&lt;&gt;"",$E78*$F78,)</f>
        <v>#VALUE!</v>
      </c>
      <c r="C78" s="12" t="str">
        <f>IF($A78&lt;&gt;"",MINIFS(Merchant!$A:$A,Merchant!$C:$C,$G$2),)</f>
        <v/>
      </c>
      <c r="D78" s="12" t="s">
        <f>IF($A78&lt;&gt;"",$K78,)</f>
      </c>
      <c r="E78" s="12" t="str">
        <v/>
      </c>
      <c r="F78" s="11" t="str">
        <f>IF($A78&lt;&gt;"",MAXIFS(Token!$C:$C,Token!$A:$A,$D78),)</f>
        <v/>
      </c>
    </row>
    <row r="79">
      <c r="A79" s="32">
        <f>IF(IFERROR($H79,0)*$J79&gt;0,$L79/86400+DATE(1970,1,1)+IF($L79*1&gt;=$G$5,$G$6,0),)</f>
        <v>0</v>
      </c>
      <c r="B79" s="22" t="e">
        <f>IF($A79&lt;&gt;"",$E79*$F79,)</f>
        <v>#VALUE!</v>
      </c>
      <c r="C79" s="12" t="str">
        <f>IF($A79&lt;&gt;"",MINIFS(Merchant!$A:$A,Merchant!$C:$C,$G$2),)</f>
        <v/>
      </c>
      <c r="D79" s="12" t="s">
        <f>IF($A79&lt;&gt;"",$K79,)</f>
      </c>
      <c r="E79" s="12" t="str">
        <v/>
      </c>
      <c r="F79" s="11" t="str">
        <f>IF($A79&lt;&gt;"",MAXIFS(Token!$C:$C,Token!$A:$A,$D79),)</f>
        <v/>
      </c>
    </row>
    <row r="80">
      <c r="A80" s="32">
        <f>IF(IFERROR($H80,0)*$J80&gt;0,$L80/86400+DATE(1970,1,1)+IF($L80*1&gt;=$G$5,$G$6,0),)</f>
        <v>0</v>
      </c>
      <c r="B80" s="22" t="e">
        <f>IF($A80&lt;&gt;"",$E80*$F80,)</f>
        <v>#VALUE!</v>
      </c>
      <c r="C80" s="12" t="str">
        <f>IF($A80&lt;&gt;"",MINIFS(Merchant!$A:$A,Merchant!$C:$C,$G$2),)</f>
        <v/>
      </c>
      <c r="D80" s="12" t="s">
        <f>IF($A80&lt;&gt;"",$K80,)</f>
      </c>
      <c r="E80" s="12" t="str">
        <v/>
      </c>
      <c r="F80" s="11" t="str">
        <f>IF($A80&lt;&gt;"",MAXIFS(Token!$C:$C,Token!$A:$A,$D80),)</f>
        <v/>
      </c>
    </row>
    <row r="81">
      <c r="A81" s="32">
        <f>IF(IFERROR($H81,0)*$J81&gt;0,$L81/86400+DATE(1970,1,1)+IF($L81*1&gt;=$G$5,$G$6,0),)</f>
        <v>0</v>
      </c>
      <c r="B81" s="22" t="e">
        <f>IF($A81&lt;&gt;"",$E81*$F81,)</f>
        <v>#VALUE!</v>
      </c>
      <c r="C81" s="12" t="str">
        <f>IF($A81&lt;&gt;"",MINIFS(Merchant!$A:$A,Merchant!$C:$C,$G$2),)</f>
        <v/>
      </c>
      <c r="D81" s="12" t="s">
        <f>IF($A81&lt;&gt;"",$K81,)</f>
      </c>
      <c r="E81" s="12" t="str">
        <v/>
      </c>
      <c r="F81" s="11" t="str">
        <f>IF($A81&lt;&gt;"",MAXIFS(Token!$C:$C,Token!$A:$A,$D81),)</f>
        <v/>
      </c>
    </row>
    <row r="82">
      <c r="A82" s="32">
        <f>IF(IFERROR($H82,0)*$J82&gt;0,$L82/86400+DATE(1970,1,1)+IF($L82*1&gt;=$G$5,$G$6,0),)</f>
        <v>0</v>
      </c>
      <c r="B82" s="22" t="e">
        <f>IF($A82&lt;&gt;"",$E82*$F82,)</f>
        <v>#VALUE!</v>
      </c>
      <c r="C82" s="12" t="str">
        <f>IF($A82&lt;&gt;"",MINIFS(Merchant!$A:$A,Merchant!$C:$C,$G$2),)</f>
        <v/>
      </c>
      <c r="D82" s="12" t="s">
        <f>IF($A82&lt;&gt;"",$K82,)</f>
      </c>
      <c r="E82" s="12" t="str">
        <v/>
      </c>
      <c r="F82" s="11" t="str">
        <f>IF($A82&lt;&gt;"",MAXIFS(Token!$C:$C,Token!$A:$A,$D82),)</f>
        <v/>
      </c>
    </row>
    <row r="83">
      <c r="A83" s="32">
        <f>IF(IFERROR($H83,0)*$J83&gt;0,$L83/86400+DATE(1970,1,1)+IF($L83*1&gt;=$G$5,$G$6,0),)</f>
        <v>0</v>
      </c>
      <c r="B83" s="22" t="e">
        <f>IF($A83&lt;&gt;"",$E83*$F83,)</f>
        <v>#VALUE!</v>
      </c>
      <c r="C83" s="12" t="str">
        <f>IF($A83&lt;&gt;"",MINIFS(Merchant!$A:$A,Merchant!$C:$C,$G$2),)</f>
        <v/>
      </c>
      <c r="D83" s="12" t="s">
        <f>IF($A83&lt;&gt;"",$K83,)</f>
      </c>
      <c r="E83" s="12" t="str">
        <v/>
      </c>
      <c r="F83" s="11" t="str">
        <f>IF($A83&lt;&gt;"",MAXIFS(Token!$C:$C,Token!$A:$A,$D83),)</f>
        <v/>
      </c>
    </row>
    <row r="84">
      <c r="A84" s="32">
        <f>IF(IFERROR($H84,0)*$J84&gt;0,$L84/86400+DATE(1970,1,1)+IF($L84*1&gt;=$G$5,$G$6,0),)</f>
        <v>0</v>
      </c>
      <c r="B84" s="22" t="e">
        <f>IF($A84&lt;&gt;"",$E84*$F84,)</f>
        <v>#VALUE!</v>
      </c>
      <c r="C84" s="12" t="str">
        <f>IF($A84&lt;&gt;"",MINIFS(Merchant!$A:$A,Merchant!$C:$C,$G$2),)</f>
        <v/>
      </c>
      <c r="D84" s="12" t="s">
        <f>IF($A84&lt;&gt;"",$K84,)</f>
      </c>
      <c r="E84" s="12" t="str">
        <v/>
      </c>
      <c r="F84" s="11" t="str">
        <f>IF($A84&lt;&gt;"",MAXIFS(Token!$C:$C,Token!$A:$A,$D84),)</f>
        <v/>
      </c>
    </row>
    <row r="85">
      <c r="A85" s="32">
        <f>IF(IFERROR($H85,0)*$J85&gt;0,$L85/86400+DATE(1970,1,1)+IF($L85*1&gt;=$G$5,$G$6,0),)</f>
        <v>0</v>
      </c>
      <c r="B85" s="22" t="e">
        <f>IF($A85&lt;&gt;"",$E85*$F85,)</f>
        <v>#VALUE!</v>
      </c>
      <c r="C85" s="12" t="str">
        <f>IF($A85&lt;&gt;"",MINIFS(Merchant!$A:$A,Merchant!$C:$C,$G$2),)</f>
        <v/>
      </c>
      <c r="D85" s="12" t="s">
        <f>IF($A85&lt;&gt;"",$K85,)</f>
      </c>
      <c r="E85" s="12" t="str">
        <v/>
      </c>
      <c r="F85" s="11" t="str">
        <f>IF($A85&lt;&gt;"",MAXIFS(Token!$C:$C,Token!$A:$A,$D85),)</f>
        <v/>
      </c>
    </row>
    <row r="86">
      <c r="A86" s="32">
        <f>IF(IFERROR($H86,0)*$J86&gt;0,$L86/86400+DATE(1970,1,1)+IF($L86*1&gt;=$G$5,$G$6,0),)</f>
        <v>0</v>
      </c>
      <c r="B86" s="22" t="e">
        <f>IF($A86&lt;&gt;"",$E86*$F86,)</f>
        <v>#VALUE!</v>
      </c>
      <c r="C86" s="12" t="str">
        <f>IF($A86&lt;&gt;"",MINIFS(Merchant!$A:$A,Merchant!$C:$C,$G$2),)</f>
        <v/>
      </c>
      <c r="D86" s="12" t="s">
        <f>IF($A86&lt;&gt;"",$K86,)</f>
      </c>
      <c r="E86" s="12" t="str">
        <v/>
      </c>
      <c r="F86" s="11" t="str">
        <f>IF($A86&lt;&gt;"",MAXIFS(Token!$C:$C,Token!$A:$A,$D86),)</f>
        <v/>
      </c>
    </row>
    <row r="87">
      <c r="A87" s="32">
        <f>IF(IFERROR($H87,0)*$J87&gt;0,$L87/86400+DATE(1970,1,1)+IF($L87*1&gt;=$G$5,$G$6,0),)</f>
        <v>0</v>
      </c>
      <c r="B87" s="22" t="e">
        <f>IF($A87&lt;&gt;"",$E87*$F87,)</f>
        <v>#VALUE!</v>
      </c>
      <c r="C87" s="12" t="str">
        <f>IF($A87&lt;&gt;"",MINIFS(Merchant!$A:$A,Merchant!$C:$C,$G$2),)</f>
        <v/>
      </c>
      <c r="D87" s="12" t="s">
        <f>IF($A87&lt;&gt;"",$K87,)</f>
      </c>
      <c r="E87" s="12" t="str">
        <v/>
      </c>
      <c r="F87" s="11" t="str">
        <f>IF($A87&lt;&gt;"",MAXIFS(Token!$C:$C,Token!$A:$A,$D87),)</f>
        <v/>
      </c>
    </row>
    <row r="88">
      <c r="A88" s="32">
        <f>IF(IFERROR($H88,0)*$J88&gt;0,$L88/86400+DATE(1970,1,1)+IF($L88*1&gt;=$G$5,$G$6,0),)</f>
        <v>0</v>
      </c>
      <c r="B88" s="22" t="e">
        <f>IF($A88&lt;&gt;"",$E88*$F88,)</f>
        <v>#VALUE!</v>
      </c>
      <c r="C88" s="12" t="str">
        <f>IF($A88&lt;&gt;"",MINIFS(Merchant!$A:$A,Merchant!$C:$C,$G$2),)</f>
        <v/>
      </c>
      <c r="D88" s="12" t="s">
        <f>IF($A88&lt;&gt;"",$K88,)</f>
      </c>
      <c r="E88" s="12" t="str">
        <v/>
      </c>
      <c r="F88" s="11" t="str">
        <f>IF($A88&lt;&gt;"",MAXIFS(Token!$C:$C,Token!$A:$A,$D88),)</f>
        <v/>
      </c>
    </row>
    <row r="89">
      <c r="A89" s="32">
        <f>IF(IFERROR($H89,0)*$J89&gt;0,$L89/86400+DATE(1970,1,1)+IF($L89*1&gt;=$G$5,$G$6,0),)</f>
        <v>0</v>
      </c>
      <c r="B89" s="22" t="e">
        <f>IF($A89&lt;&gt;"",$E89*$F89,)</f>
        <v>#VALUE!</v>
      </c>
      <c r="C89" s="12" t="str">
        <f>IF($A89&lt;&gt;"",MINIFS(Merchant!$A:$A,Merchant!$C:$C,$G$2),)</f>
        <v/>
      </c>
      <c r="D89" s="12" t="s">
        <f>IF($A89&lt;&gt;"",$K89,)</f>
      </c>
      <c r="E89" s="12" t="str">
        <v/>
      </c>
      <c r="F89" s="11" t="str">
        <f>IF($A89&lt;&gt;"",MAXIFS(Token!$C:$C,Token!$A:$A,$D89),)</f>
        <v/>
      </c>
    </row>
    <row r="90">
      <c r="A90" s="32">
        <f>IF(IFERROR($H90,0)*$J90&gt;0,$L90/86400+DATE(1970,1,1)+IF($L90*1&gt;=$G$5,$G$6,0),)</f>
        <v>0</v>
      </c>
      <c r="B90" s="22" t="e">
        <f>IF($A90&lt;&gt;"",$E90*$F90,)</f>
        <v>#VALUE!</v>
      </c>
      <c r="C90" s="12" t="str">
        <f>IF($A90&lt;&gt;"",MINIFS(Merchant!$A:$A,Merchant!$C:$C,$G$2),)</f>
        <v/>
      </c>
      <c r="D90" s="12" t="s">
        <f>IF($A90&lt;&gt;"",$K90,)</f>
      </c>
      <c r="E90" s="12" t="str">
        <v/>
      </c>
      <c r="F90" s="11" t="str">
        <f>IF($A90&lt;&gt;"",MAXIFS(Token!$C:$C,Token!$A:$A,$D90),)</f>
        <v/>
      </c>
    </row>
    <row r="91">
      <c r="A91" s="32">
        <f>IF(IFERROR($H91,0)*$J91&gt;0,$L91/86400+DATE(1970,1,1)+IF($L91*1&gt;=$G$5,$G$6,0),)</f>
        <v>0</v>
      </c>
      <c r="B91" s="22" t="e">
        <f>IF($A91&lt;&gt;"",$E91*$F91,)</f>
        <v>#VALUE!</v>
      </c>
      <c r="C91" s="12" t="str">
        <f>IF($A91&lt;&gt;"",MINIFS(Merchant!$A:$A,Merchant!$C:$C,$G$2),)</f>
        <v/>
      </c>
      <c r="D91" s="12" t="s">
        <f>IF($A91&lt;&gt;"",$K91,)</f>
      </c>
      <c r="E91" s="12" t="str">
        <v/>
      </c>
      <c r="F91" s="11" t="str">
        <f>IF($A91&lt;&gt;"",MAXIFS(Token!$C:$C,Token!$A:$A,$D91),)</f>
        <v/>
      </c>
    </row>
    <row r="92">
      <c r="A92" s="32">
        <f>IF(IFERROR($H92,0)*$J92&gt;0,$L92/86400+DATE(1970,1,1)+IF($L92*1&gt;=$G$5,$G$6,0),)</f>
        <v>0</v>
      </c>
      <c r="B92" s="22" t="e">
        <f>IF($A92&lt;&gt;"",$E92*$F92,)</f>
        <v>#VALUE!</v>
      </c>
      <c r="C92" s="12" t="str">
        <f>IF($A92&lt;&gt;"",MINIFS(Merchant!$A:$A,Merchant!$C:$C,$G$2),)</f>
        <v/>
      </c>
      <c r="D92" s="12" t="s">
        <f>IF($A92&lt;&gt;"",$K92,)</f>
      </c>
      <c r="E92" s="12" t="str">
        <v/>
      </c>
      <c r="F92" s="11" t="str">
        <f>IF($A92&lt;&gt;"",MAXIFS(Token!$C:$C,Token!$A:$A,$D92),)</f>
        <v/>
      </c>
    </row>
    <row r="93">
      <c r="A93" s="32">
        <f>IF(IFERROR($H93,0)*$J93&gt;0,$L93/86400+DATE(1970,1,1)+IF($L93*1&gt;=$G$5,$G$6,0),)</f>
        <v>0</v>
      </c>
      <c r="B93" s="22" t="e">
        <f>IF($A93&lt;&gt;"",$E93*$F93,)</f>
        <v>#VALUE!</v>
      </c>
      <c r="C93" s="12" t="str">
        <f>IF($A93&lt;&gt;"",MINIFS(Merchant!$A:$A,Merchant!$C:$C,$G$2),)</f>
        <v/>
      </c>
      <c r="D93" s="12" t="s">
        <f>IF($A93&lt;&gt;"",$K93,)</f>
      </c>
      <c r="E93" s="12" t="str">
        <v/>
      </c>
      <c r="F93" s="11" t="str">
        <f>IF($A93&lt;&gt;"",MAXIFS(Token!$C:$C,Token!$A:$A,$D93),)</f>
        <v/>
      </c>
    </row>
    <row r="94">
      <c r="A94" s="32">
        <f>IF(IFERROR($H94,0)*$J94&gt;0,$L94/86400+DATE(1970,1,1)+IF($L94*1&gt;=$G$5,$G$6,0),)</f>
        <v>0</v>
      </c>
      <c r="B94" s="22" t="e">
        <f>IF($A94&lt;&gt;"",$E94*$F94,)</f>
        <v>#VALUE!</v>
      </c>
      <c r="C94" s="12" t="str">
        <f>IF($A94&lt;&gt;"",MINIFS(Merchant!$A:$A,Merchant!$C:$C,$G$2),)</f>
        <v/>
      </c>
      <c r="D94" s="12" t="s">
        <f>IF($A94&lt;&gt;"",$K94,)</f>
      </c>
      <c r="E94" s="12" t="str">
        <v/>
      </c>
      <c r="F94" s="11" t="str">
        <f>IF($A94&lt;&gt;"",MAXIFS(Token!$C:$C,Token!$A:$A,$D94),)</f>
        <v/>
      </c>
    </row>
    <row r="95">
      <c r="A95" s="32">
        <f>IF(IFERROR($H95,0)*$J95&gt;0,$L95/86400+DATE(1970,1,1)+IF($L95*1&gt;=$G$5,$G$6,0),)</f>
        <v>0</v>
      </c>
      <c r="B95" s="22" t="e">
        <f>IF($A95&lt;&gt;"",$E95*$F95,)</f>
        <v>#VALUE!</v>
      </c>
      <c r="C95" s="12" t="str">
        <f>IF($A95&lt;&gt;"",MINIFS(Merchant!$A:$A,Merchant!$C:$C,$G$2),)</f>
        <v/>
      </c>
      <c r="D95" s="12" t="s">
        <f>IF($A95&lt;&gt;"",$K95,)</f>
      </c>
      <c r="E95" s="12" t="str">
        <v/>
      </c>
      <c r="F95" s="11" t="str">
        <f>IF($A95&lt;&gt;"",MAXIFS(Token!$C:$C,Token!$A:$A,$D95),)</f>
        <v/>
      </c>
    </row>
    <row r="96">
      <c r="A96" s="32">
        <f>IF(IFERROR($H96,0)*$J96&gt;0,$L96/86400+DATE(1970,1,1)+IF($L96*1&gt;=$G$5,$G$6,0),)</f>
        <v>0</v>
      </c>
      <c r="B96" s="22" t="e">
        <f>IF($A96&lt;&gt;"",$E96*$F96,)</f>
        <v>#VALUE!</v>
      </c>
      <c r="C96" s="12" t="str">
        <f>IF($A96&lt;&gt;"",MINIFS(Merchant!$A:$A,Merchant!$C:$C,$G$2),)</f>
        <v/>
      </c>
      <c r="D96" s="12" t="s">
        <f>IF($A96&lt;&gt;"",$K96,)</f>
      </c>
      <c r="E96" s="12" t="str">
        <v/>
      </c>
      <c r="F96" s="11" t="str">
        <f>IF($A96&lt;&gt;"",MAXIFS(Token!$C:$C,Token!$A:$A,$D96),)</f>
        <v/>
      </c>
    </row>
    <row r="97">
      <c r="A97" s="32">
        <f>IF(IFERROR($H97,0)*$J97&gt;0,$L97/86400+DATE(1970,1,1)+IF($L97*1&gt;=$G$5,$G$6,0),)</f>
        <v>0</v>
      </c>
      <c r="B97" s="22" t="e">
        <f>IF($A97&lt;&gt;"",$E97*$F97,)</f>
        <v>#VALUE!</v>
      </c>
      <c r="C97" s="12" t="str">
        <f>IF($A97&lt;&gt;"",MINIFS(Merchant!$A:$A,Merchant!$C:$C,$G$2),)</f>
        <v/>
      </c>
      <c r="D97" s="12" t="s">
        <f>IF($A97&lt;&gt;"",$K97,)</f>
      </c>
      <c r="E97" s="12" t="str">
        <v/>
      </c>
      <c r="F97" s="11" t="str">
        <f>IF($A97&lt;&gt;"",MAXIFS(Token!$C:$C,Token!$A:$A,$D97),)</f>
        <v/>
      </c>
    </row>
    <row r="98">
      <c r="A98" s="32">
        <f>IF(IFERROR($H98,0)*$J98&gt;0,$L98/86400+DATE(1970,1,1)+IF($L98*1&gt;=$G$5,$G$6,0),)</f>
        <v>0</v>
      </c>
      <c r="B98" s="22" t="e">
        <f>IF($A98&lt;&gt;"",$E98*$F98,)</f>
        <v>#VALUE!</v>
      </c>
      <c r="C98" s="12" t="str">
        <f>IF($A98&lt;&gt;"",MINIFS(Merchant!$A:$A,Merchant!$C:$C,$G$2),)</f>
        <v/>
      </c>
      <c r="D98" s="12" t="s">
        <f>IF($A98&lt;&gt;"",$K98,)</f>
      </c>
      <c r="E98" s="12" t="str">
        <v/>
      </c>
      <c r="F98" s="11" t="str">
        <f>IF($A98&lt;&gt;"",MAXIFS(Token!$C:$C,Token!$A:$A,$D98),)</f>
        <v/>
      </c>
    </row>
    <row r="99">
      <c r="A99" s="32">
        <f>IF(IFERROR($H99,0)*$J99&gt;0,$L99/86400+DATE(1970,1,1)+IF($L99*1&gt;=$G$5,$G$6,0),)</f>
        <v>0</v>
      </c>
      <c r="B99" s="22" t="e">
        <f>IF($A99&lt;&gt;"",$E99*$F99,)</f>
        <v>#VALUE!</v>
      </c>
      <c r="C99" s="12" t="str">
        <f>IF($A99&lt;&gt;"",MINIFS(Merchant!$A:$A,Merchant!$C:$C,$G$2),)</f>
        <v/>
      </c>
      <c r="D99" s="12" t="s">
        <f>IF($A99&lt;&gt;"",$K99,)</f>
      </c>
      <c r="E99" s="12" t="str">
        <v/>
      </c>
      <c r="F99" s="11" t="str">
        <f>IF($A99&lt;&gt;"",MAXIFS(Token!$C:$C,Token!$A:$A,$D99),)</f>
        <v/>
      </c>
    </row>
    <row r="100">
      <c r="A100" s="32">
        <f>IF(IFERROR($H100,0)*$J100&gt;0,$L100/86400+DATE(1970,1,1)+IF($L100*1&gt;=$G$5,$G$6,0),)</f>
        <v>0</v>
      </c>
      <c r="B100" s="22" t="e">
        <f>IF($A100&lt;&gt;"",$E100*$F100,)</f>
        <v>#VALUE!</v>
      </c>
      <c r="C100" s="12" t="str">
        <f>IF($A100&lt;&gt;"",MINIFS(Merchant!$A:$A,Merchant!$C:$C,$G$2),)</f>
        <v/>
      </c>
      <c r="D100" s="12" t="s">
        <f>IF($A100&lt;&gt;"",$K100,)</f>
      </c>
      <c r="E100" s="12" t="str">
        <v/>
      </c>
      <c r="F100" s="11" t="str">
        <f>IF($A100&lt;&gt;"",MAXIFS(Token!$C:$C,Token!$A:$A,$D100),)</f>
        <v/>
      </c>
    </row>
    <row r="101">
      <c r="A101" s="32">
        <f>IF(IFERROR($H101,0)*$J101&gt;0,$L101/86400+DATE(1970,1,1)+IF($L101*1&gt;=$G$5,$G$6,0),)</f>
        <v>0</v>
      </c>
      <c r="B101" s="22" t="e">
        <f>IF($A101&lt;&gt;"",$E101*$F101,)</f>
        <v>#VALUE!</v>
      </c>
      <c r="C101" s="12" t="str">
        <f>IF($A101&lt;&gt;"",MINIFS(Merchant!$A:$A,Merchant!$C:$C,$G$2),)</f>
        <v/>
      </c>
      <c r="D101" s="12" t="s">
        <f>IF($A101&lt;&gt;"",$K101,)</f>
      </c>
      <c r="E101" s="12" t="str">
        <v/>
      </c>
      <c r="F101" s="11" t="str">
        <f>IF($A101&lt;&gt;"",MAXIFS(Token!$C:$C,Token!$A:$A,$D101),)</f>
        <v/>
      </c>
    </row>
    <row r="102">
      <c r="A102" s="32">
        <f>IF(IFERROR($H102,0)*$J102&gt;0,$L102/86400+DATE(1970,1,1)+IF($L102*1&gt;=$G$5,$G$6,0),)</f>
        <v>0</v>
      </c>
      <c r="B102" s="22" t="e">
        <f>IF($A102&lt;&gt;"",$E102*$F102,)</f>
        <v>#VALUE!</v>
      </c>
      <c r="C102" s="12" t="str">
        <f>IF($A102&lt;&gt;"",MINIFS(Merchant!$A:$A,Merchant!$C:$C,$G$2),)</f>
        <v/>
      </c>
      <c r="D102" s="12" t="s">
        <f>IF($A102&lt;&gt;"",$K102,)</f>
      </c>
      <c r="E102" s="12" t="str">
        <v/>
      </c>
      <c r="F102" s="11" t="str">
        <f>IF($A102&lt;&gt;"",MAXIFS(Token!$C:$C,Token!$A:$A,$D102),)</f>
        <v/>
      </c>
    </row>
    <row r="103">
      <c r="A103" s="32">
        <f>IF(IFERROR($H103,0)*$J103&gt;0,$L103/86400+DATE(1970,1,1)+IF($L103*1&gt;=$G$5,$G$6,0),)</f>
        <v>0</v>
      </c>
      <c r="B103" s="22" t="e">
        <f>IF($A103&lt;&gt;"",$E103*$F103,)</f>
        <v>#VALUE!</v>
      </c>
      <c r="C103" s="12" t="str">
        <f>IF($A103&lt;&gt;"",MINIFS(Merchant!$A:$A,Merchant!$C:$C,$G$2),)</f>
        <v/>
      </c>
      <c r="D103" s="12" t="s">
        <f>IF($A103&lt;&gt;"",$K103,)</f>
      </c>
      <c r="E103" s="12" t="str">
        <v/>
      </c>
      <c r="F103" s="11" t="str">
        <f>IF($A103&lt;&gt;"",MAXIFS(Token!$C:$C,Token!$A:$A,$D103),)</f>
        <v/>
      </c>
    </row>
    <row r="104">
      <c r="A104" s="32">
        <f>IF(IFERROR($H104,0)*$J104&gt;0,$L104/86400+DATE(1970,1,1)+IF($L104*1&gt;=$G$5,$G$6,0),)</f>
        <v>0</v>
      </c>
      <c r="B104" s="22" t="e">
        <f>IF($A104&lt;&gt;"",$E104*$F104,)</f>
        <v>#VALUE!</v>
      </c>
      <c r="C104" s="12" t="str">
        <f>IF($A104&lt;&gt;"",MINIFS(Merchant!$A:$A,Merchant!$C:$C,$G$2),)</f>
        <v/>
      </c>
      <c r="D104" s="12" t="s">
        <f>IF($A104&lt;&gt;"",$K104,)</f>
      </c>
      <c r="E104" s="12" t="str">
        <v/>
      </c>
      <c r="F104" s="11" t="str">
        <f>IF($A104&lt;&gt;"",MAXIFS(Token!$C:$C,Token!$A:$A,$D104),)</f>
        <v/>
      </c>
    </row>
    <row r="105">
      <c r="A105" s="32">
        <f>IF(IFERROR($H105,0)*$J105&gt;0,$L105/86400+DATE(1970,1,1)+IF($L105*1&gt;=$G$5,$G$6,0),)</f>
        <v>0</v>
      </c>
      <c r="B105" s="22" t="e">
        <f>IF($A105&lt;&gt;"",$E105*$F105,)</f>
        <v>#VALUE!</v>
      </c>
      <c r="C105" s="12" t="str">
        <f>IF($A105&lt;&gt;"",MINIFS(Merchant!$A:$A,Merchant!$C:$C,$G$2),)</f>
        <v/>
      </c>
      <c r="D105" s="12" t="s">
        <f>IF($A105&lt;&gt;"",$K105,)</f>
      </c>
      <c r="E105" s="12" t="str">
        <v/>
      </c>
      <c r="F105" s="11" t="str">
        <f>IF($A105&lt;&gt;"",MAXIFS(Token!$C:$C,Token!$A:$A,$D105),)</f>
        <v/>
      </c>
    </row>
    <row r="106">
      <c r="A106" s="32">
        <f>IF(IFERROR($H106,0)*$J106&gt;0,$L106/86400+DATE(1970,1,1)+IF($L106*1&gt;=$G$5,$G$6,0),)</f>
        <v>0</v>
      </c>
      <c r="B106" s="22" t="e">
        <f>IF($A106&lt;&gt;"",$E106*$F106,)</f>
        <v>#VALUE!</v>
      </c>
      <c r="C106" s="12" t="str">
        <f>IF($A106&lt;&gt;"",MINIFS(Merchant!$A:$A,Merchant!$C:$C,$G$2),)</f>
        <v/>
      </c>
      <c r="D106" s="12" t="s">
        <f>IF($A106&lt;&gt;"",$K106,)</f>
      </c>
      <c r="E106" s="12" t="str">
        <v/>
      </c>
      <c r="F106" s="11" t="str">
        <f>IF($A106&lt;&gt;"",MAXIFS(Token!$C:$C,Token!$A:$A,$D106),)</f>
        <v/>
      </c>
    </row>
    <row r="107">
      <c r="A107" s="32">
        <f>IF(IFERROR($H107,0)*$J107&gt;0,$L107/86400+DATE(1970,1,1)+IF($L107*1&gt;=$G$5,$G$6,0),)</f>
        <v>0</v>
      </c>
      <c r="B107" s="22" t="e">
        <f>IF($A107&lt;&gt;"",$E107*$F107,)</f>
        <v>#VALUE!</v>
      </c>
      <c r="C107" s="12" t="str">
        <f>IF($A107&lt;&gt;"",MINIFS(Merchant!$A:$A,Merchant!$C:$C,$G$2),)</f>
        <v/>
      </c>
      <c r="D107" s="12" t="s">
        <f>IF($A107&lt;&gt;"",$K107,)</f>
      </c>
      <c r="E107" s="12" t="str">
        <v/>
      </c>
      <c r="F107" s="11" t="str">
        <f>IF($A107&lt;&gt;"",MAXIFS(Token!$C:$C,Token!$A:$A,$D107),)</f>
        <v/>
      </c>
    </row>
    <row r="108">
      <c r="A108" s="32">
        <f>IF(IFERROR($H108,0)*$J108&gt;0,$L108/86400+DATE(1970,1,1)+IF($L108*1&gt;=$G$5,$G$6,0),)</f>
        <v>0</v>
      </c>
      <c r="B108" s="22" t="e">
        <f>IF($A108&lt;&gt;"",$E108*$F108,)</f>
        <v>#VALUE!</v>
      </c>
      <c r="C108" s="12" t="str">
        <f>IF($A108&lt;&gt;"",MINIFS(Merchant!$A:$A,Merchant!$C:$C,$G$2),)</f>
        <v/>
      </c>
      <c r="D108" s="12" t="s">
        <f>IF($A108&lt;&gt;"",$K108,)</f>
      </c>
      <c r="E108" s="12" t="str">
        <v/>
      </c>
      <c r="F108" s="11" t="str">
        <f>IF($A108&lt;&gt;"",MAXIFS(Token!$C:$C,Token!$A:$A,$D108),)</f>
        <v/>
      </c>
    </row>
    <row r="109">
      <c r="A109" s="32">
        <f>IF(IFERROR($H109,0)*$J109&gt;0,$L109/86400+DATE(1970,1,1)+IF($L109*1&gt;=$G$5,$G$6,0),)</f>
        <v>0</v>
      </c>
      <c r="B109" s="22" t="e">
        <f>IF($A109&lt;&gt;"",$E109*$F109,)</f>
        <v>#VALUE!</v>
      </c>
      <c r="C109" s="12" t="str">
        <f>IF($A109&lt;&gt;"",MINIFS(Merchant!$A:$A,Merchant!$C:$C,$G$2),)</f>
        <v/>
      </c>
      <c r="D109" s="12" t="s">
        <f>IF($A109&lt;&gt;"",$K109,)</f>
      </c>
      <c r="E109" s="12" t="str">
        <v/>
      </c>
      <c r="F109" s="11" t="str">
        <f>IF($A109&lt;&gt;"",MAXIFS(Token!$C:$C,Token!$A:$A,$D109),)</f>
        <v/>
      </c>
    </row>
    <row r="110">
      <c r="A110" s="32">
        <f>IF(IFERROR($H110,0)*$J110&gt;0,$L110/86400+DATE(1970,1,1)+IF($L110*1&gt;=$G$5,$G$6,0),)</f>
        <v>0</v>
      </c>
      <c r="B110" s="22" t="e">
        <f>IF($A110&lt;&gt;"",$E110*$F110,)</f>
        <v>#VALUE!</v>
      </c>
      <c r="C110" s="12" t="str">
        <f>IF($A110&lt;&gt;"",MINIFS(Merchant!$A:$A,Merchant!$C:$C,$G$2),)</f>
        <v/>
      </c>
      <c r="D110" s="12" t="s">
        <f>IF($A110&lt;&gt;"",$K110,)</f>
      </c>
      <c r="E110" s="12" t="str">
        <v/>
      </c>
      <c r="F110" s="11" t="str">
        <f>IF($A110&lt;&gt;"",MAXIFS(Token!$C:$C,Token!$A:$A,$D110),)</f>
        <v/>
      </c>
    </row>
    <row r="111">
      <c r="A111" s="32">
        <f>IF(IFERROR($H111,0)*$J111&gt;0,$L111/86400+DATE(1970,1,1)+IF($L111*1&gt;=$G$5,$G$6,0),)</f>
        <v>0</v>
      </c>
      <c r="B111" s="22" t="e">
        <f>IF($A111&lt;&gt;"",$E111*$F111,)</f>
        <v>#VALUE!</v>
      </c>
      <c r="C111" s="12" t="str">
        <f>IF($A111&lt;&gt;"",MINIFS(Merchant!$A:$A,Merchant!$C:$C,$G$2),)</f>
        <v/>
      </c>
      <c r="D111" s="12" t="s">
        <f>IF($A111&lt;&gt;"",$K111,)</f>
      </c>
      <c r="E111" s="12" t="str">
        <v/>
      </c>
      <c r="F111" s="11" t="str">
        <f>IF($A111&lt;&gt;"",MAXIFS(Token!$C:$C,Token!$A:$A,$D111),)</f>
        <v/>
      </c>
    </row>
    <row r="112">
      <c r="A112" s="32">
        <f>IF(IFERROR($H112,0)*$J112&gt;0,$L112/86400+DATE(1970,1,1)+IF($L112*1&gt;=$G$5,$G$6,0),)</f>
        <v>0</v>
      </c>
      <c r="B112" s="22" t="e">
        <f>IF($A112&lt;&gt;"",$E112*$F112,)</f>
        <v>#VALUE!</v>
      </c>
      <c r="C112" s="12" t="str">
        <f>IF($A112&lt;&gt;"",MINIFS(Merchant!$A:$A,Merchant!$C:$C,$G$2),)</f>
        <v/>
      </c>
      <c r="D112" s="12" t="s">
        <f>IF($A112&lt;&gt;"",$K112,)</f>
      </c>
      <c r="E112" s="12" t="str">
        <v/>
      </c>
      <c r="F112" s="11" t="str">
        <f>IF($A112&lt;&gt;"",MAXIFS(Token!$C:$C,Token!$A:$A,$D112),)</f>
        <v/>
      </c>
    </row>
    <row r="113">
      <c r="A113" s="32">
        <f>IF(IFERROR($H113,0)*$J113&gt;0,$L113/86400+DATE(1970,1,1)+IF($L113*1&gt;=$G$5,$G$6,0),)</f>
        <v>0</v>
      </c>
      <c r="B113" s="22" t="e">
        <f>IF($A113&lt;&gt;"",$E113*$F113,)</f>
        <v>#VALUE!</v>
      </c>
      <c r="C113" s="12" t="str">
        <f>IF($A113&lt;&gt;"",MINIFS(Merchant!$A:$A,Merchant!$C:$C,$G$2),)</f>
        <v/>
      </c>
      <c r="D113" s="12" t="s">
        <f>IF($A113&lt;&gt;"",$K113,)</f>
      </c>
      <c r="E113" s="12" t="str">
        <v/>
      </c>
      <c r="F113" s="11" t="str">
        <f>IF($A113&lt;&gt;"",MAXIFS(Token!$C:$C,Token!$A:$A,$D113),)</f>
        <v/>
      </c>
    </row>
    <row r="114">
      <c r="A114" s="32">
        <f>IF(IFERROR($H114,0)*$J114&gt;0,$L114/86400+DATE(1970,1,1)+IF($L114*1&gt;=$G$5,$G$6,0),)</f>
        <v>0</v>
      </c>
      <c r="B114" s="22" t="e">
        <f>IF($A114&lt;&gt;"",$E114*$F114,)</f>
        <v>#VALUE!</v>
      </c>
      <c r="C114" s="12" t="str">
        <f>IF($A114&lt;&gt;"",MINIFS(Merchant!$A:$A,Merchant!$C:$C,$G$2),)</f>
        <v/>
      </c>
      <c r="D114" s="12" t="s">
        <f>IF($A114&lt;&gt;"",$K114,)</f>
      </c>
      <c r="E114" s="12" t="str">
        <v/>
      </c>
      <c r="F114" s="11" t="str">
        <f>IF($A114&lt;&gt;"",MAXIFS(Token!$C:$C,Token!$A:$A,$D114),)</f>
        <v/>
      </c>
    </row>
    <row r="115">
      <c r="A115" s="32">
        <f>IF(IFERROR($H115,0)*$J115&gt;0,$L115/86400+DATE(1970,1,1)+IF($L115*1&gt;=$G$5,$G$6,0),)</f>
        <v>0</v>
      </c>
      <c r="B115" s="22" t="e">
        <f>IF($A115&lt;&gt;"",$E115*$F115,)</f>
        <v>#VALUE!</v>
      </c>
      <c r="C115" s="12" t="str">
        <f>IF($A115&lt;&gt;"",MINIFS(Merchant!$A:$A,Merchant!$C:$C,$G$2),)</f>
        <v/>
      </c>
      <c r="D115" s="12" t="s">
        <f>IF($A115&lt;&gt;"",$K115,)</f>
      </c>
      <c r="E115" s="12" t="str">
        <v/>
      </c>
      <c r="F115" s="11" t="str">
        <f>IF($A115&lt;&gt;"",MAXIFS(Token!$C:$C,Token!$A:$A,$D115),)</f>
        <v/>
      </c>
    </row>
    <row r="116">
      <c r="A116" s="32">
        <f>IF(IFERROR($H116,0)*$J116&gt;0,$L116/86400+DATE(1970,1,1)+IF($L116*1&gt;=$G$5,$G$6,0),)</f>
        <v>0</v>
      </c>
      <c r="B116" s="22" t="e">
        <f>IF($A116&lt;&gt;"",$E116*$F116,)</f>
        <v>#VALUE!</v>
      </c>
      <c r="C116" s="12" t="str">
        <f>IF($A116&lt;&gt;"",MINIFS(Merchant!$A:$A,Merchant!$C:$C,$G$2),)</f>
        <v/>
      </c>
      <c r="D116" s="12" t="s">
        <f>IF($A116&lt;&gt;"",$K116,)</f>
      </c>
      <c r="E116" s="12" t="str">
        <v/>
      </c>
      <c r="F116" s="11" t="str">
        <f>IF($A116&lt;&gt;"",MAXIFS(Token!$C:$C,Token!$A:$A,$D116),)</f>
        <v/>
      </c>
    </row>
    <row r="117">
      <c r="A117" s="32">
        <f>IF(IFERROR($H117,0)*$J117&gt;0,$L117/86400+DATE(1970,1,1)+IF($L117*1&gt;=$G$5,$G$6,0),)</f>
        <v>0</v>
      </c>
      <c r="B117" s="22" t="e">
        <f>IF($A117&lt;&gt;"",$E117*$F117,)</f>
        <v>#VALUE!</v>
      </c>
      <c r="C117" s="12" t="str">
        <f>IF($A117&lt;&gt;"",MINIFS(Merchant!$A:$A,Merchant!$C:$C,$G$2),)</f>
        <v/>
      </c>
      <c r="D117" s="12" t="s">
        <f>IF($A117&lt;&gt;"",$K117,)</f>
      </c>
      <c r="E117" s="12" t="str">
        <v/>
      </c>
      <c r="F117" s="11" t="str">
        <f>IF($A117&lt;&gt;"",MAXIFS(Token!$C:$C,Token!$A:$A,$D117),)</f>
        <v/>
      </c>
    </row>
    <row r="118">
      <c r="A118" s="32">
        <f>IF(IFERROR($H118,0)*$J118&gt;0,$L118/86400+DATE(1970,1,1)+IF($L118*1&gt;=$G$5,$G$6,0),)</f>
        <v>0</v>
      </c>
      <c r="B118" s="22" t="e">
        <f>IF($A118&lt;&gt;"",$E118*$F118,)</f>
        <v>#VALUE!</v>
      </c>
      <c r="C118" s="12" t="str">
        <f>IF($A118&lt;&gt;"",MINIFS(Merchant!$A:$A,Merchant!$C:$C,$G$2),)</f>
        <v/>
      </c>
      <c r="D118" s="12" t="s">
        <f>IF($A118&lt;&gt;"",$K118,)</f>
      </c>
      <c r="E118" s="12" t="str">
        <v/>
      </c>
      <c r="F118" s="11" t="str">
        <f>IF($A118&lt;&gt;"",MAXIFS(Token!$C:$C,Token!$A:$A,$D118),)</f>
        <v/>
      </c>
    </row>
    <row r="119">
      <c r="A119" s="32">
        <f>IF(IFERROR($H119,0)*$J119&gt;0,$L119/86400+DATE(1970,1,1)+IF($L119*1&gt;=$G$5,$G$6,0),)</f>
        <v>0</v>
      </c>
      <c r="B119" s="22" t="e">
        <f>IF($A119&lt;&gt;"",$E119*$F119,)</f>
        <v>#VALUE!</v>
      </c>
      <c r="C119" s="12" t="str">
        <f>IF($A119&lt;&gt;"",MINIFS(Merchant!$A:$A,Merchant!$C:$C,$G$2),)</f>
        <v/>
      </c>
      <c r="D119" s="12" t="s">
        <f>IF($A119&lt;&gt;"",$K119,)</f>
      </c>
      <c r="E119" s="12" t="str">
        <v/>
      </c>
      <c r="F119" s="11" t="str">
        <f>IF($A119&lt;&gt;"",MAXIFS(Token!$C:$C,Token!$A:$A,$D119),)</f>
        <v/>
      </c>
    </row>
    <row r="120">
      <c r="A120" s="32">
        <f>IF(IFERROR($H120,0)*$J120&gt;0,$L120/86400+DATE(1970,1,1)+IF($L120*1&gt;=$G$5,$G$6,0),)</f>
        <v>0</v>
      </c>
      <c r="B120" s="22" t="e">
        <f>IF($A120&lt;&gt;"",$E120*$F120,)</f>
        <v>#VALUE!</v>
      </c>
      <c r="C120" s="12" t="str">
        <f>IF($A120&lt;&gt;"",MINIFS(Merchant!$A:$A,Merchant!$C:$C,$G$2),)</f>
        <v/>
      </c>
      <c r="D120" s="12" t="s">
        <f>IF($A120&lt;&gt;"",$K120,)</f>
      </c>
      <c r="E120" s="12" t="str">
        <v/>
      </c>
      <c r="F120" s="11" t="str">
        <f>IF($A120&lt;&gt;"",MAXIFS(Token!$C:$C,Token!$A:$A,$D120),)</f>
        <v/>
      </c>
    </row>
    <row r="121">
      <c r="A121" s="32">
        <f>IF(IFERROR($H121,0)*$J121&gt;0,$L121/86400+DATE(1970,1,1)+IF($L121*1&gt;=$G$5,$G$6,0),)</f>
        <v>0</v>
      </c>
      <c r="B121" s="22" t="e">
        <f>IF($A121&lt;&gt;"",$E121*$F121,)</f>
        <v>#VALUE!</v>
      </c>
      <c r="C121" s="12" t="str">
        <f>IF($A121&lt;&gt;"",MINIFS(Merchant!$A:$A,Merchant!$C:$C,$G$2),)</f>
        <v/>
      </c>
      <c r="D121" s="12" t="s">
        <f>IF($A121&lt;&gt;"",$K121,)</f>
      </c>
      <c r="E121" s="12" t="str">
        <v/>
      </c>
      <c r="F121" s="11" t="str">
        <f>IF($A121&lt;&gt;"",MAXIFS(Token!$C:$C,Token!$A:$A,$D121),)</f>
        <v/>
      </c>
    </row>
    <row r="122">
      <c r="A122" s="32">
        <f>IF(IFERROR($H122,0)*$J122&gt;0,$L122/86400+DATE(1970,1,1)+IF($L122*1&gt;=$G$5,$G$6,0),)</f>
        <v>0</v>
      </c>
      <c r="B122" s="22" t="e">
        <f>IF($A122&lt;&gt;"",$E122*$F122,)</f>
        <v>#VALUE!</v>
      </c>
      <c r="C122" s="12" t="str">
        <f>IF($A122&lt;&gt;"",MINIFS(Merchant!$A:$A,Merchant!$C:$C,$G$2),)</f>
        <v/>
      </c>
      <c r="D122" s="12" t="s">
        <f>IF($A122&lt;&gt;"",$K122,)</f>
      </c>
      <c r="E122" s="12" t="str">
        <v/>
      </c>
      <c r="F122" s="11" t="str">
        <f>IF($A122&lt;&gt;"",MAXIFS(Token!$C:$C,Token!$A:$A,$D122),)</f>
        <v/>
      </c>
    </row>
    <row r="123">
      <c r="A123" s="32">
        <f>IF(IFERROR($H123,0)*$J123&gt;0,$L123/86400+DATE(1970,1,1)+IF($L123*1&gt;=$G$5,$G$6,0),)</f>
        <v>0</v>
      </c>
      <c r="B123" s="22" t="e">
        <f>IF($A123&lt;&gt;"",$E123*$F123,)</f>
        <v>#VALUE!</v>
      </c>
      <c r="C123" s="12" t="str">
        <f>IF($A123&lt;&gt;"",MINIFS(Merchant!$A:$A,Merchant!$C:$C,$G$2),)</f>
        <v/>
      </c>
      <c r="D123" s="12" t="s">
        <f>IF($A123&lt;&gt;"",$K123,)</f>
      </c>
      <c r="E123" s="12" t="str">
        <v/>
      </c>
      <c r="F123" s="11" t="str">
        <f>IF($A123&lt;&gt;"",MAXIFS(Token!$C:$C,Token!$A:$A,$D123),)</f>
        <v/>
      </c>
    </row>
    <row r="124">
      <c r="A124" s="32">
        <f>IF(IFERROR($H124,0)*$J124&gt;0,$L124/86400+DATE(1970,1,1)+IF($L124*1&gt;=$G$5,$G$6,0),)</f>
        <v>0</v>
      </c>
      <c r="B124" s="22" t="e">
        <f>IF($A124&lt;&gt;"",$E124*$F124,)</f>
        <v>#VALUE!</v>
      </c>
      <c r="C124" s="12" t="str">
        <f>IF($A124&lt;&gt;"",MINIFS(Merchant!$A:$A,Merchant!$C:$C,$G$2),)</f>
        <v/>
      </c>
      <c r="D124" s="12" t="s">
        <f>IF($A124&lt;&gt;"",$K124,)</f>
      </c>
      <c r="E124" s="12" t="str">
        <v/>
      </c>
      <c r="F124" s="11" t="str">
        <f>IF($A124&lt;&gt;"",MAXIFS(Token!$C:$C,Token!$A:$A,$D124),)</f>
        <v/>
      </c>
    </row>
    <row r="125">
      <c r="A125" s="32">
        <f>IF(IFERROR($H125,0)*$J125&gt;0,$L125/86400+DATE(1970,1,1)+IF($L125*1&gt;=$G$5,$G$6,0),)</f>
        <v>0</v>
      </c>
      <c r="B125" s="22" t="e">
        <f>IF($A125&lt;&gt;"",$E125*$F125,)</f>
        <v>#VALUE!</v>
      </c>
      <c r="C125" s="12" t="str">
        <f>IF($A125&lt;&gt;"",MINIFS(Merchant!$A:$A,Merchant!$C:$C,$G$2),)</f>
        <v/>
      </c>
      <c r="D125" s="12" t="s">
        <f>IF($A125&lt;&gt;"",$K125,)</f>
      </c>
      <c r="E125" s="12" t="str">
        <v/>
      </c>
      <c r="F125" s="11" t="str">
        <f>IF($A125&lt;&gt;"",MAXIFS(Token!$C:$C,Token!$A:$A,$D125),)</f>
        <v/>
      </c>
    </row>
    <row r="126">
      <c r="A126" s="32">
        <f>IF(IFERROR($H126,0)*$J126&gt;0,$L126/86400+DATE(1970,1,1)+IF($L126*1&gt;=$G$5,$G$6,0),)</f>
        <v>0</v>
      </c>
      <c r="B126" s="22" t="e">
        <f>IF($A126&lt;&gt;"",$E126*$F126,)</f>
        <v>#VALUE!</v>
      </c>
      <c r="C126" s="12" t="str">
        <f>IF($A126&lt;&gt;"",MINIFS(Merchant!$A:$A,Merchant!$C:$C,$G$2),)</f>
        <v/>
      </c>
      <c r="D126" s="12" t="s">
        <f>IF($A126&lt;&gt;"",$K126,)</f>
      </c>
      <c r="E126" s="12" t="str">
        <v/>
      </c>
      <c r="F126" s="11" t="str">
        <f>IF($A126&lt;&gt;"",MAXIFS(Token!$C:$C,Token!$A:$A,$D126),)</f>
        <v/>
      </c>
    </row>
    <row r="127">
      <c r="A127" s="32">
        <f>IF(IFERROR($H127,0)*$J127&gt;0,$L127/86400+DATE(1970,1,1)+IF($L127*1&gt;=$G$5,$G$6,0),)</f>
        <v>0</v>
      </c>
      <c r="B127" s="22" t="e">
        <f>IF($A127&lt;&gt;"",$E127*$F127,)</f>
        <v>#VALUE!</v>
      </c>
      <c r="C127" s="12" t="str">
        <f>IF($A127&lt;&gt;"",MINIFS(Merchant!$A:$A,Merchant!$C:$C,$G$2),)</f>
        <v/>
      </c>
      <c r="D127" s="12" t="s">
        <f>IF($A127&lt;&gt;"",$K127,)</f>
      </c>
      <c r="E127" s="12" t="str">
        <v/>
      </c>
      <c r="F127" s="11" t="str">
        <f>IF($A127&lt;&gt;"",MAXIFS(Token!$C:$C,Token!$A:$A,$D127),)</f>
        <v/>
      </c>
    </row>
    <row r="128">
      <c r="A128" s="32">
        <f>IF(IFERROR($H128,0)*$J128&gt;0,$L128/86400+DATE(1970,1,1)+IF($L128*1&gt;=$G$5,$G$6,0),)</f>
        <v>0</v>
      </c>
      <c r="B128" s="22" t="e">
        <f>IF($A128&lt;&gt;"",$E128*$F128,)</f>
        <v>#VALUE!</v>
      </c>
      <c r="C128" s="12" t="str">
        <f>IF($A128&lt;&gt;"",MINIFS(Merchant!$A:$A,Merchant!$C:$C,$G$2),)</f>
        <v/>
      </c>
      <c r="D128" s="12" t="s">
        <f>IF($A128&lt;&gt;"",$K128,)</f>
      </c>
      <c r="E128" s="12" t="str">
        <v/>
      </c>
      <c r="F128" s="11" t="str">
        <f>IF($A128&lt;&gt;"",MAXIFS(Token!$C:$C,Token!$A:$A,$D128),)</f>
        <v/>
      </c>
    </row>
    <row r="129">
      <c r="A129" s="32">
        <f>IF(IFERROR($H129,0)*$J129&gt;0,$L129/86400+DATE(1970,1,1)+IF($L129*1&gt;=$G$5,$G$6,0),)</f>
        <v>0</v>
      </c>
      <c r="B129" s="22" t="e">
        <f>IF($A129&lt;&gt;"",$E129*$F129,)</f>
        <v>#VALUE!</v>
      </c>
      <c r="C129" s="12" t="str">
        <f>IF($A129&lt;&gt;"",MINIFS(Merchant!$A:$A,Merchant!$C:$C,$G$2),)</f>
        <v/>
      </c>
      <c r="D129" s="12" t="s">
        <f>IF($A129&lt;&gt;"",$K129,)</f>
      </c>
      <c r="E129" s="12" t="str">
        <v/>
      </c>
      <c r="F129" s="11" t="str">
        <f>IF($A129&lt;&gt;"",MAXIFS(Token!$C:$C,Token!$A:$A,$D129),)</f>
        <v/>
      </c>
    </row>
    <row r="130">
      <c r="A130" s="32">
        <f>IF(IFERROR($H130,0)*$J130&gt;0,$L130/86400+DATE(1970,1,1)+IF($L130*1&gt;=$G$5,$G$6,0),)</f>
        <v>0</v>
      </c>
      <c r="B130" s="22" t="e">
        <f>IF($A130&lt;&gt;"",$E130*$F130,)</f>
        <v>#VALUE!</v>
      </c>
      <c r="C130" s="12" t="str">
        <f>IF($A130&lt;&gt;"",MINIFS(Merchant!$A:$A,Merchant!$C:$C,$G$2),)</f>
        <v/>
      </c>
      <c r="D130" s="12" t="s">
        <f>IF($A130&lt;&gt;"",$K130,)</f>
      </c>
      <c r="E130" s="12" t="str">
        <v/>
      </c>
      <c r="F130" s="11" t="str">
        <f>IF($A130&lt;&gt;"",MAXIFS(Token!$C:$C,Token!$A:$A,$D130),)</f>
        <v/>
      </c>
    </row>
    <row r="131">
      <c r="A131" s="32">
        <f>IF(IFERROR($H131,0)*$J131&gt;0,$L131/86400+DATE(1970,1,1)+IF($L131*1&gt;=$G$5,$G$6,0),)</f>
        <v>0</v>
      </c>
      <c r="B131" s="22" t="e">
        <f>IF($A131&lt;&gt;"",$E131*$F131,)</f>
        <v>#VALUE!</v>
      </c>
      <c r="C131" s="12" t="str">
        <f>IF($A131&lt;&gt;"",MINIFS(Merchant!$A:$A,Merchant!$C:$C,$G$2),)</f>
        <v/>
      </c>
      <c r="D131" s="12" t="s">
        <f>IF($A131&lt;&gt;"",$K131,)</f>
      </c>
      <c r="E131" s="12" t="str">
        <v/>
      </c>
      <c r="F131" s="11" t="str">
        <f>IF($A131&lt;&gt;"",MAXIFS(Token!$C:$C,Token!$A:$A,$D131),)</f>
        <v/>
      </c>
    </row>
    <row r="132">
      <c r="A132" s="32">
        <f>IF(IFERROR($H132,0)*$J132&gt;0,$L132/86400+DATE(1970,1,1)+IF($L132*1&gt;=$G$5,$G$6,0),)</f>
        <v>0</v>
      </c>
      <c r="B132" s="22" t="e">
        <f>IF($A132&lt;&gt;"",$E132*$F132,)</f>
        <v>#VALUE!</v>
      </c>
      <c r="C132" s="12" t="str">
        <f>IF($A132&lt;&gt;"",MINIFS(Merchant!$A:$A,Merchant!$C:$C,$G$2),)</f>
        <v/>
      </c>
      <c r="D132" s="12" t="s">
        <f>IF($A132&lt;&gt;"",$K132,)</f>
      </c>
      <c r="E132" s="12" t="str">
        <v/>
      </c>
      <c r="F132" s="11" t="str">
        <f>IF($A132&lt;&gt;"",MAXIFS(Token!$C:$C,Token!$A:$A,$D132),)</f>
        <v/>
      </c>
    </row>
    <row r="133">
      <c r="A133" s="32">
        <f>IF(IFERROR($H133,0)*$J133&gt;0,$L133/86400+DATE(1970,1,1)+IF($L133*1&gt;=$G$5,$G$6,0),)</f>
        <v>0</v>
      </c>
      <c r="B133" s="22" t="e">
        <f>IF($A133&lt;&gt;"",$E133*$F133,)</f>
        <v>#VALUE!</v>
      </c>
      <c r="C133" s="12" t="str">
        <f>IF($A133&lt;&gt;"",MINIFS(Merchant!$A:$A,Merchant!$C:$C,$G$2),)</f>
        <v/>
      </c>
      <c r="D133" s="12" t="s">
        <f>IF($A133&lt;&gt;"",$K133,)</f>
      </c>
      <c r="E133" s="12" t="str">
        <v/>
      </c>
      <c r="F133" s="11" t="str">
        <f>IF($A133&lt;&gt;"",MAXIFS(Token!$C:$C,Token!$A:$A,$D133),)</f>
        <v/>
      </c>
    </row>
    <row r="134">
      <c r="A134" s="32">
        <f>IF(IFERROR($H134,0)*$J134&gt;0,$L134/86400+DATE(1970,1,1)+IF($L134*1&gt;=$G$5,$G$6,0),)</f>
        <v>0</v>
      </c>
      <c r="B134" s="22" t="e">
        <f>IF($A134&lt;&gt;"",$E134*$F134,)</f>
        <v>#VALUE!</v>
      </c>
      <c r="C134" s="12" t="str">
        <f>IF($A134&lt;&gt;"",MINIFS(Merchant!$A:$A,Merchant!$C:$C,$G$2),)</f>
        <v/>
      </c>
      <c r="D134" s="12" t="s">
        <f>IF($A134&lt;&gt;"",$K134,)</f>
      </c>
      <c r="E134" s="12" t="str">
        <v/>
      </c>
      <c r="F134" s="11" t="str">
        <f>IF($A134&lt;&gt;"",MAXIFS(Token!$C:$C,Token!$A:$A,$D134),)</f>
        <v/>
      </c>
    </row>
    <row r="135">
      <c r="A135" s="32">
        <f>IF(IFERROR($H135,0)*$J135&gt;0,$L135/86400+DATE(1970,1,1)+IF($L135*1&gt;=$G$5,$G$6,0),)</f>
        <v>0</v>
      </c>
      <c r="B135" s="22" t="e">
        <f>IF($A135&lt;&gt;"",$E135*$F135,)</f>
        <v>#VALUE!</v>
      </c>
      <c r="C135" s="12" t="str">
        <f>IF($A135&lt;&gt;"",MINIFS(Merchant!$A:$A,Merchant!$C:$C,$G$2),)</f>
        <v/>
      </c>
      <c r="D135" s="12" t="s">
        <f>IF($A135&lt;&gt;"",$K135,)</f>
      </c>
      <c r="E135" s="12" t="str">
        <v/>
      </c>
      <c r="F135" s="11" t="str">
        <f>IF($A135&lt;&gt;"",MAXIFS(Token!$C:$C,Token!$A:$A,$D135),)</f>
        <v/>
      </c>
    </row>
    <row r="136">
      <c r="A136" s="32">
        <f>IF(IFERROR($H136,0)*$J136&gt;0,$L136/86400+DATE(1970,1,1)+IF($L136*1&gt;=$G$5,$G$6,0),)</f>
        <v>0</v>
      </c>
      <c r="B136" s="22" t="e">
        <f>IF($A136&lt;&gt;"",$E136*$F136,)</f>
        <v>#VALUE!</v>
      </c>
      <c r="C136" s="12" t="str">
        <f>IF($A136&lt;&gt;"",MINIFS(Merchant!$A:$A,Merchant!$C:$C,$G$2),)</f>
        <v/>
      </c>
      <c r="D136" s="12" t="s">
        <f>IF($A136&lt;&gt;"",$K136,)</f>
      </c>
      <c r="E136" s="12" t="str">
        <v/>
      </c>
      <c r="F136" s="11" t="str">
        <f>IF($A136&lt;&gt;"",MAXIFS(Token!$C:$C,Token!$A:$A,$D136),)</f>
        <v/>
      </c>
    </row>
    <row r="137">
      <c r="A137" s="32">
        <f>IF(IFERROR($H137,0)*$J137&gt;0,$L137/86400+DATE(1970,1,1)+IF($L137*1&gt;=$G$5,$G$6,0),)</f>
        <v>0</v>
      </c>
      <c r="B137" s="22" t="e">
        <f>IF($A137&lt;&gt;"",$E137*$F137,)</f>
        <v>#VALUE!</v>
      </c>
      <c r="C137" s="12" t="str">
        <f>IF($A137&lt;&gt;"",MINIFS(Merchant!$A:$A,Merchant!$C:$C,$G$2),)</f>
        <v/>
      </c>
      <c r="D137" s="12" t="s">
        <f>IF($A137&lt;&gt;"",$K137,)</f>
      </c>
      <c r="E137" s="12" t="str">
        <v/>
      </c>
      <c r="F137" s="11" t="str">
        <f>IF($A137&lt;&gt;"",MAXIFS(Token!$C:$C,Token!$A:$A,$D137),)</f>
        <v/>
      </c>
    </row>
    <row r="138">
      <c r="A138" s="32">
        <f>IF(IFERROR($H138,0)*$J138&gt;0,$L138/86400+DATE(1970,1,1)+IF($L138*1&gt;=$G$5,$G$6,0),)</f>
        <v>0</v>
      </c>
      <c r="B138" s="22" t="e">
        <f>IF($A138&lt;&gt;"",$E138*$F138,)</f>
        <v>#VALUE!</v>
      </c>
      <c r="C138" s="12" t="str">
        <f>IF($A138&lt;&gt;"",MINIFS(Merchant!$A:$A,Merchant!$C:$C,$G$2),)</f>
        <v/>
      </c>
      <c r="D138" s="12" t="s">
        <f>IF($A138&lt;&gt;"",$K138,)</f>
      </c>
      <c r="E138" s="12" t="str">
        <v/>
      </c>
      <c r="F138" s="11" t="str">
        <f>IF($A138&lt;&gt;"",MAXIFS(Token!$C:$C,Token!$A:$A,$D138),)</f>
        <v/>
      </c>
    </row>
    <row r="139">
      <c r="A139" s="32">
        <f>IF(IFERROR($H139,0)*$J139&gt;0,$L139/86400+DATE(1970,1,1)+IF($L139*1&gt;=$G$5,$G$6,0),)</f>
        <v>0</v>
      </c>
      <c r="B139" s="22" t="e">
        <f>IF($A139&lt;&gt;"",$E139*$F139,)</f>
        <v>#VALUE!</v>
      </c>
      <c r="C139" s="12" t="str">
        <f>IF($A139&lt;&gt;"",MINIFS(Merchant!$A:$A,Merchant!$C:$C,$G$2),)</f>
        <v/>
      </c>
      <c r="D139" s="12" t="s">
        <f>IF($A139&lt;&gt;"",$K139,)</f>
      </c>
      <c r="E139" s="12" t="str">
        <v/>
      </c>
      <c r="F139" s="11" t="str">
        <f>IF($A139&lt;&gt;"",MAXIFS(Token!$C:$C,Token!$A:$A,$D139),)</f>
        <v/>
      </c>
    </row>
    <row r="140">
      <c r="A140" s="32">
        <f>IF(IFERROR($H140,0)*$J140&gt;0,$L140/86400+DATE(1970,1,1)+IF($L140*1&gt;=$G$5,$G$6,0),)</f>
        <v>0</v>
      </c>
      <c r="B140" s="22" t="e">
        <f>IF($A140&lt;&gt;"",$E140*$F140,)</f>
        <v>#VALUE!</v>
      </c>
      <c r="C140" s="12" t="str">
        <f>IF($A140&lt;&gt;"",MINIFS(Merchant!$A:$A,Merchant!$C:$C,$G$2),)</f>
        <v/>
      </c>
      <c r="D140" s="12" t="s">
        <f>IF($A140&lt;&gt;"",$K140,)</f>
      </c>
      <c r="E140" s="12" t="str">
        <v/>
      </c>
      <c r="F140" s="11" t="str">
        <f>IF($A140&lt;&gt;"",MAXIFS(Token!$C:$C,Token!$A:$A,$D140),)</f>
        <v/>
      </c>
    </row>
    <row r="141">
      <c r="A141" s="32">
        <f>IF(IFERROR($H141,0)*$J141&gt;0,$L141/86400+DATE(1970,1,1)+IF($L141*1&gt;=$G$5,$G$6,0),)</f>
        <v>0</v>
      </c>
      <c r="B141" s="22" t="e">
        <f>IF($A141&lt;&gt;"",$E141*$F141,)</f>
        <v>#VALUE!</v>
      </c>
      <c r="C141" s="12" t="str">
        <f>IF($A141&lt;&gt;"",MINIFS(Merchant!$A:$A,Merchant!$C:$C,$G$2),)</f>
        <v/>
      </c>
      <c r="D141" s="12" t="s">
        <f>IF($A141&lt;&gt;"",$K141,)</f>
      </c>
      <c r="E141" s="12" t="str">
        <v/>
      </c>
      <c r="F141" s="11" t="str">
        <f>IF($A141&lt;&gt;"",MAXIFS(Token!$C:$C,Token!$A:$A,$D141),)</f>
        <v/>
      </c>
    </row>
    <row r="142">
      <c r="A142" s="32">
        <f>IF(IFERROR($H142,0)*$J142&gt;0,$L142/86400+DATE(1970,1,1)+IF($L142*1&gt;=$G$5,$G$6,0),)</f>
        <v>0</v>
      </c>
      <c r="B142" s="22" t="e">
        <f>IF($A142&lt;&gt;"",$E142*$F142,)</f>
        <v>#VALUE!</v>
      </c>
      <c r="C142" s="12" t="str">
        <f>IF($A142&lt;&gt;"",MINIFS(Merchant!$A:$A,Merchant!$C:$C,$G$2),)</f>
        <v/>
      </c>
      <c r="D142" s="12" t="s">
        <f>IF($A142&lt;&gt;"",$K142,)</f>
      </c>
      <c r="E142" s="12" t="str">
        <v/>
      </c>
      <c r="F142" s="11" t="str">
        <f>IF($A142&lt;&gt;"",MAXIFS(Token!$C:$C,Token!$A:$A,$D142),)</f>
        <v/>
      </c>
    </row>
    <row r="143">
      <c r="A143" s="32">
        <f>IF(IFERROR($H143,0)*$J143&gt;0,$L143/86400+DATE(1970,1,1)+IF($L143*1&gt;=$G$5,$G$6,0),)</f>
        <v>0</v>
      </c>
      <c r="B143" s="22" t="e">
        <f>IF($A143&lt;&gt;"",$E143*$F143,)</f>
        <v>#VALUE!</v>
      </c>
      <c r="C143" s="12" t="str">
        <f>IF($A143&lt;&gt;"",MINIFS(Merchant!$A:$A,Merchant!$C:$C,$G$2),)</f>
        <v/>
      </c>
      <c r="D143" s="12" t="s">
        <f>IF($A143&lt;&gt;"",$K143,)</f>
      </c>
      <c r="E143" s="12" t="str">
        <v/>
      </c>
      <c r="F143" s="11" t="str">
        <f>IF($A143&lt;&gt;"",MAXIFS(Token!$C:$C,Token!$A:$A,$D143),)</f>
        <v/>
      </c>
    </row>
    <row r="144">
      <c r="A144" s="32">
        <f>IF(IFERROR($H144,0)*$J144&gt;0,$L144/86400+DATE(1970,1,1)+IF($L144*1&gt;=$G$5,$G$6,0),)</f>
        <v>0</v>
      </c>
      <c r="B144" s="22" t="e">
        <f>IF($A144&lt;&gt;"",$E144*$F144,)</f>
        <v>#VALUE!</v>
      </c>
      <c r="C144" s="12" t="str">
        <f>IF($A144&lt;&gt;"",MINIFS(Merchant!$A:$A,Merchant!$C:$C,$G$2),)</f>
        <v/>
      </c>
      <c r="D144" s="12" t="s">
        <f>IF($A144&lt;&gt;"",$K144,)</f>
      </c>
      <c r="E144" s="12" t="str">
        <v/>
      </c>
      <c r="F144" s="11" t="str">
        <f>IF($A144&lt;&gt;"",MAXIFS(Token!$C:$C,Token!$A:$A,$D144),)</f>
        <v/>
      </c>
    </row>
    <row r="145">
      <c r="A145" s="32">
        <f>IF(IFERROR($H145,0)*$J145&gt;0,$L145/86400+DATE(1970,1,1)+IF($L145*1&gt;=$G$5,$G$6,0),)</f>
        <v>0</v>
      </c>
      <c r="B145" s="22" t="e">
        <f>IF($A145&lt;&gt;"",$E145*$F145,)</f>
        <v>#VALUE!</v>
      </c>
      <c r="C145" s="12" t="str">
        <f>IF($A145&lt;&gt;"",MINIFS(Merchant!$A:$A,Merchant!$C:$C,$G$2),)</f>
        <v/>
      </c>
      <c r="D145" s="12" t="s">
        <f>IF($A145&lt;&gt;"",$K145,)</f>
      </c>
      <c r="E145" s="12" t="str">
        <v/>
      </c>
      <c r="F145" s="11" t="str">
        <f>IF($A145&lt;&gt;"",MAXIFS(Token!$C:$C,Token!$A:$A,$D145),)</f>
        <v/>
      </c>
    </row>
    <row r="146">
      <c r="A146" s="32">
        <f>IF(IFERROR($H146,0)*$J146&gt;0,$L146/86400+DATE(1970,1,1)+IF($L146*1&gt;=$G$5,$G$6,0),)</f>
        <v>0</v>
      </c>
      <c r="B146" s="22" t="e">
        <f>IF($A146&lt;&gt;"",$E146*$F146,)</f>
        <v>#VALUE!</v>
      </c>
      <c r="C146" s="12" t="str">
        <f>IF($A146&lt;&gt;"",MINIFS(Merchant!$A:$A,Merchant!$C:$C,$G$2),)</f>
        <v/>
      </c>
      <c r="D146" s="12" t="s">
        <f>IF($A146&lt;&gt;"",$K146,)</f>
      </c>
      <c r="E146" s="12" t="str">
        <v/>
      </c>
      <c r="F146" s="11" t="str">
        <f>IF($A146&lt;&gt;"",MAXIFS(Token!$C:$C,Token!$A:$A,$D146),)</f>
        <v/>
      </c>
    </row>
    <row r="147">
      <c r="A147" s="32">
        <f>IF(IFERROR($H147,0)*$J147&gt;0,$L147/86400+DATE(1970,1,1)+IF($L147*1&gt;=$G$5,$G$6,0),)</f>
        <v>0</v>
      </c>
      <c r="B147" s="22" t="e">
        <f>IF($A147&lt;&gt;"",$E147*$F147,)</f>
        <v>#VALUE!</v>
      </c>
      <c r="C147" s="12" t="str">
        <f>IF($A147&lt;&gt;"",MINIFS(Merchant!$A:$A,Merchant!$C:$C,$G$2),)</f>
        <v/>
      </c>
      <c r="D147" s="12" t="s">
        <f>IF($A147&lt;&gt;"",$K147,)</f>
      </c>
      <c r="E147" s="12" t="str">
        <v/>
      </c>
      <c r="F147" s="11" t="str">
        <f>IF($A147&lt;&gt;"",MAXIFS(Token!$C:$C,Token!$A:$A,$D147),)</f>
        <v/>
      </c>
    </row>
    <row r="148">
      <c r="A148" s="32">
        <f>IF(IFERROR($H148,0)*$J148&gt;0,$L148/86400+DATE(1970,1,1)+IF($L148*1&gt;=$G$5,$G$6,0),)</f>
        <v>0</v>
      </c>
      <c r="B148" s="22" t="e">
        <f>IF($A148&lt;&gt;"",$E148*$F148,)</f>
        <v>#VALUE!</v>
      </c>
      <c r="C148" s="12" t="str">
        <f>IF($A148&lt;&gt;"",MINIFS(Merchant!$A:$A,Merchant!$C:$C,$G$2),)</f>
        <v/>
      </c>
      <c r="D148" s="12" t="s">
        <f>IF($A148&lt;&gt;"",$K148,)</f>
      </c>
      <c r="E148" s="12" t="str">
        <v/>
      </c>
      <c r="F148" s="11" t="str">
        <f>IF($A148&lt;&gt;"",MAXIFS(Token!$C:$C,Token!$A:$A,$D148),)</f>
        <v/>
      </c>
    </row>
    <row r="149">
      <c r="A149" s="32">
        <f>IF(IFERROR($H149,0)*$J149&gt;0,$L149/86400+DATE(1970,1,1)+IF($L149*1&gt;=$G$5,$G$6,0),)</f>
        <v>0</v>
      </c>
      <c r="B149" s="22" t="e">
        <f>IF($A149&lt;&gt;"",$E149*$F149,)</f>
        <v>#VALUE!</v>
      </c>
      <c r="C149" s="12" t="str">
        <f>IF($A149&lt;&gt;"",MINIFS(Merchant!$A:$A,Merchant!$C:$C,$G$2),)</f>
        <v/>
      </c>
      <c r="D149" s="12" t="s">
        <f>IF($A149&lt;&gt;"",$K149,)</f>
      </c>
      <c r="E149" s="12" t="str">
        <v/>
      </c>
      <c r="F149" s="11" t="str">
        <f>IF($A149&lt;&gt;"",MAXIFS(Token!$C:$C,Token!$A:$A,$D149),)</f>
        <v/>
      </c>
    </row>
    <row r="150">
      <c r="A150" s="32">
        <f>IF(IFERROR($H150,0)*$J150&gt;0,$L150/86400+DATE(1970,1,1)+IF($L150*1&gt;=$G$5,$G$6,0),)</f>
        <v>0</v>
      </c>
      <c r="B150" s="22" t="e">
        <f>IF($A150&lt;&gt;"",$E150*$F150,)</f>
        <v>#VALUE!</v>
      </c>
      <c r="C150" s="12" t="str">
        <f>IF($A150&lt;&gt;"",MINIFS(Merchant!$A:$A,Merchant!$C:$C,$G$2),)</f>
        <v/>
      </c>
      <c r="D150" s="12" t="s">
        <f>IF($A150&lt;&gt;"",$K150,)</f>
      </c>
      <c r="E150" s="12" t="str">
        <v/>
      </c>
      <c r="F150" s="11" t="str">
        <f>IF($A150&lt;&gt;"",MAXIFS(Token!$C:$C,Token!$A:$A,$D150),)</f>
        <v/>
      </c>
    </row>
    <row r="151">
      <c r="A151" s="32">
        <f>IF(IFERROR($H151,0)*$J151&gt;0,$L151/86400+DATE(1970,1,1)+IF($L151*1&gt;=$G$5,$G$6,0),)</f>
        <v>0</v>
      </c>
      <c r="B151" s="22" t="e">
        <f>IF($A151&lt;&gt;"",$E151*$F151,)</f>
        <v>#VALUE!</v>
      </c>
      <c r="C151" s="12" t="str">
        <f>IF($A151&lt;&gt;"",MINIFS(Merchant!$A:$A,Merchant!$C:$C,$G$2),)</f>
        <v/>
      </c>
      <c r="D151" s="12" t="s">
        <f>IF($A151&lt;&gt;"",$K151,)</f>
      </c>
      <c r="E151" s="12" t="str">
        <v/>
      </c>
      <c r="F151" s="11" t="str">
        <f>IF($A151&lt;&gt;"",MAXIFS(Token!$C:$C,Token!$A:$A,$D151),)</f>
        <v/>
      </c>
    </row>
    <row r="152">
      <c r="A152" s="32">
        <f>IF(IFERROR($H152,0)*$J152&gt;0,$L152/86400+DATE(1970,1,1)+IF($L152*1&gt;=$G$5,$G$6,0),)</f>
        <v>0</v>
      </c>
      <c r="B152" s="22" t="e">
        <f>IF($A152&lt;&gt;"",$E152*$F152,)</f>
        <v>#VALUE!</v>
      </c>
      <c r="C152" s="12" t="str">
        <f>IF($A152&lt;&gt;"",MINIFS(Merchant!$A:$A,Merchant!$C:$C,$G$2),)</f>
        <v/>
      </c>
      <c r="D152" s="12" t="s">
        <f>IF($A152&lt;&gt;"",$K152,)</f>
      </c>
      <c r="E152" s="12" t="str">
        <v/>
      </c>
      <c r="F152" s="11" t="str">
        <f>IF($A152&lt;&gt;"",MAXIFS(Token!$C:$C,Token!$A:$A,$D152),)</f>
        <v/>
      </c>
    </row>
    <row r="153">
      <c r="A153" s="32">
        <f>IF(IFERROR($H153,0)*$J153&gt;0,$L153/86400+DATE(1970,1,1)+IF($L153*1&gt;=$G$5,$G$6,0),)</f>
        <v>0</v>
      </c>
      <c r="B153" s="22" t="e">
        <f>IF($A153&lt;&gt;"",$E153*$F153,)</f>
        <v>#VALUE!</v>
      </c>
      <c r="C153" s="12" t="str">
        <f>IF($A153&lt;&gt;"",MINIFS(Merchant!$A:$A,Merchant!$C:$C,$G$2),)</f>
        <v/>
      </c>
      <c r="D153" s="12" t="s">
        <f>IF($A153&lt;&gt;"",$K153,)</f>
      </c>
      <c r="E153" s="12" t="str">
        <v/>
      </c>
      <c r="F153" s="11" t="str">
        <f>IF($A153&lt;&gt;"",MAXIFS(Token!$C:$C,Token!$A:$A,$D153),)</f>
        <v/>
      </c>
    </row>
    <row r="154">
      <c r="A154" s="32">
        <f>IF(IFERROR($H154,0)*$J154&gt;0,$L154/86400+DATE(1970,1,1)+IF($L154*1&gt;=$G$5,$G$6,0),)</f>
        <v>0</v>
      </c>
      <c r="B154" s="22" t="e">
        <f>IF($A154&lt;&gt;"",$E154*$F154,)</f>
        <v>#VALUE!</v>
      </c>
      <c r="C154" s="12" t="str">
        <f>IF($A154&lt;&gt;"",MINIFS(Merchant!$A:$A,Merchant!$C:$C,$G$2),)</f>
        <v/>
      </c>
      <c r="D154" s="12" t="s">
        <f>IF($A154&lt;&gt;"",$K154,)</f>
      </c>
      <c r="E154" s="12" t="str">
        <v/>
      </c>
      <c r="F154" s="11" t="str">
        <f>IF($A154&lt;&gt;"",MAXIFS(Token!$C:$C,Token!$A:$A,$D154),)</f>
        <v/>
      </c>
    </row>
    <row r="155">
      <c r="A155" s="32">
        <f>IF(IFERROR($H155,0)*$J155&gt;0,$L155/86400+DATE(1970,1,1)+IF($L155*1&gt;=$G$5,$G$6,0),)</f>
        <v>0</v>
      </c>
      <c r="B155" s="22" t="e">
        <f>IF($A155&lt;&gt;"",$E155*$F155,)</f>
        <v>#VALUE!</v>
      </c>
      <c r="C155" s="12" t="str">
        <f>IF($A155&lt;&gt;"",MINIFS(Merchant!$A:$A,Merchant!$C:$C,$G$2),)</f>
        <v/>
      </c>
      <c r="D155" s="12" t="s">
        <f>IF($A155&lt;&gt;"",$K155,)</f>
      </c>
      <c r="E155" s="12" t="str">
        <v/>
      </c>
      <c r="F155" s="11" t="str">
        <f>IF($A155&lt;&gt;"",MAXIFS(Token!$C:$C,Token!$A:$A,$D155),)</f>
        <v/>
      </c>
    </row>
    <row r="156">
      <c r="A156" s="32">
        <f>IF(IFERROR($H156,0)*$J156&gt;0,$L156/86400+DATE(1970,1,1)+IF($L156*1&gt;=$G$5,$G$6,0),)</f>
        <v>0</v>
      </c>
      <c r="B156" s="22" t="e">
        <f>IF($A156&lt;&gt;"",$E156*$F156,)</f>
        <v>#VALUE!</v>
      </c>
      <c r="C156" s="12" t="str">
        <f>IF($A156&lt;&gt;"",MINIFS(Merchant!$A:$A,Merchant!$C:$C,$G$2),)</f>
        <v/>
      </c>
      <c r="D156" s="12" t="s">
        <f>IF($A156&lt;&gt;"",$K156,)</f>
      </c>
      <c r="E156" s="12" t="str">
        <v/>
      </c>
      <c r="F156" s="11" t="str">
        <f>IF($A156&lt;&gt;"",MAXIFS(Token!$C:$C,Token!$A:$A,$D156),)</f>
        <v/>
      </c>
    </row>
    <row r="157">
      <c r="A157" s="32">
        <f>IF(IFERROR($H157,0)*$J157&gt;0,$L157/86400+DATE(1970,1,1)+IF($L157*1&gt;=$G$5,$G$6,0),)</f>
        <v>0</v>
      </c>
      <c r="B157" s="22" t="e">
        <f>IF($A157&lt;&gt;"",$E157*$F157,)</f>
        <v>#VALUE!</v>
      </c>
      <c r="C157" s="12" t="str">
        <f>IF($A157&lt;&gt;"",MINIFS(Merchant!$A:$A,Merchant!$C:$C,$G$2),)</f>
        <v/>
      </c>
      <c r="D157" s="12" t="s">
        <f>IF($A157&lt;&gt;"",$K157,)</f>
      </c>
      <c r="E157" s="12" t="str">
        <v/>
      </c>
      <c r="F157" s="11" t="str">
        <f>IF($A157&lt;&gt;"",MAXIFS(Token!$C:$C,Token!$A:$A,$D157),)</f>
        <v/>
      </c>
    </row>
    <row r="158">
      <c r="A158" s="32">
        <f>IF(IFERROR($H158,0)*$J158&gt;0,$L158/86400+DATE(1970,1,1)+IF($L158*1&gt;=$G$5,$G$6,0),)</f>
        <v>0</v>
      </c>
      <c r="B158" s="22" t="e">
        <f>IF($A158&lt;&gt;"",$E158*$F158,)</f>
        <v>#VALUE!</v>
      </c>
      <c r="C158" s="12" t="str">
        <f>IF($A158&lt;&gt;"",MINIFS(Merchant!$A:$A,Merchant!$C:$C,$G$2),)</f>
        <v/>
      </c>
      <c r="D158" s="12" t="s">
        <f>IF($A158&lt;&gt;"",$K158,)</f>
      </c>
      <c r="E158" s="12" t="str">
        <v/>
      </c>
      <c r="F158" s="11" t="str">
        <f>IF($A158&lt;&gt;"",MAXIFS(Token!$C:$C,Token!$A:$A,$D158),)</f>
        <v/>
      </c>
    </row>
    <row r="159">
      <c r="A159" s="32">
        <f>IF(IFERROR($H159,0)*$J159&gt;0,$L159/86400+DATE(1970,1,1)+IF($L159*1&gt;=$G$5,$G$6,0),)</f>
        <v>0</v>
      </c>
      <c r="B159" s="22" t="e">
        <f>IF($A159&lt;&gt;"",$E159*$F159,)</f>
        <v>#VALUE!</v>
      </c>
      <c r="C159" s="12" t="str">
        <f>IF($A159&lt;&gt;"",MINIFS(Merchant!$A:$A,Merchant!$C:$C,$G$2),)</f>
        <v/>
      </c>
      <c r="D159" s="12" t="s">
        <f>IF($A159&lt;&gt;"",$K159,)</f>
      </c>
      <c r="E159" s="12" t="str">
        <v/>
      </c>
      <c r="F159" s="11" t="str">
        <f>IF($A159&lt;&gt;"",MAXIFS(Token!$C:$C,Token!$A:$A,$D159),)</f>
        <v/>
      </c>
    </row>
    <row r="160">
      <c r="A160" s="32">
        <f>IF(IFERROR($H160,0)*$J160&gt;0,$L160/86400+DATE(1970,1,1)+IF($L160*1&gt;=$G$5,$G$6,0),)</f>
        <v>0</v>
      </c>
      <c r="B160" s="22" t="e">
        <f>IF($A160&lt;&gt;"",$E160*$F160,)</f>
        <v>#VALUE!</v>
      </c>
      <c r="C160" s="12" t="str">
        <f>IF($A160&lt;&gt;"",MINIFS(Merchant!$A:$A,Merchant!$C:$C,$G$2),)</f>
        <v/>
      </c>
      <c r="D160" s="12" t="s">
        <f>IF($A160&lt;&gt;"",$K160,)</f>
      </c>
      <c r="E160" s="12" t="str">
        <v/>
      </c>
      <c r="F160" s="11" t="str">
        <f>IF($A160&lt;&gt;"",MAXIFS(Token!$C:$C,Token!$A:$A,$D160),)</f>
        <v/>
      </c>
    </row>
    <row r="161">
      <c r="A161" s="32">
        <f>IF(IFERROR($H161,0)*$J161&gt;0,$L161/86400+DATE(1970,1,1)+IF($L161*1&gt;=$G$5,$G$6,0),)</f>
        <v>0</v>
      </c>
      <c r="B161" s="22" t="e">
        <f>IF($A161&lt;&gt;"",$E161*$F161,)</f>
        <v>#VALUE!</v>
      </c>
      <c r="C161" s="12" t="str">
        <f>IF($A161&lt;&gt;"",MINIFS(Merchant!$A:$A,Merchant!$C:$C,$G$2),)</f>
        <v/>
      </c>
      <c r="D161" s="12" t="s">
        <f>IF($A161&lt;&gt;"",$K161,)</f>
      </c>
      <c r="E161" s="12" t="str">
        <v/>
      </c>
      <c r="F161" s="11" t="str">
        <f>IF($A161&lt;&gt;"",MAXIFS(Token!$C:$C,Token!$A:$A,$D161),)</f>
        <v/>
      </c>
    </row>
    <row r="162">
      <c r="A162" s="32">
        <f>IF(IFERROR($H162,0)*$J162&gt;0,$L162/86400+DATE(1970,1,1)+IF($L162*1&gt;=$G$5,$G$6,0),)</f>
        <v>0</v>
      </c>
      <c r="B162" s="22" t="e">
        <f>IF($A162&lt;&gt;"",$E162*$F162,)</f>
        <v>#VALUE!</v>
      </c>
      <c r="C162" s="12" t="str">
        <f>IF($A162&lt;&gt;"",MINIFS(Merchant!$A:$A,Merchant!$C:$C,$G$2),)</f>
        <v/>
      </c>
      <c r="D162" s="12" t="s">
        <f>IF($A162&lt;&gt;"",$K162,)</f>
      </c>
      <c r="E162" s="12" t="str">
        <v/>
      </c>
      <c r="F162" s="11" t="str">
        <f>IF($A162&lt;&gt;"",MAXIFS(Token!$C:$C,Token!$A:$A,$D162),)</f>
        <v/>
      </c>
    </row>
    <row r="163">
      <c r="A163" s="32">
        <f>IF(IFERROR($H163,0)*$J163&gt;0,$L163/86400+DATE(1970,1,1)+IF($L163*1&gt;=$G$5,$G$6,0),)</f>
        <v>0</v>
      </c>
      <c r="B163" s="22" t="e">
        <f>IF($A163&lt;&gt;"",$E163*$F163,)</f>
        <v>#VALUE!</v>
      </c>
      <c r="C163" s="12" t="str">
        <f>IF($A163&lt;&gt;"",MINIFS(Merchant!$A:$A,Merchant!$C:$C,$G$2),)</f>
        <v/>
      </c>
      <c r="D163" s="12" t="s">
        <f>IF($A163&lt;&gt;"",$K163,)</f>
      </c>
      <c r="E163" s="12" t="str">
        <v/>
      </c>
      <c r="F163" s="11" t="str">
        <f>IF($A163&lt;&gt;"",MAXIFS(Token!$C:$C,Token!$A:$A,$D163),)</f>
        <v/>
      </c>
    </row>
    <row r="164">
      <c r="A164" s="32">
        <f>IF(IFERROR($H164,0)*$J164&gt;0,$L164/86400+DATE(1970,1,1)+IF($L164*1&gt;=$G$5,$G$6,0),)</f>
        <v>0</v>
      </c>
      <c r="B164" s="22" t="e">
        <f>IF($A164&lt;&gt;"",$E164*$F164,)</f>
        <v>#VALUE!</v>
      </c>
      <c r="C164" s="12" t="str">
        <f>IF($A164&lt;&gt;"",MINIFS(Merchant!$A:$A,Merchant!$C:$C,$G$2),)</f>
        <v/>
      </c>
      <c r="D164" s="12" t="s">
        <f>IF($A164&lt;&gt;"",$K164,)</f>
      </c>
      <c r="E164" s="12" t="str">
        <v/>
      </c>
      <c r="F164" s="11" t="str">
        <f>IF($A164&lt;&gt;"",MAXIFS(Token!$C:$C,Token!$A:$A,$D164),)</f>
        <v/>
      </c>
    </row>
    <row r="165">
      <c r="A165" s="32">
        <f>IF(IFERROR($H165,0)*$J165&gt;0,$L165/86400+DATE(1970,1,1)+IF($L165*1&gt;=$G$5,$G$6,0),)</f>
        <v>0</v>
      </c>
      <c r="B165" s="22" t="e">
        <f>IF($A165&lt;&gt;"",$E165*$F165,)</f>
        <v>#VALUE!</v>
      </c>
      <c r="C165" s="12" t="str">
        <f>IF($A165&lt;&gt;"",MINIFS(Merchant!$A:$A,Merchant!$C:$C,$G$2),)</f>
        <v/>
      </c>
      <c r="D165" s="12" t="s">
        <f>IF($A165&lt;&gt;"",$K165,)</f>
      </c>
      <c r="E165" s="12" t="str">
        <v/>
      </c>
      <c r="F165" s="11" t="str">
        <f>IF($A165&lt;&gt;"",MAXIFS(Token!$C:$C,Token!$A:$A,$D165),)</f>
        <v/>
      </c>
    </row>
    <row r="166">
      <c r="A166" s="32">
        <f>IF(IFERROR($H166,0)*$J166&gt;0,$L166/86400+DATE(1970,1,1)+IF($L166*1&gt;=$G$5,$G$6,0),)</f>
        <v>0</v>
      </c>
      <c r="B166" s="22" t="e">
        <f>IF($A166&lt;&gt;"",$E166*$F166,)</f>
        <v>#VALUE!</v>
      </c>
      <c r="C166" s="12" t="str">
        <f>IF($A166&lt;&gt;"",MINIFS(Merchant!$A:$A,Merchant!$C:$C,$G$2),)</f>
        <v/>
      </c>
      <c r="D166" s="12" t="s">
        <f>IF($A166&lt;&gt;"",$K166,)</f>
      </c>
      <c r="E166" s="12" t="str">
        <v/>
      </c>
      <c r="F166" s="11" t="str">
        <f>IF($A166&lt;&gt;"",MAXIFS(Token!$C:$C,Token!$A:$A,$D166),)</f>
        <v/>
      </c>
    </row>
    <row r="167">
      <c r="A167" s="32">
        <f>IF(IFERROR($H167,0)*$J167&gt;0,$L167/86400+DATE(1970,1,1)+IF($L167*1&gt;=$G$5,$G$6,0),)</f>
        <v>0</v>
      </c>
      <c r="B167" s="22" t="e">
        <f>IF($A167&lt;&gt;"",$E167*$F167,)</f>
        <v>#VALUE!</v>
      </c>
      <c r="C167" s="12" t="str">
        <f>IF($A167&lt;&gt;"",MINIFS(Merchant!$A:$A,Merchant!$C:$C,$G$2),)</f>
        <v/>
      </c>
      <c r="D167" s="12" t="s">
        <f>IF($A167&lt;&gt;"",$K167,)</f>
      </c>
      <c r="E167" s="12" t="str">
        <v/>
      </c>
      <c r="F167" s="11" t="str">
        <f>IF($A167&lt;&gt;"",MAXIFS(Token!$C:$C,Token!$A:$A,$D167),)</f>
        <v/>
      </c>
    </row>
    <row r="168">
      <c r="A168" s="32">
        <f>IF(IFERROR($H168,0)*$J168&gt;0,$L168/86400+DATE(1970,1,1)+IF($L168*1&gt;=$G$5,$G$6,0),)</f>
        <v>0</v>
      </c>
      <c r="B168" s="22" t="e">
        <f>IF($A168&lt;&gt;"",$E168*$F168,)</f>
        <v>#VALUE!</v>
      </c>
      <c r="C168" s="12" t="str">
        <f>IF($A168&lt;&gt;"",MINIFS(Merchant!$A:$A,Merchant!$C:$C,$G$2),)</f>
        <v/>
      </c>
      <c r="D168" s="12" t="s">
        <f>IF($A168&lt;&gt;"",$K168,)</f>
      </c>
      <c r="E168" s="12" t="str">
        <v/>
      </c>
      <c r="F168" s="11" t="str">
        <f>IF($A168&lt;&gt;"",MAXIFS(Token!$C:$C,Token!$A:$A,$D168),)</f>
        <v/>
      </c>
    </row>
    <row r="169">
      <c r="A169" s="32">
        <f>IF(IFERROR($H169,0)*$J169&gt;0,$L169/86400+DATE(1970,1,1)+IF($L169*1&gt;=$G$5,$G$6,0),)</f>
        <v>0</v>
      </c>
      <c r="B169" s="22" t="e">
        <f>IF($A169&lt;&gt;"",$E169*$F169,)</f>
        <v>#VALUE!</v>
      </c>
      <c r="C169" s="12" t="str">
        <f>IF($A169&lt;&gt;"",MINIFS(Merchant!$A:$A,Merchant!$C:$C,$G$2),)</f>
        <v/>
      </c>
      <c r="D169" s="12" t="s">
        <f>IF($A169&lt;&gt;"",$K169,)</f>
      </c>
      <c r="E169" s="12" t="str">
        <v/>
      </c>
      <c r="F169" s="11" t="str">
        <f>IF($A169&lt;&gt;"",MAXIFS(Token!$C:$C,Token!$A:$A,$D169),)</f>
        <v/>
      </c>
    </row>
    <row r="170">
      <c r="A170" s="32">
        <f>IF(IFERROR($H170,0)*$J170&gt;0,$L170/86400+DATE(1970,1,1)+IF($L170*1&gt;=$G$5,$G$6,0),)</f>
        <v>0</v>
      </c>
      <c r="B170" s="22" t="e">
        <f>IF($A170&lt;&gt;"",$E170*$F170,)</f>
        <v>#VALUE!</v>
      </c>
      <c r="C170" s="12" t="str">
        <f>IF($A170&lt;&gt;"",MINIFS(Merchant!$A:$A,Merchant!$C:$C,$G$2),)</f>
        <v/>
      </c>
      <c r="D170" s="12" t="s">
        <f>IF($A170&lt;&gt;"",$K170,)</f>
      </c>
      <c r="E170" s="12" t="str">
        <v/>
      </c>
      <c r="F170" s="11" t="str">
        <f>IF($A170&lt;&gt;"",MAXIFS(Token!$C:$C,Token!$A:$A,$D170),)</f>
        <v/>
      </c>
    </row>
    <row r="171">
      <c r="A171" s="32">
        <f>IF(IFERROR($H171,0)*$J171&gt;0,$L171/86400+DATE(1970,1,1)+IF($L171*1&gt;=$G$5,$G$6,0),)</f>
        <v>0</v>
      </c>
      <c r="B171" s="22" t="e">
        <f>IF($A171&lt;&gt;"",$E171*$F171,)</f>
        <v>#VALUE!</v>
      </c>
      <c r="C171" s="12" t="str">
        <f>IF($A171&lt;&gt;"",MINIFS(Merchant!$A:$A,Merchant!$C:$C,$G$2),)</f>
        <v/>
      </c>
      <c r="D171" s="12" t="s">
        <f>IF($A171&lt;&gt;"",$K171,)</f>
      </c>
      <c r="E171" s="12" t="str">
        <v/>
      </c>
      <c r="F171" s="11" t="str">
        <f>IF($A171&lt;&gt;"",MAXIFS(Token!$C:$C,Token!$A:$A,$D171),)</f>
        <v/>
      </c>
    </row>
    <row r="172">
      <c r="A172" s="32">
        <f>IF(IFERROR($H172,0)*$J172&gt;0,$L172/86400+DATE(1970,1,1)+IF($L172*1&gt;=$G$5,$G$6,0),)</f>
        <v>0</v>
      </c>
      <c r="B172" s="22" t="e">
        <f>IF($A172&lt;&gt;"",$E172*$F172,)</f>
        <v>#VALUE!</v>
      </c>
      <c r="C172" s="12" t="str">
        <f>IF($A172&lt;&gt;"",MINIFS(Merchant!$A:$A,Merchant!$C:$C,$G$2),)</f>
        <v/>
      </c>
      <c r="D172" s="12" t="s">
        <f>IF($A172&lt;&gt;"",$K172,)</f>
      </c>
      <c r="E172" s="12" t="str">
        <v/>
      </c>
      <c r="F172" s="11" t="str">
        <f>IF($A172&lt;&gt;"",MAXIFS(Token!$C:$C,Token!$A:$A,$D172),)</f>
        <v/>
      </c>
    </row>
    <row r="173">
      <c r="A173" s="32">
        <f>IF(IFERROR($H173,0)*$J173&gt;0,$L173/86400+DATE(1970,1,1)+IF($L173*1&gt;=$G$5,$G$6,0),)</f>
        <v>0</v>
      </c>
      <c r="B173" s="22" t="e">
        <f>IF($A173&lt;&gt;"",$E173*$F173,)</f>
        <v>#VALUE!</v>
      </c>
      <c r="C173" s="12" t="str">
        <f>IF($A173&lt;&gt;"",MINIFS(Merchant!$A:$A,Merchant!$C:$C,$G$2),)</f>
        <v/>
      </c>
      <c r="D173" s="12" t="s">
        <f>IF($A173&lt;&gt;"",$K173,)</f>
      </c>
      <c r="E173" s="12" t="str">
        <v/>
      </c>
      <c r="F173" s="11" t="str">
        <f>IF($A173&lt;&gt;"",MAXIFS(Token!$C:$C,Token!$A:$A,$D173),)</f>
        <v/>
      </c>
    </row>
    <row r="174">
      <c r="A174" s="32">
        <f>IF(IFERROR($H174,0)*$J174&gt;0,$L174/86400+DATE(1970,1,1)+IF($L174*1&gt;=$G$5,$G$6,0),)</f>
        <v>0</v>
      </c>
      <c r="B174" s="22" t="e">
        <f>IF($A174&lt;&gt;"",$E174*$F174,)</f>
        <v>#VALUE!</v>
      </c>
      <c r="C174" s="12" t="str">
        <f>IF($A174&lt;&gt;"",MINIFS(Merchant!$A:$A,Merchant!$C:$C,$G$2),)</f>
        <v/>
      </c>
      <c r="D174" s="12" t="s">
        <f>IF($A174&lt;&gt;"",$K174,)</f>
      </c>
      <c r="E174" s="12" t="str">
        <v/>
      </c>
      <c r="F174" s="11" t="str">
        <f>IF($A174&lt;&gt;"",MAXIFS(Token!$C:$C,Token!$A:$A,$D174),)</f>
        <v/>
      </c>
    </row>
    <row r="175">
      <c r="A175" s="32">
        <f>IF(IFERROR($H175,0)*$J175&gt;0,$L175/86400+DATE(1970,1,1)+IF($L175*1&gt;=$G$5,$G$6,0),)</f>
        <v>0</v>
      </c>
      <c r="B175" s="22" t="e">
        <f>IF($A175&lt;&gt;"",$E175*$F175,)</f>
        <v>#VALUE!</v>
      </c>
      <c r="C175" s="12" t="str">
        <f>IF($A175&lt;&gt;"",MINIFS(Merchant!$A:$A,Merchant!$C:$C,$G$2),)</f>
        <v/>
      </c>
      <c r="D175" s="12" t="s">
        <f>IF($A175&lt;&gt;"",$K175,)</f>
      </c>
      <c r="E175" s="12" t="str">
        <v/>
      </c>
      <c r="F175" s="11" t="str">
        <f>IF($A175&lt;&gt;"",MAXIFS(Token!$C:$C,Token!$A:$A,$D175),)</f>
        <v/>
      </c>
    </row>
    <row r="176">
      <c r="A176" s="32">
        <f>IF(IFERROR($H176,0)*$J176&gt;0,$L176/86400+DATE(1970,1,1)+IF($L176*1&gt;=$G$5,$G$6,0),)</f>
        <v>0</v>
      </c>
      <c r="B176" s="22" t="e">
        <f>IF($A176&lt;&gt;"",$E176*$F176,)</f>
        <v>#VALUE!</v>
      </c>
      <c r="C176" s="12" t="str">
        <f>IF($A176&lt;&gt;"",MINIFS(Merchant!$A:$A,Merchant!$C:$C,$G$2),)</f>
        <v/>
      </c>
      <c r="D176" s="12" t="s">
        <f>IF($A176&lt;&gt;"",$K176,)</f>
      </c>
      <c r="E176" s="12" t="str">
        <v/>
      </c>
      <c r="F176" s="11" t="str">
        <f>IF($A176&lt;&gt;"",MAXIFS(Token!$C:$C,Token!$A:$A,$D176),)</f>
        <v/>
      </c>
    </row>
    <row r="177">
      <c r="A177" s="32">
        <f>IF(IFERROR($H177,0)*$J177&gt;0,$L177/86400+DATE(1970,1,1)+IF($L177*1&gt;=$G$5,$G$6,0),)</f>
        <v>0</v>
      </c>
      <c r="B177" s="22" t="e">
        <f>IF($A177&lt;&gt;"",$E177*$F177,)</f>
        <v>#VALUE!</v>
      </c>
      <c r="C177" s="12" t="str">
        <f>IF($A177&lt;&gt;"",MINIFS(Merchant!$A:$A,Merchant!$C:$C,$G$2),)</f>
        <v/>
      </c>
      <c r="D177" s="12" t="s">
        <f>IF($A177&lt;&gt;"",$K177,)</f>
      </c>
      <c r="E177" s="12" t="str">
        <v/>
      </c>
      <c r="F177" s="11" t="str">
        <f>IF($A177&lt;&gt;"",MAXIFS(Token!$C:$C,Token!$A:$A,$D177),)</f>
        <v/>
      </c>
    </row>
    <row r="178">
      <c r="A178" s="32">
        <f>IF(IFERROR($H178,0)*$J178&gt;0,$L178/86400+DATE(1970,1,1)+IF($L178*1&gt;=$G$5,$G$6,0),)</f>
        <v>0</v>
      </c>
      <c r="B178" s="22" t="e">
        <f>IF($A178&lt;&gt;"",$E178*$F178,)</f>
        <v>#VALUE!</v>
      </c>
      <c r="C178" s="12" t="str">
        <f>IF($A178&lt;&gt;"",MINIFS(Merchant!$A:$A,Merchant!$C:$C,$G$2),)</f>
        <v/>
      </c>
      <c r="D178" s="12" t="s">
        <f>IF($A178&lt;&gt;"",$K178,)</f>
      </c>
      <c r="E178" s="12" t="str">
        <v/>
      </c>
      <c r="F178" s="11" t="str">
        <f>IF($A178&lt;&gt;"",MAXIFS(Token!$C:$C,Token!$A:$A,$D178),)</f>
        <v/>
      </c>
    </row>
    <row r="179">
      <c r="A179" s="32">
        <f>IF(IFERROR($H179,0)*$J179&gt;0,$L179/86400+DATE(1970,1,1)+IF($L179*1&gt;=$G$5,$G$6,0),)</f>
        <v>0</v>
      </c>
      <c r="B179" s="22" t="e">
        <f>IF($A179&lt;&gt;"",$E179*$F179,)</f>
        <v>#VALUE!</v>
      </c>
      <c r="C179" s="12" t="str">
        <f>IF($A179&lt;&gt;"",MINIFS(Merchant!$A:$A,Merchant!$C:$C,$G$2),)</f>
        <v/>
      </c>
      <c r="D179" s="12" t="s">
        <f>IF($A179&lt;&gt;"",$K179,)</f>
      </c>
      <c r="E179" s="12" t="str">
        <v/>
      </c>
      <c r="F179" s="11" t="str">
        <f>IF($A179&lt;&gt;"",MAXIFS(Token!$C:$C,Token!$A:$A,$D179),)</f>
        <v/>
      </c>
    </row>
    <row r="180">
      <c r="A180" s="32">
        <f>IF(IFERROR($H180,0)*$J180&gt;0,$L180/86400+DATE(1970,1,1)+IF($L180*1&gt;=$G$5,$G$6,0),)</f>
        <v>0</v>
      </c>
      <c r="B180" s="22" t="e">
        <f>IF($A180&lt;&gt;"",$E180*$F180,)</f>
        <v>#VALUE!</v>
      </c>
      <c r="C180" s="12" t="str">
        <f>IF($A180&lt;&gt;"",MINIFS(Merchant!$A:$A,Merchant!$C:$C,$G$2),)</f>
        <v/>
      </c>
      <c r="D180" s="12" t="s">
        <f>IF($A180&lt;&gt;"",$K180,)</f>
      </c>
      <c r="E180" s="12" t="str">
        <v/>
      </c>
      <c r="F180" s="11" t="str">
        <f>IF($A180&lt;&gt;"",MAXIFS(Token!$C:$C,Token!$A:$A,$D180),)</f>
        <v/>
      </c>
    </row>
    <row r="181">
      <c r="A181" s="32">
        <f>IF(IFERROR($H181,0)*$J181&gt;0,$L181/86400+DATE(1970,1,1)+IF($L181*1&gt;=$G$5,$G$6,0),)</f>
        <v>0</v>
      </c>
      <c r="B181" s="22" t="e">
        <f>IF($A181&lt;&gt;"",$E181*$F181,)</f>
        <v>#VALUE!</v>
      </c>
      <c r="C181" s="12" t="str">
        <f>IF($A181&lt;&gt;"",MINIFS(Merchant!$A:$A,Merchant!$C:$C,$G$2),)</f>
        <v/>
      </c>
      <c r="D181" s="12" t="s">
        <f>IF($A181&lt;&gt;"",$K181,)</f>
      </c>
      <c r="E181" s="12" t="str">
        <v/>
      </c>
      <c r="F181" s="11" t="str">
        <f>IF($A181&lt;&gt;"",MAXIFS(Token!$C:$C,Token!$A:$A,$D181),)</f>
        <v/>
      </c>
    </row>
    <row r="182">
      <c r="A182" s="32">
        <f>IF(IFERROR($H182,0)*$J182&gt;0,$L182/86400+DATE(1970,1,1)+IF($L182*1&gt;=$G$5,$G$6,0),)</f>
        <v>0</v>
      </c>
      <c r="B182" s="22" t="e">
        <f>IF($A182&lt;&gt;"",$E182*$F182,)</f>
        <v>#VALUE!</v>
      </c>
      <c r="C182" s="12" t="str">
        <f>IF($A182&lt;&gt;"",MINIFS(Merchant!$A:$A,Merchant!$C:$C,$G$2),)</f>
        <v/>
      </c>
      <c r="D182" s="12" t="s">
        <f>IF($A182&lt;&gt;"",$K182,)</f>
      </c>
      <c r="E182" s="12" t="str">
        <v/>
      </c>
      <c r="F182" s="11" t="str">
        <f>IF($A182&lt;&gt;"",MAXIFS(Token!$C:$C,Token!$A:$A,$D182),)</f>
        <v/>
      </c>
    </row>
    <row r="183">
      <c r="A183" s="32">
        <f>IF(IFERROR($H183,0)*$J183&gt;0,$L183/86400+DATE(1970,1,1)+IF($L183*1&gt;=$G$5,$G$6,0),)</f>
        <v>0</v>
      </c>
      <c r="B183" s="22" t="e">
        <f>IF($A183&lt;&gt;"",$E183*$F183,)</f>
        <v>#VALUE!</v>
      </c>
      <c r="C183" s="12" t="str">
        <f>IF($A183&lt;&gt;"",MINIFS(Merchant!$A:$A,Merchant!$C:$C,$G$2),)</f>
        <v/>
      </c>
      <c r="D183" s="12" t="s">
        <f>IF($A183&lt;&gt;"",$K183,)</f>
      </c>
      <c r="E183" s="12" t="str">
        <v/>
      </c>
      <c r="F183" s="11" t="str">
        <f>IF($A183&lt;&gt;"",MAXIFS(Token!$C:$C,Token!$A:$A,$D183),)</f>
        <v/>
      </c>
    </row>
    <row r="184">
      <c r="A184" s="32">
        <f>IF(IFERROR($H184,0)*$J184&gt;0,$L184/86400+DATE(1970,1,1)+IF($L184*1&gt;=$G$5,$G$6,0),)</f>
        <v>0</v>
      </c>
      <c r="B184" s="22" t="e">
        <f>IF($A184&lt;&gt;"",$E184*$F184,)</f>
        <v>#VALUE!</v>
      </c>
      <c r="C184" s="12" t="str">
        <f>IF($A184&lt;&gt;"",MINIFS(Merchant!$A:$A,Merchant!$C:$C,$G$2),)</f>
        <v/>
      </c>
      <c r="D184" s="12" t="s">
        <f>IF($A184&lt;&gt;"",$K184,)</f>
      </c>
      <c r="E184" s="12" t="str">
        <v/>
      </c>
      <c r="F184" s="11" t="str">
        <f>IF($A184&lt;&gt;"",MAXIFS(Token!$C:$C,Token!$A:$A,$D184),)</f>
        <v/>
      </c>
    </row>
    <row r="185">
      <c r="A185" s="32">
        <f>IF(IFERROR($H185,0)*$J185&gt;0,$L185/86400+DATE(1970,1,1)+IF($L185*1&gt;=$G$5,$G$6,0),)</f>
        <v>0</v>
      </c>
      <c r="B185" s="22" t="e">
        <f>IF($A185&lt;&gt;"",$E185*$F185,)</f>
        <v>#VALUE!</v>
      </c>
      <c r="C185" s="12" t="str">
        <f>IF($A185&lt;&gt;"",MINIFS(Merchant!$A:$A,Merchant!$C:$C,$G$2),)</f>
        <v/>
      </c>
      <c r="D185" s="12" t="s">
        <f>IF($A185&lt;&gt;"",$K185,)</f>
      </c>
      <c r="E185" s="12" t="str">
        <v/>
      </c>
      <c r="F185" s="11" t="str">
        <f>IF($A185&lt;&gt;"",MAXIFS(Token!$C:$C,Token!$A:$A,$D185),)</f>
        <v/>
      </c>
    </row>
    <row r="186">
      <c r="A186" s="32">
        <f>IF(IFERROR($H186,0)*$J186&gt;0,$L186/86400+DATE(1970,1,1)+IF($L186*1&gt;=$G$5,$G$6,0),)</f>
        <v>0</v>
      </c>
      <c r="B186" s="22" t="e">
        <f>IF($A186&lt;&gt;"",$E186*$F186,)</f>
        <v>#VALUE!</v>
      </c>
      <c r="C186" s="12" t="str">
        <f>IF($A186&lt;&gt;"",MINIFS(Merchant!$A:$A,Merchant!$C:$C,$G$2),)</f>
        <v/>
      </c>
      <c r="D186" s="12" t="s">
        <f>IF($A186&lt;&gt;"",$K186,)</f>
      </c>
      <c r="E186" s="12" t="str">
        <v/>
      </c>
      <c r="F186" s="11" t="str">
        <f>IF($A186&lt;&gt;"",MAXIFS(Token!$C:$C,Token!$A:$A,$D186),)</f>
        <v/>
      </c>
    </row>
    <row r="187">
      <c r="A187" s="32">
        <f>IF(IFERROR($H187,0)*$J187&gt;0,$L187/86400+DATE(1970,1,1)+IF($L187*1&gt;=$G$5,$G$6,0),)</f>
        <v>0</v>
      </c>
      <c r="B187" s="22" t="e">
        <f>IF($A187&lt;&gt;"",$E187*$F187,)</f>
        <v>#VALUE!</v>
      </c>
      <c r="C187" s="12" t="str">
        <f>IF($A187&lt;&gt;"",MINIFS(Merchant!$A:$A,Merchant!$C:$C,$G$2),)</f>
        <v/>
      </c>
      <c r="D187" s="12" t="s">
        <f>IF($A187&lt;&gt;"",$K187,)</f>
      </c>
      <c r="E187" s="12" t="str">
        <v/>
      </c>
      <c r="F187" s="11" t="str">
        <f>IF($A187&lt;&gt;"",MAXIFS(Token!$C:$C,Token!$A:$A,$D187),)</f>
        <v/>
      </c>
    </row>
    <row r="188">
      <c r="A188" s="32">
        <f>IF(IFERROR($H188,0)*$J188&gt;0,$L188/86400+DATE(1970,1,1)+IF($L188*1&gt;=$G$5,$G$6,0),)</f>
        <v>0</v>
      </c>
      <c r="B188" s="22" t="e">
        <f>IF($A188&lt;&gt;"",$E188*$F188,)</f>
        <v>#VALUE!</v>
      </c>
      <c r="C188" s="12" t="str">
        <f>IF($A188&lt;&gt;"",MINIFS(Merchant!$A:$A,Merchant!$C:$C,$G$2),)</f>
        <v/>
      </c>
      <c r="D188" s="12" t="s">
        <f>IF($A188&lt;&gt;"",$K188,)</f>
      </c>
      <c r="E188" s="12" t="str">
        <v/>
      </c>
      <c r="F188" s="11" t="str">
        <f>IF($A188&lt;&gt;"",MAXIFS(Token!$C:$C,Token!$A:$A,$D188),)</f>
        <v/>
      </c>
    </row>
    <row r="189">
      <c r="A189" s="32">
        <f>IF(IFERROR($H189,0)*$J189&gt;0,$L189/86400+DATE(1970,1,1)+IF($L189*1&gt;=$G$5,$G$6,0),)</f>
        <v>0</v>
      </c>
      <c r="B189" s="22" t="e">
        <f>IF($A189&lt;&gt;"",$E189*$F189,)</f>
        <v>#VALUE!</v>
      </c>
      <c r="C189" s="12" t="str">
        <f>IF($A189&lt;&gt;"",MINIFS(Merchant!$A:$A,Merchant!$C:$C,$G$2),)</f>
        <v/>
      </c>
      <c r="D189" s="12" t="s">
        <f>IF($A189&lt;&gt;"",$K189,)</f>
      </c>
      <c r="E189" s="12" t="str">
        <v/>
      </c>
      <c r="F189" s="11" t="str">
        <f>IF($A189&lt;&gt;"",MAXIFS(Token!$C:$C,Token!$A:$A,$D189),)</f>
        <v/>
      </c>
    </row>
    <row r="190">
      <c r="A190" s="32">
        <f>IF(IFERROR($H190,0)*$J190&gt;0,$L190/86400+DATE(1970,1,1)+IF($L190*1&gt;=$G$5,$G$6,0),)</f>
        <v>0</v>
      </c>
      <c r="B190" s="22" t="e">
        <f>IF($A190&lt;&gt;"",$E190*$F190,)</f>
        <v>#VALUE!</v>
      </c>
      <c r="C190" s="12" t="str">
        <f>IF($A190&lt;&gt;"",MINIFS(Merchant!$A:$A,Merchant!$C:$C,$G$2),)</f>
        <v/>
      </c>
      <c r="D190" s="12" t="s">
        <f>IF($A190&lt;&gt;"",$K190,)</f>
      </c>
      <c r="E190" s="12" t="str">
        <v/>
      </c>
      <c r="F190" s="11" t="str">
        <f>IF($A190&lt;&gt;"",MAXIFS(Token!$C:$C,Token!$A:$A,$D190),)</f>
        <v/>
      </c>
    </row>
    <row r="191">
      <c r="A191" s="32">
        <f>IF(IFERROR($H191,0)*$J191&gt;0,$L191/86400+DATE(1970,1,1)+IF($L191*1&gt;=$G$5,$G$6,0),)</f>
        <v>0</v>
      </c>
      <c r="B191" s="22" t="e">
        <f>IF($A191&lt;&gt;"",$E191*$F191,)</f>
        <v>#VALUE!</v>
      </c>
      <c r="C191" s="12" t="str">
        <f>IF($A191&lt;&gt;"",MINIFS(Merchant!$A:$A,Merchant!$C:$C,$G$2),)</f>
        <v/>
      </c>
      <c r="D191" s="12" t="s">
        <f>IF($A191&lt;&gt;"",$K191,)</f>
      </c>
      <c r="E191" s="12" t="str">
        <v/>
      </c>
      <c r="F191" s="11" t="str">
        <f>IF($A191&lt;&gt;"",MAXIFS(Token!$C:$C,Token!$A:$A,$D191),)</f>
        <v/>
      </c>
    </row>
    <row r="192">
      <c r="A192" s="32">
        <f>IF(IFERROR($H192,0)*$J192&gt;0,$L192/86400+DATE(1970,1,1)+IF($L192*1&gt;=$G$5,$G$6,0),)</f>
        <v>0</v>
      </c>
      <c r="B192" s="22" t="e">
        <f>IF($A192&lt;&gt;"",$E192*$F192,)</f>
        <v>#VALUE!</v>
      </c>
      <c r="C192" s="12" t="str">
        <f>IF($A192&lt;&gt;"",MINIFS(Merchant!$A:$A,Merchant!$C:$C,$G$2),)</f>
        <v/>
      </c>
      <c r="D192" s="12" t="s">
        <f>IF($A192&lt;&gt;"",$K192,)</f>
      </c>
      <c r="E192" s="12" t="str">
        <v/>
      </c>
      <c r="F192" s="11" t="str">
        <f>IF($A192&lt;&gt;"",MAXIFS(Token!$C:$C,Token!$A:$A,$D192),)</f>
        <v/>
      </c>
    </row>
    <row r="193">
      <c r="A193" s="32">
        <f>IF(IFERROR($H193,0)*$J193&gt;0,$L193/86400+DATE(1970,1,1)+IF($L193*1&gt;=$G$5,$G$6,0),)</f>
        <v>0</v>
      </c>
      <c r="B193" s="22" t="e">
        <f>IF($A193&lt;&gt;"",$E193*$F193,)</f>
        <v>#VALUE!</v>
      </c>
      <c r="C193" s="12" t="str">
        <f>IF($A193&lt;&gt;"",MINIFS(Merchant!$A:$A,Merchant!$C:$C,$G$2),)</f>
        <v/>
      </c>
      <c r="D193" s="12" t="s">
        <f>IF($A193&lt;&gt;"",$K193,)</f>
      </c>
      <c r="E193" s="12" t="str">
        <v/>
      </c>
      <c r="F193" s="11" t="str">
        <f>IF($A193&lt;&gt;"",MAXIFS(Token!$C:$C,Token!$A:$A,$D193),)</f>
        <v/>
      </c>
    </row>
    <row r="194">
      <c r="A194" s="32">
        <f>IF(IFERROR($H194,0)*$J194&gt;0,$L194/86400+DATE(1970,1,1)+IF($L194*1&gt;=$G$5,$G$6,0),)</f>
        <v>0</v>
      </c>
      <c r="B194" s="22" t="e">
        <f>IF($A194&lt;&gt;"",$E194*$F194,)</f>
        <v>#VALUE!</v>
      </c>
      <c r="C194" s="12" t="str">
        <f>IF($A194&lt;&gt;"",MINIFS(Merchant!$A:$A,Merchant!$C:$C,$G$2),)</f>
        <v/>
      </c>
      <c r="D194" s="12" t="s">
        <f>IF($A194&lt;&gt;"",$K194,)</f>
      </c>
      <c r="E194" s="12" t="str">
        <v/>
      </c>
      <c r="F194" s="11" t="str">
        <f>IF($A194&lt;&gt;"",MAXIFS(Token!$C:$C,Token!$A:$A,$D194),)</f>
        <v/>
      </c>
    </row>
    <row r="195">
      <c r="A195" s="32">
        <f>IF(IFERROR($H195,0)*$J195&gt;0,$L195/86400+DATE(1970,1,1)+IF($L195*1&gt;=$G$5,$G$6,0),)</f>
        <v>0</v>
      </c>
      <c r="B195" s="22" t="e">
        <f>IF($A195&lt;&gt;"",$E195*$F195,)</f>
        <v>#VALUE!</v>
      </c>
      <c r="C195" s="12" t="str">
        <f>IF($A195&lt;&gt;"",MINIFS(Merchant!$A:$A,Merchant!$C:$C,$G$2),)</f>
        <v/>
      </c>
      <c r="D195" s="12" t="s">
        <f>IF($A195&lt;&gt;"",$K195,)</f>
      </c>
      <c r="E195" s="12" t="str">
        <v/>
      </c>
      <c r="F195" s="11" t="str">
        <f>IF($A195&lt;&gt;"",MAXIFS(Token!$C:$C,Token!$A:$A,$D195),)</f>
        <v/>
      </c>
    </row>
    <row r="196">
      <c r="A196" s="32">
        <f>IF(IFERROR($H196,0)*$J196&gt;0,$L196/86400+DATE(1970,1,1)+IF($L196*1&gt;=$G$5,$G$6,0),)</f>
        <v>0</v>
      </c>
      <c r="B196" s="22" t="e">
        <f>IF($A196&lt;&gt;"",$E196*$F196,)</f>
        <v>#VALUE!</v>
      </c>
      <c r="C196" s="12" t="str">
        <f>IF($A196&lt;&gt;"",MINIFS(Merchant!$A:$A,Merchant!$C:$C,$G$2),)</f>
        <v/>
      </c>
      <c r="D196" s="12" t="s">
        <f>IF($A196&lt;&gt;"",$K196,)</f>
      </c>
      <c r="E196" s="12" t="str">
        <v/>
      </c>
      <c r="F196" s="11" t="str">
        <f>IF($A196&lt;&gt;"",MAXIFS(Token!$C:$C,Token!$A:$A,$D196),)</f>
        <v/>
      </c>
    </row>
    <row r="197">
      <c r="A197" s="32">
        <f>IF(IFERROR($H197,0)*$J197&gt;0,$L197/86400+DATE(1970,1,1)+IF($L197*1&gt;=$G$5,$G$6,0),)</f>
        <v>0</v>
      </c>
      <c r="B197" s="22" t="e">
        <f>IF($A197&lt;&gt;"",$E197*$F197,)</f>
        <v>#VALUE!</v>
      </c>
      <c r="C197" s="12" t="str">
        <f>IF($A197&lt;&gt;"",MINIFS(Merchant!$A:$A,Merchant!$C:$C,$G$2),)</f>
        <v/>
      </c>
      <c r="D197" s="12" t="s">
        <f>IF($A197&lt;&gt;"",$K197,)</f>
      </c>
      <c r="E197" s="12" t="str">
        <v/>
      </c>
      <c r="F197" s="11" t="str">
        <f>IF($A197&lt;&gt;"",MAXIFS(Token!$C:$C,Token!$A:$A,$D197),)</f>
        <v/>
      </c>
    </row>
    <row r="198">
      <c r="A198" s="32">
        <f>IF(IFERROR($H198,0)*$J198&gt;0,$L198/86400+DATE(1970,1,1)+IF($L198*1&gt;=$G$5,$G$6,0),)</f>
        <v>0</v>
      </c>
      <c r="B198" s="22" t="e">
        <f>IF($A198&lt;&gt;"",$E198*$F198,)</f>
        <v>#VALUE!</v>
      </c>
      <c r="C198" s="12" t="str">
        <f>IF($A198&lt;&gt;"",MINIFS(Merchant!$A:$A,Merchant!$C:$C,$G$2),)</f>
        <v/>
      </c>
      <c r="D198" s="12" t="s">
        <f>IF($A198&lt;&gt;"",$K198,)</f>
      </c>
      <c r="E198" s="12" t="str">
        <v/>
      </c>
      <c r="F198" s="11" t="str">
        <f>IF($A198&lt;&gt;"",MAXIFS(Token!$C:$C,Token!$A:$A,$D198),)</f>
        <v/>
      </c>
    </row>
    <row r="199">
      <c r="A199" s="32">
        <f>IF(IFERROR($H199,0)*$J199&gt;0,$L199/86400+DATE(1970,1,1)+IF($L199*1&gt;=$G$5,$G$6,0),)</f>
        <v>0</v>
      </c>
      <c r="B199" s="22" t="e">
        <f>IF($A199&lt;&gt;"",$E199*$F199,)</f>
        <v>#VALUE!</v>
      </c>
      <c r="C199" s="12" t="str">
        <f>IF($A199&lt;&gt;"",MINIFS(Merchant!$A:$A,Merchant!$C:$C,$G$2),)</f>
        <v/>
      </c>
      <c r="D199" s="12" t="s">
        <f>IF($A199&lt;&gt;"",$K199,)</f>
      </c>
      <c r="E199" s="12" t="str">
        <v/>
      </c>
      <c r="F199" s="11" t="str">
        <f>IF($A199&lt;&gt;"",MAXIFS(Token!$C:$C,Token!$A:$A,$D199),)</f>
        <v/>
      </c>
    </row>
    <row r="200">
      <c r="A200" s="32">
        <f>IF(IFERROR($H200,0)*$J200&gt;0,$L200/86400+DATE(1970,1,1)+IF($L200*1&gt;=$G$5,$G$6,0),)</f>
        <v>0</v>
      </c>
      <c r="B200" s="22" t="e">
        <f>IF($A200&lt;&gt;"",$E200*$F200,)</f>
        <v>#VALUE!</v>
      </c>
      <c r="C200" s="12" t="str">
        <f>IF($A200&lt;&gt;"",MINIFS(Merchant!$A:$A,Merchant!$C:$C,$G$2),)</f>
        <v/>
      </c>
      <c r="D200" s="12" t="s">
        <f>IF($A200&lt;&gt;"",$K200,)</f>
      </c>
      <c r="E200" s="12" t="str">
        <v/>
      </c>
      <c r="F200" s="11" t="str">
        <f>IF($A200&lt;&gt;"",MAXIFS(Token!$C:$C,Token!$A:$A,$D200),)</f>
        <v/>
      </c>
    </row>
    <row r="201">
      <c r="A201" s="32">
        <f>IF(IFERROR($H201,0)*$J201&gt;0,$L201/86400+DATE(1970,1,1)+IF($L201*1&gt;=$G$5,$G$6,0),)</f>
        <v>0</v>
      </c>
      <c r="B201" s="22" t="e">
        <f>IF($A201&lt;&gt;"",$E201*$F201,)</f>
        <v>#VALUE!</v>
      </c>
      <c r="C201" s="12" t="str">
        <f>IF($A201&lt;&gt;"",MINIFS(Merchant!$A:$A,Merchant!$C:$C,$G$2),)</f>
        <v/>
      </c>
      <c r="D201" s="12" t="s">
        <f>IF($A201&lt;&gt;"",$K201,)</f>
      </c>
      <c r="E201" s="12" t="str">
        <v/>
      </c>
      <c r="F201" s="11" t="str">
        <f>IF($A201&lt;&gt;"",MAXIFS(Token!$C:$C,Token!$A:$A,$D201),)</f>
        <v/>
      </c>
    </row>
    <row r="202">
      <c r="A202" s="32">
        <f>IF(IFERROR($H202,0)*$J202&gt;0,$L202/86400+DATE(1970,1,1)+IF($L202*1&gt;=$G$5,$G$6,0),)</f>
        <v>0</v>
      </c>
      <c r="B202" s="22" t="e">
        <f>IF($A202&lt;&gt;"",$E202*$F202,)</f>
        <v>#VALUE!</v>
      </c>
      <c r="C202" s="12" t="str">
        <f>IF($A202&lt;&gt;"",MINIFS(Merchant!$A:$A,Merchant!$C:$C,$G$2),)</f>
        <v/>
      </c>
      <c r="D202" s="12" t="s">
        <f>IF($A202&lt;&gt;"",$K202,)</f>
      </c>
      <c r="E202" s="12" t="str">
        <v/>
      </c>
      <c r="F202" s="11" t="str">
        <f>IF($A202&lt;&gt;"",MAXIFS(Token!$C:$C,Token!$A:$A,$D202),)</f>
        <v/>
      </c>
    </row>
    <row r="203">
      <c r="A203" s="32">
        <f>IF(IFERROR($H203,0)*$J203&gt;0,$L203/86400+DATE(1970,1,1)+IF($L203*1&gt;=$G$5,$G$6,0),)</f>
        <v>0</v>
      </c>
      <c r="B203" s="22" t="e">
        <f>IF($A203&lt;&gt;"",$E203*$F203,)</f>
        <v>#VALUE!</v>
      </c>
      <c r="C203" s="12" t="str">
        <f>IF($A203&lt;&gt;"",MINIFS(Merchant!$A:$A,Merchant!$C:$C,$G$2),)</f>
        <v/>
      </c>
      <c r="D203" s="12" t="s">
        <f>IF($A203&lt;&gt;"",$K203,)</f>
      </c>
      <c r="E203" s="12" t="str">
        <v/>
      </c>
      <c r="F203" s="11" t="str">
        <f>IF($A203&lt;&gt;"",MAXIFS(Token!$C:$C,Token!$A:$A,$D203),)</f>
        <v/>
      </c>
    </row>
    <row r="204">
      <c r="A204" s="32">
        <f>IF(IFERROR($H204,0)*$J204&gt;0,$L204/86400+DATE(1970,1,1)+IF($L204*1&gt;=$G$5,$G$6,0),)</f>
        <v>0</v>
      </c>
      <c r="B204" s="22" t="e">
        <f>IF($A204&lt;&gt;"",$E204*$F204,)</f>
        <v>#VALUE!</v>
      </c>
      <c r="C204" s="12" t="str">
        <f>IF($A204&lt;&gt;"",MINIFS(Merchant!$A:$A,Merchant!$C:$C,$G$2),)</f>
        <v/>
      </c>
      <c r="D204" s="12" t="s">
        <f>IF($A204&lt;&gt;"",$K204,)</f>
      </c>
      <c r="E204" s="12" t="str">
        <v/>
      </c>
      <c r="F204" s="11" t="str">
        <f>IF($A204&lt;&gt;"",MAXIFS(Token!$C:$C,Token!$A:$A,$D204),)</f>
        <v/>
      </c>
    </row>
    <row r="205">
      <c r="A205" s="32">
        <f>IF(IFERROR($H205,0)*$J205&gt;0,$L205/86400+DATE(1970,1,1)+IF($L205*1&gt;=$G$5,$G$6,0),)</f>
        <v>0</v>
      </c>
      <c r="B205" s="22" t="e">
        <f>IF($A205&lt;&gt;"",$E205*$F205,)</f>
        <v>#VALUE!</v>
      </c>
      <c r="C205" s="12" t="str">
        <f>IF($A205&lt;&gt;"",MINIFS(Merchant!$A:$A,Merchant!$C:$C,$G$2),)</f>
        <v/>
      </c>
      <c r="D205" s="12" t="s">
        <f>IF($A205&lt;&gt;"",$K205,)</f>
      </c>
      <c r="E205" s="12" t="str">
        <v/>
      </c>
      <c r="F205" s="11" t="str">
        <f>IF($A205&lt;&gt;"",MAXIFS(Token!$C:$C,Token!$A:$A,$D205),)</f>
        <v/>
      </c>
    </row>
    <row r="206">
      <c r="A206" s="32">
        <f>IF(IFERROR($H206,0)*$J206&gt;0,$L206/86400+DATE(1970,1,1)+IF($L206*1&gt;=$G$5,$G$6,0),)</f>
        <v>0</v>
      </c>
      <c r="B206" s="22" t="e">
        <f>IF($A206&lt;&gt;"",$E206*$F206,)</f>
        <v>#VALUE!</v>
      </c>
      <c r="C206" s="12" t="str">
        <f>IF($A206&lt;&gt;"",MINIFS(Merchant!$A:$A,Merchant!$C:$C,$G$2),)</f>
        <v/>
      </c>
      <c r="D206" s="12" t="s">
        <f>IF($A206&lt;&gt;"",$K206,)</f>
      </c>
      <c r="E206" s="12" t="str">
        <v/>
      </c>
      <c r="F206" s="11" t="str">
        <f>IF($A206&lt;&gt;"",MAXIFS(Token!$C:$C,Token!$A:$A,$D206),)</f>
        <v/>
      </c>
    </row>
    <row r="207">
      <c r="A207" s="32">
        <f>IF(IFERROR($H207,0)*$J207&gt;0,$L207/86400+DATE(1970,1,1)+IF($L207*1&gt;=$G$5,$G$6,0),)</f>
        <v>0</v>
      </c>
      <c r="B207" s="22" t="e">
        <f>IF($A207&lt;&gt;"",$E207*$F207,)</f>
        <v>#VALUE!</v>
      </c>
      <c r="C207" s="12" t="str">
        <f>IF($A207&lt;&gt;"",MINIFS(Merchant!$A:$A,Merchant!$C:$C,$G$2),)</f>
        <v/>
      </c>
      <c r="D207" s="12" t="s">
        <f>IF($A207&lt;&gt;"",$K207,)</f>
      </c>
      <c r="E207" s="12" t="str">
        <v/>
      </c>
      <c r="F207" s="11" t="str">
        <f>IF($A207&lt;&gt;"",MAXIFS(Token!$C:$C,Token!$A:$A,$D207),)</f>
        <v/>
      </c>
    </row>
    <row r="208">
      <c r="A208" s="32">
        <f>IF(IFERROR($H208,0)*$J208&gt;0,$L208/86400+DATE(1970,1,1)+IF($L208*1&gt;=$G$5,$G$6,0),)</f>
        <v>0</v>
      </c>
      <c r="B208" s="22" t="e">
        <f>IF($A208&lt;&gt;"",$E208*$F208,)</f>
        <v>#VALUE!</v>
      </c>
      <c r="C208" s="12" t="str">
        <f>IF($A208&lt;&gt;"",MINIFS(Merchant!$A:$A,Merchant!$C:$C,$G$2),)</f>
        <v/>
      </c>
      <c r="D208" s="12" t="s">
        <f>IF($A208&lt;&gt;"",$K208,)</f>
      </c>
      <c r="E208" s="12" t="str">
        <v/>
      </c>
      <c r="F208" s="11" t="str">
        <f>IF($A208&lt;&gt;"",MAXIFS(Token!$C:$C,Token!$A:$A,$D208),)</f>
        <v/>
      </c>
    </row>
    <row r="209">
      <c r="A209" s="32">
        <f>IF(IFERROR($H209,0)*$J209&gt;0,$L209/86400+DATE(1970,1,1)+IF($L209*1&gt;=$G$5,$G$6,0),)</f>
        <v>0</v>
      </c>
      <c r="B209" s="22" t="e">
        <f>IF($A209&lt;&gt;"",$E209*$F209,)</f>
        <v>#VALUE!</v>
      </c>
      <c r="C209" s="12" t="str">
        <f>IF($A209&lt;&gt;"",MINIFS(Merchant!$A:$A,Merchant!$C:$C,$G$2),)</f>
        <v/>
      </c>
      <c r="D209" s="12" t="s">
        <f>IF($A209&lt;&gt;"",$K209,)</f>
      </c>
      <c r="E209" s="12" t="str">
        <v/>
      </c>
      <c r="F209" s="11" t="str">
        <f>IF($A209&lt;&gt;"",MAXIFS(Token!$C:$C,Token!$A:$A,$D209),)</f>
        <v/>
      </c>
    </row>
    <row r="210">
      <c r="A210" s="32">
        <f>IF(IFERROR($H210,0)*$J210&gt;0,$L210/86400+DATE(1970,1,1)+IF($L210*1&gt;=$G$5,$G$6,0),)</f>
        <v>0</v>
      </c>
      <c r="B210" s="22" t="e">
        <f>IF($A210&lt;&gt;"",$E210*$F210,)</f>
        <v>#VALUE!</v>
      </c>
      <c r="C210" s="12" t="str">
        <f>IF($A210&lt;&gt;"",MINIFS(Merchant!$A:$A,Merchant!$C:$C,$G$2),)</f>
        <v/>
      </c>
      <c r="D210" s="12" t="s">
        <f>IF($A210&lt;&gt;"",$K210,)</f>
      </c>
      <c r="E210" s="12" t="str">
        <v/>
      </c>
      <c r="F210" s="11" t="str">
        <f>IF($A210&lt;&gt;"",MAXIFS(Token!$C:$C,Token!$A:$A,$D210),)</f>
        <v/>
      </c>
    </row>
    <row r="211">
      <c r="A211" s="32">
        <f>IF(IFERROR($H211,0)*$J211&gt;0,$L211/86400+DATE(1970,1,1)+IF($L211*1&gt;=$G$5,$G$6,0),)</f>
        <v>0</v>
      </c>
      <c r="B211" s="22" t="e">
        <f>IF($A211&lt;&gt;"",$E211*$F211,)</f>
        <v>#VALUE!</v>
      </c>
      <c r="C211" s="12" t="str">
        <f>IF($A211&lt;&gt;"",MINIFS(Merchant!$A:$A,Merchant!$C:$C,$G$2),)</f>
        <v/>
      </c>
      <c r="D211" s="12" t="s">
        <f>IF($A211&lt;&gt;"",$K211,)</f>
      </c>
      <c r="E211" s="12" t="str">
        <v/>
      </c>
      <c r="F211" s="11" t="str">
        <f>IF($A211&lt;&gt;"",MAXIFS(Token!$C:$C,Token!$A:$A,$D211),)</f>
        <v/>
      </c>
    </row>
    <row r="212">
      <c r="A212" s="32">
        <f>IF(IFERROR($H212,0)*$J212&gt;0,$L212/86400+DATE(1970,1,1)+IF($L212*1&gt;=$G$5,$G$6,0),)</f>
        <v>0</v>
      </c>
      <c r="B212" s="22" t="e">
        <f>IF($A212&lt;&gt;"",$E212*$F212,)</f>
        <v>#VALUE!</v>
      </c>
      <c r="C212" s="12" t="str">
        <f>IF($A212&lt;&gt;"",MINIFS(Merchant!$A:$A,Merchant!$C:$C,$G$2),)</f>
        <v/>
      </c>
      <c r="D212" s="12" t="s">
        <f>IF($A212&lt;&gt;"",$K212,)</f>
      </c>
      <c r="E212" s="12" t="str">
        <v/>
      </c>
      <c r="F212" s="11" t="str">
        <f>IF($A212&lt;&gt;"",MAXIFS(Token!$C:$C,Token!$A:$A,$D212),)</f>
        <v/>
      </c>
    </row>
    <row r="213">
      <c r="A213" s="32">
        <f>IF(IFERROR($H213,0)*$J213&gt;0,$L213/86400+DATE(1970,1,1)+IF($L213*1&gt;=$G$5,$G$6,0),)</f>
        <v>0</v>
      </c>
      <c r="B213" s="22" t="e">
        <f>IF($A213&lt;&gt;"",$E213*$F213,)</f>
        <v>#VALUE!</v>
      </c>
      <c r="C213" s="12" t="str">
        <f>IF($A213&lt;&gt;"",MINIFS(Merchant!$A:$A,Merchant!$C:$C,$G$2),)</f>
        <v/>
      </c>
      <c r="D213" s="12" t="s">
        <f>IF($A213&lt;&gt;"",$K213,)</f>
      </c>
      <c r="E213" s="12" t="str">
        <v/>
      </c>
      <c r="F213" s="11" t="str">
        <f>IF($A213&lt;&gt;"",MAXIFS(Token!$C:$C,Token!$A:$A,$D213),)</f>
        <v/>
      </c>
    </row>
    <row r="214">
      <c r="A214" s="32">
        <f>IF(IFERROR($H214,0)*$J214&gt;0,$L214/86400+DATE(1970,1,1)+IF($L214*1&gt;=$G$5,$G$6,0),)</f>
        <v>0</v>
      </c>
      <c r="B214" s="22" t="e">
        <f>IF($A214&lt;&gt;"",$E214*$F214,)</f>
        <v>#VALUE!</v>
      </c>
      <c r="C214" s="12" t="str">
        <f>IF($A214&lt;&gt;"",MINIFS(Merchant!$A:$A,Merchant!$C:$C,$G$2),)</f>
        <v/>
      </c>
      <c r="D214" s="12" t="s">
        <f>IF($A214&lt;&gt;"",$K214,)</f>
      </c>
      <c r="E214" s="12" t="str">
        <v/>
      </c>
      <c r="F214" s="11" t="str">
        <f>IF($A214&lt;&gt;"",MAXIFS(Token!$C:$C,Token!$A:$A,$D214),)</f>
        <v/>
      </c>
    </row>
    <row r="215">
      <c r="A215" s="32">
        <f>IF(IFERROR($H215,0)*$J215&gt;0,$L215/86400+DATE(1970,1,1)+IF($L215*1&gt;=$G$5,$G$6,0),)</f>
        <v>0</v>
      </c>
      <c r="B215" s="22" t="e">
        <f>IF($A215&lt;&gt;"",$E215*$F215,)</f>
        <v>#VALUE!</v>
      </c>
      <c r="C215" s="12" t="str">
        <f>IF($A215&lt;&gt;"",MINIFS(Merchant!$A:$A,Merchant!$C:$C,$G$2),)</f>
        <v/>
      </c>
      <c r="D215" s="12" t="s">
        <f>IF($A215&lt;&gt;"",$K215,)</f>
      </c>
      <c r="E215" s="12" t="str">
        <v/>
      </c>
      <c r="F215" s="11" t="str">
        <f>IF($A215&lt;&gt;"",MAXIFS(Token!$C:$C,Token!$A:$A,$D215),)</f>
        <v/>
      </c>
    </row>
    <row r="216">
      <c r="A216" s="32">
        <f>IF(IFERROR($H216,0)*$J216&gt;0,$L216/86400+DATE(1970,1,1)+IF($L216*1&gt;=$G$5,$G$6,0),)</f>
        <v>0</v>
      </c>
      <c r="B216" s="22" t="e">
        <f>IF($A216&lt;&gt;"",$E216*$F216,)</f>
        <v>#VALUE!</v>
      </c>
      <c r="C216" s="12" t="str">
        <f>IF($A216&lt;&gt;"",MINIFS(Merchant!$A:$A,Merchant!$C:$C,$G$2),)</f>
        <v/>
      </c>
      <c r="D216" s="12" t="s">
        <f>IF($A216&lt;&gt;"",$K216,)</f>
      </c>
      <c r="E216" s="12" t="str">
        <v/>
      </c>
      <c r="F216" s="11" t="str">
        <f>IF($A216&lt;&gt;"",MAXIFS(Token!$C:$C,Token!$A:$A,$D216),)</f>
        <v/>
      </c>
    </row>
    <row r="217">
      <c r="A217" s="32">
        <f>IF(IFERROR($H217,0)*$J217&gt;0,$L217/86400+DATE(1970,1,1)+IF($L217*1&gt;=$G$5,$G$6,0),)</f>
        <v>0</v>
      </c>
      <c r="B217" s="22" t="e">
        <f>IF($A217&lt;&gt;"",$E217*$F217,)</f>
        <v>#VALUE!</v>
      </c>
      <c r="C217" s="12" t="str">
        <f>IF($A217&lt;&gt;"",MINIFS(Merchant!$A:$A,Merchant!$C:$C,$G$2),)</f>
        <v/>
      </c>
      <c r="D217" s="12" t="s">
        <f>IF($A217&lt;&gt;"",$K217,)</f>
      </c>
      <c r="E217" s="12" t="str">
        <v/>
      </c>
      <c r="F217" s="11" t="str">
        <f>IF($A217&lt;&gt;"",MAXIFS(Token!$C:$C,Token!$A:$A,$D217),)</f>
        <v/>
      </c>
    </row>
    <row r="218">
      <c r="A218" s="32">
        <f>IF(IFERROR($H218,0)*$J218&gt;0,$L218/86400+DATE(1970,1,1)+IF($L218*1&gt;=$G$5,$G$6,0),)</f>
        <v>0</v>
      </c>
      <c r="B218" s="22" t="e">
        <f>IF($A218&lt;&gt;"",$E218*$F218,)</f>
        <v>#VALUE!</v>
      </c>
      <c r="C218" s="12" t="str">
        <f>IF($A218&lt;&gt;"",MINIFS(Merchant!$A:$A,Merchant!$C:$C,$G$2),)</f>
        <v/>
      </c>
      <c r="D218" s="12" t="s">
        <f>IF($A218&lt;&gt;"",$K218,)</f>
      </c>
      <c r="E218" s="12" t="str">
        <v/>
      </c>
      <c r="F218" s="11" t="str">
        <f>IF($A218&lt;&gt;"",MAXIFS(Token!$C:$C,Token!$A:$A,$D218),)</f>
        <v/>
      </c>
    </row>
    <row r="219">
      <c r="A219" s="32">
        <f>IF(IFERROR($H219,0)*$J219&gt;0,$L219/86400+DATE(1970,1,1)+IF($L219*1&gt;=$G$5,$G$6,0),)</f>
        <v>0</v>
      </c>
      <c r="B219" s="22" t="e">
        <f>IF($A219&lt;&gt;"",$E219*$F219,)</f>
        <v>#VALUE!</v>
      </c>
      <c r="C219" s="12" t="str">
        <f>IF($A219&lt;&gt;"",MINIFS(Merchant!$A:$A,Merchant!$C:$C,$G$2),)</f>
        <v/>
      </c>
      <c r="D219" s="12" t="s">
        <f>IF($A219&lt;&gt;"",$K219,)</f>
      </c>
      <c r="E219" s="12" t="str">
        <v/>
      </c>
      <c r="F219" s="11" t="str">
        <f>IF($A219&lt;&gt;"",MAXIFS(Token!$C:$C,Token!$A:$A,$D219),)</f>
        <v/>
      </c>
    </row>
    <row r="220">
      <c r="A220" s="32">
        <f>IF(IFERROR($H220,0)*$J220&gt;0,$L220/86400+DATE(1970,1,1)+IF($L220*1&gt;=$G$5,$G$6,0),)</f>
        <v>0</v>
      </c>
      <c r="B220" s="22" t="e">
        <f>IF($A220&lt;&gt;"",$E220*$F220,)</f>
        <v>#VALUE!</v>
      </c>
      <c r="C220" s="12" t="str">
        <f>IF($A220&lt;&gt;"",MINIFS(Merchant!$A:$A,Merchant!$C:$C,$G$2),)</f>
        <v/>
      </c>
      <c r="D220" s="12" t="s">
        <f>IF($A220&lt;&gt;"",$K220,)</f>
      </c>
      <c r="E220" s="12" t="str">
        <v/>
      </c>
      <c r="F220" s="11" t="str">
        <f>IF($A220&lt;&gt;"",MAXIFS(Token!$C:$C,Token!$A:$A,$D220),)</f>
        <v/>
      </c>
    </row>
    <row r="221">
      <c r="A221" s="32">
        <f>IF(IFERROR($H221,0)*$J221&gt;0,$L221/86400+DATE(1970,1,1)+IF($L221*1&gt;=$G$5,$G$6,0),)</f>
        <v>0</v>
      </c>
      <c r="B221" s="22" t="e">
        <f>IF($A221&lt;&gt;"",$E221*$F221,)</f>
        <v>#VALUE!</v>
      </c>
      <c r="C221" s="12" t="str">
        <f>IF($A221&lt;&gt;"",MINIFS(Merchant!$A:$A,Merchant!$C:$C,$G$2),)</f>
        <v/>
      </c>
      <c r="D221" s="12" t="s">
        <f>IF($A221&lt;&gt;"",$K221,)</f>
      </c>
      <c r="E221" s="12" t="str">
        <v/>
      </c>
      <c r="F221" s="11" t="str">
        <f>IF($A221&lt;&gt;"",MAXIFS(Token!$C:$C,Token!$A:$A,$D221),)</f>
        <v/>
      </c>
    </row>
    <row r="222">
      <c r="A222" s="32">
        <f>IF(IFERROR($H222,0)*$J222&gt;0,$L222/86400+DATE(1970,1,1)+IF($L222*1&gt;=$G$5,$G$6,0),)</f>
        <v>0</v>
      </c>
      <c r="B222" s="22" t="e">
        <f>IF($A222&lt;&gt;"",$E222*$F222,)</f>
        <v>#VALUE!</v>
      </c>
      <c r="C222" s="12" t="str">
        <f>IF($A222&lt;&gt;"",MINIFS(Merchant!$A:$A,Merchant!$C:$C,$G$2),)</f>
        <v/>
      </c>
      <c r="D222" s="12" t="s">
        <f>IF($A222&lt;&gt;"",$K222,)</f>
      </c>
      <c r="E222" s="12" t="str">
        <v/>
      </c>
      <c r="F222" s="11" t="str">
        <f>IF($A222&lt;&gt;"",MAXIFS(Token!$C:$C,Token!$A:$A,$D222),)</f>
        <v/>
      </c>
    </row>
    <row r="223">
      <c r="A223" s="32">
        <f>IF(IFERROR($H223,0)*$J223&gt;0,$L223/86400+DATE(1970,1,1)+IF($L223*1&gt;=$G$5,$G$6,0),)</f>
        <v>0</v>
      </c>
      <c r="B223" s="22" t="e">
        <f>IF($A223&lt;&gt;"",$E223*$F223,)</f>
        <v>#VALUE!</v>
      </c>
      <c r="C223" s="12" t="str">
        <f>IF($A223&lt;&gt;"",MINIFS(Merchant!$A:$A,Merchant!$C:$C,$G$2),)</f>
        <v/>
      </c>
      <c r="D223" s="12" t="s">
        <f>IF($A223&lt;&gt;"",$K223,)</f>
      </c>
      <c r="E223" s="12" t="str">
        <v/>
      </c>
      <c r="F223" s="11" t="str">
        <f>IF($A223&lt;&gt;"",MAXIFS(Token!$C:$C,Token!$A:$A,$D223),)</f>
        <v/>
      </c>
    </row>
    <row r="224">
      <c r="A224" s="32">
        <f>IF(IFERROR($H224,0)*$J224&gt;0,$L224/86400+DATE(1970,1,1)+IF($L224*1&gt;=$G$5,$G$6,0),)</f>
        <v>0</v>
      </c>
      <c r="B224" s="22" t="e">
        <f>IF($A224&lt;&gt;"",$E224*$F224,)</f>
        <v>#VALUE!</v>
      </c>
      <c r="C224" s="12" t="str">
        <f>IF($A224&lt;&gt;"",MINIFS(Merchant!$A:$A,Merchant!$C:$C,$G$2),)</f>
        <v/>
      </c>
      <c r="D224" s="12" t="s">
        <f>IF($A224&lt;&gt;"",$K224,)</f>
      </c>
      <c r="E224" s="12" t="str">
        <v/>
      </c>
      <c r="F224" s="11" t="str">
        <f>IF($A224&lt;&gt;"",MAXIFS(Token!$C:$C,Token!$A:$A,$D224),)</f>
        <v/>
      </c>
    </row>
    <row r="225">
      <c r="A225" s="32">
        <f>IF(IFERROR($H225,0)*$J225&gt;0,$L225/86400+DATE(1970,1,1)+IF($L225*1&gt;=$G$5,$G$6,0),)</f>
        <v>0</v>
      </c>
      <c r="B225" s="22" t="e">
        <f>IF($A225&lt;&gt;"",$E225*$F225,)</f>
        <v>#VALUE!</v>
      </c>
      <c r="C225" s="12" t="str">
        <f>IF($A225&lt;&gt;"",MINIFS(Merchant!$A:$A,Merchant!$C:$C,$G$2),)</f>
        <v/>
      </c>
      <c r="D225" s="12" t="s">
        <f>IF($A225&lt;&gt;"",$K225,)</f>
      </c>
      <c r="E225" s="12" t="str">
        <v/>
      </c>
      <c r="F225" s="11" t="str">
        <f>IF($A225&lt;&gt;"",MAXIFS(Token!$C:$C,Token!$A:$A,$D225),)</f>
        <v/>
      </c>
    </row>
    <row r="226">
      <c r="A226" s="32">
        <f>IF(IFERROR($H226,0)*$J226&gt;0,$L226/86400+DATE(1970,1,1)+IF($L226*1&gt;=$G$5,$G$6,0),)</f>
        <v>0</v>
      </c>
      <c r="B226" s="22" t="e">
        <f>IF($A226&lt;&gt;"",$E226*$F226,)</f>
        <v>#VALUE!</v>
      </c>
      <c r="C226" s="12" t="str">
        <f>IF($A226&lt;&gt;"",MINIFS(Merchant!$A:$A,Merchant!$C:$C,$G$2),)</f>
        <v/>
      </c>
      <c r="D226" s="12" t="s">
        <f>IF($A226&lt;&gt;"",$K226,)</f>
      </c>
      <c r="E226" s="12" t="str">
        <v/>
      </c>
      <c r="F226" s="11" t="str">
        <f>IF($A226&lt;&gt;"",MAXIFS(Token!$C:$C,Token!$A:$A,$D226),)</f>
        <v/>
      </c>
    </row>
    <row r="227">
      <c r="A227" s="32">
        <f>IF(IFERROR($H227,0)*$J227&gt;0,$L227/86400+DATE(1970,1,1)+IF($L227*1&gt;=$G$5,$G$6,0),)</f>
        <v>0</v>
      </c>
      <c r="B227" s="22" t="e">
        <f>IF($A227&lt;&gt;"",$E227*$F227,)</f>
        <v>#VALUE!</v>
      </c>
      <c r="C227" s="12" t="str">
        <f>IF($A227&lt;&gt;"",MINIFS(Merchant!$A:$A,Merchant!$C:$C,$G$2),)</f>
        <v/>
      </c>
      <c r="D227" s="12" t="s">
        <f>IF($A227&lt;&gt;"",$K227,)</f>
      </c>
      <c r="E227" s="12" t="str">
        <v/>
      </c>
      <c r="F227" s="11" t="str">
        <f>IF($A227&lt;&gt;"",MAXIFS(Token!$C:$C,Token!$A:$A,$D227),)</f>
        <v/>
      </c>
    </row>
    <row r="228">
      <c r="A228" s="32">
        <f>IF(IFERROR($H228,0)*$J228&gt;0,$L228/86400+DATE(1970,1,1)+IF($L228*1&gt;=$G$5,$G$6,0),)</f>
        <v>0</v>
      </c>
      <c r="B228" s="22" t="e">
        <f>IF($A228&lt;&gt;"",$E228*$F228,)</f>
        <v>#VALUE!</v>
      </c>
      <c r="C228" s="12" t="str">
        <f>IF($A228&lt;&gt;"",MINIFS(Merchant!$A:$A,Merchant!$C:$C,$G$2),)</f>
        <v/>
      </c>
      <c r="D228" s="12" t="s">
        <f>IF($A228&lt;&gt;"",$K228,)</f>
      </c>
      <c r="E228" s="12" t="str">
        <v/>
      </c>
      <c r="F228" s="11" t="str">
        <f>IF($A228&lt;&gt;"",MAXIFS(Token!$C:$C,Token!$A:$A,$D228),)</f>
        <v/>
      </c>
    </row>
    <row r="229">
      <c r="A229" s="32">
        <f>IF(IFERROR($H229,0)*$J229&gt;0,$L229/86400+DATE(1970,1,1)+IF($L229*1&gt;=$G$5,$G$6,0),)</f>
        <v>0</v>
      </c>
      <c r="B229" s="22" t="e">
        <f>IF($A229&lt;&gt;"",$E229*$F229,)</f>
        <v>#VALUE!</v>
      </c>
      <c r="C229" s="12" t="str">
        <f>IF($A229&lt;&gt;"",MINIFS(Merchant!$A:$A,Merchant!$C:$C,$G$2),)</f>
        <v/>
      </c>
      <c r="D229" s="12" t="s">
        <f>IF($A229&lt;&gt;"",$K229,)</f>
      </c>
      <c r="E229" s="12" t="str">
        <v/>
      </c>
      <c r="F229" s="11" t="str">
        <f>IF($A229&lt;&gt;"",MAXIFS(Token!$C:$C,Token!$A:$A,$D229),)</f>
        <v/>
      </c>
    </row>
    <row r="230">
      <c r="A230" s="32">
        <f>IF(IFERROR($H230,0)*$J230&gt;0,$L230/86400+DATE(1970,1,1)+IF($L230*1&gt;=$G$5,$G$6,0),)</f>
        <v>0</v>
      </c>
      <c r="B230" s="22" t="e">
        <f>IF($A230&lt;&gt;"",$E230*$F230,)</f>
        <v>#VALUE!</v>
      </c>
      <c r="C230" s="12" t="str">
        <f>IF($A230&lt;&gt;"",MINIFS(Merchant!$A:$A,Merchant!$C:$C,$G$2),)</f>
        <v/>
      </c>
      <c r="D230" s="12" t="s">
        <f>IF($A230&lt;&gt;"",$K230,)</f>
      </c>
      <c r="E230" s="12" t="str">
        <v/>
      </c>
      <c r="F230" s="11" t="str">
        <f>IF($A230&lt;&gt;"",MAXIFS(Token!$C:$C,Token!$A:$A,$D230),)</f>
        <v/>
      </c>
    </row>
    <row r="231">
      <c r="A231" s="32">
        <f>IF(IFERROR($H231,0)*$J231&gt;0,$L231/86400+DATE(1970,1,1)+IF($L231*1&gt;=$G$5,$G$6,0),)</f>
        <v>0</v>
      </c>
      <c r="B231" s="22" t="e">
        <f>IF($A231&lt;&gt;"",$E231*$F231,)</f>
        <v>#VALUE!</v>
      </c>
      <c r="C231" s="12" t="str">
        <f>IF($A231&lt;&gt;"",MINIFS(Merchant!$A:$A,Merchant!$C:$C,$G$2),)</f>
        <v/>
      </c>
      <c r="D231" s="12" t="s">
        <f>IF($A231&lt;&gt;"",$K231,)</f>
      </c>
      <c r="E231" s="12" t="str">
        <v/>
      </c>
      <c r="F231" s="11" t="str">
        <f>IF($A231&lt;&gt;"",MAXIFS(Token!$C:$C,Token!$A:$A,$D231),)</f>
        <v/>
      </c>
    </row>
    <row r="232">
      <c r="A232" s="32">
        <f>IF(IFERROR($H232,0)*$J232&gt;0,$L232/86400+DATE(1970,1,1)+IF($L232*1&gt;=$G$5,$G$6,0),)</f>
        <v>0</v>
      </c>
      <c r="B232" s="22" t="e">
        <f>IF($A232&lt;&gt;"",$E232*$F232,)</f>
        <v>#VALUE!</v>
      </c>
      <c r="C232" s="12" t="str">
        <f>IF($A232&lt;&gt;"",MINIFS(Merchant!$A:$A,Merchant!$C:$C,$G$2),)</f>
        <v/>
      </c>
      <c r="D232" s="12" t="s">
        <f>IF($A232&lt;&gt;"",$K232,)</f>
      </c>
      <c r="E232" s="12" t="str">
        <v/>
      </c>
      <c r="F232" s="11" t="str">
        <f>IF($A232&lt;&gt;"",MAXIFS(Token!$C:$C,Token!$A:$A,$D232),)</f>
        <v/>
      </c>
    </row>
    <row r="233">
      <c r="A233" s="32">
        <f>IF(IFERROR($H233,0)*$J233&gt;0,$L233/86400+DATE(1970,1,1)+IF($L233*1&gt;=$G$5,$G$6,0),)</f>
        <v>0</v>
      </c>
      <c r="B233" s="22" t="e">
        <f>IF($A233&lt;&gt;"",$E233*$F233,)</f>
        <v>#VALUE!</v>
      </c>
      <c r="C233" s="12" t="str">
        <f>IF($A233&lt;&gt;"",MINIFS(Merchant!$A:$A,Merchant!$C:$C,$G$2),)</f>
        <v/>
      </c>
      <c r="D233" s="12" t="s">
        <f>IF($A233&lt;&gt;"",$K233,)</f>
      </c>
      <c r="E233" s="12" t="str">
        <v/>
      </c>
      <c r="F233" s="11" t="str">
        <f>IF($A233&lt;&gt;"",MAXIFS(Token!$C:$C,Token!$A:$A,$D233),)</f>
        <v/>
      </c>
    </row>
    <row r="234">
      <c r="A234" s="32">
        <f>IF(IFERROR($H234,0)*$J234&gt;0,$L234/86400+DATE(1970,1,1)+IF($L234*1&gt;=$G$5,$G$6,0),)</f>
        <v>0</v>
      </c>
      <c r="B234" s="22" t="e">
        <f>IF($A234&lt;&gt;"",$E234*$F234,)</f>
        <v>#VALUE!</v>
      </c>
      <c r="C234" s="12" t="str">
        <f>IF($A234&lt;&gt;"",MINIFS(Merchant!$A:$A,Merchant!$C:$C,$G$2),)</f>
        <v/>
      </c>
      <c r="D234" s="12" t="s">
        <f>IF($A234&lt;&gt;"",$K234,)</f>
      </c>
      <c r="E234" s="12" t="str">
        <v/>
      </c>
      <c r="F234" s="11" t="str">
        <f>IF($A234&lt;&gt;"",MAXIFS(Token!$C:$C,Token!$A:$A,$D234),)</f>
        <v/>
      </c>
    </row>
    <row r="235">
      <c r="A235" s="32">
        <f>IF(IFERROR($H235,0)*$J235&gt;0,$L235/86400+DATE(1970,1,1)+IF($L235*1&gt;=$G$5,$G$6,0),)</f>
        <v>0</v>
      </c>
      <c r="B235" s="22" t="e">
        <f>IF($A235&lt;&gt;"",$E235*$F235,)</f>
        <v>#VALUE!</v>
      </c>
      <c r="C235" s="12" t="str">
        <f>IF($A235&lt;&gt;"",MINIFS(Merchant!$A:$A,Merchant!$C:$C,$G$2),)</f>
        <v/>
      </c>
      <c r="D235" s="12" t="s">
        <f>IF($A235&lt;&gt;"",$K235,)</f>
      </c>
      <c r="E235" s="12" t="str">
        <v/>
      </c>
      <c r="F235" s="11" t="str">
        <f>IF($A235&lt;&gt;"",MAXIFS(Token!$C:$C,Token!$A:$A,$D235),)</f>
        <v/>
      </c>
    </row>
    <row r="236">
      <c r="A236" s="32">
        <f>IF(IFERROR($H236,0)*$J236&gt;0,$L236/86400+DATE(1970,1,1)+IF($L236*1&gt;=$G$5,$G$6,0),)</f>
        <v>0</v>
      </c>
      <c r="B236" s="22" t="e">
        <f>IF($A236&lt;&gt;"",$E236*$F236,)</f>
        <v>#VALUE!</v>
      </c>
      <c r="C236" s="12" t="str">
        <f>IF($A236&lt;&gt;"",MINIFS(Merchant!$A:$A,Merchant!$C:$C,$G$2),)</f>
        <v/>
      </c>
      <c r="D236" s="12" t="s">
        <f>IF($A236&lt;&gt;"",$K236,)</f>
      </c>
      <c r="E236" s="12" t="str">
        <v/>
      </c>
      <c r="F236" s="11" t="str">
        <f>IF($A236&lt;&gt;"",MAXIFS(Token!$C:$C,Token!$A:$A,$D236),)</f>
        <v/>
      </c>
    </row>
    <row r="237">
      <c r="A237" s="32">
        <f>IF(IFERROR($H237,0)*$J237&gt;0,$L237/86400+DATE(1970,1,1)+IF($L237*1&gt;=$G$5,$G$6,0),)</f>
        <v>0</v>
      </c>
      <c r="B237" s="22" t="e">
        <f>IF($A237&lt;&gt;"",$E237*$F237,)</f>
        <v>#VALUE!</v>
      </c>
      <c r="C237" s="12" t="str">
        <f>IF($A237&lt;&gt;"",MINIFS(Merchant!$A:$A,Merchant!$C:$C,$G$2),)</f>
        <v/>
      </c>
      <c r="D237" s="12" t="s">
        <f>IF($A237&lt;&gt;"",$K237,)</f>
      </c>
      <c r="E237" s="12" t="str">
        <v/>
      </c>
      <c r="F237" s="11" t="str">
        <f>IF($A237&lt;&gt;"",MAXIFS(Token!$C:$C,Token!$A:$A,$D237),)</f>
        <v/>
      </c>
    </row>
    <row r="238">
      <c r="A238" s="32">
        <f>IF(IFERROR($H238,0)*$J238&gt;0,$L238/86400+DATE(1970,1,1)+IF($L238*1&gt;=$G$5,$G$6,0),)</f>
        <v>0</v>
      </c>
      <c r="B238" s="22" t="e">
        <f>IF($A238&lt;&gt;"",$E238*$F238,)</f>
        <v>#VALUE!</v>
      </c>
      <c r="C238" s="12" t="str">
        <f>IF($A238&lt;&gt;"",MINIFS(Merchant!$A:$A,Merchant!$C:$C,$G$2),)</f>
        <v/>
      </c>
      <c r="D238" s="12" t="s">
        <f>IF($A238&lt;&gt;"",$K238,)</f>
      </c>
      <c r="E238" s="12" t="str">
        <v/>
      </c>
      <c r="F238" s="11" t="str">
        <f>IF($A238&lt;&gt;"",MAXIFS(Token!$C:$C,Token!$A:$A,$D238),)</f>
        <v/>
      </c>
    </row>
    <row r="239">
      <c r="A239" s="32">
        <f>IF(IFERROR($H239,0)*$J239&gt;0,$L239/86400+DATE(1970,1,1)+IF($L239*1&gt;=$G$5,$G$6,0),)</f>
        <v>0</v>
      </c>
      <c r="B239" s="22" t="e">
        <f>IF($A239&lt;&gt;"",$E239*$F239,)</f>
        <v>#VALUE!</v>
      </c>
      <c r="C239" s="12" t="str">
        <f>IF($A239&lt;&gt;"",MINIFS(Merchant!$A:$A,Merchant!$C:$C,$G$2),)</f>
        <v/>
      </c>
      <c r="D239" s="12" t="s">
        <f>IF($A239&lt;&gt;"",$K239,)</f>
      </c>
      <c r="E239" s="12" t="str">
        <v/>
      </c>
      <c r="F239" s="11" t="str">
        <f>IF($A239&lt;&gt;"",MAXIFS(Token!$C:$C,Token!$A:$A,$D239),)</f>
        <v/>
      </c>
    </row>
    <row r="240">
      <c r="A240" s="32">
        <f>IF(IFERROR($H240,0)*$J240&gt;0,$L240/86400+DATE(1970,1,1)+IF($L240*1&gt;=$G$5,$G$6,0),)</f>
        <v>0</v>
      </c>
      <c r="B240" s="22" t="e">
        <f>IF($A240&lt;&gt;"",$E240*$F240,)</f>
        <v>#VALUE!</v>
      </c>
      <c r="C240" s="12" t="str">
        <f>IF($A240&lt;&gt;"",MINIFS(Merchant!$A:$A,Merchant!$C:$C,$G$2),)</f>
        <v/>
      </c>
      <c r="D240" s="12" t="s">
        <f>IF($A240&lt;&gt;"",$K240,)</f>
      </c>
      <c r="E240" s="12" t="str">
        <v/>
      </c>
      <c r="F240" s="11" t="str">
        <f>IF($A240&lt;&gt;"",MAXIFS(Token!$C:$C,Token!$A:$A,$D240),)</f>
        <v/>
      </c>
    </row>
    <row r="241">
      <c r="A241" s="32">
        <f>IF(IFERROR($H241,0)*$J241&gt;0,$L241/86400+DATE(1970,1,1)+IF($L241*1&gt;=$G$5,$G$6,0),)</f>
        <v>0</v>
      </c>
      <c r="B241" s="22" t="e">
        <f>IF($A241&lt;&gt;"",$E241*$F241,)</f>
        <v>#VALUE!</v>
      </c>
      <c r="C241" s="12" t="str">
        <f>IF($A241&lt;&gt;"",MINIFS(Merchant!$A:$A,Merchant!$C:$C,$G$2),)</f>
        <v/>
      </c>
      <c r="D241" s="12" t="s">
        <f>IF($A241&lt;&gt;"",$K241,)</f>
      </c>
      <c r="E241" s="12" t="str">
        <v/>
      </c>
      <c r="F241" s="11" t="str">
        <f>IF($A241&lt;&gt;"",MAXIFS(Token!$C:$C,Token!$A:$A,$D241),)</f>
        <v/>
      </c>
    </row>
    <row r="242">
      <c r="A242" s="32">
        <f>IF(IFERROR($H242,0)*$J242&gt;0,$L242/86400+DATE(1970,1,1)+IF($L242*1&gt;=$G$5,$G$6,0),)</f>
        <v>0</v>
      </c>
      <c r="B242" s="22" t="e">
        <f>IF($A242&lt;&gt;"",$E242*$F242,)</f>
        <v>#VALUE!</v>
      </c>
      <c r="C242" s="12" t="str">
        <f>IF($A242&lt;&gt;"",MINIFS(Merchant!$A:$A,Merchant!$C:$C,$G$2),)</f>
        <v/>
      </c>
      <c r="D242" s="12" t="s">
        <f>IF($A242&lt;&gt;"",$K242,)</f>
      </c>
      <c r="E242" s="12" t="str">
        <v/>
      </c>
      <c r="F242" s="11" t="str">
        <f>IF($A242&lt;&gt;"",MAXIFS(Token!$C:$C,Token!$A:$A,$D242),)</f>
        <v/>
      </c>
    </row>
    <row r="243">
      <c r="A243" s="32">
        <f>IF(IFERROR($H243,0)*$J243&gt;0,$L243/86400+DATE(1970,1,1)+IF($L243*1&gt;=$G$5,$G$6,0),)</f>
        <v>0</v>
      </c>
      <c r="B243" s="22" t="e">
        <f>IF($A243&lt;&gt;"",$E243*$F243,)</f>
        <v>#VALUE!</v>
      </c>
      <c r="C243" s="12" t="str">
        <f>IF($A243&lt;&gt;"",MINIFS(Merchant!$A:$A,Merchant!$C:$C,$G$2),)</f>
        <v/>
      </c>
      <c r="D243" s="12" t="s">
        <f>IF($A243&lt;&gt;"",$K243,)</f>
      </c>
      <c r="E243" s="12" t="str">
        <v/>
      </c>
      <c r="F243" s="11" t="str">
        <f>IF($A243&lt;&gt;"",MAXIFS(Token!$C:$C,Token!$A:$A,$D243),)</f>
        <v/>
      </c>
    </row>
    <row r="244">
      <c r="A244" s="32">
        <f>IF(IFERROR($H244,0)*$J244&gt;0,$L244/86400+DATE(1970,1,1)+IF($L244*1&gt;=$G$5,$G$6,0),)</f>
        <v>0</v>
      </c>
      <c r="B244" s="22" t="e">
        <f>IF($A244&lt;&gt;"",$E244*$F244,)</f>
        <v>#VALUE!</v>
      </c>
      <c r="C244" s="12" t="str">
        <f>IF($A244&lt;&gt;"",MINIFS(Merchant!$A:$A,Merchant!$C:$C,$G$2),)</f>
        <v/>
      </c>
      <c r="D244" s="12" t="s">
        <f>IF($A244&lt;&gt;"",$K244,)</f>
      </c>
      <c r="E244" s="12" t="str">
        <v/>
      </c>
      <c r="F244" s="11" t="str">
        <f>IF($A244&lt;&gt;"",MAXIFS(Token!$C:$C,Token!$A:$A,$D244),)</f>
        <v/>
      </c>
    </row>
    <row r="245">
      <c r="A245" s="32">
        <f>IF(IFERROR($H245,0)*$J245&gt;0,$L245/86400+DATE(1970,1,1)+IF($L245*1&gt;=$G$5,$G$6,0),)</f>
        <v>0</v>
      </c>
      <c r="B245" s="22" t="e">
        <f>IF($A245&lt;&gt;"",$E245*$F245,)</f>
        <v>#VALUE!</v>
      </c>
      <c r="C245" s="12" t="str">
        <f>IF($A245&lt;&gt;"",MINIFS(Merchant!$A:$A,Merchant!$C:$C,$G$2),)</f>
        <v/>
      </c>
      <c r="D245" s="12" t="s">
        <f>IF($A245&lt;&gt;"",$K245,)</f>
      </c>
      <c r="E245" s="12" t="str">
        <v/>
      </c>
      <c r="F245" s="11" t="str">
        <f>IF($A245&lt;&gt;"",MAXIFS(Token!$C:$C,Token!$A:$A,$D245),)</f>
        <v/>
      </c>
    </row>
    <row r="246">
      <c r="A246" s="32">
        <f>IF(IFERROR($H246,0)*$J246&gt;0,$L246/86400+DATE(1970,1,1)+IF($L246*1&gt;=$G$5,$G$6,0),)</f>
        <v>0</v>
      </c>
      <c r="B246" s="22" t="e">
        <f>IF($A246&lt;&gt;"",$E246*$F246,)</f>
        <v>#VALUE!</v>
      </c>
      <c r="C246" s="12" t="str">
        <f>IF($A246&lt;&gt;"",MINIFS(Merchant!$A:$A,Merchant!$C:$C,$G$2),)</f>
        <v/>
      </c>
      <c r="D246" s="12" t="s">
        <f>IF($A246&lt;&gt;"",$K246,)</f>
      </c>
      <c r="E246" s="12" t="str">
        <v/>
      </c>
      <c r="F246" s="11" t="str">
        <f>IF($A246&lt;&gt;"",MAXIFS(Token!$C:$C,Token!$A:$A,$D246),)</f>
        <v/>
      </c>
    </row>
    <row r="247">
      <c r="A247" s="32">
        <f>IF(IFERROR($H247,0)*$J247&gt;0,$L247/86400+DATE(1970,1,1)+IF($L247*1&gt;=$G$5,$G$6,0),)</f>
        <v>0</v>
      </c>
      <c r="B247" s="22" t="e">
        <f>IF($A247&lt;&gt;"",$E247*$F247,)</f>
        <v>#VALUE!</v>
      </c>
      <c r="C247" s="12" t="str">
        <f>IF($A247&lt;&gt;"",MINIFS(Merchant!$A:$A,Merchant!$C:$C,$G$2),)</f>
        <v/>
      </c>
      <c r="D247" s="12" t="s">
        <f>IF($A247&lt;&gt;"",$K247,)</f>
      </c>
      <c r="E247" s="12" t="str">
        <v/>
      </c>
      <c r="F247" s="11" t="str">
        <f>IF($A247&lt;&gt;"",MAXIFS(Token!$C:$C,Token!$A:$A,$D247),)</f>
        <v/>
      </c>
    </row>
    <row r="248">
      <c r="A248" s="32">
        <f>IF(IFERROR($H248,0)*$J248&gt;0,$L248/86400+DATE(1970,1,1)+IF($L248*1&gt;=$G$5,$G$6,0),)</f>
        <v>0</v>
      </c>
      <c r="B248" s="22" t="e">
        <f>IF($A248&lt;&gt;"",$E248*$F248,)</f>
        <v>#VALUE!</v>
      </c>
      <c r="C248" s="12" t="str">
        <f>IF($A248&lt;&gt;"",MINIFS(Merchant!$A:$A,Merchant!$C:$C,$G$2),)</f>
        <v/>
      </c>
      <c r="D248" s="12" t="s">
        <f>IF($A248&lt;&gt;"",$K248,)</f>
      </c>
      <c r="E248" s="12" t="str">
        <v/>
      </c>
      <c r="F248" s="11" t="str">
        <f>IF($A248&lt;&gt;"",MAXIFS(Token!$C:$C,Token!$A:$A,$D248),)</f>
        <v/>
      </c>
    </row>
    <row r="249">
      <c r="A249" s="32">
        <f>IF(IFERROR($H249,0)*$J249&gt;0,$L249/86400+DATE(1970,1,1)+IF($L249*1&gt;=$G$5,$G$6,0),)</f>
        <v>0</v>
      </c>
      <c r="B249" s="22" t="e">
        <f>IF($A249&lt;&gt;"",$E249*$F249,)</f>
        <v>#VALUE!</v>
      </c>
      <c r="C249" s="12" t="str">
        <f>IF($A249&lt;&gt;"",MINIFS(Merchant!$A:$A,Merchant!$C:$C,$G$2),)</f>
        <v/>
      </c>
      <c r="D249" s="12" t="s">
        <f>IF($A249&lt;&gt;"",$K249,)</f>
      </c>
      <c r="E249" s="12" t="str">
        <v/>
      </c>
      <c r="F249" s="11" t="str">
        <f>IF($A249&lt;&gt;"",MAXIFS(Token!$C:$C,Token!$A:$A,$D249),)</f>
        <v/>
      </c>
    </row>
    <row r="250">
      <c r="A250" s="32">
        <f>IF(IFERROR($H250,0)*$J250&gt;0,$L250/86400+DATE(1970,1,1)+IF($L250*1&gt;=$G$5,$G$6,0),)</f>
        <v>0</v>
      </c>
      <c r="B250" s="22" t="e">
        <f>IF($A250&lt;&gt;"",$E250*$F250,)</f>
        <v>#VALUE!</v>
      </c>
      <c r="C250" s="12" t="str">
        <f>IF($A250&lt;&gt;"",MINIFS(Merchant!$A:$A,Merchant!$C:$C,$G$2),)</f>
        <v/>
      </c>
      <c r="D250" s="12" t="s">
        <f>IF($A250&lt;&gt;"",$K250,)</f>
      </c>
      <c r="E250" s="12" t="str">
        <v/>
      </c>
      <c r="F250" s="11" t="str">
        <f>IF($A250&lt;&gt;"",MAXIFS(Token!$C:$C,Token!$A:$A,$D250),)</f>
        <v/>
      </c>
    </row>
    <row r="251">
      <c r="A251" s="32">
        <f>IF(IFERROR($H251,0)*$J251&gt;0,$L251/86400+DATE(1970,1,1)+IF($L251*1&gt;=$G$5,$G$6,0),)</f>
        <v>0</v>
      </c>
      <c r="B251" s="22" t="e">
        <f>IF($A251&lt;&gt;"",$E251*$F251,)</f>
        <v>#VALUE!</v>
      </c>
      <c r="C251" s="12" t="str">
        <f>IF($A251&lt;&gt;"",MINIFS(Merchant!$A:$A,Merchant!$C:$C,$G$2),)</f>
        <v/>
      </c>
      <c r="D251" s="12" t="s">
        <f>IF($A251&lt;&gt;"",$K251,)</f>
      </c>
      <c r="E251" s="12" t="str">
        <v/>
      </c>
      <c r="F251" s="11" t="str">
        <f>IF($A251&lt;&gt;"",MAXIFS(Token!$C:$C,Token!$A:$A,$D251),)</f>
        <v/>
      </c>
    </row>
    <row r="252">
      <c r="A252" s="32">
        <f>IF(IFERROR($H252,0)*$J252&gt;0,$L252/86400+DATE(1970,1,1)+IF($L252*1&gt;=$G$5,$G$6,0),)</f>
        <v>0</v>
      </c>
      <c r="B252" s="22" t="e">
        <f>IF($A252&lt;&gt;"",$E252*$F252,)</f>
        <v>#VALUE!</v>
      </c>
      <c r="C252" s="12" t="str">
        <f>IF($A252&lt;&gt;"",MINIFS(Merchant!$A:$A,Merchant!$C:$C,$G$2),)</f>
        <v/>
      </c>
      <c r="D252" s="12" t="s">
        <f>IF($A252&lt;&gt;"",$K252,)</f>
      </c>
      <c r="E252" s="12" t="str">
        <v/>
      </c>
      <c r="F252" s="11" t="str">
        <f>IF($A252&lt;&gt;"",MAXIFS(Token!$C:$C,Token!$A:$A,$D252),)</f>
        <v/>
      </c>
    </row>
    <row r="253">
      <c r="A253" s="32">
        <f>IF(IFERROR($H253,0)*$J253&gt;0,$L253/86400+DATE(1970,1,1)+IF($L253*1&gt;=$G$5,$G$6,0),)</f>
        <v>0</v>
      </c>
      <c r="B253" s="22" t="e">
        <f>IF($A253&lt;&gt;"",$E253*$F253,)</f>
        <v>#VALUE!</v>
      </c>
      <c r="C253" s="12" t="str">
        <f>IF($A253&lt;&gt;"",MINIFS(Merchant!$A:$A,Merchant!$C:$C,$G$2),)</f>
        <v/>
      </c>
      <c r="D253" s="12" t="s">
        <f>IF($A253&lt;&gt;"",$K253,)</f>
      </c>
      <c r="E253" s="12" t="str">
        <v/>
      </c>
      <c r="F253" s="11" t="str">
        <f>IF($A253&lt;&gt;"",MAXIFS(Token!$C:$C,Token!$A:$A,$D253),)</f>
        <v/>
      </c>
    </row>
    <row r="254">
      <c r="A254" s="32">
        <f>IF(IFERROR($H254,0)*$J254&gt;0,$L254/86400+DATE(1970,1,1)+IF($L254*1&gt;=$G$5,$G$6,0),)</f>
        <v>0</v>
      </c>
      <c r="B254" s="22" t="e">
        <f>IF($A254&lt;&gt;"",$E254*$F254,)</f>
        <v>#VALUE!</v>
      </c>
      <c r="C254" s="12" t="str">
        <f>IF($A254&lt;&gt;"",MINIFS(Merchant!$A:$A,Merchant!$C:$C,$G$2),)</f>
        <v/>
      </c>
      <c r="D254" s="12" t="s">
        <f>IF($A254&lt;&gt;"",$K254,)</f>
      </c>
      <c r="E254" s="12" t="str">
        <v/>
      </c>
      <c r="F254" s="11" t="str">
        <f>IF($A254&lt;&gt;"",MAXIFS(Token!$C:$C,Token!$A:$A,$D254),)</f>
        <v/>
      </c>
    </row>
    <row r="255">
      <c r="A255" s="32">
        <f>IF(IFERROR($H255,0)*$J255&gt;0,$L255/86400+DATE(1970,1,1)+IF($L255*1&gt;=$G$5,$G$6,0),)</f>
        <v>0</v>
      </c>
      <c r="B255" s="22" t="e">
        <f>IF($A255&lt;&gt;"",$E255*$F255,)</f>
        <v>#VALUE!</v>
      </c>
      <c r="C255" s="12" t="str">
        <f>IF($A255&lt;&gt;"",MINIFS(Merchant!$A:$A,Merchant!$C:$C,$G$2),)</f>
        <v/>
      </c>
      <c r="D255" s="12" t="s">
        <f>IF($A255&lt;&gt;"",$K255,)</f>
      </c>
      <c r="E255" s="12" t="str">
        <v/>
      </c>
      <c r="F255" s="11" t="str">
        <f>IF($A255&lt;&gt;"",MAXIFS(Token!$C:$C,Token!$A:$A,$D255),)</f>
        <v/>
      </c>
    </row>
    <row r="256">
      <c r="A256" s="32">
        <f>IF(IFERROR($H256,0)*$J256&gt;0,$L256/86400+DATE(1970,1,1)+IF($L256*1&gt;=$G$5,$G$6,0),)</f>
        <v>0</v>
      </c>
      <c r="B256" s="22" t="e">
        <f>IF($A256&lt;&gt;"",$E256*$F256,)</f>
        <v>#VALUE!</v>
      </c>
      <c r="C256" s="12" t="str">
        <f>IF($A256&lt;&gt;"",MINIFS(Merchant!$A:$A,Merchant!$C:$C,$G$2),)</f>
        <v/>
      </c>
      <c r="D256" s="12" t="s">
        <f>IF($A256&lt;&gt;"",$K256,)</f>
      </c>
      <c r="E256" s="12" t="str">
        <v/>
      </c>
      <c r="F256" s="11" t="str">
        <f>IF($A256&lt;&gt;"",MAXIFS(Token!$C:$C,Token!$A:$A,$D256),)</f>
        <v/>
      </c>
    </row>
    <row r="257">
      <c r="A257" s="32">
        <f>IF(IFERROR($H257,0)*$J257&gt;0,$L257/86400+DATE(1970,1,1)+IF($L257*1&gt;=$G$5,$G$6,0),)</f>
        <v>0</v>
      </c>
      <c r="B257" s="22" t="e">
        <f>IF($A257&lt;&gt;"",$E257*$F257,)</f>
        <v>#VALUE!</v>
      </c>
      <c r="C257" s="12" t="str">
        <f>IF($A257&lt;&gt;"",MINIFS(Merchant!$A:$A,Merchant!$C:$C,$G$2),)</f>
        <v/>
      </c>
      <c r="D257" s="12" t="s">
        <f>IF($A257&lt;&gt;"",$K257,)</f>
      </c>
      <c r="E257" s="12" t="str">
        <v/>
      </c>
      <c r="F257" s="11" t="str">
        <f>IF($A257&lt;&gt;"",MAXIFS(Token!$C:$C,Token!$A:$A,$D257),)</f>
        <v/>
      </c>
    </row>
    <row r="258">
      <c r="A258" s="32">
        <f>IF(IFERROR($H258,0)*$J258&gt;0,$L258/86400+DATE(1970,1,1)+IF($L258*1&gt;=$G$5,$G$6,0),)</f>
        <v>0</v>
      </c>
      <c r="B258" s="22" t="e">
        <f>IF($A258&lt;&gt;"",$E258*$F258,)</f>
        <v>#VALUE!</v>
      </c>
      <c r="C258" s="12" t="str">
        <f>IF($A258&lt;&gt;"",MINIFS(Merchant!$A:$A,Merchant!$C:$C,$G$2),)</f>
        <v/>
      </c>
      <c r="D258" s="12" t="s">
        <f>IF($A258&lt;&gt;"",$K258,)</f>
      </c>
      <c r="E258" s="12" t="str">
        <v/>
      </c>
      <c r="F258" s="11" t="str">
        <f>IF($A258&lt;&gt;"",MAXIFS(Token!$C:$C,Token!$A:$A,$D258),)</f>
        <v/>
      </c>
    </row>
    <row r="259">
      <c r="A259" s="32">
        <f>IF(IFERROR($H259,0)*$J259&gt;0,$L259/86400+DATE(1970,1,1)+IF($L259*1&gt;=$G$5,$G$6,0),)</f>
        <v>0</v>
      </c>
      <c r="B259" s="22" t="e">
        <f>IF($A259&lt;&gt;"",$E259*$F259,)</f>
        <v>#VALUE!</v>
      </c>
      <c r="C259" s="12" t="str">
        <f>IF($A259&lt;&gt;"",MINIFS(Merchant!$A:$A,Merchant!$C:$C,$G$2),)</f>
        <v/>
      </c>
      <c r="D259" s="12" t="s">
        <f>IF($A259&lt;&gt;"",$K259,)</f>
      </c>
      <c r="E259" s="12" t="str">
        <v/>
      </c>
      <c r="F259" s="11" t="str">
        <f>IF($A259&lt;&gt;"",MAXIFS(Token!$C:$C,Token!$A:$A,$D259),)</f>
        <v/>
      </c>
    </row>
    <row r="260">
      <c r="A260" s="32">
        <f>IF(IFERROR($H260,0)*$J260&gt;0,$L260/86400+DATE(1970,1,1)+IF($L260*1&gt;=$G$5,$G$6,0),)</f>
        <v>0</v>
      </c>
      <c r="B260" s="22" t="e">
        <f>IF($A260&lt;&gt;"",$E260*$F260,)</f>
        <v>#VALUE!</v>
      </c>
      <c r="C260" s="12" t="str">
        <f>IF($A260&lt;&gt;"",MINIFS(Merchant!$A:$A,Merchant!$C:$C,$G$2),)</f>
        <v/>
      </c>
      <c r="D260" s="12" t="s">
        <f>IF($A260&lt;&gt;"",$K260,)</f>
      </c>
      <c r="E260" s="12" t="str">
        <v/>
      </c>
      <c r="F260" s="11" t="str">
        <f>IF($A260&lt;&gt;"",MAXIFS(Token!$C:$C,Token!$A:$A,$D260),)</f>
        <v/>
      </c>
    </row>
    <row r="261">
      <c r="A261" s="32">
        <f>IF(IFERROR($H261,0)*$J261&gt;0,$L261/86400+DATE(1970,1,1)+IF($L261*1&gt;=$G$5,$G$6,0),)</f>
        <v>0</v>
      </c>
      <c r="B261" s="22" t="e">
        <f>IF($A261&lt;&gt;"",$E261*$F261,)</f>
        <v>#VALUE!</v>
      </c>
      <c r="C261" s="12" t="str">
        <f>IF($A261&lt;&gt;"",MINIFS(Merchant!$A:$A,Merchant!$C:$C,$G$2),)</f>
        <v/>
      </c>
      <c r="D261" s="12" t="s">
        <f>IF($A261&lt;&gt;"",$K261,)</f>
      </c>
      <c r="E261" s="12" t="str">
        <v/>
      </c>
      <c r="F261" s="11" t="str">
        <f>IF($A261&lt;&gt;"",MAXIFS(Token!$C:$C,Token!$A:$A,$D261),)</f>
        <v/>
      </c>
    </row>
    <row r="262">
      <c r="A262" s="32">
        <f>IF(IFERROR($H262,0)*$J262&gt;0,$L262/86400+DATE(1970,1,1)+IF($L262*1&gt;=$G$5,$G$6,0),)</f>
        <v>0</v>
      </c>
      <c r="B262" s="22" t="e">
        <f>IF($A262&lt;&gt;"",$E262*$F262,)</f>
        <v>#VALUE!</v>
      </c>
      <c r="C262" s="12" t="str">
        <f>IF($A262&lt;&gt;"",MINIFS(Merchant!$A:$A,Merchant!$C:$C,$G$2),)</f>
        <v/>
      </c>
      <c r="D262" s="12" t="s">
        <f>IF($A262&lt;&gt;"",$K262,)</f>
      </c>
      <c r="E262" s="12" t="str">
        <v/>
      </c>
      <c r="F262" s="11" t="str">
        <f>IF($A262&lt;&gt;"",MAXIFS(Token!$C:$C,Token!$A:$A,$D262),)</f>
        <v/>
      </c>
    </row>
    <row r="263">
      <c r="A263" s="32">
        <f>IF(IFERROR($H263,0)*$J263&gt;0,$L263/86400+DATE(1970,1,1)+IF($L263*1&gt;=$G$5,$G$6,0),)</f>
        <v>0</v>
      </c>
      <c r="B263" s="22" t="e">
        <f>IF($A263&lt;&gt;"",$E263*$F263,)</f>
        <v>#VALUE!</v>
      </c>
      <c r="C263" s="12" t="str">
        <f>IF($A263&lt;&gt;"",MINIFS(Merchant!$A:$A,Merchant!$C:$C,$G$2),)</f>
        <v/>
      </c>
      <c r="D263" s="12" t="s">
        <f>IF($A263&lt;&gt;"",$K263,)</f>
      </c>
      <c r="E263" s="12" t="str">
        <v/>
      </c>
      <c r="F263" s="11" t="str">
        <f>IF($A263&lt;&gt;"",MAXIFS(Token!$C:$C,Token!$A:$A,$D263),)</f>
        <v/>
      </c>
    </row>
    <row r="264">
      <c r="A264" s="32">
        <f>IF(IFERROR($H264,0)*$J264&gt;0,$L264/86400+DATE(1970,1,1)+IF($L264*1&gt;=$G$5,$G$6,0),)</f>
        <v>0</v>
      </c>
      <c r="B264" s="22" t="e">
        <f>IF($A264&lt;&gt;"",$E264*$F264,)</f>
        <v>#VALUE!</v>
      </c>
      <c r="C264" s="12" t="str">
        <f>IF($A264&lt;&gt;"",MINIFS(Merchant!$A:$A,Merchant!$C:$C,$G$2),)</f>
        <v/>
      </c>
      <c r="D264" s="12" t="s">
        <f>IF($A264&lt;&gt;"",$K264,)</f>
      </c>
      <c r="E264" s="12" t="str">
        <v/>
      </c>
      <c r="F264" s="11" t="str">
        <f>IF($A264&lt;&gt;"",MAXIFS(Token!$C:$C,Token!$A:$A,$D264),)</f>
        <v/>
      </c>
    </row>
    <row r="265">
      <c r="A265" s="32">
        <f>IF(IFERROR($H265,0)*$J265&gt;0,$L265/86400+DATE(1970,1,1)+IF($L265*1&gt;=$G$5,$G$6,0),)</f>
        <v>0</v>
      </c>
      <c r="B265" s="22" t="e">
        <f>IF($A265&lt;&gt;"",$E265*$F265,)</f>
        <v>#VALUE!</v>
      </c>
      <c r="C265" s="12" t="str">
        <f>IF($A265&lt;&gt;"",MINIFS(Merchant!$A:$A,Merchant!$C:$C,$G$2),)</f>
        <v/>
      </c>
      <c r="D265" s="12" t="s">
        <f>IF($A265&lt;&gt;"",$K265,)</f>
      </c>
      <c r="E265" s="12" t="str">
        <v/>
      </c>
      <c r="F265" s="11" t="str">
        <f>IF($A265&lt;&gt;"",MAXIFS(Token!$C:$C,Token!$A:$A,$D265),)</f>
        <v/>
      </c>
    </row>
    <row r="266">
      <c r="A266" s="32">
        <f>IF(IFERROR($H266,0)*$J266&gt;0,$L266/86400+DATE(1970,1,1)+IF($L266*1&gt;=$G$5,$G$6,0),)</f>
        <v>0</v>
      </c>
      <c r="B266" s="22" t="e">
        <f>IF($A266&lt;&gt;"",$E266*$F266,)</f>
        <v>#VALUE!</v>
      </c>
      <c r="C266" s="12" t="str">
        <f>IF($A266&lt;&gt;"",MINIFS(Merchant!$A:$A,Merchant!$C:$C,$G$2),)</f>
        <v/>
      </c>
      <c r="D266" s="12" t="s">
        <f>IF($A266&lt;&gt;"",$K266,)</f>
      </c>
      <c r="E266" s="12" t="str">
        <v/>
      </c>
      <c r="F266" s="11" t="str">
        <f>IF($A266&lt;&gt;"",MAXIFS(Token!$C:$C,Token!$A:$A,$D266),)</f>
        <v/>
      </c>
    </row>
    <row r="267">
      <c r="A267" s="32">
        <f>IF(IFERROR($H267,0)*$J267&gt;0,$L267/86400+DATE(1970,1,1)+IF($L267*1&gt;=$G$5,$G$6,0),)</f>
        <v>0</v>
      </c>
      <c r="B267" s="22" t="e">
        <f>IF($A267&lt;&gt;"",$E267*$F267,)</f>
        <v>#VALUE!</v>
      </c>
      <c r="C267" s="12" t="str">
        <f>IF($A267&lt;&gt;"",MINIFS(Merchant!$A:$A,Merchant!$C:$C,$G$2),)</f>
        <v/>
      </c>
      <c r="D267" s="12" t="s">
        <f>IF($A267&lt;&gt;"",$K267,)</f>
      </c>
      <c r="E267" s="12" t="str">
        <v/>
      </c>
      <c r="F267" s="11" t="str">
        <f>IF($A267&lt;&gt;"",MAXIFS(Token!$C:$C,Token!$A:$A,$D267),)</f>
        <v/>
      </c>
    </row>
    <row r="268">
      <c r="A268" s="32">
        <f>IF(IFERROR($H268,0)*$J268&gt;0,$L268/86400+DATE(1970,1,1)+IF($L268*1&gt;=$G$5,$G$6,0),)</f>
        <v>0</v>
      </c>
      <c r="B268" s="22" t="e">
        <f>IF($A268&lt;&gt;"",$E268*$F268,)</f>
        <v>#VALUE!</v>
      </c>
      <c r="C268" s="12" t="str">
        <f>IF($A268&lt;&gt;"",MINIFS(Merchant!$A:$A,Merchant!$C:$C,$G$2),)</f>
        <v/>
      </c>
      <c r="D268" s="12" t="s">
        <f>IF($A268&lt;&gt;"",$K268,)</f>
      </c>
      <c r="E268" s="12" t="str">
        <v/>
      </c>
      <c r="F268" s="11" t="str">
        <f>IF($A268&lt;&gt;"",MAXIFS(Token!$C:$C,Token!$A:$A,$D268),)</f>
        <v/>
      </c>
    </row>
    <row r="269">
      <c r="A269" s="32">
        <f>IF(IFERROR($H269,0)*$J269&gt;0,$L269/86400+DATE(1970,1,1)+IF($L269*1&gt;=$G$5,$G$6,0),)</f>
        <v>0</v>
      </c>
      <c r="B269" s="22" t="e">
        <f>IF($A269&lt;&gt;"",$E269*$F269,)</f>
        <v>#VALUE!</v>
      </c>
      <c r="C269" s="12" t="str">
        <f>IF($A269&lt;&gt;"",MINIFS(Merchant!$A:$A,Merchant!$C:$C,$G$2),)</f>
        <v/>
      </c>
      <c r="D269" s="12" t="s">
        <f>IF($A269&lt;&gt;"",$K269,)</f>
      </c>
      <c r="E269" s="12" t="str">
        <v/>
      </c>
      <c r="F269" s="11" t="str">
        <f>IF($A269&lt;&gt;"",MAXIFS(Token!$C:$C,Token!$A:$A,$D269),)</f>
        <v/>
      </c>
    </row>
    <row r="270">
      <c r="A270" s="32">
        <f>IF(IFERROR($H270,0)*$J270&gt;0,$L270/86400+DATE(1970,1,1)+IF($L270*1&gt;=$G$5,$G$6,0),)</f>
        <v>0</v>
      </c>
      <c r="B270" s="22" t="e">
        <f>IF($A270&lt;&gt;"",$E270*$F270,)</f>
        <v>#VALUE!</v>
      </c>
      <c r="C270" s="12" t="str">
        <f>IF($A270&lt;&gt;"",MINIFS(Merchant!$A:$A,Merchant!$C:$C,$G$2),)</f>
        <v/>
      </c>
      <c r="D270" s="12" t="s">
        <f>IF($A270&lt;&gt;"",$K270,)</f>
      </c>
      <c r="E270" s="12" t="str">
        <v/>
      </c>
      <c r="F270" s="11" t="str">
        <f>IF($A270&lt;&gt;"",MAXIFS(Token!$C:$C,Token!$A:$A,$D270),)</f>
        <v/>
      </c>
    </row>
    <row r="271">
      <c r="A271" s="32">
        <f>IF(IFERROR($H271,0)*$J271&gt;0,$L271/86400+DATE(1970,1,1)+IF($L271*1&gt;=$G$5,$G$6,0),)</f>
        <v>0</v>
      </c>
      <c r="B271" s="22" t="e">
        <f>IF($A271&lt;&gt;"",$E271*$F271,)</f>
        <v>#VALUE!</v>
      </c>
      <c r="C271" s="12" t="str">
        <f>IF($A271&lt;&gt;"",MINIFS(Merchant!$A:$A,Merchant!$C:$C,$G$2),)</f>
        <v/>
      </c>
      <c r="D271" s="12" t="s">
        <f>IF($A271&lt;&gt;"",$K271,)</f>
      </c>
      <c r="E271" s="12" t="str">
        <v/>
      </c>
      <c r="F271" s="11" t="str">
        <f>IF($A271&lt;&gt;"",MAXIFS(Token!$C:$C,Token!$A:$A,$D271),)</f>
        <v/>
      </c>
    </row>
    <row r="272">
      <c r="A272" s="32">
        <f>IF(IFERROR($H272,0)*$J272&gt;0,$L272/86400+DATE(1970,1,1)+IF($L272*1&gt;=$G$5,$G$6,0),)</f>
        <v>0</v>
      </c>
      <c r="B272" s="22" t="e">
        <f>IF($A272&lt;&gt;"",$E272*$F272,)</f>
        <v>#VALUE!</v>
      </c>
      <c r="C272" s="12" t="str">
        <f>IF($A272&lt;&gt;"",MINIFS(Merchant!$A:$A,Merchant!$C:$C,$G$2),)</f>
        <v/>
      </c>
      <c r="D272" s="12" t="s">
        <f>IF($A272&lt;&gt;"",$K272,)</f>
      </c>
      <c r="E272" s="12" t="str">
        <v/>
      </c>
      <c r="F272" s="11" t="str">
        <f>IF($A272&lt;&gt;"",MAXIFS(Token!$C:$C,Token!$A:$A,$D272),)</f>
        <v/>
      </c>
    </row>
    <row r="273">
      <c r="A273" s="32">
        <f>IF(IFERROR($H273,0)*$J273&gt;0,$L273/86400+DATE(1970,1,1)+IF($L273*1&gt;=$G$5,$G$6,0),)</f>
        <v>0</v>
      </c>
      <c r="B273" s="22" t="e">
        <f>IF($A273&lt;&gt;"",$E273*$F273,)</f>
        <v>#VALUE!</v>
      </c>
      <c r="C273" s="12" t="str">
        <f>IF($A273&lt;&gt;"",MINIFS(Merchant!$A:$A,Merchant!$C:$C,$G$2),)</f>
        <v/>
      </c>
      <c r="D273" s="12" t="s">
        <f>IF($A273&lt;&gt;"",$K273,)</f>
      </c>
      <c r="E273" s="12" t="str">
        <v/>
      </c>
      <c r="F273" s="11" t="str">
        <f>IF($A273&lt;&gt;"",MAXIFS(Token!$C:$C,Token!$A:$A,$D273),)</f>
        <v/>
      </c>
    </row>
    <row r="274">
      <c r="A274" s="32">
        <f>IF(IFERROR($H274,0)*$J274&gt;0,$L274/86400+DATE(1970,1,1)+IF($L274*1&gt;=$G$5,$G$6,0),)</f>
        <v>0</v>
      </c>
      <c r="B274" s="22" t="e">
        <f>IF($A274&lt;&gt;"",$E274*$F274,)</f>
        <v>#VALUE!</v>
      </c>
      <c r="C274" s="12" t="str">
        <f>IF($A274&lt;&gt;"",MINIFS(Merchant!$A:$A,Merchant!$C:$C,$G$2),)</f>
        <v/>
      </c>
      <c r="D274" s="12" t="s">
        <f>IF($A274&lt;&gt;"",$K274,)</f>
      </c>
      <c r="E274" s="12" t="str">
        <v/>
      </c>
      <c r="F274" s="11" t="str">
        <f>IF($A274&lt;&gt;"",MAXIFS(Token!$C:$C,Token!$A:$A,$D274),)</f>
        <v/>
      </c>
    </row>
    <row r="275">
      <c r="A275" s="32">
        <f>IF(IFERROR($H275,0)*$J275&gt;0,$L275/86400+DATE(1970,1,1)+IF($L275*1&gt;=$G$5,$G$6,0),)</f>
        <v>0</v>
      </c>
      <c r="B275" s="22" t="e">
        <f>IF($A275&lt;&gt;"",$E275*$F275,)</f>
        <v>#VALUE!</v>
      </c>
      <c r="C275" s="12" t="str">
        <f>IF($A275&lt;&gt;"",MINIFS(Merchant!$A:$A,Merchant!$C:$C,$G$2),)</f>
        <v/>
      </c>
      <c r="D275" s="12" t="s">
        <f>IF($A275&lt;&gt;"",$K275,)</f>
      </c>
      <c r="E275" s="12" t="str">
        <v/>
      </c>
      <c r="F275" s="11" t="str">
        <f>IF($A275&lt;&gt;"",MAXIFS(Token!$C:$C,Token!$A:$A,$D275),)</f>
        <v/>
      </c>
    </row>
    <row r="276">
      <c r="A276" s="32">
        <f>IF(IFERROR($H276,0)*$J276&gt;0,$L276/86400+DATE(1970,1,1)+IF($L276*1&gt;=$G$5,$G$6,0),)</f>
        <v>0</v>
      </c>
      <c r="B276" s="22" t="e">
        <f>IF($A276&lt;&gt;"",$E276*$F276,)</f>
        <v>#VALUE!</v>
      </c>
      <c r="C276" s="12" t="str">
        <f>IF($A276&lt;&gt;"",MINIFS(Merchant!$A:$A,Merchant!$C:$C,$G$2),)</f>
        <v/>
      </c>
      <c r="D276" s="12" t="s">
        <f>IF($A276&lt;&gt;"",$K276,)</f>
      </c>
      <c r="E276" s="12" t="str">
        <v/>
      </c>
      <c r="F276" s="11" t="str">
        <f>IF($A276&lt;&gt;"",MAXIFS(Token!$C:$C,Token!$A:$A,$D276),)</f>
        <v/>
      </c>
    </row>
    <row r="277">
      <c r="A277" s="32">
        <f>IF(IFERROR($H277,0)*$J277&gt;0,$L277/86400+DATE(1970,1,1)+IF($L277*1&gt;=$G$5,$G$6,0),)</f>
        <v>0</v>
      </c>
      <c r="B277" s="22" t="e">
        <f>IF($A277&lt;&gt;"",$E277*$F277,)</f>
        <v>#VALUE!</v>
      </c>
      <c r="C277" s="12" t="str">
        <f>IF($A277&lt;&gt;"",MINIFS(Merchant!$A:$A,Merchant!$C:$C,$G$2),)</f>
        <v/>
      </c>
      <c r="D277" s="12" t="s">
        <f>IF($A277&lt;&gt;"",$K277,)</f>
      </c>
      <c r="E277" s="12" t="str">
        <v/>
      </c>
      <c r="F277" s="11" t="str">
        <f>IF($A277&lt;&gt;"",MAXIFS(Token!$C:$C,Token!$A:$A,$D277),)</f>
        <v/>
      </c>
    </row>
    <row r="278">
      <c r="A278" s="32">
        <f>IF(IFERROR($H278,0)*$J278&gt;0,$L278/86400+DATE(1970,1,1)+IF($L278*1&gt;=$G$5,$G$6,0),)</f>
        <v>0</v>
      </c>
      <c r="B278" s="22" t="e">
        <f>IF($A278&lt;&gt;"",$E278*$F278,)</f>
        <v>#VALUE!</v>
      </c>
      <c r="C278" s="12" t="str">
        <f>IF($A278&lt;&gt;"",MINIFS(Merchant!$A:$A,Merchant!$C:$C,$G$2),)</f>
        <v/>
      </c>
      <c r="D278" s="12" t="s">
        <f>IF($A278&lt;&gt;"",$K278,)</f>
      </c>
      <c r="E278" s="12" t="str">
        <v/>
      </c>
      <c r="F278" s="11" t="str">
        <f>IF($A278&lt;&gt;"",MAXIFS(Token!$C:$C,Token!$A:$A,$D278),)</f>
        <v/>
      </c>
    </row>
    <row r="279">
      <c r="A279" s="32">
        <f>IF(IFERROR($H279,0)*$J279&gt;0,$L279/86400+DATE(1970,1,1)+IF($L279*1&gt;=$G$5,$G$6,0),)</f>
        <v>0</v>
      </c>
      <c r="B279" s="22" t="e">
        <f>IF($A279&lt;&gt;"",$E279*$F279,)</f>
        <v>#VALUE!</v>
      </c>
      <c r="C279" s="12" t="str">
        <f>IF($A279&lt;&gt;"",MINIFS(Merchant!$A:$A,Merchant!$C:$C,$G$2),)</f>
        <v/>
      </c>
      <c r="D279" s="12" t="s">
        <f>IF($A279&lt;&gt;"",$K279,)</f>
      </c>
      <c r="E279" s="12" t="str">
        <v/>
      </c>
      <c r="F279" s="11" t="str">
        <f>IF($A279&lt;&gt;"",MAXIFS(Token!$C:$C,Token!$A:$A,$D279),)</f>
        <v/>
      </c>
    </row>
    <row r="280">
      <c r="A280" s="32">
        <f>IF(IFERROR($H280,0)*$J280&gt;0,$L280/86400+DATE(1970,1,1)+IF($L280*1&gt;=$G$5,$G$6,0),)</f>
        <v>0</v>
      </c>
      <c r="B280" s="22" t="e">
        <f>IF($A280&lt;&gt;"",$E280*$F280,)</f>
        <v>#VALUE!</v>
      </c>
      <c r="C280" s="12" t="str">
        <f>IF($A280&lt;&gt;"",MINIFS(Merchant!$A:$A,Merchant!$C:$C,$G$2),)</f>
        <v/>
      </c>
      <c r="D280" s="12" t="s">
        <f>IF($A280&lt;&gt;"",$K280,)</f>
      </c>
      <c r="E280" s="12" t="str">
        <v/>
      </c>
      <c r="F280" s="11" t="str">
        <f>IF($A280&lt;&gt;"",MAXIFS(Token!$C:$C,Token!$A:$A,$D280),)</f>
        <v/>
      </c>
    </row>
    <row r="281">
      <c r="A281" s="32">
        <f>IF(IFERROR($H281,0)*$J281&gt;0,$L281/86400+DATE(1970,1,1)+IF($L281*1&gt;=$G$5,$G$6,0),)</f>
        <v>0</v>
      </c>
      <c r="B281" s="22" t="e">
        <f>IF($A281&lt;&gt;"",$E281*$F281,)</f>
        <v>#VALUE!</v>
      </c>
      <c r="C281" s="12" t="str">
        <f>IF($A281&lt;&gt;"",MINIFS(Merchant!$A:$A,Merchant!$C:$C,$G$2),)</f>
        <v/>
      </c>
      <c r="D281" s="12" t="s">
        <f>IF($A281&lt;&gt;"",$K281,)</f>
      </c>
      <c r="E281" s="12" t="str">
        <v/>
      </c>
      <c r="F281" s="11" t="str">
        <f>IF($A281&lt;&gt;"",MAXIFS(Token!$C:$C,Token!$A:$A,$D281),)</f>
        <v/>
      </c>
    </row>
    <row r="282">
      <c r="A282" s="32">
        <f>IF(IFERROR($H282,0)*$J282&gt;0,$L282/86400+DATE(1970,1,1)+IF($L282*1&gt;=$G$5,$G$6,0),)</f>
        <v>0</v>
      </c>
      <c r="B282" s="22" t="e">
        <f>IF($A282&lt;&gt;"",$E282*$F282,)</f>
        <v>#VALUE!</v>
      </c>
      <c r="C282" s="12" t="str">
        <f>IF($A282&lt;&gt;"",MINIFS(Merchant!$A:$A,Merchant!$C:$C,$G$2),)</f>
        <v/>
      </c>
      <c r="D282" s="12" t="s">
        <f>IF($A282&lt;&gt;"",$K282,)</f>
      </c>
      <c r="E282" s="12" t="str">
        <v/>
      </c>
      <c r="F282" s="11" t="str">
        <f>IF($A282&lt;&gt;"",MAXIFS(Token!$C:$C,Token!$A:$A,$D282),)</f>
        <v/>
      </c>
    </row>
    <row r="283">
      <c r="A283" s="32">
        <f>IF(IFERROR($H283,0)*$J283&gt;0,$L283/86400+DATE(1970,1,1)+IF($L283*1&gt;=$G$5,$G$6,0),)</f>
        <v>0</v>
      </c>
      <c r="B283" s="22" t="e">
        <f>IF($A283&lt;&gt;"",$E283*$F283,)</f>
        <v>#VALUE!</v>
      </c>
      <c r="C283" s="12" t="str">
        <f>IF($A283&lt;&gt;"",MINIFS(Merchant!$A:$A,Merchant!$C:$C,$G$2),)</f>
        <v/>
      </c>
      <c r="D283" s="12" t="s">
        <f>IF($A283&lt;&gt;"",$K283,)</f>
      </c>
      <c r="E283" s="12" t="str">
        <v/>
      </c>
      <c r="F283" s="11" t="str">
        <f>IF($A283&lt;&gt;"",MAXIFS(Token!$C:$C,Token!$A:$A,$D283),)</f>
        <v/>
      </c>
    </row>
    <row r="284">
      <c r="A284" s="32">
        <f>IF(IFERROR($H284,0)*$J284&gt;0,$L284/86400+DATE(1970,1,1)+IF($L284*1&gt;=$G$5,$G$6,0),)</f>
        <v>0</v>
      </c>
      <c r="B284" s="22" t="e">
        <f>IF($A284&lt;&gt;"",$E284*$F284,)</f>
        <v>#VALUE!</v>
      </c>
      <c r="C284" s="12" t="str">
        <f>IF($A284&lt;&gt;"",MINIFS(Merchant!$A:$A,Merchant!$C:$C,$G$2),)</f>
        <v/>
      </c>
      <c r="D284" s="12" t="s">
        <f>IF($A284&lt;&gt;"",$K284,)</f>
      </c>
      <c r="E284" s="12" t="str">
        <v/>
      </c>
      <c r="F284" s="11" t="str">
        <f>IF($A284&lt;&gt;"",MAXIFS(Token!$C:$C,Token!$A:$A,$D284),)</f>
        <v/>
      </c>
    </row>
    <row r="285">
      <c r="A285" s="32">
        <f>IF(IFERROR($H285,0)*$J285&gt;0,$L285/86400+DATE(1970,1,1)+IF($L285*1&gt;=$G$5,$G$6,0),)</f>
        <v>0</v>
      </c>
      <c r="B285" s="22" t="e">
        <f>IF($A285&lt;&gt;"",$E285*$F285,)</f>
        <v>#VALUE!</v>
      </c>
      <c r="C285" s="12" t="str">
        <f>IF($A285&lt;&gt;"",MINIFS(Merchant!$A:$A,Merchant!$C:$C,$G$2),)</f>
        <v/>
      </c>
      <c r="D285" s="12" t="s">
        <f>IF($A285&lt;&gt;"",$K285,)</f>
      </c>
      <c r="E285" s="12" t="str">
        <v/>
      </c>
      <c r="F285" s="11" t="str">
        <f>IF($A285&lt;&gt;"",MAXIFS(Token!$C:$C,Token!$A:$A,$D285),)</f>
        <v/>
      </c>
    </row>
    <row r="286">
      <c r="A286" s="32">
        <f>IF(IFERROR($H286,0)*$J286&gt;0,$L286/86400+DATE(1970,1,1)+IF($L286*1&gt;=$G$5,$G$6,0),)</f>
        <v>0</v>
      </c>
      <c r="B286" s="22" t="e">
        <f>IF($A286&lt;&gt;"",$E286*$F286,)</f>
        <v>#VALUE!</v>
      </c>
      <c r="C286" s="12" t="str">
        <f>IF($A286&lt;&gt;"",MINIFS(Merchant!$A:$A,Merchant!$C:$C,$G$2),)</f>
        <v/>
      </c>
      <c r="D286" s="12" t="s">
        <f>IF($A286&lt;&gt;"",$K286,)</f>
      </c>
      <c r="E286" s="12" t="str">
        <v/>
      </c>
      <c r="F286" s="11" t="str">
        <f>IF($A286&lt;&gt;"",MAXIFS(Token!$C:$C,Token!$A:$A,$D286),)</f>
        <v/>
      </c>
    </row>
    <row r="287">
      <c r="A287" s="32">
        <f>IF(IFERROR($H287,0)*$J287&gt;0,$L287/86400+DATE(1970,1,1)+IF($L287*1&gt;=$G$5,$G$6,0),)</f>
        <v>0</v>
      </c>
      <c r="B287" s="22" t="e">
        <f>IF($A287&lt;&gt;"",$E287*$F287,)</f>
        <v>#VALUE!</v>
      </c>
      <c r="C287" s="12" t="str">
        <f>IF($A287&lt;&gt;"",MINIFS(Merchant!$A:$A,Merchant!$C:$C,$G$2),)</f>
        <v/>
      </c>
      <c r="D287" s="12" t="s">
        <f>IF($A287&lt;&gt;"",$K287,)</f>
      </c>
      <c r="E287" s="12" t="str">
        <v/>
      </c>
      <c r="F287" s="11" t="str">
        <f>IF($A287&lt;&gt;"",MAXIFS(Token!$C:$C,Token!$A:$A,$D287),)</f>
        <v/>
      </c>
    </row>
    <row r="288">
      <c r="A288" s="32">
        <f>IF(IFERROR($H288,0)*$J288&gt;0,$L288/86400+DATE(1970,1,1)+IF($L288*1&gt;=$G$5,$G$6,0),)</f>
        <v>0</v>
      </c>
      <c r="B288" s="22" t="e">
        <f>IF($A288&lt;&gt;"",$E288*$F288,)</f>
        <v>#VALUE!</v>
      </c>
      <c r="C288" s="12" t="str">
        <f>IF($A288&lt;&gt;"",MINIFS(Merchant!$A:$A,Merchant!$C:$C,$G$2),)</f>
        <v/>
      </c>
      <c r="D288" s="12" t="s">
        <f>IF($A288&lt;&gt;"",$K288,)</f>
      </c>
      <c r="E288" s="12" t="str">
        <v/>
      </c>
      <c r="F288" s="11" t="str">
        <f>IF($A288&lt;&gt;"",MAXIFS(Token!$C:$C,Token!$A:$A,$D288),)</f>
        <v/>
      </c>
    </row>
    <row r="289">
      <c r="A289" s="32">
        <f>IF(IFERROR($H289,0)*$J289&gt;0,$L289/86400+DATE(1970,1,1)+IF($L289*1&gt;=$G$5,$G$6,0),)</f>
        <v>0</v>
      </c>
      <c r="B289" s="22" t="e">
        <f>IF($A289&lt;&gt;"",$E289*$F289,)</f>
        <v>#VALUE!</v>
      </c>
      <c r="C289" s="12" t="str">
        <f>IF($A289&lt;&gt;"",MINIFS(Merchant!$A:$A,Merchant!$C:$C,$G$2),)</f>
        <v/>
      </c>
      <c r="D289" s="12" t="s">
        <f>IF($A289&lt;&gt;"",$K289,)</f>
      </c>
      <c r="E289" s="12" t="str">
        <v/>
      </c>
      <c r="F289" s="11" t="str">
        <f>IF($A289&lt;&gt;"",MAXIFS(Token!$C:$C,Token!$A:$A,$D289),)</f>
        <v/>
      </c>
    </row>
    <row r="290">
      <c r="A290" s="32">
        <f>IF(IFERROR($H290,0)*$J290&gt;0,$L290/86400+DATE(1970,1,1)+IF($L290*1&gt;=$G$5,$G$6,0),)</f>
        <v>0</v>
      </c>
      <c r="B290" s="22" t="e">
        <f>IF($A290&lt;&gt;"",$E290*$F290,)</f>
        <v>#VALUE!</v>
      </c>
      <c r="C290" s="12" t="str">
        <f>IF($A290&lt;&gt;"",MINIFS(Merchant!$A:$A,Merchant!$C:$C,$G$2),)</f>
        <v/>
      </c>
      <c r="D290" s="12" t="s">
        <f>IF($A290&lt;&gt;"",$K290,)</f>
      </c>
      <c r="E290" s="12" t="str">
        <v/>
      </c>
      <c r="F290" s="11" t="str">
        <f>IF($A290&lt;&gt;"",MAXIFS(Token!$C:$C,Token!$A:$A,$D290),)</f>
        <v/>
      </c>
    </row>
    <row r="291">
      <c r="A291" s="32">
        <f>IF(IFERROR($H291,0)*$J291&gt;0,$L291/86400+DATE(1970,1,1)+IF($L291*1&gt;=$G$5,$G$6,0),)</f>
        <v>0</v>
      </c>
      <c r="B291" s="22" t="e">
        <f>IF($A291&lt;&gt;"",$E291*$F291,)</f>
        <v>#VALUE!</v>
      </c>
      <c r="C291" s="12" t="str">
        <f>IF($A291&lt;&gt;"",MINIFS(Merchant!$A:$A,Merchant!$C:$C,$G$2),)</f>
        <v/>
      </c>
      <c r="D291" s="12" t="s">
        <f>IF($A291&lt;&gt;"",$K291,)</f>
      </c>
      <c r="E291" s="12" t="str">
        <v/>
      </c>
      <c r="F291" s="11" t="str">
        <f>IF($A291&lt;&gt;"",MAXIFS(Token!$C:$C,Token!$A:$A,$D291),)</f>
        <v/>
      </c>
    </row>
    <row r="292">
      <c r="A292" s="32">
        <f>IF(IFERROR($H292,0)*$J292&gt;0,$L292/86400+DATE(1970,1,1)+IF($L292*1&gt;=$G$5,$G$6,0),)</f>
        <v>0</v>
      </c>
      <c r="B292" s="22" t="e">
        <f>IF($A292&lt;&gt;"",$E292*$F292,)</f>
        <v>#VALUE!</v>
      </c>
      <c r="C292" s="12" t="str">
        <f>IF($A292&lt;&gt;"",MINIFS(Merchant!$A:$A,Merchant!$C:$C,$G$2),)</f>
        <v/>
      </c>
      <c r="D292" s="12" t="s">
        <f>IF($A292&lt;&gt;"",$K292,)</f>
      </c>
      <c r="E292" s="12" t="str">
        <v/>
      </c>
      <c r="F292" s="11" t="str">
        <f>IF($A292&lt;&gt;"",MAXIFS(Token!$C:$C,Token!$A:$A,$D292),)</f>
        <v/>
      </c>
    </row>
    <row r="293">
      <c r="A293" s="32">
        <f>IF(IFERROR($H293,0)*$J293&gt;0,$L293/86400+DATE(1970,1,1)+IF($L293*1&gt;=$G$5,$G$6,0),)</f>
        <v>0</v>
      </c>
      <c r="B293" s="22" t="e">
        <f>IF($A293&lt;&gt;"",$E293*$F293,)</f>
        <v>#VALUE!</v>
      </c>
      <c r="C293" s="12" t="str">
        <f>IF($A293&lt;&gt;"",MINIFS(Merchant!$A:$A,Merchant!$C:$C,$G$2),)</f>
        <v/>
      </c>
      <c r="D293" s="12" t="s">
        <f>IF($A293&lt;&gt;"",$K293,)</f>
      </c>
      <c r="E293" s="12" t="str">
        <v/>
      </c>
      <c r="F293" s="11" t="str">
        <f>IF($A293&lt;&gt;"",MAXIFS(Token!$C:$C,Token!$A:$A,$D293),)</f>
        <v/>
      </c>
    </row>
    <row r="294">
      <c r="A294" s="32">
        <f>IF(IFERROR($H294,0)*$J294&gt;0,$L294/86400+DATE(1970,1,1)+IF($L294*1&gt;=$G$5,$G$6,0),)</f>
        <v>0</v>
      </c>
      <c r="B294" s="22" t="e">
        <f>IF($A294&lt;&gt;"",$E294*$F294,)</f>
        <v>#VALUE!</v>
      </c>
      <c r="C294" s="12" t="str">
        <f>IF($A294&lt;&gt;"",MINIFS(Merchant!$A:$A,Merchant!$C:$C,$G$2),)</f>
        <v/>
      </c>
      <c r="D294" s="12" t="s">
        <f>IF($A294&lt;&gt;"",$K294,)</f>
      </c>
      <c r="E294" s="12" t="str">
        <v/>
      </c>
      <c r="F294" s="11" t="str">
        <f>IF($A294&lt;&gt;"",MAXIFS(Token!$C:$C,Token!$A:$A,$D294),)</f>
        <v/>
      </c>
    </row>
    <row r="295">
      <c r="A295" s="32">
        <f>IF(IFERROR($H295,0)*$J295&gt;0,$L295/86400+DATE(1970,1,1)+IF($L295*1&gt;=$G$5,$G$6,0),)</f>
        <v>0</v>
      </c>
      <c r="B295" s="22" t="e">
        <f>IF($A295&lt;&gt;"",$E295*$F295,)</f>
        <v>#VALUE!</v>
      </c>
      <c r="C295" s="12" t="str">
        <f>IF($A295&lt;&gt;"",MINIFS(Merchant!$A:$A,Merchant!$C:$C,$G$2),)</f>
        <v/>
      </c>
      <c r="D295" s="12" t="s">
        <f>IF($A295&lt;&gt;"",$K295,)</f>
      </c>
      <c r="E295" s="12" t="str">
        <v/>
      </c>
      <c r="F295" s="11" t="str">
        <f>IF($A295&lt;&gt;"",MAXIFS(Token!$C:$C,Token!$A:$A,$D295),)</f>
        <v/>
      </c>
    </row>
    <row r="296">
      <c r="A296" s="32">
        <f>IF(IFERROR($H296,0)*$J296&gt;0,$L296/86400+DATE(1970,1,1)+IF($L296*1&gt;=$G$5,$G$6,0),)</f>
        <v>0</v>
      </c>
      <c r="B296" s="22" t="e">
        <f>IF($A296&lt;&gt;"",$E296*$F296,)</f>
        <v>#VALUE!</v>
      </c>
      <c r="C296" s="12" t="str">
        <f>IF($A296&lt;&gt;"",MINIFS(Merchant!$A:$A,Merchant!$C:$C,$G$2),)</f>
        <v/>
      </c>
      <c r="D296" s="12" t="s">
        <f>IF($A296&lt;&gt;"",$K296,)</f>
      </c>
      <c r="E296" s="12" t="str">
        <v/>
      </c>
      <c r="F296" s="11" t="str">
        <f>IF($A296&lt;&gt;"",MAXIFS(Token!$C:$C,Token!$A:$A,$D296),)</f>
        <v/>
      </c>
    </row>
    <row r="297">
      <c r="A297" s="32">
        <f>IF(IFERROR($H297,0)*$J297&gt;0,$L297/86400+DATE(1970,1,1)+IF($L297*1&gt;=$G$5,$G$6,0),)</f>
        <v>0</v>
      </c>
      <c r="B297" s="22" t="e">
        <f>IF($A297&lt;&gt;"",$E297*$F297,)</f>
        <v>#VALUE!</v>
      </c>
      <c r="C297" s="12" t="str">
        <f>IF($A297&lt;&gt;"",MINIFS(Merchant!$A:$A,Merchant!$C:$C,$G$2),)</f>
        <v/>
      </c>
      <c r="D297" s="12" t="s">
        <f>IF($A297&lt;&gt;"",$K297,)</f>
      </c>
      <c r="E297" s="12" t="str">
        <v/>
      </c>
      <c r="F297" s="11" t="str">
        <f>IF($A297&lt;&gt;"",MAXIFS(Token!$C:$C,Token!$A:$A,$D297),)</f>
        <v/>
      </c>
    </row>
    <row r="298">
      <c r="A298" s="32">
        <f>IF(IFERROR($H298,0)*$J298&gt;0,$L298/86400+DATE(1970,1,1)+IF($L298*1&gt;=$G$5,$G$6,0),)</f>
        <v>0</v>
      </c>
      <c r="B298" s="22" t="e">
        <f>IF($A298&lt;&gt;"",$E298*$F298,)</f>
        <v>#VALUE!</v>
      </c>
      <c r="C298" s="12" t="str">
        <f>IF($A298&lt;&gt;"",MINIFS(Merchant!$A:$A,Merchant!$C:$C,$G$2),)</f>
        <v/>
      </c>
      <c r="D298" s="12" t="s">
        <f>IF($A298&lt;&gt;"",$K298,)</f>
      </c>
      <c r="E298" s="12" t="str">
        <v/>
      </c>
      <c r="F298" s="11" t="str">
        <f>IF($A298&lt;&gt;"",MAXIFS(Token!$C:$C,Token!$A:$A,$D298),)</f>
        <v/>
      </c>
    </row>
    <row r="299">
      <c r="A299" s="32">
        <f>IF(IFERROR($H299,0)*$J299&gt;0,$L299/86400+DATE(1970,1,1)+IF($L299*1&gt;=$G$5,$G$6,0),)</f>
        <v>0</v>
      </c>
      <c r="B299" s="22" t="e">
        <f>IF($A299&lt;&gt;"",$E299*$F299,)</f>
        <v>#VALUE!</v>
      </c>
      <c r="C299" s="12" t="str">
        <f>IF($A299&lt;&gt;"",MINIFS(Merchant!$A:$A,Merchant!$C:$C,$G$2),)</f>
        <v/>
      </c>
      <c r="D299" s="12" t="s">
        <f>IF($A299&lt;&gt;"",$K299,)</f>
      </c>
      <c r="E299" s="12" t="str">
        <v/>
      </c>
      <c r="F299" s="11" t="str">
        <f>IF($A299&lt;&gt;"",MAXIFS(Token!$C:$C,Token!$A:$A,$D299),)</f>
        <v/>
      </c>
    </row>
    <row r="300">
      <c r="A300" s="32">
        <f>IF(IFERROR($H300,0)*$J300&gt;0,$L300/86400+DATE(1970,1,1)+IF($L300*1&gt;=$G$5,$G$6,0),)</f>
        <v>0</v>
      </c>
      <c r="B300" s="22" t="e">
        <f>IF($A300&lt;&gt;"",$E300*$F300,)</f>
        <v>#VALUE!</v>
      </c>
      <c r="C300" s="12" t="str">
        <f>IF($A300&lt;&gt;"",MINIFS(Merchant!$A:$A,Merchant!$C:$C,$G$2),)</f>
        <v/>
      </c>
      <c r="D300" s="12" t="s">
        <f>IF($A300&lt;&gt;"",$K300,)</f>
      </c>
      <c r="E300" s="12" t="str">
        <v/>
      </c>
      <c r="F300" s="11" t="str">
        <f>IF($A300&lt;&gt;"",MAXIFS(Token!$C:$C,Token!$A:$A,$D300),)</f>
        <v/>
      </c>
    </row>
    <row r="301">
      <c r="A301" s="32">
        <f>IF(IFERROR($H301,0)*$J301&gt;0,$L301/86400+DATE(1970,1,1)+IF($L301*1&gt;=$G$5,$G$6,0),)</f>
        <v>0</v>
      </c>
      <c r="B301" s="22" t="e">
        <f>IF($A301&lt;&gt;"",$E301*$F301,)</f>
        <v>#VALUE!</v>
      </c>
      <c r="C301" s="12" t="str">
        <f>IF($A301&lt;&gt;"",MINIFS(Merchant!$A:$A,Merchant!$C:$C,$G$2),)</f>
        <v/>
      </c>
      <c r="D301" s="12" t="s">
        <f>IF($A301&lt;&gt;"",$K301,)</f>
      </c>
      <c r="E301" s="12" t="str">
        <v/>
      </c>
      <c r="F301" s="11" t="str">
        <f>IF($A301&lt;&gt;"",MAXIFS(Token!$C:$C,Token!$A:$A,$D301),)</f>
        <v/>
      </c>
    </row>
    <row r="302">
      <c r="A302" s="32">
        <f>IF(IFERROR($H302,0)*$J302&gt;0,$L302/86400+DATE(1970,1,1)+IF($L302*1&gt;=$G$5,$G$6,0),)</f>
        <v>0</v>
      </c>
      <c r="B302" s="22" t="e">
        <f>IF($A302&lt;&gt;"",$E302*$F302,)</f>
        <v>#VALUE!</v>
      </c>
      <c r="C302" s="12" t="str">
        <f>IF($A302&lt;&gt;"",MINIFS(Merchant!$A:$A,Merchant!$C:$C,$G$2),)</f>
        <v/>
      </c>
      <c r="D302" s="12" t="s">
        <f>IF($A302&lt;&gt;"",$K302,)</f>
      </c>
      <c r="E302" s="12" t="str">
        <v/>
      </c>
      <c r="F302" s="11" t="str">
        <f>IF($A302&lt;&gt;"",MAXIFS(Token!$C:$C,Token!$A:$A,$D302),)</f>
        <v/>
      </c>
    </row>
    <row r="303">
      <c r="A303" s="32">
        <f>IF(IFERROR($H303,0)*$J303&gt;0,$L303/86400+DATE(1970,1,1)+IF($L303*1&gt;=$G$5,$G$6,0),)</f>
        <v>0</v>
      </c>
      <c r="B303" s="22" t="e">
        <f>IF($A303&lt;&gt;"",$E303*$F303,)</f>
        <v>#VALUE!</v>
      </c>
      <c r="C303" s="12" t="str">
        <f>IF($A303&lt;&gt;"",MINIFS(Merchant!$A:$A,Merchant!$C:$C,$G$2),)</f>
        <v/>
      </c>
      <c r="D303" s="12" t="s">
        <f>IF($A303&lt;&gt;"",$K303,)</f>
      </c>
      <c r="E303" s="12" t="str">
        <v/>
      </c>
      <c r="F303" s="11" t="str">
        <f>IF($A303&lt;&gt;"",MAXIFS(Token!$C:$C,Token!$A:$A,$D303),)</f>
        <v/>
      </c>
    </row>
    <row r="304">
      <c r="A304" s="32">
        <f>IF(IFERROR($H304,0)*$J304&gt;0,$L304/86400+DATE(1970,1,1)+IF($L304*1&gt;=$G$5,$G$6,0),)</f>
        <v>0</v>
      </c>
      <c r="B304" s="22" t="e">
        <f>IF($A304&lt;&gt;"",$E304*$F304,)</f>
        <v>#VALUE!</v>
      </c>
      <c r="C304" s="12" t="str">
        <f>IF($A304&lt;&gt;"",MINIFS(Merchant!$A:$A,Merchant!$C:$C,$G$2),)</f>
        <v/>
      </c>
      <c r="D304" s="12" t="s">
        <f>IF($A304&lt;&gt;"",$K304,)</f>
      </c>
      <c r="E304" s="12" t="str">
        <v/>
      </c>
      <c r="F304" s="11" t="str">
        <f>IF($A304&lt;&gt;"",MAXIFS(Token!$C:$C,Token!$A:$A,$D304),)</f>
        <v/>
      </c>
    </row>
    <row r="305">
      <c r="A305" s="32">
        <f>IF(IFERROR($H305,0)*$J305&gt;0,$L305/86400+DATE(1970,1,1)+IF($L305*1&gt;=$G$5,$G$6,0),)</f>
        <v>0</v>
      </c>
      <c r="B305" s="22" t="e">
        <f>IF($A305&lt;&gt;"",$E305*$F305,)</f>
        <v>#VALUE!</v>
      </c>
      <c r="C305" s="12" t="str">
        <f>IF($A305&lt;&gt;"",MINIFS(Merchant!$A:$A,Merchant!$C:$C,$G$2),)</f>
        <v/>
      </c>
      <c r="D305" s="12" t="s">
        <f>IF($A305&lt;&gt;"",$K305,)</f>
      </c>
      <c r="E305" s="12" t="str">
        <v/>
      </c>
      <c r="F305" s="11" t="str">
        <f>IF($A305&lt;&gt;"",MAXIFS(Token!$C:$C,Token!$A:$A,$D305),)</f>
        <v/>
      </c>
    </row>
    <row r="306">
      <c r="A306" s="32">
        <f>IF(IFERROR($H306,0)*$J306&gt;0,$L306/86400+DATE(1970,1,1)+IF($L306*1&gt;=$G$5,$G$6,0),)</f>
        <v>0</v>
      </c>
      <c r="B306" s="22" t="e">
        <f>IF($A306&lt;&gt;"",$E306*$F306,)</f>
        <v>#VALUE!</v>
      </c>
      <c r="C306" s="12" t="str">
        <f>IF($A306&lt;&gt;"",MINIFS(Merchant!$A:$A,Merchant!$C:$C,$G$2),)</f>
        <v/>
      </c>
      <c r="D306" s="12" t="s">
        <f>IF($A306&lt;&gt;"",$K306,)</f>
      </c>
      <c r="E306" s="12" t="str">
        <v/>
      </c>
      <c r="F306" s="11" t="str">
        <f>IF($A306&lt;&gt;"",MAXIFS(Token!$C:$C,Token!$A:$A,$D306),)</f>
        <v/>
      </c>
    </row>
    <row r="307">
      <c r="A307" s="32">
        <f>IF(IFERROR($H307,0)*$J307&gt;0,$L307/86400+DATE(1970,1,1)+IF($L307*1&gt;=$G$5,$G$6,0),)</f>
        <v>0</v>
      </c>
      <c r="B307" s="22" t="e">
        <f>IF($A307&lt;&gt;"",$E307*$F307,)</f>
        <v>#VALUE!</v>
      </c>
      <c r="C307" s="12" t="str">
        <f>IF($A307&lt;&gt;"",MINIFS(Merchant!$A:$A,Merchant!$C:$C,$G$2),)</f>
        <v/>
      </c>
      <c r="D307" s="12" t="s">
        <f>IF($A307&lt;&gt;"",$K307,)</f>
      </c>
      <c r="E307" s="12" t="str">
        <v/>
      </c>
      <c r="F307" s="11" t="str">
        <f>IF($A307&lt;&gt;"",MAXIFS(Token!$C:$C,Token!$A:$A,$D307),)</f>
        <v/>
      </c>
    </row>
    <row r="308">
      <c r="A308" s="32">
        <f>IF(IFERROR($H308,0)*$J308&gt;0,$L308/86400+DATE(1970,1,1)+IF($L308*1&gt;=$G$5,$G$6,0),)</f>
        <v>0</v>
      </c>
      <c r="B308" s="22" t="e">
        <f>IF($A308&lt;&gt;"",$E308*$F308,)</f>
        <v>#VALUE!</v>
      </c>
      <c r="C308" s="12" t="str">
        <f>IF($A308&lt;&gt;"",MINIFS(Merchant!$A:$A,Merchant!$C:$C,$G$2),)</f>
        <v/>
      </c>
      <c r="D308" s="12" t="s">
        <f>IF($A308&lt;&gt;"",$K308,)</f>
      </c>
      <c r="E308" s="12" t="str">
        <v/>
      </c>
      <c r="F308" s="11" t="str">
        <f>IF($A308&lt;&gt;"",MAXIFS(Token!$C:$C,Token!$A:$A,$D308),)</f>
        <v/>
      </c>
    </row>
    <row r="309">
      <c r="A309" s="32">
        <f>IF(IFERROR($H309,0)*$J309&gt;0,$L309/86400+DATE(1970,1,1)+IF($L309*1&gt;=$G$5,$G$6,0),)</f>
        <v>0</v>
      </c>
      <c r="B309" s="22" t="e">
        <f>IF($A309&lt;&gt;"",$E309*$F309,)</f>
        <v>#VALUE!</v>
      </c>
      <c r="C309" s="12" t="str">
        <f>IF($A309&lt;&gt;"",MINIFS(Merchant!$A:$A,Merchant!$C:$C,$G$2),)</f>
        <v/>
      </c>
      <c r="D309" s="12" t="s">
        <f>IF($A309&lt;&gt;"",$K309,)</f>
      </c>
      <c r="E309" s="12" t="str">
        <v/>
      </c>
      <c r="F309" s="11" t="str">
        <f>IF($A309&lt;&gt;"",MAXIFS(Token!$C:$C,Token!$A:$A,$D309),)</f>
        <v/>
      </c>
    </row>
    <row r="310">
      <c r="A310" s="32">
        <f>IF(IFERROR($H310,0)*$J310&gt;0,$L310/86400+DATE(1970,1,1)+IF($L310*1&gt;=$G$5,$G$6,0),)</f>
        <v>0</v>
      </c>
      <c r="B310" s="22" t="e">
        <f>IF($A310&lt;&gt;"",$E310*$F310,)</f>
        <v>#VALUE!</v>
      </c>
      <c r="C310" s="12" t="str">
        <f>IF($A310&lt;&gt;"",MINIFS(Merchant!$A:$A,Merchant!$C:$C,$G$2),)</f>
        <v/>
      </c>
      <c r="D310" s="12" t="s">
        <f>IF($A310&lt;&gt;"",$K310,)</f>
      </c>
      <c r="E310" s="12" t="str">
        <v/>
      </c>
      <c r="F310" s="11" t="str">
        <f>IF($A310&lt;&gt;"",MAXIFS(Token!$C:$C,Token!$A:$A,$D310),)</f>
        <v/>
      </c>
    </row>
    <row r="311">
      <c r="A311" s="32">
        <f>IF(IFERROR($H311,0)*$J311&gt;0,$L311/86400+DATE(1970,1,1)+IF($L311*1&gt;=$G$5,$G$6,0),)</f>
        <v>0</v>
      </c>
      <c r="B311" s="22" t="e">
        <f>IF($A311&lt;&gt;"",$E311*$F311,)</f>
        <v>#VALUE!</v>
      </c>
      <c r="C311" s="12" t="str">
        <f>IF($A311&lt;&gt;"",MINIFS(Merchant!$A:$A,Merchant!$C:$C,$G$2),)</f>
        <v/>
      </c>
      <c r="D311" s="12" t="s">
        <f>IF($A311&lt;&gt;"",$K311,)</f>
      </c>
      <c r="E311" s="12" t="str">
        <v/>
      </c>
      <c r="F311" s="11" t="str">
        <f>IF($A311&lt;&gt;"",MAXIFS(Token!$C:$C,Token!$A:$A,$D311),)</f>
        <v/>
      </c>
    </row>
    <row r="312">
      <c r="A312" s="32">
        <f>IF(IFERROR($H312,0)*$J312&gt;0,$L312/86400+DATE(1970,1,1)+IF($L312*1&gt;=$G$5,$G$6,0),)</f>
        <v>0</v>
      </c>
      <c r="B312" s="22" t="e">
        <f>IF($A312&lt;&gt;"",$E312*$F312,)</f>
        <v>#VALUE!</v>
      </c>
      <c r="C312" s="12" t="str">
        <f>IF($A312&lt;&gt;"",MINIFS(Merchant!$A:$A,Merchant!$C:$C,$G$2),)</f>
        <v/>
      </c>
      <c r="D312" s="12" t="s">
        <f>IF($A312&lt;&gt;"",$K312,)</f>
      </c>
      <c r="E312" s="12" t="str">
        <v/>
      </c>
      <c r="F312" s="11" t="str">
        <f>IF($A312&lt;&gt;"",MAXIFS(Token!$C:$C,Token!$A:$A,$D312),)</f>
        <v/>
      </c>
    </row>
    <row r="313">
      <c r="A313" s="32">
        <f>IF(IFERROR($H313,0)*$J313&gt;0,$L313/86400+DATE(1970,1,1)+IF($L313*1&gt;=$G$5,$G$6,0),)</f>
        <v>0</v>
      </c>
      <c r="B313" s="22" t="e">
        <f>IF($A313&lt;&gt;"",$E313*$F313,)</f>
        <v>#VALUE!</v>
      </c>
      <c r="C313" s="12" t="str">
        <f>IF($A313&lt;&gt;"",MINIFS(Merchant!$A:$A,Merchant!$C:$C,$G$2),)</f>
        <v/>
      </c>
      <c r="D313" s="12" t="s">
        <f>IF($A313&lt;&gt;"",$K313,)</f>
      </c>
      <c r="E313" s="12" t="str">
        <v/>
      </c>
      <c r="F313" s="11" t="str">
        <f>IF($A313&lt;&gt;"",MAXIFS(Token!$C:$C,Token!$A:$A,$D313),)</f>
        <v/>
      </c>
    </row>
    <row r="314">
      <c r="A314" s="32">
        <f>IF(IFERROR($H314,0)*$J314&gt;0,$L314/86400+DATE(1970,1,1)+IF($L314*1&gt;=$G$5,$G$6,0),)</f>
        <v>0</v>
      </c>
      <c r="B314" s="22" t="e">
        <f>IF($A314&lt;&gt;"",$E314*$F314,)</f>
        <v>#VALUE!</v>
      </c>
      <c r="C314" s="12" t="str">
        <f>IF($A314&lt;&gt;"",MINIFS(Merchant!$A:$A,Merchant!$C:$C,$G$2),)</f>
        <v/>
      </c>
      <c r="D314" s="12" t="s">
        <f>IF($A314&lt;&gt;"",$K314,)</f>
      </c>
      <c r="E314" s="12" t="str">
        <v/>
      </c>
      <c r="F314" s="11" t="str">
        <f>IF($A314&lt;&gt;"",MAXIFS(Token!$C:$C,Token!$A:$A,$D314),)</f>
        <v/>
      </c>
    </row>
    <row r="315">
      <c r="A315" s="32">
        <f>IF(IFERROR($H315,0)*$J315&gt;0,$L315/86400+DATE(1970,1,1)+IF($L315*1&gt;=$G$5,$G$6,0),)</f>
        <v>0</v>
      </c>
      <c r="B315" s="22" t="e">
        <f>IF($A315&lt;&gt;"",$E315*$F315,)</f>
        <v>#VALUE!</v>
      </c>
      <c r="C315" s="12" t="str">
        <f>IF($A315&lt;&gt;"",MINIFS(Merchant!$A:$A,Merchant!$C:$C,$G$2),)</f>
        <v/>
      </c>
      <c r="D315" s="12" t="s">
        <f>IF($A315&lt;&gt;"",$K315,)</f>
      </c>
      <c r="E315" s="12" t="str">
        <v/>
      </c>
      <c r="F315" s="11" t="str">
        <f>IF($A315&lt;&gt;"",MAXIFS(Token!$C:$C,Token!$A:$A,$D315),)</f>
        <v/>
      </c>
    </row>
    <row r="316">
      <c r="A316" s="32">
        <f>IF(IFERROR($H316,0)*$J316&gt;0,$L316/86400+DATE(1970,1,1)+IF($L316*1&gt;=$G$5,$G$6,0),)</f>
        <v>0</v>
      </c>
      <c r="B316" s="22" t="e">
        <f>IF($A316&lt;&gt;"",$E316*$F316,)</f>
        <v>#VALUE!</v>
      </c>
      <c r="C316" s="12" t="str">
        <f>IF($A316&lt;&gt;"",MINIFS(Merchant!$A:$A,Merchant!$C:$C,$G$2),)</f>
        <v/>
      </c>
      <c r="D316" s="12" t="s">
        <f>IF($A316&lt;&gt;"",$K316,)</f>
      </c>
      <c r="E316" s="12" t="str">
        <v/>
      </c>
      <c r="F316" s="11" t="str">
        <f>IF($A316&lt;&gt;"",MAXIFS(Token!$C:$C,Token!$A:$A,$D316),)</f>
        <v/>
      </c>
    </row>
    <row r="317">
      <c r="A317" s="32">
        <f>IF(IFERROR($H317,0)*$J317&gt;0,$L317/86400+DATE(1970,1,1)+IF($L317*1&gt;=$G$5,$G$6,0),)</f>
        <v>0</v>
      </c>
      <c r="B317" s="22" t="e">
        <f>IF($A317&lt;&gt;"",$E317*$F317,)</f>
        <v>#VALUE!</v>
      </c>
      <c r="C317" s="12" t="str">
        <f>IF($A317&lt;&gt;"",MINIFS(Merchant!$A:$A,Merchant!$C:$C,$G$2),)</f>
        <v/>
      </c>
      <c r="D317" s="12" t="s">
        <f>IF($A317&lt;&gt;"",$K317,)</f>
      </c>
      <c r="E317" s="12" t="str">
        <v/>
      </c>
      <c r="F317" s="11" t="str">
        <f>IF($A317&lt;&gt;"",MAXIFS(Token!$C:$C,Token!$A:$A,$D317),)</f>
        <v/>
      </c>
    </row>
    <row r="318">
      <c r="A318" s="32">
        <f>IF(IFERROR($H318,0)*$J318&gt;0,$L318/86400+DATE(1970,1,1)+IF($L318*1&gt;=$G$5,$G$6,0),)</f>
        <v>0</v>
      </c>
      <c r="B318" s="22" t="e">
        <f>IF($A318&lt;&gt;"",$E318*$F318,)</f>
        <v>#VALUE!</v>
      </c>
      <c r="C318" s="12" t="str">
        <f>IF($A318&lt;&gt;"",MINIFS(Merchant!$A:$A,Merchant!$C:$C,$G$2),)</f>
        <v/>
      </c>
      <c r="D318" s="12" t="s">
        <f>IF($A318&lt;&gt;"",$K318,)</f>
      </c>
      <c r="E318" s="12" t="str">
        <v/>
      </c>
      <c r="F318" s="11" t="str">
        <f>IF($A318&lt;&gt;"",MAXIFS(Token!$C:$C,Token!$A:$A,$D318),)</f>
        <v/>
      </c>
    </row>
    <row r="319">
      <c r="A319" s="32">
        <f>IF(IFERROR($H319,0)*$J319&gt;0,$L319/86400+DATE(1970,1,1)+IF($L319*1&gt;=$G$5,$G$6,0),)</f>
        <v>0</v>
      </c>
      <c r="B319" s="22" t="e">
        <f>IF($A319&lt;&gt;"",$E319*$F319,)</f>
        <v>#VALUE!</v>
      </c>
      <c r="C319" s="12" t="str">
        <f>IF($A319&lt;&gt;"",MINIFS(Merchant!$A:$A,Merchant!$C:$C,$G$2),)</f>
        <v/>
      </c>
      <c r="D319" s="12" t="s">
        <f>IF($A319&lt;&gt;"",$K319,)</f>
      </c>
      <c r="E319" s="12" t="str">
        <v/>
      </c>
      <c r="F319" s="11" t="str">
        <f>IF($A319&lt;&gt;"",MAXIFS(Token!$C:$C,Token!$A:$A,$D319),)</f>
        <v/>
      </c>
    </row>
    <row r="320">
      <c r="A320" s="32">
        <f>IF(IFERROR($H320,0)*$J320&gt;0,$L320/86400+DATE(1970,1,1)+IF($L320*1&gt;=$G$5,$G$6,0),)</f>
        <v>0</v>
      </c>
      <c r="B320" s="22" t="e">
        <f>IF($A320&lt;&gt;"",$E320*$F320,)</f>
        <v>#VALUE!</v>
      </c>
      <c r="C320" s="12" t="str">
        <f>IF($A320&lt;&gt;"",MINIFS(Merchant!$A:$A,Merchant!$C:$C,$G$2),)</f>
        <v/>
      </c>
      <c r="D320" s="12" t="s">
        <f>IF($A320&lt;&gt;"",$K320,)</f>
      </c>
      <c r="E320" s="12" t="str">
        <v/>
      </c>
      <c r="F320" s="11" t="str">
        <f>IF($A320&lt;&gt;"",MAXIFS(Token!$C:$C,Token!$A:$A,$D320),)</f>
        <v/>
      </c>
    </row>
    <row r="321">
      <c r="A321" s="32">
        <f>IF(IFERROR($H321,0)*$J321&gt;0,$L321/86400+DATE(1970,1,1)+IF($L321*1&gt;=$G$5,$G$6,0),)</f>
        <v>0</v>
      </c>
      <c r="B321" s="22" t="e">
        <f>IF($A321&lt;&gt;"",$E321*$F321,)</f>
        <v>#VALUE!</v>
      </c>
      <c r="C321" s="12" t="str">
        <f>IF($A321&lt;&gt;"",MINIFS(Merchant!$A:$A,Merchant!$C:$C,$G$2),)</f>
        <v/>
      </c>
      <c r="D321" s="12" t="s">
        <f>IF($A321&lt;&gt;"",$K321,)</f>
      </c>
      <c r="E321" s="12" t="str">
        <v/>
      </c>
      <c r="F321" s="11" t="str">
        <f>IF($A321&lt;&gt;"",MAXIFS(Token!$C:$C,Token!$A:$A,$D321),)</f>
        <v/>
      </c>
    </row>
    <row r="322">
      <c r="A322" s="32">
        <f>IF(IFERROR($H322,0)*$J322&gt;0,$L322/86400+DATE(1970,1,1)+IF($L322*1&gt;=$G$5,$G$6,0),)</f>
        <v>0</v>
      </c>
      <c r="B322" s="22" t="e">
        <f>IF($A322&lt;&gt;"",$E322*$F322,)</f>
        <v>#VALUE!</v>
      </c>
      <c r="C322" s="12" t="str">
        <f>IF($A322&lt;&gt;"",MINIFS(Merchant!$A:$A,Merchant!$C:$C,$G$2),)</f>
        <v/>
      </c>
      <c r="D322" s="12" t="s">
        <f>IF($A322&lt;&gt;"",$K322,)</f>
      </c>
      <c r="E322" s="12" t="str">
        <v/>
      </c>
      <c r="F322" s="11" t="str">
        <f>IF($A322&lt;&gt;"",MAXIFS(Token!$C:$C,Token!$A:$A,$D322),)</f>
        <v/>
      </c>
    </row>
    <row r="323">
      <c r="A323" s="32">
        <f>IF(IFERROR($H323,0)*$J323&gt;0,$L323/86400+DATE(1970,1,1)+IF($L323*1&gt;=$G$5,$G$6,0),)</f>
        <v>0</v>
      </c>
      <c r="B323" s="22" t="e">
        <f>IF($A323&lt;&gt;"",$E323*$F323,)</f>
        <v>#VALUE!</v>
      </c>
      <c r="C323" s="12" t="str">
        <f>IF($A323&lt;&gt;"",MINIFS(Merchant!$A:$A,Merchant!$C:$C,$G$2),)</f>
        <v/>
      </c>
      <c r="D323" s="12" t="s">
        <f>IF($A323&lt;&gt;"",$K323,)</f>
      </c>
      <c r="E323" s="12" t="str">
        <v/>
      </c>
      <c r="F323" s="11" t="str">
        <f>IF($A323&lt;&gt;"",MAXIFS(Token!$C:$C,Token!$A:$A,$D323),)</f>
        <v/>
      </c>
    </row>
    <row r="324">
      <c r="A324" s="32">
        <f>IF(IFERROR($H324,0)*$J324&gt;0,$L324/86400+DATE(1970,1,1)+IF($L324*1&gt;=$G$5,$G$6,0),)</f>
        <v>0</v>
      </c>
      <c r="B324" s="22" t="e">
        <f>IF($A324&lt;&gt;"",$E324*$F324,)</f>
        <v>#VALUE!</v>
      </c>
      <c r="C324" s="12" t="str">
        <f>IF($A324&lt;&gt;"",MINIFS(Merchant!$A:$A,Merchant!$C:$C,$G$2),)</f>
        <v/>
      </c>
      <c r="D324" s="12" t="s">
        <f>IF($A324&lt;&gt;"",$K324,)</f>
      </c>
      <c r="E324" s="12" t="str">
        <v/>
      </c>
      <c r="F324" s="11" t="str">
        <f>IF($A324&lt;&gt;"",MAXIFS(Token!$C:$C,Token!$A:$A,$D324),)</f>
        <v/>
      </c>
    </row>
    <row r="325">
      <c r="A325" s="32">
        <f>IF(IFERROR($H325,0)*$J325&gt;0,$L325/86400+DATE(1970,1,1)+IF($L325*1&gt;=$G$5,$G$6,0),)</f>
        <v>0</v>
      </c>
      <c r="B325" s="22" t="e">
        <f>IF($A325&lt;&gt;"",$E325*$F325,)</f>
        <v>#VALUE!</v>
      </c>
      <c r="C325" s="12" t="str">
        <f>IF($A325&lt;&gt;"",MINIFS(Merchant!$A:$A,Merchant!$C:$C,$G$2),)</f>
        <v/>
      </c>
      <c r="D325" s="12" t="s">
        <f>IF($A325&lt;&gt;"",$K325,)</f>
      </c>
      <c r="E325" s="12" t="str">
        <v/>
      </c>
      <c r="F325" s="11" t="str">
        <f>IF($A325&lt;&gt;"",MAXIFS(Token!$C:$C,Token!$A:$A,$D325),)</f>
        <v/>
      </c>
    </row>
    <row r="326">
      <c r="A326" s="32">
        <f>IF(IFERROR($H326,0)*$J326&gt;0,$L326/86400+DATE(1970,1,1)+IF($L326*1&gt;=$G$5,$G$6,0),)</f>
        <v>0</v>
      </c>
      <c r="B326" s="22" t="e">
        <f>IF($A326&lt;&gt;"",$E326*$F326,)</f>
        <v>#VALUE!</v>
      </c>
      <c r="C326" s="12" t="str">
        <f>IF($A326&lt;&gt;"",MINIFS(Merchant!$A:$A,Merchant!$C:$C,$G$2),)</f>
        <v/>
      </c>
      <c r="D326" s="12" t="s">
        <f>IF($A326&lt;&gt;"",$K326,)</f>
      </c>
      <c r="E326" s="12" t="str">
        <v/>
      </c>
      <c r="F326" s="11" t="str">
        <f>IF($A326&lt;&gt;"",MAXIFS(Token!$C:$C,Token!$A:$A,$D326),)</f>
        <v/>
      </c>
    </row>
    <row r="327">
      <c r="A327" s="32">
        <f>IF(IFERROR($H327,0)*$J327&gt;0,$L327/86400+DATE(1970,1,1)+IF($L327*1&gt;=$G$5,$G$6,0),)</f>
        <v>0</v>
      </c>
      <c r="B327" s="22" t="e">
        <f>IF($A327&lt;&gt;"",$E327*$F327,)</f>
        <v>#VALUE!</v>
      </c>
      <c r="C327" s="12" t="str">
        <f>IF($A327&lt;&gt;"",MINIFS(Merchant!$A:$A,Merchant!$C:$C,$G$2),)</f>
        <v/>
      </c>
      <c r="D327" s="12" t="s">
        <f>IF($A327&lt;&gt;"",$K327,)</f>
      </c>
      <c r="E327" s="12" t="str">
        <v/>
      </c>
      <c r="F327" s="11" t="str">
        <f>IF($A327&lt;&gt;"",MAXIFS(Token!$C:$C,Token!$A:$A,$D327),)</f>
        <v/>
      </c>
    </row>
    <row r="328">
      <c r="A328" s="32">
        <f>IF(IFERROR($H328,0)*$J328&gt;0,$L328/86400+DATE(1970,1,1)+IF($L328*1&gt;=$G$5,$G$6,0),)</f>
        <v>0</v>
      </c>
      <c r="B328" s="22" t="e">
        <f>IF($A328&lt;&gt;"",$E328*$F328,)</f>
        <v>#VALUE!</v>
      </c>
      <c r="C328" s="12" t="str">
        <f>IF($A328&lt;&gt;"",MINIFS(Merchant!$A:$A,Merchant!$C:$C,$G$2),)</f>
        <v/>
      </c>
      <c r="D328" s="12" t="s">
        <f>IF($A328&lt;&gt;"",$K328,)</f>
      </c>
      <c r="E328" s="12" t="str">
        <v/>
      </c>
      <c r="F328" s="11" t="str">
        <f>IF($A328&lt;&gt;"",MAXIFS(Token!$C:$C,Token!$A:$A,$D328),)</f>
        <v/>
      </c>
    </row>
    <row r="329">
      <c r="A329" s="32">
        <f>IF(IFERROR($H329,0)*$J329&gt;0,$L329/86400+DATE(1970,1,1)+IF($L329*1&gt;=$G$5,$G$6,0),)</f>
        <v>0</v>
      </c>
      <c r="B329" s="22" t="e">
        <f>IF($A329&lt;&gt;"",$E329*$F329,)</f>
        <v>#VALUE!</v>
      </c>
      <c r="C329" s="12" t="str">
        <f>IF($A329&lt;&gt;"",MINIFS(Merchant!$A:$A,Merchant!$C:$C,$G$2),)</f>
        <v/>
      </c>
      <c r="D329" s="12" t="s">
        <f>IF($A329&lt;&gt;"",$K329,)</f>
      </c>
      <c r="E329" s="12" t="str">
        <v/>
      </c>
      <c r="F329" s="11" t="str">
        <f>IF($A329&lt;&gt;"",MAXIFS(Token!$C:$C,Token!$A:$A,$D329),)</f>
        <v/>
      </c>
    </row>
    <row r="330">
      <c r="A330" s="32">
        <f>IF(IFERROR($H330,0)*$J330&gt;0,$L330/86400+DATE(1970,1,1)+IF($L330*1&gt;=$G$5,$G$6,0),)</f>
        <v>0</v>
      </c>
      <c r="B330" s="22" t="e">
        <f>IF($A330&lt;&gt;"",$E330*$F330,)</f>
        <v>#VALUE!</v>
      </c>
      <c r="C330" s="12" t="str">
        <f>IF($A330&lt;&gt;"",MINIFS(Merchant!$A:$A,Merchant!$C:$C,$G$2),)</f>
        <v/>
      </c>
      <c r="D330" s="12" t="s">
        <f>IF($A330&lt;&gt;"",$K330,)</f>
      </c>
      <c r="E330" s="12" t="str">
        <v/>
      </c>
      <c r="F330" s="11" t="str">
        <f>IF($A330&lt;&gt;"",MAXIFS(Token!$C:$C,Token!$A:$A,$D330),)</f>
        <v/>
      </c>
    </row>
    <row r="331">
      <c r="A331" s="32">
        <f>IF(IFERROR($H331,0)*$J331&gt;0,$L331/86400+DATE(1970,1,1)+IF($L331*1&gt;=$G$5,$G$6,0),)</f>
        <v>0</v>
      </c>
      <c r="B331" s="22" t="e">
        <f>IF($A331&lt;&gt;"",$E331*$F331,)</f>
        <v>#VALUE!</v>
      </c>
      <c r="C331" s="12" t="str">
        <f>IF($A331&lt;&gt;"",MINIFS(Merchant!$A:$A,Merchant!$C:$C,$G$2),)</f>
        <v/>
      </c>
      <c r="D331" s="12" t="s">
        <f>IF($A331&lt;&gt;"",$K331,)</f>
      </c>
      <c r="E331" s="12" t="str">
        <v/>
      </c>
      <c r="F331" s="11" t="str">
        <f>IF($A331&lt;&gt;"",MAXIFS(Token!$C:$C,Token!$A:$A,$D331),)</f>
        <v/>
      </c>
    </row>
    <row r="332">
      <c r="A332" s="32">
        <f>IF(IFERROR($H332,0)*$J332&gt;0,$L332/86400+DATE(1970,1,1)+IF($L332*1&gt;=$G$5,$G$6,0),)</f>
        <v>0</v>
      </c>
      <c r="B332" s="22" t="e">
        <f>IF($A332&lt;&gt;"",$E332*$F332,)</f>
        <v>#VALUE!</v>
      </c>
      <c r="C332" s="12" t="str">
        <f>IF($A332&lt;&gt;"",MINIFS(Merchant!$A:$A,Merchant!$C:$C,$G$2),)</f>
        <v/>
      </c>
      <c r="D332" s="12" t="s">
        <f>IF($A332&lt;&gt;"",$K332,)</f>
      </c>
      <c r="E332" s="12" t="str">
        <v/>
      </c>
      <c r="F332" s="11" t="str">
        <f>IF($A332&lt;&gt;"",MAXIFS(Token!$C:$C,Token!$A:$A,$D332),)</f>
        <v/>
      </c>
    </row>
    <row r="333">
      <c r="A333" s="32">
        <f>IF(IFERROR($H333,0)*$J333&gt;0,$L333/86400+DATE(1970,1,1)+IF($L333*1&gt;=$G$5,$G$6,0),)</f>
        <v>0</v>
      </c>
      <c r="B333" s="22" t="e">
        <f>IF($A333&lt;&gt;"",$E333*$F333,)</f>
        <v>#VALUE!</v>
      </c>
      <c r="C333" s="12" t="str">
        <f>IF($A333&lt;&gt;"",MINIFS(Merchant!$A:$A,Merchant!$C:$C,$G$2),)</f>
        <v/>
      </c>
      <c r="D333" s="12" t="s">
        <f>IF($A333&lt;&gt;"",$K333,)</f>
      </c>
      <c r="E333" s="12" t="str">
        <v/>
      </c>
      <c r="F333" s="11" t="str">
        <f>IF($A333&lt;&gt;"",MAXIFS(Token!$C:$C,Token!$A:$A,$D333),)</f>
        <v/>
      </c>
    </row>
    <row r="334">
      <c r="A334" s="32">
        <f>IF(IFERROR($H334,0)*$J334&gt;0,$L334/86400+DATE(1970,1,1)+IF($L334*1&gt;=$G$5,$G$6,0),)</f>
        <v>0</v>
      </c>
      <c r="B334" s="22" t="e">
        <f>IF($A334&lt;&gt;"",$E334*$F334,)</f>
        <v>#VALUE!</v>
      </c>
      <c r="C334" s="12" t="str">
        <f>IF($A334&lt;&gt;"",MINIFS(Merchant!$A:$A,Merchant!$C:$C,$G$2),)</f>
        <v/>
      </c>
      <c r="D334" s="12" t="s">
        <f>IF($A334&lt;&gt;"",$K334,)</f>
      </c>
      <c r="E334" s="12" t="str">
        <v/>
      </c>
      <c r="F334" s="11" t="str">
        <f>IF($A334&lt;&gt;"",MAXIFS(Token!$C:$C,Token!$A:$A,$D334),)</f>
        <v/>
      </c>
    </row>
    <row r="335">
      <c r="A335" s="32">
        <f>IF(IFERROR($H335,0)*$J335&gt;0,$L335/86400+DATE(1970,1,1)+IF($L335*1&gt;=$G$5,$G$6,0),)</f>
        <v>0</v>
      </c>
      <c r="B335" s="22" t="e">
        <f>IF($A335&lt;&gt;"",$E335*$F335,)</f>
        <v>#VALUE!</v>
      </c>
      <c r="C335" s="12" t="str">
        <f>IF($A335&lt;&gt;"",MINIFS(Merchant!$A:$A,Merchant!$C:$C,$G$2),)</f>
        <v/>
      </c>
      <c r="D335" s="12" t="s">
        <f>IF($A335&lt;&gt;"",$K335,)</f>
      </c>
      <c r="E335" s="12" t="str">
        <v/>
      </c>
      <c r="F335" s="11" t="str">
        <f>IF($A335&lt;&gt;"",MAXIFS(Token!$C:$C,Token!$A:$A,$D335),)</f>
        <v/>
      </c>
    </row>
    <row r="336">
      <c r="A336" s="32">
        <f>IF(IFERROR($H336,0)*$J336&gt;0,$L336/86400+DATE(1970,1,1)+IF($L336*1&gt;=$G$5,$G$6,0),)</f>
        <v>0</v>
      </c>
      <c r="B336" s="22" t="e">
        <f>IF($A336&lt;&gt;"",$E336*$F336,)</f>
        <v>#VALUE!</v>
      </c>
      <c r="C336" s="12" t="str">
        <f>IF($A336&lt;&gt;"",MINIFS(Merchant!$A:$A,Merchant!$C:$C,$G$2),)</f>
        <v/>
      </c>
      <c r="D336" s="12" t="s">
        <f>IF($A336&lt;&gt;"",$K336,)</f>
      </c>
      <c r="E336" s="12" t="str">
        <v/>
      </c>
      <c r="F336" s="11" t="str">
        <f>IF($A336&lt;&gt;"",MAXIFS(Token!$C:$C,Token!$A:$A,$D336),)</f>
        <v/>
      </c>
    </row>
    <row r="337">
      <c r="A337" s="32">
        <f>IF(IFERROR($H337,0)*$J337&gt;0,$L337/86400+DATE(1970,1,1)+IF($L337*1&gt;=$G$5,$G$6,0),)</f>
        <v>0</v>
      </c>
      <c r="B337" s="22" t="e">
        <f>IF($A337&lt;&gt;"",$E337*$F337,)</f>
        <v>#VALUE!</v>
      </c>
      <c r="C337" s="12" t="str">
        <f>IF($A337&lt;&gt;"",MINIFS(Merchant!$A:$A,Merchant!$C:$C,$G$2),)</f>
        <v/>
      </c>
      <c r="D337" s="12" t="s">
        <f>IF($A337&lt;&gt;"",$K337,)</f>
      </c>
      <c r="E337" s="12" t="str">
        <v/>
      </c>
      <c r="F337" s="11" t="str">
        <f>IF($A337&lt;&gt;"",MAXIFS(Token!$C:$C,Token!$A:$A,$D337),)</f>
        <v/>
      </c>
    </row>
    <row r="338">
      <c r="A338" s="32">
        <f>IF(IFERROR($H338,0)*$J338&gt;0,$L338/86400+DATE(1970,1,1)+IF($L338*1&gt;=$G$5,$G$6,0),)</f>
        <v>0</v>
      </c>
      <c r="B338" s="22" t="e">
        <f>IF($A338&lt;&gt;"",$E338*$F338,)</f>
        <v>#VALUE!</v>
      </c>
      <c r="C338" s="12" t="str">
        <f>IF($A338&lt;&gt;"",MINIFS(Merchant!$A:$A,Merchant!$C:$C,$G$2),)</f>
        <v/>
      </c>
      <c r="D338" s="12" t="s">
        <f>IF($A338&lt;&gt;"",$K338,)</f>
      </c>
      <c r="E338" s="12" t="str">
        <v/>
      </c>
      <c r="F338" s="11" t="str">
        <f>IF($A338&lt;&gt;"",MAXIFS(Token!$C:$C,Token!$A:$A,$D338),)</f>
        <v/>
      </c>
    </row>
    <row r="339">
      <c r="A339" s="32">
        <f>IF(IFERROR($H339,0)*$J339&gt;0,$L339/86400+DATE(1970,1,1)+IF($L339*1&gt;=$G$5,$G$6,0),)</f>
        <v>0</v>
      </c>
      <c r="B339" s="22" t="e">
        <f>IF($A339&lt;&gt;"",$E339*$F339,)</f>
        <v>#VALUE!</v>
      </c>
      <c r="C339" s="12" t="str">
        <f>IF($A339&lt;&gt;"",MINIFS(Merchant!$A:$A,Merchant!$C:$C,$G$2),)</f>
        <v/>
      </c>
      <c r="D339" s="12" t="s">
        <f>IF($A339&lt;&gt;"",$K339,)</f>
      </c>
      <c r="E339" s="12" t="str">
        <v/>
      </c>
      <c r="F339" s="11" t="str">
        <f>IF($A339&lt;&gt;"",MAXIFS(Token!$C:$C,Token!$A:$A,$D339),)</f>
        <v/>
      </c>
    </row>
    <row r="340">
      <c r="A340" s="32">
        <f>IF(IFERROR($H340,0)*$J340&gt;0,$L340/86400+DATE(1970,1,1)+IF($L340*1&gt;=$G$5,$G$6,0),)</f>
        <v>0</v>
      </c>
      <c r="B340" s="22" t="e">
        <f>IF($A340&lt;&gt;"",$E340*$F340,)</f>
        <v>#VALUE!</v>
      </c>
      <c r="C340" s="12" t="str">
        <f>IF($A340&lt;&gt;"",MINIFS(Merchant!$A:$A,Merchant!$C:$C,$G$2),)</f>
        <v/>
      </c>
      <c r="D340" s="12" t="s">
        <f>IF($A340&lt;&gt;"",$K340,)</f>
      </c>
      <c r="E340" s="12" t="str">
        <v/>
      </c>
      <c r="F340" s="11" t="str">
        <f>IF($A340&lt;&gt;"",MAXIFS(Token!$C:$C,Token!$A:$A,$D340),)</f>
        <v/>
      </c>
    </row>
    <row r="341">
      <c r="A341" s="32">
        <f>IF(IFERROR($H341,0)*$J341&gt;0,$L341/86400+DATE(1970,1,1)+IF($L341*1&gt;=$G$5,$G$6,0),)</f>
        <v>0</v>
      </c>
      <c r="B341" s="22" t="e">
        <f>IF($A341&lt;&gt;"",$E341*$F341,)</f>
        <v>#VALUE!</v>
      </c>
      <c r="C341" s="12" t="str">
        <f>IF($A341&lt;&gt;"",MINIFS(Merchant!$A:$A,Merchant!$C:$C,$G$2),)</f>
        <v/>
      </c>
      <c r="D341" s="12" t="s">
        <f>IF($A341&lt;&gt;"",$K341,)</f>
      </c>
      <c r="E341" s="12" t="str">
        <v/>
      </c>
      <c r="F341" s="11" t="str">
        <f>IF($A341&lt;&gt;"",MAXIFS(Token!$C:$C,Token!$A:$A,$D341),)</f>
        <v/>
      </c>
    </row>
    <row r="342">
      <c r="A342" s="32">
        <f>IF(IFERROR($H342,0)*$J342&gt;0,$L342/86400+DATE(1970,1,1)+IF($L342*1&gt;=$G$5,$G$6,0),)</f>
        <v>0</v>
      </c>
      <c r="B342" s="22" t="e">
        <f>IF($A342&lt;&gt;"",$E342*$F342,)</f>
        <v>#VALUE!</v>
      </c>
      <c r="C342" s="12" t="str">
        <f>IF($A342&lt;&gt;"",MINIFS(Merchant!$A:$A,Merchant!$C:$C,$G$2),)</f>
        <v/>
      </c>
      <c r="D342" s="12" t="s">
        <f>IF($A342&lt;&gt;"",$K342,)</f>
      </c>
      <c r="E342" s="12" t="str">
        <v/>
      </c>
      <c r="F342" s="11" t="str">
        <f>IF($A342&lt;&gt;"",MAXIFS(Token!$C:$C,Token!$A:$A,$D342),)</f>
        <v/>
      </c>
    </row>
    <row r="343">
      <c r="A343" s="32">
        <f>IF(IFERROR($H343,0)*$J343&gt;0,$L343/86400+DATE(1970,1,1)+IF($L343*1&gt;=$G$5,$G$6,0),)</f>
        <v>0</v>
      </c>
      <c r="B343" s="22" t="e">
        <f>IF($A343&lt;&gt;"",$E343*$F343,)</f>
        <v>#VALUE!</v>
      </c>
      <c r="C343" s="12" t="str">
        <f>IF($A343&lt;&gt;"",MINIFS(Merchant!$A:$A,Merchant!$C:$C,$G$2),)</f>
        <v/>
      </c>
      <c r="D343" s="12" t="s">
        <f>IF($A343&lt;&gt;"",$K343,)</f>
      </c>
      <c r="E343" s="12" t="str">
        <v/>
      </c>
      <c r="F343" s="11" t="str">
        <f>IF($A343&lt;&gt;"",MAXIFS(Token!$C:$C,Token!$A:$A,$D343),)</f>
        <v/>
      </c>
    </row>
    <row r="344">
      <c r="A344" s="32">
        <f>IF(IFERROR($H344,0)*$J344&gt;0,$L344/86400+DATE(1970,1,1)+IF($L344*1&gt;=$G$5,$G$6,0),)</f>
        <v>0</v>
      </c>
      <c r="B344" s="22" t="e">
        <f>IF($A344&lt;&gt;"",$E344*$F344,)</f>
        <v>#VALUE!</v>
      </c>
      <c r="C344" s="12" t="str">
        <f>IF($A344&lt;&gt;"",MINIFS(Merchant!$A:$A,Merchant!$C:$C,$G$2),)</f>
        <v/>
      </c>
      <c r="D344" s="12" t="s">
        <f>IF($A344&lt;&gt;"",$K344,)</f>
      </c>
      <c r="E344" s="12" t="str">
        <v/>
      </c>
      <c r="F344" s="11" t="str">
        <f>IF($A344&lt;&gt;"",MAXIFS(Token!$C:$C,Token!$A:$A,$D344),)</f>
        <v/>
      </c>
    </row>
    <row r="345">
      <c r="A345" s="32">
        <f>IF(IFERROR($H345,0)*$J345&gt;0,$L345/86400+DATE(1970,1,1)+IF($L345*1&gt;=$G$5,$G$6,0),)</f>
        <v>0</v>
      </c>
      <c r="B345" s="22" t="e">
        <f>IF($A345&lt;&gt;"",$E345*$F345,)</f>
        <v>#VALUE!</v>
      </c>
      <c r="C345" s="12" t="str">
        <f>IF($A345&lt;&gt;"",MINIFS(Merchant!$A:$A,Merchant!$C:$C,$G$2),)</f>
        <v/>
      </c>
      <c r="D345" s="12" t="s">
        <f>IF($A345&lt;&gt;"",$K345,)</f>
      </c>
      <c r="E345" s="12" t="str">
        <v/>
      </c>
      <c r="F345" s="11" t="str">
        <f>IF($A345&lt;&gt;"",MAXIFS(Token!$C:$C,Token!$A:$A,$D345),)</f>
        <v/>
      </c>
    </row>
    <row r="346">
      <c r="A346" s="32">
        <f>IF(IFERROR($H346,0)*$J346&gt;0,$L346/86400+DATE(1970,1,1)+IF($L346*1&gt;=$G$5,$G$6,0),)</f>
        <v>0</v>
      </c>
      <c r="B346" s="22" t="e">
        <f>IF($A346&lt;&gt;"",$E346*$F346,)</f>
        <v>#VALUE!</v>
      </c>
      <c r="C346" s="12" t="str">
        <f>IF($A346&lt;&gt;"",MINIFS(Merchant!$A:$A,Merchant!$C:$C,$G$2),)</f>
        <v/>
      </c>
      <c r="D346" s="12" t="s">
        <f>IF($A346&lt;&gt;"",$K346,)</f>
      </c>
      <c r="E346" s="12" t="str">
        <v/>
      </c>
      <c r="F346" s="11" t="str">
        <f>IF($A346&lt;&gt;"",MAXIFS(Token!$C:$C,Token!$A:$A,$D346),)</f>
        <v/>
      </c>
    </row>
    <row r="347">
      <c r="A347" s="32">
        <f>IF(IFERROR($H347,0)*$J347&gt;0,$L347/86400+DATE(1970,1,1)+IF($L347*1&gt;=$G$5,$G$6,0),)</f>
        <v>0</v>
      </c>
      <c r="B347" s="22" t="e">
        <f>IF($A347&lt;&gt;"",$E347*$F347,)</f>
        <v>#VALUE!</v>
      </c>
      <c r="C347" s="12" t="str">
        <f>IF($A347&lt;&gt;"",MINIFS(Merchant!$A:$A,Merchant!$C:$C,$G$2),)</f>
        <v/>
      </c>
      <c r="D347" s="12" t="s">
        <f>IF($A347&lt;&gt;"",$K347,)</f>
      </c>
      <c r="E347" s="12" t="str">
        <v/>
      </c>
      <c r="F347" s="11" t="str">
        <f>IF($A347&lt;&gt;"",MAXIFS(Token!$C:$C,Token!$A:$A,$D347),)</f>
        <v/>
      </c>
    </row>
    <row r="348">
      <c r="A348" s="32">
        <f>IF(IFERROR($H348,0)*$J348&gt;0,$L348/86400+DATE(1970,1,1)+IF($L348*1&gt;=$G$5,$G$6,0),)</f>
        <v>0</v>
      </c>
      <c r="B348" s="22" t="e">
        <f>IF($A348&lt;&gt;"",$E348*$F348,)</f>
        <v>#VALUE!</v>
      </c>
      <c r="C348" s="12" t="str">
        <f>IF($A348&lt;&gt;"",MINIFS(Merchant!$A:$A,Merchant!$C:$C,$G$2),)</f>
        <v/>
      </c>
      <c r="D348" s="12" t="s">
        <f>IF($A348&lt;&gt;"",$K348,)</f>
      </c>
      <c r="E348" s="12" t="str">
        <v/>
      </c>
      <c r="F348" s="11" t="str">
        <f>IF($A348&lt;&gt;"",MAXIFS(Token!$C:$C,Token!$A:$A,$D348),)</f>
        <v/>
      </c>
    </row>
    <row r="349">
      <c r="A349" s="32">
        <f>IF(IFERROR($H349,0)*$J349&gt;0,$L349/86400+DATE(1970,1,1)+IF($L349*1&gt;=$G$5,$G$6,0),)</f>
        <v>0</v>
      </c>
      <c r="B349" s="22" t="e">
        <f>IF($A349&lt;&gt;"",$E349*$F349,)</f>
        <v>#VALUE!</v>
      </c>
      <c r="C349" s="12" t="str">
        <f>IF($A349&lt;&gt;"",MINIFS(Merchant!$A:$A,Merchant!$C:$C,$G$2),)</f>
        <v/>
      </c>
      <c r="D349" s="12" t="s">
        <f>IF($A349&lt;&gt;"",$K349,)</f>
      </c>
      <c r="E349" s="12" t="str">
        <v/>
      </c>
      <c r="F349" s="11" t="str">
        <f>IF($A349&lt;&gt;"",MAXIFS(Token!$C:$C,Token!$A:$A,$D349),)</f>
        <v/>
      </c>
    </row>
    <row r="350">
      <c r="A350" s="32">
        <f>IF(IFERROR($H350,0)*$J350&gt;0,$L350/86400+DATE(1970,1,1)+IF($L350*1&gt;=$G$5,$G$6,0),)</f>
        <v>0</v>
      </c>
      <c r="B350" s="22" t="e">
        <f>IF($A350&lt;&gt;"",$E350*$F350,)</f>
        <v>#VALUE!</v>
      </c>
      <c r="C350" s="12" t="str">
        <f>IF($A350&lt;&gt;"",MINIFS(Merchant!$A:$A,Merchant!$C:$C,$G$2),)</f>
        <v/>
      </c>
      <c r="D350" s="12" t="s">
        <f>IF($A350&lt;&gt;"",$K350,)</f>
      </c>
      <c r="E350" s="12" t="str">
        <v/>
      </c>
      <c r="F350" s="11" t="str">
        <f>IF($A350&lt;&gt;"",MAXIFS(Token!$C:$C,Token!$A:$A,$D350),)</f>
        <v/>
      </c>
    </row>
    <row r="351">
      <c r="A351" s="32">
        <f>IF(IFERROR($H351,0)*$J351&gt;0,$L351/86400+DATE(1970,1,1)+IF($L351*1&gt;=$G$5,$G$6,0),)</f>
        <v>0</v>
      </c>
      <c r="B351" s="22" t="e">
        <f>IF($A351&lt;&gt;"",$E351*$F351,)</f>
        <v>#VALUE!</v>
      </c>
      <c r="C351" s="12" t="str">
        <f>IF($A351&lt;&gt;"",MINIFS(Merchant!$A:$A,Merchant!$C:$C,$G$2),)</f>
        <v/>
      </c>
      <c r="D351" s="12" t="s">
        <f>IF($A351&lt;&gt;"",$K351,)</f>
      </c>
      <c r="E351" s="12" t="str">
        <v/>
      </c>
      <c r="F351" s="11" t="str">
        <f>IF($A351&lt;&gt;"",MAXIFS(Token!$C:$C,Token!$A:$A,$D351),)</f>
        <v/>
      </c>
    </row>
    <row r="352">
      <c r="A352" s="32">
        <f>IF(IFERROR($H352,0)*$J352&gt;0,$L352/86400+DATE(1970,1,1)+IF($L352*1&gt;=$G$5,$G$6,0),)</f>
        <v>0</v>
      </c>
      <c r="B352" s="22" t="e">
        <f>IF($A352&lt;&gt;"",$E352*$F352,)</f>
        <v>#VALUE!</v>
      </c>
      <c r="C352" s="12" t="str">
        <f>IF($A352&lt;&gt;"",MINIFS(Merchant!$A:$A,Merchant!$C:$C,$G$2),)</f>
        <v/>
      </c>
      <c r="D352" s="12" t="s">
        <f>IF($A352&lt;&gt;"",$K352,)</f>
      </c>
      <c r="E352" s="12" t="str">
        <v/>
      </c>
      <c r="F352" s="11" t="str">
        <f>IF($A352&lt;&gt;"",MAXIFS(Token!$C:$C,Token!$A:$A,$D352),)</f>
        <v/>
      </c>
    </row>
    <row r="353">
      <c r="A353" s="32">
        <f>IF(IFERROR($H353,0)*$J353&gt;0,$L353/86400+DATE(1970,1,1)+IF($L353*1&gt;=$G$5,$G$6,0),)</f>
        <v>0</v>
      </c>
      <c r="B353" s="22" t="e">
        <f>IF($A353&lt;&gt;"",$E353*$F353,)</f>
        <v>#VALUE!</v>
      </c>
      <c r="C353" s="12" t="str">
        <f>IF($A353&lt;&gt;"",MINIFS(Merchant!$A:$A,Merchant!$C:$C,$G$2),)</f>
        <v/>
      </c>
      <c r="D353" s="12" t="s">
        <f>IF($A353&lt;&gt;"",$K353,)</f>
      </c>
      <c r="E353" s="12" t="str">
        <v/>
      </c>
      <c r="F353" s="11" t="str">
        <f>IF($A353&lt;&gt;"",MAXIFS(Token!$C:$C,Token!$A:$A,$D353),)</f>
        <v/>
      </c>
    </row>
    <row r="354">
      <c r="A354" s="32">
        <f>IF(IFERROR($H354,0)*$J354&gt;0,$L354/86400+DATE(1970,1,1)+IF($L354*1&gt;=$G$5,$G$6,0),)</f>
        <v>0</v>
      </c>
      <c r="B354" s="22" t="e">
        <f>IF($A354&lt;&gt;"",$E354*$F354,)</f>
        <v>#VALUE!</v>
      </c>
      <c r="C354" s="12" t="str">
        <f>IF($A354&lt;&gt;"",MINIFS(Merchant!$A:$A,Merchant!$C:$C,$G$2),)</f>
        <v/>
      </c>
      <c r="D354" s="12" t="s">
        <f>IF($A354&lt;&gt;"",$K354,)</f>
      </c>
      <c r="E354" s="12" t="str">
        <v/>
      </c>
      <c r="F354" s="11" t="str">
        <f>IF($A354&lt;&gt;"",MAXIFS(Token!$C:$C,Token!$A:$A,$D354),)</f>
        <v/>
      </c>
    </row>
    <row r="355">
      <c r="A355" s="32">
        <f>IF(IFERROR($H355,0)*$J355&gt;0,$L355/86400+DATE(1970,1,1)+IF($L355*1&gt;=$G$5,$G$6,0),)</f>
        <v>0</v>
      </c>
      <c r="B355" s="22" t="e">
        <f>IF($A355&lt;&gt;"",$E355*$F355,)</f>
        <v>#VALUE!</v>
      </c>
      <c r="C355" s="12" t="str">
        <f>IF($A355&lt;&gt;"",MINIFS(Merchant!$A:$A,Merchant!$C:$C,$G$2),)</f>
        <v/>
      </c>
      <c r="D355" s="12" t="s">
        <f>IF($A355&lt;&gt;"",$K355,)</f>
      </c>
      <c r="E355" s="12" t="str">
        <v/>
      </c>
      <c r="F355" s="11" t="str">
        <f>IF($A355&lt;&gt;"",MAXIFS(Token!$C:$C,Token!$A:$A,$D355),)</f>
        <v/>
      </c>
    </row>
    <row r="356">
      <c r="A356" s="32">
        <f>IF(IFERROR($H356,0)*$J356&gt;0,$L356/86400+DATE(1970,1,1)+IF($L356*1&gt;=$G$5,$G$6,0),)</f>
        <v>0</v>
      </c>
      <c r="B356" s="22" t="e">
        <f>IF($A356&lt;&gt;"",$E356*$F356,)</f>
        <v>#VALUE!</v>
      </c>
      <c r="C356" s="12" t="str">
        <f>IF($A356&lt;&gt;"",MINIFS(Merchant!$A:$A,Merchant!$C:$C,$G$2),)</f>
        <v/>
      </c>
      <c r="D356" s="12" t="s">
        <f>IF($A356&lt;&gt;"",$K356,)</f>
      </c>
      <c r="E356" s="12" t="str">
        <v/>
      </c>
      <c r="F356" s="11" t="str">
        <f>IF($A356&lt;&gt;"",MAXIFS(Token!$C:$C,Token!$A:$A,$D356),)</f>
        <v/>
      </c>
    </row>
    <row r="357">
      <c r="A357" s="32">
        <f>IF(IFERROR($H357,0)*$J357&gt;0,$L357/86400+DATE(1970,1,1)+IF($L357*1&gt;=$G$5,$G$6,0),)</f>
        <v>0</v>
      </c>
      <c r="B357" s="22" t="e">
        <f>IF($A357&lt;&gt;"",$E357*$F357,)</f>
        <v>#VALUE!</v>
      </c>
      <c r="C357" s="12" t="str">
        <f>IF($A357&lt;&gt;"",MINIFS(Merchant!$A:$A,Merchant!$C:$C,$G$2),)</f>
        <v/>
      </c>
      <c r="D357" s="12" t="s">
        <f>IF($A357&lt;&gt;"",$K357,)</f>
      </c>
      <c r="E357" s="12" t="str">
        <v/>
      </c>
      <c r="F357" s="11" t="str">
        <f>IF($A357&lt;&gt;"",MAXIFS(Token!$C:$C,Token!$A:$A,$D357),)</f>
        <v/>
      </c>
    </row>
    <row r="358">
      <c r="A358" s="32">
        <f>IF(IFERROR($H358,0)*$J358&gt;0,$L358/86400+DATE(1970,1,1)+IF($L358*1&gt;=$G$5,$G$6,0),)</f>
        <v>0</v>
      </c>
      <c r="B358" s="22" t="e">
        <f>IF($A358&lt;&gt;"",$E358*$F358,)</f>
        <v>#VALUE!</v>
      </c>
      <c r="C358" s="12" t="str">
        <f>IF($A358&lt;&gt;"",MINIFS(Merchant!$A:$A,Merchant!$C:$C,$G$2),)</f>
        <v/>
      </c>
      <c r="D358" s="12" t="s">
        <f>IF($A358&lt;&gt;"",$K358,)</f>
      </c>
      <c r="E358" s="12" t="str">
        <v/>
      </c>
      <c r="F358" s="11" t="str">
        <f>IF($A358&lt;&gt;"",MAXIFS(Token!$C:$C,Token!$A:$A,$D358),)</f>
        <v/>
      </c>
    </row>
    <row r="359">
      <c r="A359" s="32">
        <f>IF(IFERROR($H359,0)*$J359&gt;0,$L359/86400+DATE(1970,1,1)+IF($L359*1&gt;=$G$5,$G$6,0),)</f>
        <v>0</v>
      </c>
      <c r="B359" s="22" t="e">
        <f>IF($A359&lt;&gt;"",$E359*$F359,)</f>
        <v>#VALUE!</v>
      </c>
      <c r="C359" s="12" t="str">
        <f>IF($A359&lt;&gt;"",MINIFS(Merchant!$A:$A,Merchant!$C:$C,$G$2),)</f>
        <v/>
      </c>
      <c r="D359" s="12" t="s">
        <f>IF($A359&lt;&gt;"",$K359,)</f>
      </c>
      <c r="E359" s="12" t="str">
        <v/>
      </c>
      <c r="F359" s="11" t="str">
        <f>IF($A359&lt;&gt;"",MAXIFS(Token!$C:$C,Token!$A:$A,$D359),)</f>
        <v/>
      </c>
    </row>
    <row r="360">
      <c r="A360" s="32">
        <f>IF(IFERROR($H360,0)*$J360&gt;0,$L360/86400+DATE(1970,1,1)+IF($L360*1&gt;=$G$5,$G$6,0),)</f>
        <v>0</v>
      </c>
      <c r="B360" s="22" t="e">
        <f>IF($A360&lt;&gt;"",$E360*$F360,)</f>
        <v>#VALUE!</v>
      </c>
      <c r="C360" s="12" t="str">
        <f>IF($A360&lt;&gt;"",MINIFS(Merchant!$A:$A,Merchant!$C:$C,$G$2),)</f>
        <v/>
      </c>
      <c r="D360" s="12" t="s">
        <f>IF($A360&lt;&gt;"",$K360,)</f>
      </c>
      <c r="E360" s="12" t="str">
        <v/>
      </c>
      <c r="F360" s="11" t="str">
        <f>IF($A360&lt;&gt;"",MAXIFS(Token!$C:$C,Token!$A:$A,$D360),)</f>
        <v/>
      </c>
    </row>
    <row r="361">
      <c r="A361" s="32">
        <f>IF(IFERROR($H361,0)*$J361&gt;0,$L361/86400+DATE(1970,1,1)+IF($L361*1&gt;=$G$5,$G$6,0),)</f>
        <v>0</v>
      </c>
      <c r="B361" s="22" t="e">
        <f>IF($A361&lt;&gt;"",$E361*$F361,)</f>
        <v>#VALUE!</v>
      </c>
      <c r="C361" s="12" t="str">
        <f>IF($A361&lt;&gt;"",MINIFS(Merchant!$A:$A,Merchant!$C:$C,$G$2),)</f>
        <v/>
      </c>
      <c r="D361" s="12" t="s">
        <f>IF($A361&lt;&gt;"",$K361,)</f>
      </c>
      <c r="E361" s="12" t="str">
        <v/>
      </c>
      <c r="F361" s="11" t="str">
        <f>IF($A361&lt;&gt;"",MAXIFS(Token!$C:$C,Token!$A:$A,$D361),)</f>
        <v/>
      </c>
    </row>
    <row r="362">
      <c r="A362" s="32">
        <f>IF(IFERROR($H362,0)*$J362&gt;0,$L362/86400+DATE(1970,1,1)+IF($L362*1&gt;=$G$5,$G$6,0),)</f>
        <v>0</v>
      </c>
      <c r="B362" s="22" t="e">
        <f>IF($A362&lt;&gt;"",$E362*$F362,)</f>
        <v>#VALUE!</v>
      </c>
      <c r="C362" s="12" t="str">
        <f>IF($A362&lt;&gt;"",MINIFS(Merchant!$A:$A,Merchant!$C:$C,$G$2),)</f>
        <v/>
      </c>
      <c r="D362" s="12" t="s">
        <f>IF($A362&lt;&gt;"",$K362,)</f>
      </c>
      <c r="E362" s="12" t="str">
        <v/>
      </c>
      <c r="F362" s="11" t="str">
        <f>IF($A362&lt;&gt;"",MAXIFS(Token!$C:$C,Token!$A:$A,$D362),)</f>
        <v/>
      </c>
    </row>
    <row r="363">
      <c r="A363" s="32">
        <f>IF(IFERROR($H363,0)*$J363&gt;0,$L363/86400+DATE(1970,1,1)+IF($L363*1&gt;=$G$5,$G$6,0),)</f>
        <v>0</v>
      </c>
      <c r="B363" s="22" t="e">
        <f>IF($A363&lt;&gt;"",$E363*$F363,)</f>
        <v>#VALUE!</v>
      </c>
      <c r="C363" s="12" t="str">
        <f>IF($A363&lt;&gt;"",MINIFS(Merchant!$A:$A,Merchant!$C:$C,$G$2),)</f>
        <v/>
      </c>
      <c r="D363" s="12" t="s">
        <f>IF($A363&lt;&gt;"",$K363,)</f>
      </c>
      <c r="E363" s="12" t="str">
        <v/>
      </c>
      <c r="F363" s="11" t="str">
        <f>IF($A363&lt;&gt;"",MAXIFS(Token!$C:$C,Token!$A:$A,$D363),)</f>
        <v/>
      </c>
    </row>
    <row r="364">
      <c r="A364" s="32">
        <f>IF(IFERROR($H364,0)*$J364&gt;0,$L364/86400+DATE(1970,1,1)+IF($L364*1&gt;=$G$5,$G$6,0),)</f>
        <v>0</v>
      </c>
      <c r="B364" s="22" t="e">
        <f>IF($A364&lt;&gt;"",$E364*$F364,)</f>
        <v>#VALUE!</v>
      </c>
      <c r="C364" s="12" t="str">
        <f>IF($A364&lt;&gt;"",MINIFS(Merchant!$A:$A,Merchant!$C:$C,$G$2),)</f>
        <v/>
      </c>
      <c r="D364" s="12" t="s">
        <f>IF($A364&lt;&gt;"",$K364,)</f>
      </c>
      <c r="E364" s="12" t="str">
        <v/>
      </c>
      <c r="F364" s="11" t="str">
        <f>IF($A364&lt;&gt;"",MAXIFS(Token!$C:$C,Token!$A:$A,$D364),)</f>
        <v/>
      </c>
    </row>
    <row r="365">
      <c r="A365" s="32">
        <f>IF(IFERROR($H365,0)*$J365&gt;0,$L365/86400+DATE(1970,1,1)+IF($L365*1&gt;=$G$5,$G$6,0),)</f>
        <v>0</v>
      </c>
      <c r="B365" s="22" t="e">
        <f>IF($A365&lt;&gt;"",$E365*$F365,)</f>
        <v>#VALUE!</v>
      </c>
      <c r="C365" s="12" t="str">
        <f>IF($A365&lt;&gt;"",MINIFS(Merchant!$A:$A,Merchant!$C:$C,$G$2),)</f>
        <v/>
      </c>
      <c r="D365" s="12" t="s">
        <f>IF($A365&lt;&gt;"",$K365,)</f>
      </c>
      <c r="E365" s="12" t="str">
        <v/>
      </c>
      <c r="F365" s="11" t="str">
        <f>IF($A365&lt;&gt;"",MAXIFS(Token!$C:$C,Token!$A:$A,$D365),)</f>
        <v/>
      </c>
    </row>
    <row r="366">
      <c r="A366" s="32">
        <f>IF(IFERROR($H366,0)*$J366&gt;0,$L366/86400+DATE(1970,1,1)+IF($L366*1&gt;=$G$5,$G$6,0),)</f>
        <v>0</v>
      </c>
      <c r="B366" s="22" t="e">
        <f>IF($A366&lt;&gt;"",$E366*$F366,)</f>
        <v>#VALUE!</v>
      </c>
      <c r="C366" s="12" t="str">
        <f>IF($A366&lt;&gt;"",MINIFS(Merchant!$A:$A,Merchant!$C:$C,$G$2),)</f>
        <v/>
      </c>
      <c r="D366" s="12" t="s">
        <f>IF($A366&lt;&gt;"",$K366,)</f>
      </c>
      <c r="E366" s="12" t="str">
        <v/>
      </c>
      <c r="F366" s="11" t="str">
        <f>IF($A366&lt;&gt;"",MAXIFS(Token!$C:$C,Token!$A:$A,$D366),)</f>
        <v/>
      </c>
    </row>
    <row r="367">
      <c r="A367" s="32">
        <f>IF(IFERROR($H367,0)*$J367&gt;0,$L367/86400+DATE(1970,1,1)+IF($L367*1&gt;=$G$5,$G$6,0),)</f>
        <v>0</v>
      </c>
      <c r="B367" s="22" t="e">
        <f>IF($A367&lt;&gt;"",$E367*$F367,)</f>
        <v>#VALUE!</v>
      </c>
      <c r="C367" s="12" t="str">
        <f>IF($A367&lt;&gt;"",MINIFS(Merchant!$A:$A,Merchant!$C:$C,$G$2),)</f>
        <v/>
      </c>
      <c r="D367" s="12" t="s">
        <f>IF($A367&lt;&gt;"",$K367,)</f>
      </c>
      <c r="E367" s="12" t="str">
        <v/>
      </c>
      <c r="F367" s="11" t="str">
        <f>IF($A367&lt;&gt;"",MAXIFS(Token!$C:$C,Token!$A:$A,$D367),)</f>
        <v/>
      </c>
    </row>
    <row r="368">
      <c r="A368" s="32">
        <f>IF(IFERROR($H368,0)*$J368&gt;0,$L368/86400+DATE(1970,1,1)+IF($L368*1&gt;=$G$5,$G$6,0),)</f>
        <v>0</v>
      </c>
      <c r="B368" s="22" t="e">
        <f>IF($A368&lt;&gt;"",$E368*$F368,)</f>
        <v>#VALUE!</v>
      </c>
      <c r="C368" s="12" t="str">
        <f>IF($A368&lt;&gt;"",MINIFS(Merchant!$A:$A,Merchant!$C:$C,$G$2),)</f>
        <v/>
      </c>
      <c r="D368" s="12" t="s">
        <f>IF($A368&lt;&gt;"",$K368,)</f>
      </c>
      <c r="E368" s="12" t="str">
        <v/>
      </c>
      <c r="F368" s="11" t="str">
        <f>IF($A368&lt;&gt;"",MAXIFS(Token!$C:$C,Token!$A:$A,$D368),)</f>
        <v/>
      </c>
    </row>
    <row r="369">
      <c r="A369" s="32">
        <f>IF(IFERROR($H369,0)*$J369&gt;0,$L369/86400+DATE(1970,1,1)+IF($L369*1&gt;=$G$5,$G$6,0),)</f>
        <v>0</v>
      </c>
      <c r="B369" s="22" t="e">
        <f>IF($A369&lt;&gt;"",$E369*$F369,)</f>
        <v>#VALUE!</v>
      </c>
      <c r="C369" s="12" t="str">
        <f>IF($A369&lt;&gt;"",MINIFS(Merchant!$A:$A,Merchant!$C:$C,$G$2),)</f>
        <v/>
      </c>
      <c r="D369" s="12" t="s">
        <f>IF($A369&lt;&gt;"",$K369,)</f>
      </c>
      <c r="E369" s="12" t="str">
        <v/>
      </c>
      <c r="F369" s="11" t="str">
        <f>IF($A369&lt;&gt;"",MAXIFS(Token!$C:$C,Token!$A:$A,$D369),)</f>
        <v/>
      </c>
    </row>
    <row r="370">
      <c r="A370" s="32">
        <f>IF(IFERROR($H370,0)*$J370&gt;0,$L370/86400+DATE(1970,1,1)+IF($L370*1&gt;=$G$5,$G$6,0),)</f>
        <v>0</v>
      </c>
      <c r="B370" s="22" t="e">
        <f>IF($A370&lt;&gt;"",$E370*$F370,)</f>
        <v>#VALUE!</v>
      </c>
      <c r="C370" s="12" t="str">
        <f>IF($A370&lt;&gt;"",MINIFS(Merchant!$A:$A,Merchant!$C:$C,$G$2),)</f>
        <v/>
      </c>
      <c r="D370" s="12" t="s">
        <f>IF($A370&lt;&gt;"",$K370,)</f>
      </c>
      <c r="E370" s="12" t="str">
        <v/>
      </c>
      <c r="F370" s="11" t="str">
        <f>IF($A370&lt;&gt;"",MAXIFS(Token!$C:$C,Token!$A:$A,$D370),)</f>
        <v/>
      </c>
    </row>
    <row r="371">
      <c r="A371" s="32">
        <f>IF(IFERROR($H371,0)*$J371&gt;0,$L371/86400+DATE(1970,1,1)+IF($L371*1&gt;=$G$5,$G$6,0),)</f>
        <v>0</v>
      </c>
      <c r="B371" s="22" t="e">
        <f>IF($A371&lt;&gt;"",$E371*$F371,)</f>
        <v>#VALUE!</v>
      </c>
      <c r="C371" s="12" t="str">
        <f>IF($A371&lt;&gt;"",MINIFS(Merchant!$A:$A,Merchant!$C:$C,$G$2),)</f>
        <v/>
      </c>
      <c r="D371" s="12" t="s">
        <f>IF($A371&lt;&gt;"",$K371,)</f>
      </c>
      <c r="E371" s="12" t="str">
        <v/>
      </c>
      <c r="F371" s="11" t="str">
        <f>IF($A371&lt;&gt;"",MAXIFS(Token!$C:$C,Token!$A:$A,$D371),)</f>
        <v/>
      </c>
    </row>
    <row r="372">
      <c r="A372" s="32">
        <f>IF(IFERROR($H372,0)*$J372&gt;0,$L372/86400+DATE(1970,1,1)+IF($L372*1&gt;=$G$5,$G$6,0),)</f>
        <v>0</v>
      </c>
      <c r="B372" s="22" t="e">
        <f>IF($A372&lt;&gt;"",$E372*$F372,)</f>
        <v>#VALUE!</v>
      </c>
      <c r="C372" s="12" t="str">
        <f>IF($A372&lt;&gt;"",MINIFS(Merchant!$A:$A,Merchant!$C:$C,$G$2),)</f>
        <v/>
      </c>
      <c r="D372" s="12" t="s">
        <f>IF($A372&lt;&gt;"",$K372,)</f>
      </c>
      <c r="E372" s="12" t="str">
        <v/>
      </c>
      <c r="F372" s="11" t="str">
        <f>IF($A372&lt;&gt;"",MAXIFS(Token!$C:$C,Token!$A:$A,$D372),)</f>
        <v/>
      </c>
    </row>
    <row r="373">
      <c r="A373" s="32">
        <f>IF(IFERROR($H373,0)*$J373&gt;0,$L373/86400+DATE(1970,1,1)+IF($L373*1&gt;=$G$5,$G$6,0),)</f>
        <v>0</v>
      </c>
      <c r="B373" s="22" t="e">
        <f>IF($A373&lt;&gt;"",$E373*$F373,)</f>
        <v>#VALUE!</v>
      </c>
      <c r="C373" s="12" t="str">
        <f>IF($A373&lt;&gt;"",MINIFS(Merchant!$A:$A,Merchant!$C:$C,$G$2),)</f>
        <v/>
      </c>
      <c r="D373" s="12" t="s">
        <f>IF($A373&lt;&gt;"",$K373,)</f>
      </c>
      <c r="E373" s="12" t="str">
        <v/>
      </c>
      <c r="F373" s="11" t="str">
        <f>IF($A373&lt;&gt;"",MAXIFS(Token!$C:$C,Token!$A:$A,$D373),)</f>
        <v/>
      </c>
    </row>
    <row r="374">
      <c r="A374" s="32">
        <f>IF(IFERROR($H374,0)*$J374&gt;0,$L374/86400+DATE(1970,1,1)+IF($L374*1&gt;=$G$5,$G$6,0),)</f>
        <v>0</v>
      </c>
      <c r="B374" s="22" t="e">
        <f>IF($A374&lt;&gt;"",$E374*$F374,)</f>
        <v>#VALUE!</v>
      </c>
      <c r="C374" s="12" t="str">
        <f>IF($A374&lt;&gt;"",MINIFS(Merchant!$A:$A,Merchant!$C:$C,$G$2),)</f>
        <v/>
      </c>
      <c r="D374" s="12" t="s">
        <f>IF($A374&lt;&gt;"",$K374,)</f>
      </c>
      <c r="E374" s="12" t="str">
        <v/>
      </c>
      <c r="F374" s="11" t="str">
        <f>IF($A374&lt;&gt;"",MAXIFS(Token!$C:$C,Token!$A:$A,$D374),)</f>
        <v/>
      </c>
    </row>
    <row r="375">
      <c r="A375" s="32">
        <f>IF(IFERROR($H375,0)*$J375&gt;0,$L375/86400+DATE(1970,1,1)+IF($L375*1&gt;=$G$5,$G$6,0),)</f>
        <v>0</v>
      </c>
      <c r="B375" s="22" t="e">
        <f>IF($A375&lt;&gt;"",$E375*$F375,)</f>
        <v>#VALUE!</v>
      </c>
      <c r="C375" s="12" t="str">
        <f>IF($A375&lt;&gt;"",MINIFS(Merchant!$A:$A,Merchant!$C:$C,$G$2),)</f>
        <v/>
      </c>
      <c r="D375" s="12" t="s">
        <f>IF($A375&lt;&gt;"",$K375,)</f>
      </c>
      <c r="E375" s="12" t="str">
        <v/>
      </c>
      <c r="F375" s="11" t="str">
        <f>IF($A375&lt;&gt;"",MAXIFS(Token!$C:$C,Token!$A:$A,$D375),)</f>
        <v/>
      </c>
    </row>
    <row r="376">
      <c r="A376" s="32">
        <f>IF(IFERROR($H376,0)*$J376&gt;0,$L376/86400+DATE(1970,1,1)+IF($L376*1&gt;=$G$5,$G$6,0),)</f>
        <v>0</v>
      </c>
      <c r="B376" s="22" t="e">
        <f>IF($A376&lt;&gt;"",$E376*$F376,)</f>
        <v>#VALUE!</v>
      </c>
      <c r="C376" s="12" t="str">
        <f>IF($A376&lt;&gt;"",MINIFS(Merchant!$A:$A,Merchant!$C:$C,$G$2),)</f>
        <v/>
      </c>
      <c r="D376" s="12" t="s">
        <f>IF($A376&lt;&gt;"",$K376,)</f>
      </c>
      <c r="E376" s="12" t="str">
        <v/>
      </c>
      <c r="F376" s="11" t="str">
        <f>IF($A376&lt;&gt;"",MAXIFS(Token!$C:$C,Token!$A:$A,$D376),)</f>
        <v/>
      </c>
    </row>
    <row r="377">
      <c r="A377" s="32">
        <f>IF(IFERROR($H377,0)*$J377&gt;0,$L377/86400+DATE(1970,1,1)+IF($L377*1&gt;=$G$5,$G$6,0),)</f>
        <v>0</v>
      </c>
      <c r="B377" s="22" t="e">
        <f>IF($A377&lt;&gt;"",$E377*$F377,)</f>
        <v>#VALUE!</v>
      </c>
      <c r="C377" s="12" t="str">
        <f>IF($A377&lt;&gt;"",MINIFS(Merchant!$A:$A,Merchant!$C:$C,$G$2),)</f>
        <v/>
      </c>
      <c r="D377" s="12" t="s">
        <f>IF($A377&lt;&gt;"",$K377,)</f>
      </c>
      <c r="E377" s="12" t="str">
        <v/>
      </c>
      <c r="F377" s="11" t="str">
        <f>IF($A377&lt;&gt;"",MAXIFS(Token!$C:$C,Token!$A:$A,$D377),)</f>
        <v/>
      </c>
    </row>
    <row r="378">
      <c r="A378" s="32">
        <f>IF(IFERROR($H378,0)*$J378&gt;0,$L378/86400+DATE(1970,1,1)+IF($L378*1&gt;=$G$5,$G$6,0),)</f>
        <v>0</v>
      </c>
      <c r="B378" s="22" t="e">
        <f>IF($A378&lt;&gt;"",$E378*$F378,)</f>
        <v>#VALUE!</v>
      </c>
      <c r="C378" s="12" t="str">
        <f>IF($A378&lt;&gt;"",MINIFS(Merchant!$A:$A,Merchant!$C:$C,$G$2),)</f>
        <v/>
      </c>
      <c r="D378" s="12" t="s">
        <f>IF($A378&lt;&gt;"",$K378,)</f>
      </c>
      <c r="E378" s="12" t="str">
        <v/>
      </c>
      <c r="F378" s="11" t="str">
        <f>IF($A378&lt;&gt;"",MAXIFS(Token!$C:$C,Token!$A:$A,$D378),)</f>
        <v/>
      </c>
    </row>
    <row r="379">
      <c r="A379" s="32">
        <f>IF(IFERROR($H379,0)*$J379&gt;0,$L379/86400+DATE(1970,1,1)+IF($L379*1&gt;=$G$5,$G$6,0),)</f>
        <v>0</v>
      </c>
      <c r="B379" s="22" t="e">
        <f>IF($A379&lt;&gt;"",$E379*$F379,)</f>
        <v>#VALUE!</v>
      </c>
      <c r="C379" s="12" t="str">
        <f>IF($A379&lt;&gt;"",MINIFS(Merchant!$A:$A,Merchant!$C:$C,$G$2),)</f>
        <v/>
      </c>
      <c r="D379" s="12" t="s">
        <f>IF($A379&lt;&gt;"",$K379,)</f>
      </c>
      <c r="E379" s="12" t="str">
        <v/>
      </c>
      <c r="F379" s="11" t="str">
        <f>IF($A379&lt;&gt;"",MAXIFS(Token!$C:$C,Token!$A:$A,$D379),)</f>
        <v/>
      </c>
    </row>
    <row r="380">
      <c r="A380" s="32">
        <f>IF(IFERROR($H380,0)*$J380&gt;0,$L380/86400+DATE(1970,1,1)+IF($L380*1&gt;=$G$5,$G$6,0),)</f>
        <v>0</v>
      </c>
      <c r="B380" s="22" t="e">
        <f>IF($A380&lt;&gt;"",$E380*$F380,)</f>
        <v>#VALUE!</v>
      </c>
      <c r="C380" s="12" t="str">
        <f>IF($A380&lt;&gt;"",MINIFS(Merchant!$A:$A,Merchant!$C:$C,$G$2),)</f>
        <v/>
      </c>
      <c r="D380" s="12" t="s">
        <f>IF($A380&lt;&gt;"",$K380,)</f>
      </c>
      <c r="E380" s="12" t="str">
        <v/>
      </c>
      <c r="F380" s="11" t="str">
        <f>IF($A380&lt;&gt;"",MAXIFS(Token!$C:$C,Token!$A:$A,$D380),)</f>
        <v/>
      </c>
    </row>
    <row r="381">
      <c r="A381" s="32">
        <f>IF(IFERROR($H381,0)*$J381&gt;0,$L381/86400+DATE(1970,1,1)+IF($L381*1&gt;=$G$5,$G$6,0),)</f>
        <v>0</v>
      </c>
      <c r="B381" s="22" t="e">
        <f>IF($A381&lt;&gt;"",$E381*$F381,)</f>
        <v>#VALUE!</v>
      </c>
      <c r="C381" s="12" t="str">
        <f>IF($A381&lt;&gt;"",MINIFS(Merchant!$A:$A,Merchant!$C:$C,$G$2),)</f>
        <v/>
      </c>
      <c r="D381" s="12" t="s">
        <f>IF($A381&lt;&gt;"",$K381,)</f>
      </c>
      <c r="E381" s="12" t="str">
        <v/>
      </c>
      <c r="F381" s="11" t="str">
        <f>IF($A381&lt;&gt;"",MAXIFS(Token!$C:$C,Token!$A:$A,$D381),)</f>
        <v/>
      </c>
    </row>
    <row r="382">
      <c r="A382" s="32">
        <f>IF(IFERROR($H382,0)*$J382&gt;0,$L382/86400+DATE(1970,1,1)+IF($L382*1&gt;=$G$5,$G$6,0),)</f>
        <v>0</v>
      </c>
      <c r="B382" s="22" t="e">
        <f>IF($A382&lt;&gt;"",$E382*$F382,)</f>
        <v>#VALUE!</v>
      </c>
      <c r="C382" s="12" t="str">
        <f>IF($A382&lt;&gt;"",MINIFS(Merchant!$A:$A,Merchant!$C:$C,$G$2),)</f>
        <v/>
      </c>
      <c r="D382" s="12" t="s">
        <f>IF($A382&lt;&gt;"",$K382,)</f>
      </c>
      <c r="E382" s="12" t="str">
        <v/>
      </c>
      <c r="F382" s="11" t="str">
        <f>IF($A382&lt;&gt;"",MAXIFS(Token!$C:$C,Token!$A:$A,$D382),)</f>
        <v/>
      </c>
    </row>
    <row r="383">
      <c r="A383" s="32">
        <f>IF(IFERROR($H383,0)*$J383&gt;0,$L383/86400+DATE(1970,1,1)+IF($L383*1&gt;=$G$5,$G$6,0),)</f>
        <v>0</v>
      </c>
      <c r="B383" s="22" t="e">
        <f>IF($A383&lt;&gt;"",$E383*$F383,)</f>
        <v>#VALUE!</v>
      </c>
      <c r="C383" s="12" t="str">
        <f>IF($A383&lt;&gt;"",MINIFS(Merchant!$A:$A,Merchant!$C:$C,$G$2),)</f>
        <v/>
      </c>
      <c r="D383" s="12" t="s">
        <f>IF($A383&lt;&gt;"",$K383,)</f>
      </c>
      <c r="E383" s="12" t="str">
        <v/>
      </c>
      <c r="F383" s="11" t="str">
        <f>IF($A383&lt;&gt;"",MAXIFS(Token!$C:$C,Token!$A:$A,$D383),)</f>
        <v/>
      </c>
    </row>
    <row r="384">
      <c r="A384" s="32">
        <f>IF(IFERROR($H384,0)*$J384&gt;0,$L384/86400+DATE(1970,1,1)+IF($L384*1&gt;=$G$5,$G$6,0),)</f>
        <v>0</v>
      </c>
      <c r="B384" s="22" t="e">
        <f>IF($A384&lt;&gt;"",$E384*$F384,)</f>
        <v>#VALUE!</v>
      </c>
      <c r="C384" s="12" t="str">
        <f>IF($A384&lt;&gt;"",MINIFS(Merchant!$A:$A,Merchant!$C:$C,$G$2),)</f>
        <v/>
      </c>
      <c r="D384" s="12" t="s">
        <f>IF($A384&lt;&gt;"",$K384,)</f>
      </c>
      <c r="E384" s="12" t="str">
        <v/>
      </c>
      <c r="F384" s="11" t="str">
        <f>IF($A384&lt;&gt;"",MAXIFS(Token!$C:$C,Token!$A:$A,$D384),)</f>
        <v/>
      </c>
    </row>
    <row r="385">
      <c r="A385" s="32">
        <f>IF(IFERROR($H385,0)*$J385&gt;0,$L385/86400+DATE(1970,1,1)+IF($L385*1&gt;=$G$5,$G$6,0),)</f>
        <v>0</v>
      </c>
      <c r="B385" s="22" t="e">
        <f>IF($A385&lt;&gt;"",$E385*$F385,)</f>
        <v>#VALUE!</v>
      </c>
      <c r="C385" s="12" t="str">
        <f>IF($A385&lt;&gt;"",MINIFS(Merchant!$A:$A,Merchant!$C:$C,$G$2),)</f>
        <v/>
      </c>
      <c r="D385" s="12" t="s">
        <f>IF($A385&lt;&gt;"",$K385,)</f>
      </c>
      <c r="E385" s="12" t="str">
        <v/>
      </c>
      <c r="F385" s="11" t="str">
        <f>IF($A385&lt;&gt;"",MAXIFS(Token!$C:$C,Token!$A:$A,$D385),)</f>
        <v/>
      </c>
    </row>
    <row r="386">
      <c r="A386" s="32">
        <f>IF(IFERROR($H386,0)*$J386&gt;0,$L386/86400+DATE(1970,1,1)+IF($L386*1&gt;=$G$5,$G$6,0),)</f>
        <v>0</v>
      </c>
      <c r="B386" s="22" t="e">
        <f>IF($A386&lt;&gt;"",$E386*$F386,)</f>
        <v>#VALUE!</v>
      </c>
      <c r="C386" s="12" t="str">
        <f>IF($A386&lt;&gt;"",MINIFS(Merchant!$A:$A,Merchant!$C:$C,$G$2),)</f>
        <v/>
      </c>
      <c r="D386" s="12" t="s">
        <f>IF($A386&lt;&gt;"",$K386,)</f>
      </c>
      <c r="E386" s="12" t="str">
        <v/>
      </c>
      <c r="F386" s="11" t="str">
        <f>IF($A386&lt;&gt;"",MAXIFS(Token!$C:$C,Token!$A:$A,$D386),)</f>
        <v/>
      </c>
    </row>
    <row r="387">
      <c r="A387" s="32">
        <f>IF(IFERROR($H387,0)*$J387&gt;0,$L387/86400+DATE(1970,1,1)+IF($L387*1&gt;=$G$5,$G$6,0),)</f>
        <v>0</v>
      </c>
      <c r="B387" s="22" t="e">
        <f>IF($A387&lt;&gt;"",$E387*$F387,)</f>
        <v>#VALUE!</v>
      </c>
      <c r="C387" s="12" t="str">
        <f>IF($A387&lt;&gt;"",MINIFS(Merchant!$A:$A,Merchant!$C:$C,$G$2),)</f>
        <v/>
      </c>
      <c r="D387" s="12" t="s">
        <f>IF($A387&lt;&gt;"",$K387,)</f>
      </c>
      <c r="E387" s="12" t="str">
        <v/>
      </c>
      <c r="F387" s="11" t="str">
        <f>IF($A387&lt;&gt;"",MAXIFS(Token!$C:$C,Token!$A:$A,$D387),)</f>
        <v/>
      </c>
    </row>
    <row r="388">
      <c r="A388" s="32">
        <f>IF(IFERROR($H388,0)*$J388&gt;0,$L388/86400+DATE(1970,1,1)+IF($L388*1&gt;=$G$5,$G$6,0),)</f>
        <v>0</v>
      </c>
      <c r="B388" s="22" t="e">
        <f>IF($A388&lt;&gt;"",$E388*$F388,)</f>
        <v>#VALUE!</v>
      </c>
      <c r="C388" s="12" t="str">
        <f>IF($A388&lt;&gt;"",MINIFS(Merchant!$A:$A,Merchant!$C:$C,$G$2),)</f>
        <v/>
      </c>
      <c r="D388" s="12" t="s">
        <f>IF($A388&lt;&gt;"",$K388,)</f>
      </c>
      <c r="E388" s="12" t="str">
        <v/>
      </c>
      <c r="F388" s="11" t="str">
        <f>IF($A388&lt;&gt;"",MAXIFS(Token!$C:$C,Token!$A:$A,$D388),)</f>
        <v/>
      </c>
    </row>
    <row r="389">
      <c r="A389" s="32">
        <f>IF(IFERROR($H389,0)*$J389&gt;0,$L389/86400+DATE(1970,1,1)+IF($L389*1&gt;=$G$5,$G$6,0),)</f>
        <v>0</v>
      </c>
      <c r="B389" s="22" t="e">
        <f>IF($A389&lt;&gt;"",$E389*$F389,)</f>
        <v>#VALUE!</v>
      </c>
      <c r="C389" s="12" t="str">
        <f>IF($A389&lt;&gt;"",MINIFS(Merchant!$A:$A,Merchant!$C:$C,$G$2),)</f>
        <v/>
      </c>
      <c r="D389" s="12" t="s">
        <f>IF($A389&lt;&gt;"",$K389,)</f>
      </c>
      <c r="E389" s="12" t="str">
        <v/>
      </c>
      <c r="F389" s="11" t="str">
        <f>IF($A389&lt;&gt;"",MAXIFS(Token!$C:$C,Token!$A:$A,$D389),)</f>
        <v/>
      </c>
    </row>
    <row r="390">
      <c r="A390" s="32">
        <f>IF(IFERROR($H390,0)*$J390&gt;0,$L390/86400+DATE(1970,1,1)+IF($L390*1&gt;=$G$5,$G$6,0),)</f>
        <v>0</v>
      </c>
      <c r="B390" s="22" t="e">
        <f>IF($A390&lt;&gt;"",$E390*$F390,)</f>
        <v>#VALUE!</v>
      </c>
      <c r="C390" s="12" t="str">
        <f>IF($A390&lt;&gt;"",MINIFS(Merchant!$A:$A,Merchant!$C:$C,$G$2),)</f>
        <v/>
      </c>
      <c r="D390" s="12" t="s">
        <f>IF($A390&lt;&gt;"",$K390,)</f>
      </c>
      <c r="E390" s="12" t="str">
        <v/>
      </c>
      <c r="F390" s="11" t="str">
        <f>IF($A390&lt;&gt;"",MAXIFS(Token!$C:$C,Token!$A:$A,$D390),)</f>
        <v/>
      </c>
    </row>
    <row r="391">
      <c r="A391" s="32">
        <f>IF(IFERROR($H391,0)*$J391&gt;0,$L391/86400+DATE(1970,1,1)+IF($L391*1&gt;=$G$5,$G$6,0),)</f>
        <v>0</v>
      </c>
      <c r="B391" s="22" t="e">
        <f>IF($A391&lt;&gt;"",$E391*$F391,)</f>
        <v>#VALUE!</v>
      </c>
      <c r="C391" s="12" t="str">
        <f>IF($A391&lt;&gt;"",MINIFS(Merchant!$A:$A,Merchant!$C:$C,$G$2),)</f>
        <v/>
      </c>
      <c r="D391" s="12" t="s">
        <f>IF($A391&lt;&gt;"",$K391,)</f>
      </c>
      <c r="E391" s="12" t="str">
        <v/>
      </c>
      <c r="F391" s="11" t="str">
        <f>IF($A391&lt;&gt;"",MAXIFS(Token!$C:$C,Token!$A:$A,$D391),)</f>
        <v/>
      </c>
    </row>
    <row r="392">
      <c r="A392" s="32">
        <f>IF(IFERROR($H392,0)*$J392&gt;0,$L392/86400+DATE(1970,1,1)+IF($L392*1&gt;=$G$5,$G$6,0),)</f>
        <v>0</v>
      </c>
      <c r="B392" s="22" t="e">
        <f>IF($A392&lt;&gt;"",$E392*$F392,)</f>
        <v>#VALUE!</v>
      </c>
      <c r="C392" s="12" t="str">
        <f>IF($A392&lt;&gt;"",MINIFS(Merchant!$A:$A,Merchant!$C:$C,$G$2),)</f>
        <v/>
      </c>
      <c r="D392" s="12" t="s">
        <f>IF($A392&lt;&gt;"",$K392,)</f>
      </c>
      <c r="E392" s="12" t="str">
        <v/>
      </c>
      <c r="F392" s="11" t="str">
        <f>IF($A392&lt;&gt;"",MAXIFS(Token!$C:$C,Token!$A:$A,$D392),)</f>
        <v/>
      </c>
    </row>
    <row r="393">
      <c r="A393" s="32">
        <f>IF(IFERROR($H393,0)*$J393&gt;0,$L393/86400+DATE(1970,1,1)+IF($L393*1&gt;=$G$5,$G$6,0),)</f>
        <v>0</v>
      </c>
      <c r="B393" s="22" t="e">
        <f>IF($A393&lt;&gt;"",$E393*$F393,)</f>
        <v>#VALUE!</v>
      </c>
      <c r="C393" s="12" t="str">
        <f>IF($A393&lt;&gt;"",MINIFS(Merchant!$A:$A,Merchant!$C:$C,$G$2),)</f>
        <v/>
      </c>
      <c r="D393" s="12" t="s">
        <f>IF($A393&lt;&gt;"",$K393,)</f>
      </c>
      <c r="E393" s="12" t="str">
        <v/>
      </c>
      <c r="F393" s="11" t="str">
        <f>IF($A393&lt;&gt;"",MAXIFS(Token!$C:$C,Token!$A:$A,$D393),)</f>
        <v/>
      </c>
    </row>
    <row r="394">
      <c r="A394" s="32">
        <f>IF(IFERROR($H394,0)*$J394&gt;0,$L394/86400+DATE(1970,1,1)+IF($L394*1&gt;=$G$5,$G$6,0),)</f>
        <v>0</v>
      </c>
      <c r="B394" s="22" t="e">
        <f>IF($A394&lt;&gt;"",$E394*$F394,)</f>
        <v>#VALUE!</v>
      </c>
      <c r="C394" s="12" t="str">
        <f>IF($A394&lt;&gt;"",MINIFS(Merchant!$A:$A,Merchant!$C:$C,$G$2),)</f>
        <v/>
      </c>
      <c r="D394" s="12" t="s">
        <f>IF($A394&lt;&gt;"",$K394,)</f>
      </c>
      <c r="E394" s="12" t="str">
        <v/>
      </c>
      <c r="F394" s="11" t="str">
        <f>IF($A394&lt;&gt;"",MAXIFS(Token!$C:$C,Token!$A:$A,$D394),)</f>
        <v/>
      </c>
    </row>
    <row r="395">
      <c r="A395" s="32">
        <f>IF(IFERROR($H395,0)*$J395&gt;0,$L395/86400+DATE(1970,1,1)+IF($L395*1&gt;=$G$5,$G$6,0),)</f>
        <v>0</v>
      </c>
      <c r="B395" s="22" t="e">
        <f>IF($A395&lt;&gt;"",$E395*$F395,)</f>
        <v>#VALUE!</v>
      </c>
      <c r="C395" s="12" t="str">
        <f>IF($A395&lt;&gt;"",MINIFS(Merchant!$A:$A,Merchant!$C:$C,$G$2),)</f>
        <v/>
      </c>
      <c r="D395" s="12" t="s">
        <f>IF($A395&lt;&gt;"",$K395,)</f>
      </c>
      <c r="E395" s="12" t="str">
        <v/>
      </c>
      <c r="F395" s="11" t="str">
        <f>IF($A395&lt;&gt;"",MAXIFS(Token!$C:$C,Token!$A:$A,$D395),)</f>
        <v/>
      </c>
    </row>
    <row r="396">
      <c r="A396" s="32">
        <f>IF(IFERROR($H396,0)*$J396&gt;0,$L396/86400+DATE(1970,1,1)+IF($L396*1&gt;=$G$5,$G$6,0),)</f>
        <v>0</v>
      </c>
      <c r="B396" s="22" t="e">
        <f>IF($A396&lt;&gt;"",$E396*$F396,)</f>
        <v>#VALUE!</v>
      </c>
      <c r="C396" s="12" t="str">
        <f>IF($A396&lt;&gt;"",MINIFS(Merchant!$A:$A,Merchant!$C:$C,$G$2),)</f>
        <v/>
      </c>
      <c r="D396" s="12" t="s">
        <f>IF($A396&lt;&gt;"",$K396,)</f>
      </c>
      <c r="E396" s="12" t="str">
        <v/>
      </c>
      <c r="F396" s="11" t="str">
        <f>IF($A396&lt;&gt;"",MAXIFS(Token!$C:$C,Token!$A:$A,$D396),)</f>
        <v/>
      </c>
    </row>
    <row r="397">
      <c r="A397" s="32">
        <f>IF(IFERROR($H397,0)*$J397&gt;0,$L397/86400+DATE(1970,1,1)+IF($L397*1&gt;=$G$5,$G$6,0),)</f>
        <v>0</v>
      </c>
      <c r="B397" s="22" t="e">
        <f>IF($A397&lt;&gt;"",$E397*$F397,)</f>
        <v>#VALUE!</v>
      </c>
      <c r="C397" s="12" t="str">
        <f>IF($A397&lt;&gt;"",MINIFS(Merchant!$A:$A,Merchant!$C:$C,$G$2),)</f>
        <v/>
      </c>
      <c r="D397" s="12" t="s">
        <f>IF($A397&lt;&gt;"",$K397,)</f>
      </c>
      <c r="E397" s="12" t="str">
        <v/>
      </c>
      <c r="F397" s="11" t="str">
        <f>IF($A397&lt;&gt;"",MAXIFS(Token!$C:$C,Token!$A:$A,$D397),)</f>
        <v/>
      </c>
    </row>
    <row r="398">
      <c r="A398" s="32">
        <f>IF(IFERROR($H398,0)*$J398&gt;0,$L398/86400+DATE(1970,1,1)+IF($L398*1&gt;=$G$5,$G$6,0),)</f>
        <v>0</v>
      </c>
      <c r="B398" s="22" t="e">
        <f>IF($A398&lt;&gt;"",$E398*$F398,)</f>
        <v>#VALUE!</v>
      </c>
      <c r="C398" s="12" t="str">
        <f>IF($A398&lt;&gt;"",MINIFS(Merchant!$A:$A,Merchant!$C:$C,$G$2),)</f>
        <v/>
      </c>
      <c r="D398" s="12" t="s">
        <f>IF($A398&lt;&gt;"",$K398,)</f>
      </c>
      <c r="E398" s="12" t="str">
        <v/>
      </c>
      <c r="F398" s="11" t="str">
        <f>IF($A398&lt;&gt;"",MAXIFS(Token!$C:$C,Token!$A:$A,$D398),)</f>
        <v/>
      </c>
    </row>
    <row r="399">
      <c r="A399" s="32">
        <f>IF(IFERROR($H399,0)*$J399&gt;0,$L399/86400+DATE(1970,1,1)+IF($L399*1&gt;=$G$5,$G$6,0),)</f>
        <v>0</v>
      </c>
      <c r="B399" s="22" t="e">
        <f>IF($A399&lt;&gt;"",$E399*$F399,)</f>
        <v>#VALUE!</v>
      </c>
      <c r="C399" s="12" t="str">
        <f>IF($A399&lt;&gt;"",MINIFS(Merchant!$A:$A,Merchant!$C:$C,$G$2),)</f>
        <v/>
      </c>
      <c r="D399" s="12" t="s">
        <f>IF($A399&lt;&gt;"",$K399,)</f>
      </c>
      <c r="E399" s="12" t="str">
        <v/>
      </c>
      <c r="F399" s="11" t="str">
        <f>IF($A399&lt;&gt;"",MAXIFS(Token!$C:$C,Token!$A:$A,$D399),)</f>
        <v/>
      </c>
    </row>
    <row r="400">
      <c r="A400" s="32">
        <f>IF(IFERROR($H400,0)*$J400&gt;0,$L400/86400+DATE(1970,1,1)+IF($L400*1&gt;=$G$5,$G$6,0),)</f>
        <v>0</v>
      </c>
      <c r="B400" s="22" t="e">
        <f>IF($A400&lt;&gt;"",$E400*$F400,)</f>
        <v>#VALUE!</v>
      </c>
      <c r="C400" s="12" t="str">
        <f>IF($A400&lt;&gt;"",MINIFS(Merchant!$A:$A,Merchant!$C:$C,$G$2),)</f>
        <v/>
      </c>
      <c r="D400" s="12" t="s">
        <f>IF($A400&lt;&gt;"",$K400,)</f>
      </c>
      <c r="E400" s="12" t="str">
        <v/>
      </c>
      <c r="F400" s="11" t="str">
        <f>IF($A400&lt;&gt;"",MAXIFS(Token!$C:$C,Token!$A:$A,$D400),)</f>
        <v/>
      </c>
    </row>
    <row r="401">
      <c r="A401" s="32">
        <f>IF(IFERROR($H401,0)*$J401&gt;0,$L401/86400+DATE(1970,1,1)+IF($L401*1&gt;=$G$5,$G$6,0),)</f>
        <v>0</v>
      </c>
      <c r="B401" s="22" t="e">
        <f>IF($A401&lt;&gt;"",$E401*$F401,)</f>
        <v>#VALUE!</v>
      </c>
      <c r="C401" s="12" t="str">
        <f>IF($A401&lt;&gt;"",MINIFS(Merchant!$A:$A,Merchant!$C:$C,$G$2),)</f>
        <v/>
      </c>
      <c r="D401" s="12" t="s">
        <f>IF($A401&lt;&gt;"",$K401,)</f>
      </c>
      <c r="E401" s="12" t="str">
        <v/>
      </c>
      <c r="F401" s="11" t="str">
        <f>IF($A401&lt;&gt;"",MAXIFS(Token!$C:$C,Token!$A:$A,$D401),)</f>
        <v/>
      </c>
    </row>
    <row r="402">
      <c r="A402" s="32">
        <f>IF(IFERROR($H402,0)*$J402&gt;0,$L402/86400+DATE(1970,1,1)+IF($L402*1&gt;=$G$5,$G$6,0),)</f>
        <v>0</v>
      </c>
      <c r="B402" s="22" t="e">
        <f>IF($A402&lt;&gt;"",$E402*$F402,)</f>
        <v>#VALUE!</v>
      </c>
      <c r="C402" s="12" t="str">
        <f>IF($A402&lt;&gt;"",MINIFS(Merchant!$A:$A,Merchant!$C:$C,$G$2),)</f>
        <v/>
      </c>
      <c r="D402" s="12" t="s">
        <f>IF($A402&lt;&gt;"",$K402,)</f>
      </c>
      <c r="E402" s="12" t="str">
        <v/>
      </c>
      <c r="F402" s="11" t="str">
        <f>IF($A402&lt;&gt;"",MAXIFS(Token!$C:$C,Token!$A:$A,$D402),)</f>
        <v/>
      </c>
    </row>
    <row r="403">
      <c r="A403" s="32">
        <f>IF(IFERROR($H403,0)*$J403&gt;0,$L403/86400+DATE(1970,1,1)+IF($L403*1&gt;=$G$5,$G$6,0),)</f>
        <v>0</v>
      </c>
      <c r="B403" s="22" t="e">
        <f>IF($A403&lt;&gt;"",$E403*$F403,)</f>
        <v>#VALUE!</v>
      </c>
      <c r="C403" s="12" t="str">
        <f>IF($A403&lt;&gt;"",MINIFS(Merchant!$A:$A,Merchant!$C:$C,$G$2),)</f>
        <v/>
      </c>
      <c r="D403" s="12" t="s">
        <f>IF($A403&lt;&gt;"",$K403,)</f>
      </c>
      <c r="E403" s="12" t="str">
        <v/>
      </c>
      <c r="F403" s="11" t="str">
        <f>IF($A403&lt;&gt;"",MAXIFS(Token!$C:$C,Token!$A:$A,$D403),)</f>
        <v/>
      </c>
    </row>
    <row r="404">
      <c r="A404" s="32">
        <f>IF(IFERROR($H404,0)*$J404&gt;0,$L404/86400+DATE(1970,1,1)+IF($L404*1&gt;=$G$5,$G$6,0),)</f>
        <v>0</v>
      </c>
      <c r="B404" s="22" t="e">
        <f>IF($A404&lt;&gt;"",$E404*$F404,)</f>
        <v>#VALUE!</v>
      </c>
      <c r="C404" s="12" t="str">
        <f>IF($A404&lt;&gt;"",MINIFS(Merchant!$A:$A,Merchant!$C:$C,$G$2),)</f>
        <v/>
      </c>
      <c r="D404" s="12" t="s">
        <f>IF($A404&lt;&gt;"",$K404,)</f>
      </c>
      <c r="E404" s="12" t="str">
        <v/>
      </c>
      <c r="F404" s="11" t="str">
        <f>IF($A404&lt;&gt;"",MAXIFS(Token!$C:$C,Token!$A:$A,$D404),)</f>
        <v/>
      </c>
    </row>
    <row r="405">
      <c r="A405" s="32">
        <f>IF(IFERROR($H405,0)*$J405&gt;0,$L405/86400+DATE(1970,1,1)+IF($L405*1&gt;=$G$5,$G$6,0),)</f>
        <v>0</v>
      </c>
      <c r="B405" s="22" t="e">
        <f>IF($A405&lt;&gt;"",$E405*$F405,)</f>
        <v>#VALUE!</v>
      </c>
      <c r="C405" s="12" t="str">
        <f>IF($A405&lt;&gt;"",MINIFS(Merchant!$A:$A,Merchant!$C:$C,$G$2),)</f>
        <v/>
      </c>
      <c r="D405" s="12" t="s">
        <f>IF($A405&lt;&gt;"",$K405,)</f>
      </c>
      <c r="E405" s="12" t="str">
        <v/>
      </c>
      <c r="F405" s="11" t="str">
        <f>IF($A405&lt;&gt;"",MAXIFS(Token!$C:$C,Token!$A:$A,$D405),)</f>
        <v/>
      </c>
    </row>
    <row r="406">
      <c r="A406" s="32">
        <f>IF(IFERROR($H406,0)*$J406&gt;0,$L406/86400+DATE(1970,1,1)+IF($L406*1&gt;=$G$5,$G$6,0),)</f>
        <v>0</v>
      </c>
      <c r="B406" s="22" t="e">
        <f>IF($A406&lt;&gt;"",$E406*$F406,)</f>
        <v>#VALUE!</v>
      </c>
      <c r="C406" s="12" t="str">
        <f>IF($A406&lt;&gt;"",MINIFS(Merchant!$A:$A,Merchant!$C:$C,$G$2),)</f>
        <v/>
      </c>
      <c r="D406" s="12" t="s">
        <f>IF($A406&lt;&gt;"",$K406,)</f>
      </c>
      <c r="E406" s="12" t="str">
        <v/>
      </c>
      <c r="F406" s="11" t="str">
        <f>IF($A406&lt;&gt;"",MAXIFS(Token!$C:$C,Token!$A:$A,$D406),)</f>
        <v/>
      </c>
    </row>
    <row r="407">
      <c r="A407" s="32">
        <f>IF(IFERROR($H407,0)*$J407&gt;0,$L407/86400+DATE(1970,1,1)+IF($L407*1&gt;=$G$5,$G$6,0),)</f>
        <v>0</v>
      </c>
      <c r="B407" s="22" t="e">
        <f>IF($A407&lt;&gt;"",$E407*$F407,)</f>
        <v>#VALUE!</v>
      </c>
      <c r="C407" s="12" t="str">
        <f>IF($A407&lt;&gt;"",MINIFS(Merchant!$A:$A,Merchant!$C:$C,$G$2),)</f>
        <v/>
      </c>
      <c r="D407" s="12" t="s">
        <f>IF($A407&lt;&gt;"",$K407,)</f>
      </c>
      <c r="E407" s="12" t="str">
        <v/>
      </c>
      <c r="F407" s="11" t="str">
        <f>IF($A407&lt;&gt;"",MAXIFS(Token!$C:$C,Token!$A:$A,$D407),)</f>
        <v/>
      </c>
    </row>
    <row r="408">
      <c r="A408" s="32">
        <f>IF(IFERROR($H408,0)*$J408&gt;0,$L408/86400+DATE(1970,1,1)+IF($L408*1&gt;=$G$5,$G$6,0),)</f>
        <v>0</v>
      </c>
      <c r="B408" s="22" t="e">
        <f>IF($A408&lt;&gt;"",$E408*$F408,)</f>
        <v>#VALUE!</v>
      </c>
      <c r="C408" s="12" t="str">
        <f>IF($A408&lt;&gt;"",MINIFS(Merchant!$A:$A,Merchant!$C:$C,$G$2),)</f>
        <v/>
      </c>
      <c r="D408" s="12" t="s">
        <f>IF($A408&lt;&gt;"",$K408,)</f>
      </c>
      <c r="E408" s="12" t="str">
        <v/>
      </c>
      <c r="F408" s="11" t="str">
        <f>IF($A408&lt;&gt;"",MAXIFS(Token!$C:$C,Token!$A:$A,$D408),)</f>
        <v/>
      </c>
    </row>
    <row r="409">
      <c r="A409" s="32">
        <f>IF(IFERROR($H409,0)*$J409&gt;0,$L409/86400+DATE(1970,1,1)+IF($L409*1&gt;=$G$5,$G$6,0),)</f>
        <v>0</v>
      </c>
      <c r="B409" s="22" t="e">
        <f>IF($A409&lt;&gt;"",$E409*$F409,)</f>
        <v>#VALUE!</v>
      </c>
      <c r="C409" s="12" t="str">
        <f>IF($A409&lt;&gt;"",MINIFS(Merchant!$A:$A,Merchant!$C:$C,$G$2),)</f>
        <v/>
      </c>
      <c r="D409" s="12" t="s">
        <f>IF($A409&lt;&gt;"",$K409,)</f>
      </c>
      <c r="E409" s="12" t="str">
        <v/>
      </c>
      <c r="F409" s="11" t="str">
        <f>IF($A409&lt;&gt;"",MAXIFS(Token!$C:$C,Token!$A:$A,$D409),)</f>
        <v/>
      </c>
    </row>
    <row r="410">
      <c r="A410" s="32">
        <f>IF(IFERROR($H410,0)*$J410&gt;0,$L410/86400+DATE(1970,1,1)+IF($L410*1&gt;=$G$5,$G$6,0),)</f>
        <v>0</v>
      </c>
      <c r="B410" s="22" t="e">
        <f>IF($A410&lt;&gt;"",$E410*$F410,)</f>
        <v>#VALUE!</v>
      </c>
      <c r="C410" s="12" t="str">
        <f>IF($A410&lt;&gt;"",MINIFS(Merchant!$A:$A,Merchant!$C:$C,$G$2),)</f>
        <v/>
      </c>
      <c r="D410" s="12" t="s">
        <f>IF($A410&lt;&gt;"",$K410,)</f>
      </c>
      <c r="E410" s="12" t="str">
        <v/>
      </c>
      <c r="F410" s="11" t="str">
        <f>IF($A410&lt;&gt;"",MAXIFS(Token!$C:$C,Token!$A:$A,$D410),)</f>
        <v/>
      </c>
    </row>
    <row r="411">
      <c r="A411" s="32">
        <f>IF(IFERROR($H411,0)*$J411&gt;0,$L411/86400+DATE(1970,1,1)+IF($L411*1&gt;=$G$5,$G$6,0),)</f>
        <v>0</v>
      </c>
      <c r="B411" s="22" t="e">
        <f>IF($A411&lt;&gt;"",$E411*$F411,)</f>
        <v>#VALUE!</v>
      </c>
      <c r="C411" s="12" t="str">
        <f>IF($A411&lt;&gt;"",MINIFS(Merchant!$A:$A,Merchant!$C:$C,$G$2),)</f>
        <v/>
      </c>
      <c r="D411" s="12" t="s">
        <f>IF($A411&lt;&gt;"",$K411,)</f>
      </c>
      <c r="E411" s="12" t="str">
        <v/>
      </c>
      <c r="F411" s="11" t="str">
        <f>IF($A411&lt;&gt;"",MAXIFS(Token!$C:$C,Token!$A:$A,$D411),)</f>
        <v/>
      </c>
    </row>
    <row r="412">
      <c r="A412" s="32">
        <f>IF(IFERROR($H412,0)*$J412&gt;0,$L412/86400+DATE(1970,1,1)+IF($L412*1&gt;=$G$5,$G$6,0),)</f>
        <v>0</v>
      </c>
      <c r="B412" s="22" t="e">
        <f>IF($A412&lt;&gt;"",$E412*$F412,)</f>
        <v>#VALUE!</v>
      </c>
      <c r="C412" s="12" t="str">
        <f>IF($A412&lt;&gt;"",MINIFS(Merchant!$A:$A,Merchant!$C:$C,$G$2),)</f>
        <v/>
      </c>
      <c r="D412" s="12" t="s">
        <f>IF($A412&lt;&gt;"",$K412,)</f>
      </c>
      <c r="E412" s="12" t="str">
        <v/>
      </c>
      <c r="F412" s="11" t="str">
        <f>IF($A412&lt;&gt;"",MAXIFS(Token!$C:$C,Token!$A:$A,$D412),)</f>
        <v/>
      </c>
    </row>
    <row r="413">
      <c r="A413" s="32">
        <f>IF(IFERROR($H413,0)*$J413&gt;0,$L413/86400+DATE(1970,1,1)+IF($L413*1&gt;=$G$5,$G$6,0),)</f>
        <v>0</v>
      </c>
      <c r="B413" s="22" t="e">
        <f>IF($A413&lt;&gt;"",$E413*$F413,)</f>
        <v>#VALUE!</v>
      </c>
      <c r="C413" s="12" t="str">
        <f>IF($A413&lt;&gt;"",MINIFS(Merchant!$A:$A,Merchant!$C:$C,$G$2),)</f>
        <v/>
      </c>
      <c r="D413" s="12" t="s">
        <f>IF($A413&lt;&gt;"",$K413,)</f>
      </c>
      <c r="E413" s="12" t="str">
        <v/>
      </c>
      <c r="F413" s="11" t="str">
        <f>IF($A413&lt;&gt;"",MAXIFS(Token!$C:$C,Token!$A:$A,$D413),)</f>
        <v/>
      </c>
    </row>
    <row r="414">
      <c r="A414" s="32">
        <f>IF(IFERROR($H414,0)*$J414&gt;0,$L414/86400+DATE(1970,1,1)+IF($L414*1&gt;=$G$5,$G$6,0),)</f>
        <v>0</v>
      </c>
      <c r="B414" s="22" t="e">
        <f>IF($A414&lt;&gt;"",$E414*$F414,)</f>
        <v>#VALUE!</v>
      </c>
      <c r="C414" s="12" t="str">
        <f>IF($A414&lt;&gt;"",MINIFS(Merchant!$A:$A,Merchant!$C:$C,$G$2),)</f>
        <v/>
      </c>
      <c r="D414" s="12" t="s">
        <f>IF($A414&lt;&gt;"",$K414,)</f>
      </c>
      <c r="E414" s="12" t="str">
        <v/>
      </c>
      <c r="F414" s="11" t="str">
        <f>IF($A414&lt;&gt;"",MAXIFS(Token!$C:$C,Token!$A:$A,$D414),)</f>
        <v/>
      </c>
    </row>
    <row r="415">
      <c r="A415" s="32">
        <f>IF(IFERROR($H415,0)*$J415&gt;0,$L415/86400+DATE(1970,1,1)+IF($L415*1&gt;=$G$5,$G$6,0),)</f>
        <v>0</v>
      </c>
      <c r="B415" s="22" t="e">
        <f>IF($A415&lt;&gt;"",$E415*$F415,)</f>
        <v>#VALUE!</v>
      </c>
      <c r="C415" s="12" t="str">
        <f>IF($A415&lt;&gt;"",MINIFS(Merchant!$A:$A,Merchant!$C:$C,$G$2),)</f>
        <v/>
      </c>
      <c r="D415" s="12" t="s">
        <f>IF($A415&lt;&gt;"",$K415,)</f>
      </c>
      <c r="E415" s="12" t="str">
        <v/>
      </c>
      <c r="F415" s="11" t="str">
        <f>IF($A415&lt;&gt;"",MAXIFS(Token!$C:$C,Token!$A:$A,$D415),)</f>
        <v/>
      </c>
    </row>
    <row r="416">
      <c r="A416" s="32">
        <f>IF(IFERROR($H416,0)*$J416&gt;0,$L416/86400+DATE(1970,1,1)+IF($L416*1&gt;=$G$5,$G$6,0),)</f>
        <v>0</v>
      </c>
      <c r="B416" s="22" t="e">
        <f>IF($A416&lt;&gt;"",$E416*$F416,)</f>
        <v>#VALUE!</v>
      </c>
      <c r="C416" s="12" t="str">
        <f>IF($A416&lt;&gt;"",MINIFS(Merchant!$A:$A,Merchant!$C:$C,$G$2),)</f>
        <v/>
      </c>
      <c r="D416" s="12" t="s">
        <f>IF($A416&lt;&gt;"",$K416,)</f>
      </c>
      <c r="E416" s="12" t="str">
        <v/>
      </c>
      <c r="F416" s="11" t="str">
        <f>IF($A416&lt;&gt;"",MAXIFS(Token!$C:$C,Token!$A:$A,$D416),)</f>
        <v/>
      </c>
    </row>
    <row r="417">
      <c r="A417" s="32">
        <f>IF(IFERROR($H417,0)*$J417&gt;0,$L417/86400+DATE(1970,1,1)+IF($L417*1&gt;=$G$5,$G$6,0),)</f>
        <v>0</v>
      </c>
      <c r="B417" s="22" t="e">
        <f>IF($A417&lt;&gt;"",$E417*$F417,)</f>
        <v>#VALUE!</v>
      </c>
      <c r="C417" s="12" t="str">
        <f>IF($A417&lt;&gt;"",MINIFS(Merchant!$A:$A,Merchant!$C:$C,$G$2),)</f>
        <v/>
      </c>
      <c r="D417" s="12" t="s">
        <f>IF($A417&lt;&gt;"",$K417,)</f>
      </c>
      <c r="E417" s="12" t="str">
        <v/>
      </c>
      <c r="F417" s="11" t="str">
        <f>IF($A417&lt;&gt;"",MAXIFS(Token!$C:$C,Token!$A:$A,$D417),)</f>
        <v/>
      </c>
    </row>
    <row r="418">
      <c r="A418" s="32">
        <f>IF(IFERROR($H418,0)*$J418&gt;0,$L418/86400+DATE(1970,1,1)+IF($L418*1&gt;=$G$5,$G$6,0),)</f>
        <v>0</v>
      </c>
      <c r="B418" s="22" t="e">
        <f>IF($A418&lt;&gt;"",$E418*$F418,)</f>
        <v>#VALUE!</v>
      </c>
      <c r="C418" s="12" t="str">
        <f>IF($A418&lt;&gt;"",MINIFS(Merchant!$A:$A,Merchant!$C:$C,$G$2),)</f>
        <v/>
      </c>
      <c r="D418" s="12" t="s">
        <f>IF($A418&lt;&gt;"",$K418,)</f>
      </c>
      <c r="E418" s="12" t="str">
        <v/>
      </c>
      <c r="F418" s="11" t="str">
        <f>IF($A418&lt;&gt;"",MAXIFS(Token!$C:$C,Token!$A:$A,$D418),)</f>
        <v/>
      </c>
    </row>
    <row r="419">
      <c r="A419" s="32">
        <f>IF(IFERROR($H419,0)*$J419&gt;0,$L419/86400+DATE(1970,1,1)+IF($L419*1&gt;=$G$5,$G$6,0),)</f>
        <v>0</v>
      </c>
      <c r="B419" s="22" t="e">
        <f>IF($A419&lt;&gt;"",$E419*$F419,)</f>
        <v>#VALUE!</v>
      </c>
      <c r="C419" s="12" t="str">
        <f>IF($A419&lt;&gt;"",MINIFS(Merchant!$A:$A,Merchant!$C:$C,$G$2),)</f>
        <v/>
      </c>
      <c r="D419" s="12" t="s">
        <f>IF($A419&lt;&gt;"",$K419,)</f>
      </c>
      <c r="E419" s="12" t="str">
        <v/>
      </c>
      <c r="F419" s="11" t="str">
        <f>IF($A419&lt;&gt;"",MAXIFS(Token!$C:$C,Token!$A:$A,$D419),)</f>
        <v/>
      </c>
    </row>
    <row r="420">
      <c r="A420" s="32">
        <f>IF(IFERROR($H420,0)*$J420&gt;0,$L420/86400+DATE(1970,1,1)+IF($L420*1&gt;=$G$5,$G$6,0),)</f>
        <v>0</v>
      </c>
      <c r="B420" s="22" t="e">
        <f>IF($A420&lt;&gt;"",$E420*$F420,)</f>
        <v>#VALUE!</v>
      </c>
      <c r="C420" s="12" t="str">
        <f>IF($A420&lt;&gt;"",MINIFS(Merchant!$A:$A,Merchant!$C:$C,$G$2),)</f>
        <v/>
      </c>
      <c r="D420" s="12" t="s">
        <f>IF($A420&lt;&gt;"",$K420,)</f>
      </c>
      <c r="E420" s="12" t="str">
        <v/>
      </c>
      <c r="F420" s="11" t="str">
        <f>IF($A420&lt;&gt;"",MAXIFS(Token!$C:$C,Token!$A:$A,$D420),)</f>
        <v/>
      </c>
    </row>
    <row r="421">
      <c r="A421" s="32">
        <f>IF(IFERROR($H421,0)*$J421&gt;0,$L421/86400+DATE(1970,1,1)+IF($L421*1&gt;=$G$5,$G$6,0),)</f>
        <v>0</v>
      </c>
      <c r="B421" s="22" t="e">
        <f>IF($A421&lt;&gt;"",$E421*$F421,)</f>
        <v>#VALUE!</v>
      </c>
      <c r="C421" s="12" t="str">
        <f>IF($A421&lt;&gt;"",MINIFS(Merchant!$A:$A,Merchant!$C:$C,$G$2),)</f>
        <v/>
      </c>
      <c r="D421" s="12" t="s">
        <f>IF($A421&lt;&gt;"",$K421,)</f>
      </c>
      <c r="E421" s="12" t="str">
        <v/>
      </c>
      <c r="F421" s="11" t="str">
        <f>IF($A421&lt;&gt;"",MAXIFS(Token!$C:$C,Token!$A:$A,$D421),)</f>
        <v/>
      </c>
    </row>
    <row r="422">
      <c r="A422" s="32">
        <f>IF(IFERROR($H422,0)*$J422&gt;0,$L422/86400+DATE(1970,1,1)+IF($L422*1&gt;=$G$5,$G$6,0),)</f>
        <v>0</v>
      </c>
      <c r="B422" s="22" t="e">
        <f>IF($A422&lt;&gt;"",$E422*$F422,)</f>
        <v>#VALUE!</v>
      </c>
      <c r="C422" s="12" t="str">
        <f>IF($A422&lt;&gt;"",MINIFS(Merchant!$A:$A,Merchant!$C:$C,$G$2),)</f>
        <v/>
      </c>
      <c r="D422" s="12" t="s">
        <f>IF($A422&lt;&gt;"",$K422,)</f>
      </c>
      <c r="E422" s="12" t="str">
        <v/>
      </c>
      <c r="F422" s="11" t="str">
        <f>IF($A422&lt;&gt;"",MAXIFS(Token!$C:$C,Token!$A:$A,$D422),)</f>
        <v/>
      </c>
    </row>
    <row r="423">
      <c r="A423" s="32">
        <f>IF(IFERROR($H423,0)*$J423&gt;0,$L423/86400+DATE(1970,1,1)+IF($L423*1&gt;=$G$5,$G$6,0),)</f>
        <v>0</v>
      </c>
      <c r="B423" s="22" t="e">
        <f>IF($A423&lt;&gt;"",$E423*$F423,)</f>
        <v>#VALUE!</v>
      </c>
      <c r="C423" s="12" t="str">
        <f>IF($A423&lt;&gt;"",MINIFS(Merchant!$A:$A,Merchant!$C:$C,$G$2),)</f>
        <v/>
      </c>
      <c r="D423" s="12" t="s">
        <f>IF($A423&lt;&gt;"",$K423,)</f>
      </c>
      <c r="E423" s="12" t="str">
        <v/>
      </c>
      <c r="F423" s="11" t="str">
        <f>IF($A423&lt;&gt;"",MAXIFS(Token!$C:$C,Token!$A:$A,$D423),)</f>
        <v/>
      </c>
    </row>
    <row r="424">
      <c r="A424" s="32">
        <f>IF(IFERROR($H424,0)*$J424&gt;0,$L424/86400+DATE(1970,1,1)+IF($L424*1&gt;=$G$5,$G$6,0),)</f>
        <v>0</v>
      </c>
      <c r="B424" s="22" t="e">
        <f>IF($A424&lt;&gt;"",$E424*$F424,)</f>
        <v>#VALUE!</v>
      </c>
      <c r="C424" s="12" t="str">
        <f>IF($A424&lt;&gt;"",MINIFS(Merchant!$A:$A,Merchant!$C:$C,$G$2),)</f>
        <v/>
      </c>
      <c r="D424" s="12" t="s">
        <f>IF($A424&lt;&gt;"",$K424,)</f>
      </c>
      <c r="E424" s="12" t="str">
        <v/>
      </c>
      <c r="F424" s="11" t="str">
        <f>IF($A424&lt;&gt;"",MAXIFS(Token!$C:$C,Token!$A:$A,$D424),)</f>
        <v/>
      </c>
    </row>
    <row r="425">
      <c r="A425" s="32">
        <f>IF(IFERROR($H425,0)*$J425&gt;0,$L425/86400+DATE(1970,1,1)+IF($L425*1&gt;=$G$5,$G$6,0),)</f>
        <v>0</v>
      </c>
      <c r="B425" s="22" t="e">
        <f>IF($A425&lt;&gt;"",$E425*$F425,)</f>
        <v>#VALUE!</v>
      </c>
      <c r="C425" s="12" t="str">
        <f>IF($A425&lt;&gt;"",MINIFS(Merchant!$A:$A,Merchant!$C:$C,$G$2),)</f>
        <v/>
      </c>
      <c r="D425" s="12" t="s">
        <f>IF($A425&lt;&gt;"",$K425,)</f>
      </c>
      <c r="E425" s="12" t="str">
        <v/>
      </c>
      <c r="F425" s="11" t="str">
        <f>IF($A425&lt;&gt;"",MAXIFS(Token!$C:$C,Token!$A:$A,$D425),)</f>
        <v/>
      </c>
    </row>
    <row r="426">
      <c r="A426" s="32">
        <f>IF(IFERROR($H426,0)*$J426&gt;0,$L426/86400+DATE(1970,1,1)+IF($L426*1&gt;=$G$5,$G$6,0),)</f>
        <v>0</v>
      </c>
      <c r="B426" s="22" t="e">
        <f>IF($A426&lt;&gt;"",$E426*$F426,)</f>
        <v>#VALUE!</v>
      </c>
      <c r="C426" s="12" t="str">
        <f>IF($A426&lt;&gt;"",MINIFS(Merchant!$A:$A,Merchant!$C:$C,$G$2),)</f>
        <v/>
      </c>
      <c r="D426" s="12" t="s">
        <f>IF($A426&lt;&gt;"",$K426,)</f>
      </c>
      <c r="E426" s="12" t="str">
        <v/>
      </c>
      <c r="F426" s="11" t="str">
        <f>IF($A426&lt;&gt;"",MAXIFS(Token!$C:$C,Token!$A:$A,$D426),)</f>
        <v/>
      </c>
    </row>
    <row r="427">
      <c r="A427" s="32">
        <f>IF(IFERROR($H427,0)*$J427&gt;0,$L427/86400+DATE(1970,1,1)+IF($L427*1&gt;=$G$5,$G$6,0),)</f>
        <v>0</v>
      </c>
      <c r="B427" s="22" t="e">
        <f>IF($A427&lt;&gt;"",$E427*$F427,)</f>
        <v>#VALUE!</v>
      </c>
      <c r="C427" s="12" t="str">
        <f>IF($A427&lt;&gt;"",MINIFS(Merchant!$A:$A,Merchant!$C:$C,$G$2),)</f>
        <v/>
      </c>
      <c r="D427" s="12" t="s">
        <f>IF($A427&lt;&gt;"",$K427,)</f>
      </c>
      <c r="E427" s="12" t="str">
        <v/>
      </c>
      <c r="F427" s="11" t="str">
        <f>IF($A427&lt;&gt;"",MAXIFS(Token!$C:$C,Token!$A:$A,$D427),)</f>
        <v/>
      </c>
    </row>
    <row r="428">
      <c r="A428" s="32">
        <f>IF(IFERROR($H428,0)*$J428&gt;0,$L428/86400+DATE(1970,1,1)+IF($L428*1&gt;=$G$5,$G$6,0),)</f>
        <v>0</v>
      </c>
      <c r="B428" s="22" t="e">
        <f>IF($A428&lt;&gt;"",$E428*$F428,)</f>
        <v>#VALUE!</v>
      </c>
      <c r="C428" s="12" t="str">
        <f>IF($A428&lt;&gt;"",MINIFS(Merchant!$A:$A,Merchant!$C:$C,$G$2),)</f>
        <v/>
      </c>
      <c r="D428" s="12" t="s">
        <f>IF($A428&lt;&gt;"",$K428,)</f>
      </c>
      <c r="E428" s="12" t="str">
        <v/>
      </c>
      <c r="F428" s="11" t="str">
        <f>IF($A428&lt;&gt;"",MAXIFS(Token!$C:$C,Token!$A:$A,$D428),)</f>
        <v/>
      </c>
    </row>
    <row r="429">
      <c r="A429" s="32">
        <f>IF(IFERROR($H429,0)*$J429&gt;0,$L429/86400+DATE(1970,1,1)+IF($L429*1&gt;=$G$5,$G$6,0),)</f>
        <v>0</v>
      </c>
      <c r="B429" s="22" t="e">
        <f>IF($A429&lt;&gt;"",$E429*$F429,)</f>
        <v>#VALUE!</v>
      </c>
      <c r="C429" s="12" t="str">
        <f>IF($A429&lt;&gt;"",MINIFS(Merchant!$A:$A,Merchant!$C:$C,$G$2),)</f>
        <v/>
      </c>
      <c r="D429" s="12" t="s">
        <f>IF($A429&lt;&gt;"",$K429,)</f>
      </c>
      <c r="E429" s="12" t="str">
        <v/>
      </c>
      <c r="F429" s="11" t="str">
        <f>IF($A429&lt;&gt;"",MAXIFS(Token!$C:$C,Token!$A:$A,$D429),)</f>
        <v/>
      </c>
    </row>
    <row r="430">
      <c r="A430" s="32">
        <f>IF(IFERROR($H430,0)*$J430&gt;0,$L430/86400+DATE(1970,1,1)+IF($L430*1&gt;=$G$5,$G$6,0),)</f>
        <v>0</v>
      </c>
      <c r="B430" s="22" t="e">
        <f>IF($A430&lt;&gt;"",$E430*$F430,)</f>
        <v>#VALUE!</v>
      </c>
      <c r="C430" s="12" t="str">
        <f>IF($A430&lt;&gt;"",MINIFS(Merchant!$A:$A,Merchant!$C:$C,$G$2),)</f>
        <v/>
      </c>
      <c r="D430" s="12" t="s">
        <f>IF($A430&lt;&gt;"",$K430,)</f>
      </c>
      <c r="E430" s="12" t="str">
        <v/>
      </c>
      <c r="F430" s="11" t="str">
        <f>IF($A430&lt;&gt;"",MAXIFS(Token!$C:$C,Token!$A:$A,$D430),)</f>
        <v/>
      </c>
    </row>
    <row r="431">
      <c r="A431" s="32">
        <f>IF(IFERROR($H431,0)*$J431&gt;0,$L431/86400+DATE(1970,1,1)+IF($L431*1&gt;=$G$5,$G$6,0),)</f>
        <v>0</v>
      </c>
      <c r="B431" s="22" t="e">
        <f>IF($A431&lt;&gt;"",$E431*$F431,)</f>
        <v>#VALUE!</v>
      </c>
      <c r="C431" s="12" t="str">
        <f>IF($A431&lt;&gt;"",MINIFS(Merchant!$A:$A,Merchant!$C:$C,$G$2),)</f>
        <v/>
      </c>
      <c r="D431" s="12" t="s">
        <f>IF($A431&lt;&gt;"",$K431,)</f>
      </c>
      <c r="E431" s="12" t="str">
        <v/>
      </c>
      <c r="F431" s="11" t="str">
        <f>IF($A431&lt;&gt;"",MAXIFS(Token!$C:$C,Token!$A:$A,$D431),)</f>
        <v/>
      </c>
    </row>
    <row r="432">
      <c r="A432" s="32">
        <f>IF(IFERROR($H432,0)*$J432&gt;0,$L432/86400+DATE(1970,1,1)+IF($L432*1&gt;=$G$5,$G$6,0),)</f>
        <v>0</v>
      </c>
      <c r="B432" s="22" t="e">
        <f>IF($A432&lt;&gt;"",$E432*$F432,)</f>
        <v>#VALUE!</v>
      </c>
      <c r="C432" s="12" t="str">
        <f>IF($A432&lt;&gt;"",MINIFS(Merchant!$A:$A,Merchant!$C:$C,$G$2),)</f>
        <v/>
      </c>
      <c r="D432" s="12" t="s">
        <f>IF($A432&lt;&gt;"",$K432,)</f>
      </c>
      <c r="E432" s="12" t="str">
        <v/>
      </c>
      <c r="F432" s="11" t="str">
        <f>IF($A432&lt;&gt;"",MAXIFS(Token!$C:$C,Token!$A:$A,$D432),)</f>
        <v/>
      </c>
    </row>
    <row r="433">
      <c r="A433" s="32">
        <f>IF(IFERROR($H433,0)*$J433&gt;0,$L433/86400+DATE(1970,1,1)+IF($L433*1&gt;=$G$5,$G$6,0),)</f>
        <v>0</v>
      </c>
      <c r="B433" s="22" t="e">
        <f>IF($A433&lt;&gt;"",$E433*$F433,)</f>
        <v>#VALUE!</v>
      </c>
      <c r="C433" s="12" t="str">
        <f>IF($A433&lt;&gt;"",MINIFS(Merchant!$A:$A,Merchant!$C:$C,$G$2),)</f>
        <v/>
      </c>
      <c r="D433" s="12" t="s">
        <f>IF($A433&lt;&gt;"",$K433,)</f>
      </c>
      <c r="E433" s="12" t="str">
        <v/>
      </c>
      <c r="F433" s="11" t="str">
        <f>IF($A433&lt;&gt;"",MAXIFS(Token!$C:$C,Token!$A:$A,$D433),)</f>
        <v/>
      </c>
    </row>
    <row r="434">
      <c r="A434" s="32">
        <f>IF(IFERROR($H434,0)*$J434&gt;0,$L434/86400+DATE(1970,1,1)+IF($L434*1&gt;=$G$5,$G$6,0),)</f>
        <v>0</v>
      </c>
      <c r="B434" s="22" t="e">
        <f>IF($A434&lt;&gt;"",$E434*$F434,)</f>
        <v>#VALUE!</v>
      </c>
      <c r="C434" s="12" t="str">
        <f>IF($A434&lt;&gt;"",MINIFS(Merchant!$A:$A,Merchant!$C:$C,$G$2),)</f>
        <v/>
      </c>
      <c r="D434" s="12" t="s">
        <f>IF($A434&lt;&gt;"",$K434,)</f>
      </c>
      <c r="E434" s="12" t="str">
        <v/>
      </c>
      <c r="F434" s="11" t="str">
        <f>IF($A434&lt;&gt;"",MAXIFS(Token!$C:$C,Token!$A:$A,$D434),)</f>
        <v/>
      </c>
    </row>
    <row r="435">
      <c r="A435" s="32">
        <f>IF(IFERROR($H435,0)*$J435&gt;0,$L435/86400+DATE(1970,1,1)+IF($L435*1&gt;=$G$5,$G$6,0),)</f>
        <v>0</v>
      </c>
      <c r="B435" s="22" t="e">
        <f>IF($A435&lt;&gt;"",$E435*$F435,)</f>
        <v>#VALUE!</v>
      </c>
      <c r="C435" s="12" t="str">
        <f>IF($A435&lt;&gt;"",MINIFS(Merchant!$A:$A,Merchant!$C:$C,$G$2),)</f>
        <v/>
      </c>
      <c r="D435" s="12" t="s">
        <f>IF($A435&lt;&gt;"",$K435,)</f>
      </c>
      <c r="E435" s="12" t="str">
        <v/>
      </c>
      <c r="F435" s="11" t="str">
        <f>IF($A435&lt;&gt;"",MAXIFS(Token!$C:$C,Token!$A:$A,$D435),)</f>
        <v/>
      </c>
    </row>
    <row r="436">
      <c r="A436" s="32">
        <f>IF(IFERROR($H436,0)*$J436&gt;0,$L436/86400+DATE(1970,1,1)+IF($L436*1&gt;=$G$5,$G$6,0),)</f>
        <v>0</v>
      </c>
      <c r="B436" s="22" t="e">
        <f>IF($A436&lt;&gt;"",$E436*$F436,)</f>
        <v>#VALUE!</v>
      </c>
      <c r="C436" s="12" t="str">
        <f>IF($A436&lt;&gt;"",MINIFS(Merchant!$A:$A,Merchant!$C:$C,$G$2),)</f>
        <v/>
      </c>
      <c r="D436" s="12" t="s">
        <f>IF($A436&lt;&gt;"",$K436,)</f>
      </c>
      <c r="E436" s="12" t="str">
        <v/>
      </c>
      <c r="F436" s="11" t="str">
        <f>IF($A436&lt;&gt;"",MAXIFS(Token!$C:$C,Token!$A:$A,$D436),)</f>
        <v/>
      </c>
    </row>
    <row r="437">
      <c r="A437" s="32">
        <f>IF(IFERROR($H437,0)*$J437&gt;0,$L437/86400+DATE(1970,1,1)+IF($L437*1&gt;=$G$5,$G$6,0),)</f>
        <v>0</v>
      </c>
      <c r="B437" s="22" t="e">
        <f>IF($A437&lt;&gt;"",$E437*$F437,)</f>
        <v>#VALUE!</v>
      </c>
      <c r="C437" s="12" t="str">
        <f>IF($A437&lt;&gt;"",MINIFS(Merchant!$A:$A,Merchant!$C:$C,$G$2),)</f>
        <v/>
      </c>
      <c r="D437" s="12" t="s">
        <f>IF($A437&lt;&gt;"",$K437,)</f>
      </c>
      <c r="E437" s="12" t="str">
        <v/>
      </c>
      <c r="F437" s="11" t="str">
        <f>IF($A437&lt;&gt;"",MAXIFS(Token!$C:$C,Token!$A:$A,$D437),)</f>
        <v/>
      </c>
    </row>
    <row r="438">
      <c r="A438" s="32">
        <f>IF(IFERROR($H438,0)*$J438&gt;0,$L438/86400+DATE(1970,1,1)+IF($L438*1&gt;=$G$5,$G$6,0),)</f>
        <v>0</v>
      </c>
      <c r="B438" s="22" t="e">
        <f>IF($A438&lt;&gt;"",$E438*$F438,)</f>
        <v>#VALUE!</v>
      </c>
      <c r="C438" s="12" t="str">
        <f>IF($A438&lt;&gt;"",MINIFS(Merchant!$A:$A,Merchant!$C:$C,$G$2),)</f>
        <v/>
      </c>
      <c r="D438" s="12" t="s">
        <f>IF($A438&lt;&gt;"",$K438,)</f>
      </c>
      <c r="E438" s="12" t="str">
        <v/>
      </c>
      <c r="F438" s="11" t="str">
        <f>IF($A438&lt;&gt;"",MAXIFS(Token!$C:$C,Token!$A:$A,$D438),)</f>
        <v/>
      </c>
    </row>
    <row r="439">
      <c r="A439" s="32">
        <f>IF(IFERROR($H439,0)*$J439&gt;0,$L439/86400+DATE(1970,1,1)+IF($L439*1&gt;=$G$5,$G$6,0),)</f>
        <v>0</v>
      </c>
      <c r="B439" s="22" t="e">
        <f>IF($A439&lt;&gt;"",$E439*$F439,)</f>
        <v>#VALUE!</v>
      </c>
      <c r="C439" s="12" t="str">
        <f>IF($A439&lt;&gt;"",MINIFS(Merchant!$A:$A,Merchant!$C:$C,$G$2),)</f>
        <v/>
      </c>
      <c r="D439" s="12" t="s">
        <f>IF($A439&lt;&gt;"",$K439,)</f>
      </c>
      <c r="E439" s="12" t="str">
        <v/>
      </c>
      <c r="F439" s="11" t="str">
        <f>IF($A439&lt;&gt;"",MAXIFS(Token!$C:$C,Token!$A:$A,$D439),)</f>
        <v/>
      </c>
    </row>
    <row r="440">
      <c r="A440" s="32">
        <f>IF(IFERROR($H440,0)*$J440&gt;0,$L440/86400+DATE(1970,1,1)+IF($L440*1&gt;=$G$5,$G$6,0),)</f>
        <v>0</v>
      </c>
      <c r="B440" s="22" t="e">
        <f>IF($A440&lt;&gt;"",$E440*$F440,)</f>
        <v>#VALUE!</v>
      </c>
      <c r="C440" s="12" t="str">
        <f>IF($A440&lt;&gt;"",MINIFS(Merchant!$A:$A,Merchant!$C:$C,$G$2),)</f>
        <v/>
      </c>
      <c r="D440" s="12" t="s">
        <f>IF($A440&lt;&gt;"",$K440,)</f>
      </c>
      <c r="E440" s="12" t="str">
        <v/>
      </c>
      <c r="F440" s="11" t="str">
        <f>IF($A440&lt;&gt;"",MAXIFS(Token!$C:$C,Token!$A:$A,$D440),)</f>
        <v/>
      </c>
    </row>
    <row r="441">
      <c r="A441" s="32">
        <f>IF(IFERROR($H441,0)*$J441&gt;0,$L441/86400+DATE(1970,1,1)+IF($L441*1&gt;=$G$5,$G$6,0),)</f>
        <v>0</v>
      </c>
      <c r="B441" s="22" t="e">
        <f>IF($A441&lt;&gt;"",$E441*$F441,)</f>
        <v>#VALUE!</v>
      </c>
      <c r="C441" s="12" t="str">
        <f>IF($A441&lt;&gt;"",MINIFS(Merchant!$A:$A,Merchant!$C:$C,$G$2),)</f>
        <v/>
      </c>
      <c r="D441" s="12" t="s">
        <f>IF($A441&lt;&gt;"",$K441,)</f>
      </c>
      <c r="E441" s="12" t="str">
        <v/>
      </c>
      <c r="F441" s="11" t="str">
        <f>IF($A441&lt;&gt;"",MAXIFS(Token!$C:$C,Token!$A:$A,$D441),)</f>
        <v/>
      </c>
    </row>
    <row r="442">
      <c r="A442" s="32">
        <f>IF(IFERROR($H442,0)*$J442&gt;0,$L442/86400+DATE(1970,1,1)+IF($L442*1&gt;=$G$5,$G$6,0),)</f>
        <v>0</v>
      </c>
      <c r="B442" s="22" t="e">
        <f>IF($A442&lt;&gt;"",$E442*$F442,)</f>
        <v>#VALUE!</v>
      </c>
      <c r="C442" s="12" t="str">
        <f>IF($A442&lt;&gt;"",MINIFS(Merchant!$A:$A,Merchant!$C:$C,$G$2),)</f>
        <v/>
      </c>
      <c r="D442" s="12" t="s">
        <f>IF($A442&lt;&gt;"",$K442,)</f>
      </c>
      <c r="E442" s="12" t="str">
        <v/>
      </c>
      <c r="F442" s="11" t="str">
        <f>IF($A442&lt;&gt;"",MAXIFS(Token!$C:$C,Token!$A:$A,$D442),)</f>
        <v/>
      </c>
    </row>
    <row r="443">
      <c r="A443" s="32">
        <f>IF(IFERROR($H443,0)*$J443&gt;0,$L443/86400+DATE(1970,1,1)+IF($L443*1&gt;=$G$5,$G$6,0),)</f>
        <v>0</v>
      </c>
      <c r="B443" s="22" t="e">
        <f>IF($A443&lt;&gt;"",$E443*$F443,)</f>
        <v>#VALUE!</v>
      </c>
      <c r="C443" s="12" t="str">
        <f>IF($A443&lt;&gt;"",MINIFS(Merchant!$A:$A,Merchant!$C:$C,$G$2),)</f>
        <v/>
      </c>
      <c r="D443" s="12" t="s">
        <f>IF($A443&lt;&gt;"",$K443,)</f>
      </c>
      <c r="E443" s="12" t="str">
        <v/>
      </c>
      <c r="F443" s="11" t="str">
        <f>IF($A443&lt;&gt;"",MAXIFS(Token!$C:$C,Token!$A:$A,$D443),)</f>
        <v/>
      </c>
    </row>
    <row r="444">
      <c r="A444" s="32">
        <f>IF(IFERROR($H444,0)*$J444&gt;0,$L444/86400+DATE(1970,1,1)+IF($L444*1&gt;=$G$5,$G$6,0),)</f>
        <v>0</v>
      </c>
      <c r="B444" s="22" t="e">
        <f>IF($A444&lt;&gt;"",$E444*$F444,)</f>
        <v>#VALUE!</v>
      </c>
      <c r="C444" s="12" t="str">
        <f>IF($A444&lt;&gt;"",MINIFS(Merchant!$A:$A,Merchant!$C:$C,$G$2),)</f>
        <v/>
      </c>
      <c r="D444" s="12" t="s">
        <f>IF($A444&lt;&gt;"",$K444,)</f>
      </c>
      <c r="E444" s="12" t="str">
        <v/>
      </c>
      <c r="F444" s="11" t="str">
        <f>IF($A444&lt;&gt;"",MAXIFS(Token!$C:$C,Token!$A:$A,$D444),)</f>
        <v/>
      </c>
    </row>
    <row r="445">
      <c r="A445" s="32">
        <f>IF(IFERROR($H445,0)*$J445&gt;0,$L445/86400+DATE(1970,1,1)+IF($L445*1&gt;=$G$5,$G$6,0),)</f>
        <v>0</v>
      </c>
      <c r="B445" s="22" t="e">
        <f>IF($A445&lt;&gt;"",$E445*$F445,)</f>
        <v>#VALUE!</v>
      </c>
      <c r="C445" s="12" t="str">
        <f>IF($A445&lt;&gt;"",MINIFS(Merchant!$A:$A,Merchant!$C:$C,$G$2),)</f>
        <v/>
      </c>
      <c r="D445" s="12" t="s">
        <f>IF($A445&lt;&gt;"",$K445,)</f>
      </c>
      <c r="E445" s="12" t="str">
        <v/>
      </c>
      <c r="F445" s="11" t="str">
        <f>IF($A445&lt;&gt;"",MAXIFS(Token!$C:$C,Token!$A:$A,$D445),)</f>
        <v/>
      </c>
    </row>
    <row r="446">
      <c r="A446" s="32">
        <f>IF(IFERROR($H446,0)*$J446&gt;0,$L446/86400+DATE(1970,1,1)+IF($L446*1&gt;=$G$5,$G$6,0),)</f>
        <v>0</v>
      </c>
      <c r="B446" s="22" t="e">
        <f>IF($A446&lt;&gt;"",$E446*$F446,)</f>
        <v>#VALUE!</v>
      </c>
      <c r="C446" s="12" t="str">
        <f>IF($A446&lt;&gt;"",MINIFS(Merchant!$A:$A,Merchant!$C:$C,$G$2),)</f>
        <v/>
      </c>
      <c r="D446" s="12" t="s">
        <f>IF($A446&lt;&gt;"",$K446,)</f>
      </c>
      <c r="E446" s="12" t="str">
        <v/>
      </c>
      <c r="F446" s="11" t="str">
        <f>IF($A446&lt;&gt;"",MAXIFS(Token!$C:$C,Token!$A:$A,$D446),)</f>
        <v/>
      </c>
    </row>
    <row r="447">
      <c r="A447" s="32">
        <f>IF(IFERROR($H447,0)*$J447&gt;0,$L447/86400+DATE(1970,1,1)+IF($L447*1&gt;=$G$5,$G$6,0),)</f>
        <v>0</v>
      </c>
      <c r="B447" s="22" t="e">
        <f>IF($A447&lt;&gt;"",$E447*$F447,)</f>
        <v>#VALUE!</v>
      </c>
      <c r="C447" s="12" t="str">
        <f>IF($A447&lt;&gt;"",MINIFS(Merchant!$A:$A,Merchant!$C:$C,$G$2),)</f>
        <v/>
      </c>
      <c r="D447" s="12" t="s">
        <f>IF($A447&lt;&gt;"",$K447,)</f>
      </c>
      <c r="E447" s="12" t="str">
        <v/>
      </c>
      <c r="F447" s="11" t="str">
        <f>IF($A447&lt;&gt;"",MAXIFS(Token!$C:$C,Token!$A:$A,$D447),)</f>
        <v/>
      </c>
    </row>
    <row r="448">
      <c r="A448" s="32">
        <f>IF(IFERROR($H448,0)*$J448&gt;0,$L448/86400+DATE(1970,1,1)+IF($L448*1&gt;=$G$5,$G$6,0),)</f>
        <v>0</v>
      </c>
      <c r="B448" s="22" t="e">
        <f>IF($A448&lt;&gt;"",$E448*$F448,)</f>
        <v>#VALUE!</v>
      </c>
      <c r="C448" s="12" t="str">
        <f>IF($A448&lt;&gt;"",MINIFS(Merchant!$A:$A,Merchant!$C:$C,$G$2),)</f>
        <v/>
      </c>
      <c r="D448" s="12" t="s">
        <f>IF($A448&lt;&gt;"",$K448,)</f>
      </c>
      <c r="E448" s="12" t="str">
        <v/>
      </c>
      <c r="F448" s="11" t="str">
        <f>IF($A448&lt;&gt;"",MAXIFS(Token!$C:$C,Token!$A:$A,$D448),)</f>
        <v/>
      </c>
    </row>
    <row r="449">
      <c r="A449" s="32">
        <f>IF(IFERROR($H449,0)*$J449&gt;0,$L449/86400+DATE(1970,1,1)+IF($L449*1&gt;=$G$5,$G$6,0),)</f>
        <v>0</v>
      </c>
      <c r="B449" s="22" t="e">
        <f>IF($A449&lt;&gt;"",$E449*$F449,)</f>
        <v>#VALUE!</v>
      </c>
      <c r="C449" s="12" t="str">
        <f>IF($A449&lt;&gt;"",MINIFS(Merchant!$A:$A,Merchant!$C:$C,$G$2),)</f>
        <v/>
      </c>
      <c r="D449" s="12" t="s">
        <f>IF($A449&lt;&gt;"",$K449,)</f>
      </c>
      <c r="E449" s="12" t="str">
        <v/>
      </c>
      <c r="F449" s="11" t="str">
        <f>IF($A449&lt;&gt;"",MAXIFS(Token!$C:$C,Token!$A:$A,$D449),)</f>
        <v/>
      </c>
    </row>
    <row r="450">
      <c r="A450" s="32">
        <f>IF(IFERROR($H450,0)*$J450&gt;0,$L450/86400+DATE(1970,1,1)+IF($L450*1&gt;=$G$5,$G$6,0),)</f>
        <v>0</v>
      </c>
      <c r="B450" s="22" t="e">
        <f>IF($A450&lt;&gt;"",$E450*$F450,)</f>
        <v>#VALUE!</v>
      </c>
      <c r="C450" s="12" t="str">
        <f>IF($A450&lt;&gt;"",MINIFS(Merchant!$A:$A,Merchant!$C:$C,$G$2),)</f>
        <v/>
      </c>
      <c r="D450" s="12" t="s">
        <f>IF($A450&lt;&gt;"",$K450,)</f>
      </c>
      <c r="E450" s="12" t="str">
        <v/>
      </c>
      <c r="F450" s="11" t="str">
        <f>IF($A450&lt;&gt;"",MAXIFS(Token!$C:$C,Token!$A:$A,$D450),)</f>
        <v/>
      </c>
    </row>
    <row r="451">
      <c r="A451" s="32">
        <f>IF(IFERROR($H451,0)*$J451&gt;0,$L451/86400+DATE(1970,1,1)+IF($L451*1&gt;=$G$5,$G$6,0),)</f>
        <v>0</v>
      </c>
      <c r="B451" s="22" t="e">
        <f>IF($A451&lt;&gt;"",$E451*$F451,)</f>
        <v>#VALUE!</v>
      </c>
      <c r="C451" s="12" t="str">
        <f>IF($A451&lt;&gt;"",MINIFS(Merchant!$A:$A,Merchant!$C:$C,$G$2),)</f>
        <v/>
      </c>
      <c r="D451" s="12" t="s">
        <f>IF($A451&lt;&gt;"",$K451,)</f>
      </c>
      <c r="E451" s="12" t="str">
        <v/>
      </c>
      <c r="F451" s="11" t="str">
        <f>IF($A451&lt;&gt;"",MAXIFS(Token!$C:$C,Token!$A:$A,$D451),)</f>
        <v/>
      </c>
    </row>
    <row r="452">
      <c r="A452" s="32">
        <f>IF(IFERROR($H452,0)*$J452&gt;0,$L452/86400+DATE(1970,1,1)+IF($L452*1&gt;=$G$5,$G$6,0),)</f>
        <v>0</v>
      </c>
      <c r="B452" s="22" t="e">
        <f>IF($A452&lt;&gt;"",$E452*$F452,)</f>
        <v>#VALUE!</v>
      </c>
      <c r="C452" s="12" t="str">
        <f>IF($A452&lt;&gt;"",MINIFS(Merchant!$A:$A,Merchant!$C:$C,$G$2),)</f>
        <v/>
      </c>
      <c r="D452" s="12" t="s">
        <f>IF($A452&lt;&gt;"",$K452,)</f>
      </c>
      <c r="E452" s="12" t="str">
        <v/>
      </c>
      <c r="F452" s="11" t="str">
        <f>IF($A452&lt;&gt;"",MAXIFS(Token!$C:$C,Token!$A:$A,$D452),)</f>
        <v/>
      </c>
    </row>
    <row r="453">
      <c r="A453" s="32">
        <f>IF(IFERROR($H453,0)*$J453&gt;0,$L453/86400+DATE(1970,1,1)+IF($L453*1&gt;=$G$5,$G$6,0),)</f>
        <v>0</v>
      </c>
      <c r="B453" s="22" t="e">
        <f>IF($A453&lt;&gt;"",$E453*$F453,)</f>
        <v>#VALUE!</v>
      </c>
      <c r="C453" s="12" t="str">
        <f>IF($A453&lt;&gt;"",MINIFS(Merchant!$A:$A,Merchant!$C:$C,$G$2),)</f>
        <v/>
      </c>
      <c r="D453" s="12" t="s">
        <f>IF($A453&lt;&gt;"",$K453,)</f>
      </c>
      <c r="E453" s="12" t="str">
        <v/>
      </c>
      <c r="F453" s="11" t="str">
        <f>IF($A453&lt;&gt;"",MAXIFS(Token!$C:$C,Token!$A:$A,$D453),)</f>
        <v/>
      </c>
    </row>
    <row r="454">
      <c r="A454" s="32">
        <f>IF(IFERROR($H454,0)*$J454&gt;0,$L454/86400+DATE(1970,1,1)+IF($L454*1&gt;=$G$5,$G$6,0),)</f>
        <v>0</v>
      </c>
      <c r="B454" s="22" t="e">
        <f>IF($A454&lt;&gt;"",$E454*$F454,)</f>
        <v>#VALUE!</v>
      </c>
      <c r="C454" s="12" t="str">
        <f>IF($A454&lt;&gt;"",MINIFS(Merchant!$A:$A,Merchant!$C:$C,$G$2),)</f>
        <v/>
      </c>
      <c r="D454" s="12" t="s">
        <f>IF($A454&lt;&gt;"",$K454,)</f>
      </c>
      <c r="E454" s="12" t="str">
        <v/>
      </c>
      <c r="F454" s="11" t="str">
        <f>IF($A454&lt;&gt;"",MAXIFS(Token!$C:$C,Token!$A:$A,$D454),)</f>
        <v/>
      </c>
    </row>
    <row r="455">
      <c r="A455" s="32">
        <f>IF(IFERROR($H455,0)*$J455&gt;0,$L455/86400+DATE(1970,1,1)+IF($L455*1&gt;=$G$5,$G$6,0),)</f>
        <v>0</v>
      </c>
      <c r="B455" s="22" t="e">
        <f>IF($A455&lt;&gt;"",$E455*$F455,)</f>
        <v>#VALUE!</v>
      </c>
      <c r="C455" s="12" t="str">
        <f>IF($A455&lt;&gt;"",MINIFS(Merchant!$A:$A,Merchant!$C:$C,$G$2),)</f>
        <v/>
      </c>
      <c r="D455" s="12" t="s">
        <f>IF($A455&lt;&gt;"",$K455,)</f>
      </c>
      <c r="E455" s="12" t="str">
        <v/>
      </c>
      <c r="F455" s="11" t="str">
        <f>IF($A455&lt;&gt;"",MAXIFS(Token!$C:$C,Token!$A:$A,$D455),)</f>
        <v/>
      </c>
    </row>
    <row r="456">
      <c r="A456" s="32">
        <f>IF(IFERROR($H456,0)*$J456&gt;0,$L456/86400+DATE(1970,1,1)+IF($L456*1&gt;=$G$5,$G$6,0),)</f>
        <v>0</v>
      </c>
      <c r="B456" s="22" t="e">
        <f>IF($A456&lt;&gt;"",$E456*$F456,)</f>
        <v>#VALUE!</v>
      </c>
      <c r="C456" s="12" t="str">
        <f>IF($A456&lt;&gt;"",MINIFS(Merchant!$A:$A,Merchant!$C:$C,$G$2),)</f>
        <v/>
      </c>
      <c r="D456" s="12" t="s">
        <f>IF($A456&lt;&gt;"",$K456,)</f>
      </c>
      <c r="E456" s="12" t="str">
        <v/>
      </c>
      <c r="F456" s="11" t="str">
        <f>IF($A456&lt;&gt;"",MAXIFS(Token!$C:$C,Token!$A:$A,$D456),)</f>
        <v/>
      </c>
    </row>
    <row r="457">
      <c r="A457" s="32">
        <f>IF(IFERROR($H457,0)*$J457&gt;0,$L457/86400+DATE(1970,1,1)+IF($L457*1&gt;=$G$5,$G$6,0),)</f>
        <v>0</v>
      </c>
      <c r="B457" s="22" t="e">
        <f>IF($A457&lt;&gt;"",$E457*$F457,)</f>
        <v>#VALUE!</v>
      </c>
      <c r="C457" s="12" t="str">
        <f>IF($A457&lt;&gt;"",MINIFS(Merchant!$A:$A,Merchant!$C:$C,$G$2),)</f>
        <v/>
      </c>
      <c r="D457" s="12" t="s">
        <f>IF($A457&lt;&gt;"",$K457,)</f>
      </c>
      <c r="E457" s="12" t="str">
        <v/>
      </c>
      <c r="F457" s="11" t="str">
        <f>IF($A457&lt;&gt;"",MAXIFS(Token!$C:$C,Token!$A:$A,$D457),)</f>
        <v/>
      </c>
    </row>
    <row r="458">
      <c r="A458" s="32">
        <f>IF(IFERROR($H458,0)*$J458&gt;0,$L458/86400+DATE(1970,1,1)+IF($L458*1&gt;=$G$5,$G$6,0),)</f>
        <v>0</v>
      </c>
      <c r="B458" s="22" t="e">
        <f>IF($A458&lt;&gt;"",$E458*$F458,)</f>
        <v>#VALUE!</v>
      </c>
      <c r="C458" s="12" t="str">
        <f>IF($A458&lt;&gt;"",MINIFS(Merchant!$A:$A,Merchant!$C:$C,$G$2),)</f>
        <v/>
      </c>
      <c r="D458" s="12" t="s">
        <f>IF($A458&lt;&gt;"",$K458,)</f>
      </c>
      <c r="E458" s="12" t="str">
        <v/>
      </c>
      <c r="F458" s="11" t="str">
        <f>IF($A458&lt;&gt;"",MAXIFS(Token!$C:$C,Token!$A:$A,$D458),)</f>
        <v/>
      </c>
    </row>
    <row r="459">
      <c r="A459" s="32">
        <f>IF(IFERROR($H459,0)*$J459&gt;0,$L459/86400+DATE(1970,1,1)+IF($L459*1&gt;=$G$5,$G$6,0),)</f>
        <v>0</v>
      </c>
      <c r="B459" s="22" t="e">
        <f>IF($A459&lt;&gt;"",$E459*$F459,)</f>
        <v>#VALUE!</v>
      </c>
      <c r="C459" s="12" t="str">
        <f>IF($A459&lt;&gt;"",MINIFS(Merchant!$A:$A,Merchant!$C:$C,$G$2),)</f>
        <v/>
      </c>
      <c r="D459" s="12" t="s">
        <f>IF($A459&lt;&gt;"",$K459,)</f>
      </c>
      <c r="E459" s="12" t="str">
        <v/>
      </c>
      <c r="F459" s="11" t="str">
        <f>IF($A459&lt;&gt;"",MAXIFS(Token!$C:$C,Token!$A:$A,$D459),)</f>
        <v/>
      </c>
    </row>
    <row r="460">
      <c r="A460" s="32">
        <f>IF(IFERROR($H460,0)*$J460&gt;0,$L460/86400+DATE(1970,1,1)+IF($L460*1&gt;=$G$5,$G$6,0),)</f>
        <v>0</v>
      </c>
      <c r="B460" s="22" t="e">
        <f>IF($A460&lt;&gt;"",$E460*$F460,)</f>
        <v>#VALUE!</v>
      </c>
      <c r="C460" s="12" t="str">
        <f>IF($A460&lt;&gt;"",MINIFS(Merchant!$A:$A,Merchant!$C:$C,$G$2),)</f>
        <v/>
      </c>
      <c r="D460" s="12" t="s">
        <f>IF($A460&lt;&gt;"",$K460,)</f>
      </c>
      <c r="E460" s="12" t="str">
        <v/>
      </c>
      <c r="F460" s="11" t="str">
        <f>IF($A460&lt;&gt;"",MAXIFS(Token!$C:$C,Token!$A:$A,$D460),)</f>
        <v/>
      </c>
    </row>
    <row r="461">
      <c r="A461" s="32">
        <f>IF(IFERROR($H461,0)*$J461&gt;0,$L461/86400+DATE(1970,1,1)+IF($L461*1&gt;=$G$5,$G$6,0),)</f>
        <v>0</v>
      </c>
      <c r="B461" s="22" t="e">
        <f>IF($A461&lt;&gt;"",$E461*$F461,)</f>
        <v>#VALUE!</v>
      </c>
      <c r="C461" s="12" t="str">
        <f>IF($A461&lt;&gt;"",MINIFS(Merchant!$A:$A,Merchant!$C:$C,$G$2),)</f>
        <v/>
      </c>
      <c r="D461" s="12" t="s">
        <f>IF($A461&lt;&gt;"",$K461,)</f>
      </c>
      <c r="E461" s="12" t="str">
        <v/>
      </c>
      <c r="F461" s="11" t="str">
        <f>IF($A461&lt;&gt;"",MAXIFS(Token!$C:$C,Token!$A:$A,$D461),)</f>
        <v/>
      </c>
    </row>
    <row r="462">
      <c r="A462" s="32">
        <f>IF(IFERROR($H462,0)*$J462&gt;0,$L462/86400+DATE(1970,1,1)+IF($L462*1&gt;=$G$5,$G$6,0),)</f>
        <v>0</v>
      </c>
      <c r="B462" s="22" t="e">
        <f>IF($A462&lt;&gt;"",$E462*$F462,)</f>
        <v>#VALUE!</v>
      </c>
      <c r="C462" s="12" t="str">
        <f>IF($A462&lt;&gt;"",MINIFS(Merchant!$A:$A,Merchant!$C:$C,$G$2),)</f>
        <v/>
      </c>
      <c r="D462" s="12" t="s">
        <f>IF($A462&lt;&gt;"",$K462,)</f>
      </c>
      <c r="E462" s="12" t="str">
        <v/>
      </c>
      <c r="F462" s="11" t="str">
        <f>IF($A462&lt;&gt;"",MAXIFS(Token!$C:$C,Token!$A:$A,$D462),)</f>
        <v/>
      </c>
    </row>
    <row r="463">
      <c r="A463" s="32">
        <f>IF(IFERROR($H463,0)*$J463&gt;0,$L463/86400+DATE(1970,1,1)+IF($L463*1&gt;=$G$5,$G$6,0),)</f>
        <v>0</v>
      </c>
      <c r="B463" s="22" t="e">
        <f>IF($A463&lt;&gt;"",$E463*$F463,)</f>
        <v>#VALUE!</v>
      </c>
      <c r="C463" s="12" t="str">
        <f>IF($A463&lt;&gt;"",MINIFS(Merchant!$A:$A,Merchant!$C:$C,$G$2),)</f>
        <v/>
      </c>
      <c r="D463" s="12" t="s">
        <f>IF($A463&lt;&gt;"",$K463,)</f>
      </c>
      <c r="E463" s="12" t="str">
        <v/>
      </c>
      <c r="F463" s="11" t="str">
        <f>IF($A463&lt;&gt;"",MAXIFS(Token!$C:$C,Token!$A:$A,$D463),)</f>
        <v/>
      </c>
    </row>
    <row r="464">
      <c r="A464" s="32">
        <f>IF(IFERROR($H464,0)*$J464&gt;0,$L464/86400+DATE(1970,1,1)+IF($L464*1&gt;=$G$5,$G$6,0),)</f>
        <v>0</v>
      </c>
      <c r="B464" s="22" t="e">
        <f>IF($A464&lt;&gt;"",$E464*$F464,)</f>
        <v>#VALUE!</v>
      </c>
      <c r="C464" s="12" t="str">
        <f>IF($A464&lt;&gt;"",MINIFS(Merchant!$A:$A,Merchant!$C:$C,$G$2),)</f>
        <v/>
      </c>
      <c r="D464" s="12" t="s">
        <f>IF($A464&lt;&gt;"",$K464,)</f>
      </c>
      <c r="E464" s="12" t="str">
        <v/>
      </c>
      <c r="F464" s="11" t="str">
        <f>IF($A464&lt;&gt;"",MAXIFS(Token!$C:$C,Token!$A:$A,$D464),)</f>
        <v/>
      </c>
    </row>
    <row r="465">
      <c r="A465" s="32">
        <f>IF(IFERROR($H465,0)*$J465&gt;0,$L465/86400+DATE(1970,1,1)+IF($L465*1&gt;=$G$5,$G$6,0),)</f>
        <v>0</v>
      </c>
      <c r="B465" s="22" t="e">
        <f>IF($A465&lt;&gt;"",$E465*$F465,)</f>
        <v>#VALUE!</v>
      </c>
      <c r="C465" s="12" t="str">
        <f>IF($A465&lt;&gt;"",MINIFS(Merchant!$A:$A,Merchant!$C:$C,$G$2),)</f>
        <v/>
      </c>
      <c r="D465" s="12" t="s">
        <f>IF($A465&lt;&gt;"",$K465,)</f>
      </c>
      <c r="E465" s="12" t="str">
        <v/>
      </c>
      <c r="F465" s="11" t="str">
        <f>IF($A465&lt;&gt;"",MAXIFS(Token!$C:$C,Token!$A:$A,$D465),)</f>
        <v/>
      </c>
    </row>
    <row r="466">
      <c r="A466" s="32">
        <f>IF(IFERROR($H466,0)*$J466&gt;0,$L466/86400+DATE(1970,1,1)+IF($L466*1&gt;=$G$5,$G$6,0),)</f>
        <v>0</v>
      </c>
      <c r="B466" s="22" t="e">
        <f>IF($A466&lt;&gt;"",$E466*$F466,)</f>
        <v>#VALUE!</v>
      </c>
      <c r="C466" s="12" t="str">
        <f>IF($A466&lt;&gt;"",MINIFS(Merchant!$A:$A,Merchant!$C:$C,$G$2),)</f>
        <v/>
      </c>
      <c r="D466" s="12" t="s">
        <f>IF($A466&lt;&gt;"",$K466,)</f>
      </c>
      <c r="E466" s="12" t="str">
        <v/>
      </c>
      <c r="F466" s="11" t="str">
        <f>IF($A466&lt;&gt;"",MAXIFS(Token!$C:$C,Token!$A:$A,$D466),)</f>
        <v/>
      </c>
    </row>
    <row r="467">
      <c r="A467" s="32">
        <f>IF(IFERROR($H467,0)*$J467&gt;0,$L467/86400+DATE(1970,1,1)+IF($L467*1&gt;=$G$5,$G$6,0),)</f>
        <v>0</v>
      </c>
      <c r="B467" s="22" t="e">
        <f>IF($A467&lt;&gt;"",$E467*$F467,)</f>
        <v>#VALUE!</v>
      </c>
      <c r="C467" s="12" t="str">
        <f>IF($A467&lt;&gt;"",MINIFS(Merchant!$A:$A,Merchant!$C:$C,$G$2),)</f>
        <v/>
      </c>
      <c r="D467" s="12" t="s">
        <f>IF($A467&lt;&gt;"",$K467,)</f>
      </c>
      <c r="E467" s="12" t="str">
        <v/>
      </c>
      <c r="F467" s="11" t="str">
        <f>IF($A467&lt;&gt;"",MAXIFS(Token!$C:$C,Token!$A:$A,$D467),)</f>
        <v/>
      </c>
    </row>
    <row r="468">
      <c r="A468" s="32">
        <f>IF(IFERROR($H468,0)*$J468&gt;0,$L468/86400+DATE(1970,1,1)+IF($L468*1&gt;=$G$5,$G$6,0),)</f>
        <v>0</v>
      </c>
      <c r="B468" s="22" t="e">
        <f>IF($A468&lt;&gt;"",$E468*$F468,)</f>
        <v>#VALUE!</v>
      </c>
      <c r="C468" s="12" t="str">
        <f>IF($A468&lt;&gt;"",MINIFS(Merchant!$A:$A,Merchant!$C:$C,$G$2),)</f>
        <v/>
      </c>
      <c r="D468" s="12" t="s">
        <f>IF($A468&lt;&gt;"",$K468,)</f>
      </c>
      <c r="E468" s="12" t="str">
        <v/>
      </c>
      <c r="F468" s="11" t="str">
        <f>IF($A468&lt;&gt;"",MAXIFS(Token!$C:$C,Token!$A:$A,$D468),)</f>
        <v/>
      </c>
    </row>
    <row r="469">
      <c r="A469" s="32">
        <f>IF(IFERROR($H469,0)*$J469&gt;0,$L469/86400+DATE(1970,1,1)+IF($L469*1&gt;=$G$5,$G$6,0),)</f>
        <v>0</v>
      </c>
      <c r="B469" s="22" t="e">
        <f>IF($A469&lt;&gt;"",$E469*$F469,)</f>
        <v>#VALUE!</v>
      </c>
      <c r="C469" s="12" t="str">
        <f>IF($A469&lt;&gt;"",MINIFS(Merchant!$A:$A,Merchant!$C:$C,$G$2),)</f>
        <v/>
      </c>
      <c r="D469" s="12" t="s">
        <f>IF($A469&lt;&gt;"",$K469,)</f>
      </c>
      <c r="E469" s="12" t="str">
        <v/>
      </c>
      <c r="F469" s="11" t="str">
        <f>IF($A469&lt;&gt;"",MAXIFS(Token!$C:$C,Token!$A:$A,$D469),)</f>
        <v/>
      </c>
    </row>
    <row r="470">
      <c r="A470" s="32">
        <f>IF(IFERROR($H470,0)*$J470&gt;0,$L470/86400+DATE(1970,1,1)+IF($L470*1&gt;=$G$5,$G$6,0),)</f>
        <v>0</v>
      </c>
      <c r="B470" s="22" t="e">
        <f>IF($A470&lt;&gt;"",$E470*$F470,)</f>
        <v>#VALUE!</v>
      </c>
      <c r="C470" s="12" t="str">
        <f>IF($A470&lt;&gt;"",MINIFS(Merchant!$A:$A,Merchant!$C:$C,$G$2),)</f>
        <v/>
      </c>
      <c r="D470" s="12" t="s">
        <f>IF($A470&lt;&gt;"",$K470,)</f>
      </c>
      <c r="E470" s="12" t="str">
        <v/>
      </c>
      <c r="F470" s="11" t="str">
        <f>IF($A470&lt;&gt;"",MAXIFS(Token!$C:$C,Token!$A:$A,$D470),)</f>
        <v/>
      </c>
    </row>
    <row r="471">
      <c r="A471" s="32">
        <f>IF(IFERROR($H471,0)*$J471&gt;0,$L471/86400+DATE(1970,1,1)+IF($L471*1&gt;=$G$5,$G$6,0),)</f>
        <v>0</v>
      </c>
      <c r="B471" s="22" t="e">
        <f>IF($A471&lt;&gt;"",$E471*$F471,)</f>
        <v>#VALUE!</v>
      </c>
      <c r="C471" s="12" t="str">
        <f>IF($A471&lt;&gt;"",MINIFS(Merchant!$A:$A,Merchant!$C:$C,$G$2),)</f>
        <v/>
      </c>
      <c r="D471" s="12" t="s">
        <f>IF($A471&lt;&gt;"",$K471,)</f>
      </c>
      <c r="E471" s="12" t="str">
        <v/>
      </c>
      <c r="F471" s="11" t="str">
        <f>IF($A471&lt;&gt;"",MAXIFS(Token!$C:$C,Token!$A:$A,$D471),)</f>
        <v/>
      </c>
    </row>
    <row r="472">
      <c r="A472" s="32">
        <f>IF(IFERROR($H472,0)*$J472&gt;0,$L472/86400+DATE(1970,1,1)+IF($L472*1&gt;=$G$5,$G$6,0),)</f>
        <v>0</v>
      </c>
      <c r="B472" s="22" t="e">
        <f>IF($A472&lt;&gt;"",$E472*$F472,)</f>
        <v>#VALUE!</v>
      </c>
      <c r="C472" s="12" t="str">
        <f>IF($A472&lt;&gt;"",MINIFS(Merchant!$A:$A,Merchant!$C:$C,$G$2),)</f>
        <v/>
      </c>
      <c r="D472" s="12" t="s">
        <f>IF($A472&lt;&gt;"",$K472,)</f>
      </c>
      <c r="E472" s="12" t="str">
        <v/>
      </c>
      <c r="F472" s="11" t="str">
        <f>IF($A472&lt;&gt;"",MAXIFS(Token!$C:$C,Token!$A:$A,$D472),)</f>
        <v/>
      </c>
    </row>
    <row r="473">
      <c r="A473" s="32">
        <f>IF(IFERROR($H473,0)*$J473&gt;0,$L473/86400+DATE(1970,1,1)+IF($L473*1&gt;=$G$5,$G$6,0),)</f>
        <v>0</v>
      </c>
      <c r="B473" s="22" t="e">
        <f>IF($A473&lt;&gt;"",$E473*$F473,)</f>
        <v>#VALUE!</v>
      </c>
      <c r="C473" s="12" t="str">
        <f>IF($A473&lt;&gt;"",MINIFS(Merchant!$A:$A,Merchant!$C:$C,$G$2),)</f>
        <v/>
      </c>
      <c r="D473" s="12" t="s">
        <f>IF($A473&lt;&gt;"",$K473,)</f>
      </c>
      <c r="E473" s="12" t="str">
        <v/>
      </c>
      <c r="F473" s="11" t="str">
        <f>IF($A473&lt;&gt;"",MAXIFS(Token!$C:$C,Token!$A:$A,$D473),)</f>
        <v/>
      </c>
    </row>
    <row r="474">
      <c r="A474" s="32">
        <f>IF(IFERROR($H474,0)*$J474&gt;0,$L474/86400+DATE(1970,1,1)+IF($L474*1&gt;=$G$5,$G$6,0),)</f>
        <v>0</v>
      </c>
      <c r="B474" s="22" t="e">
        <f>IF($A474&lt;&gt;"",$E474*$F474,)</f>
        <v>#VALUE!</v>
      </c>
      <c r="C474" s="12" t="str">
        <f>IF($A474&lt;&gt;"",MINIFS(Merchant!$A:$A,Merchant!$C:$C,$G$2),)</f>
        <v/>
      </c>
      <c r="D474" s="12" t="s">
        <f>IF($A474&lt;&gt;"",$K474,)</f>
      </c>
      <c r="E474" s="12" t="str">
        <v/>
      </c>
      <c r="F474" s="11" t="str">
        <f>IF($A474&lt;&gt;"",MAXIFS(Token!$C:$C,Token!$A:$A,$D474),)</f>
        <v/>
      </c>
    </row>
    <row r="475">
      <c r="A475" s="32">
        <f>IF(IFERROR($H475,0)*$J475&gt;0,$L475/86400+DATE(1970,1,1)+IF($L475*1&gt;=$G$5,$G$6,0),)</f>
        <v>0</v>
      </c>
      <c r="B475" s="22" t="e">
        <f>IF($A475&lt;&gt;"",$E475*$F475,)</f>
        <v>#VALUE!</v>
      </c>
      <c r="C475" s="12" t="str">
        <f>IF($A475&lt;&gt;"",MINIFS(Merchant!$A:$A,Merchant!$C:$C,$G$2),)</f>
        <v/>
      </c>
      <c r="D475" s="12" t="s">
        <f>IF($A475&lt;&gt;"",$K475,)</f>
      </c>
      <c r="E475" s="12" t="str">
        <v/>
      </c>
      <c r="F475" s="11" t="str">
        <f>IF($A475&lt;&gt;"",MAXIFS(Token!$C:$C,Token!$A:$A,$D475),)</f>
        <v/>
      </c>
    </row>
    <row r="476">
      <c r="A476" s="32">
        <f>IF(IFERROR($H476,0)*$J476&gt;0,$L476/86400+DATE(1970,1,1)+IF($L476*1&gt;=$G$5,$G$6,0),)</f>
        <v>0</v>
      </c>
      <c r="B476" s="22" t="e">
        <f>IF($A476&lt;&gt;"",$E476*$F476,)</f>
        <v>#VALUE!</v>
      </c>
      <c r="C476" s="12" t="str">
        <f>IF($A476&lt;&gt;"",MINIFS(Merchant!$A:$A,Merchant!$C:$C,$G$2),)</f>
        <v/>
      </c>
      <c r="D476" s="12" t="s">
        <f>IF($A476&lt;&gt;"",$K476,)</f>
      </c>
      <c r="E476" s="12" t="str">
        <v/>
      </c>
      <c r="F476" s="11" t="str">
        <f>IF($A476&lt;&gt;"",MAXIFS(Token!$C:$C,Token!$A:$A,$D476),)</f>
        <v/>
      </c>
    </row>
    <row r="477">
      <c r="A477" s="32">
        <f>IF(IFERROR($H477,0)*$J477&gt;0,$L477/86400+DATE(1970,1,1)+IF($L477*1&gt;=$G$5,$G$6,0),)</f>
        <v>0</v>
      </c>
      <c r="B477" s="22" t="e">
        <f>IF($A477&lt;&gt;"",$E477*$F477,)</f>
        <v>#VALUE!</v>
      </c>
      <c r="C477" s="12" t="str">
        <f>IF($A477&lt;&gt;"",MINIFS(Merchant!$A:$A,Merchant!$C:$C,$G$2),)</f>
        <v/>
      </c>
      <c r="D477" s="12" t="s">
        <f>IF($A477&lt;&gt;"",$K477,)</f>
      </c>
      <c r="E477" s="12" t="str">
        <v/>
      </c>
      <c r="F477" s="11" t="str">
        <f>IF($A477&lt;&gt;"",MAXIFS(Token!$C:$C,Token!$A:$A,$D477),)</f>
        <v/>
      </c>
    </row>
    <row r="478">
      <c r="A478" s="32">
        <f>IF(IFERROR($H478,0)*$J478&gt;0,$L478/86400+DATE(1970,1,1)+IF($L478*1&gt;=$G$5,$G$6,0),)</f>
        <v>0</v>
      </c>
      <c r="B478" s="22" t="e">
        <f>IF($A478&lt;&gt;"",$E478*$F478,)</f>
        <v>#VALUE!</v>
      </c>
      <c r="C478" s="12" t="str">
        <f>IF($A478&lt;&gt;"",MINIFS(Merchant!$A:$A,Merchant!$C:$C,$G$2),)</f>
        <v/>
      </c>
      <c r="D478" s="12" t="s">
        <f>IF($A478&lt;&gt;"",$K478,)</f>
      </c>
      <c r="E478" s="12" t="str">
        <v/>
      </c>
      <c r="F478" s="11" t="str">
        <f>IF($A478&lt;&gt;"",MAXIFS(Token!$C:$C,Token!$A:$A,$D478),)</f>
        <v/>
      </c>
    </row>
    <row r="479">
      <c r="A479" s="32">
        <f>IF(IFERROR($H479,0)*$J479&gt;0,$L479/86400+DATE(1970,1,1)+IF($L479*1&gt;=$G$5,$G$6,0),)</f>
        <v>0</v>
      </c>
      <c r="B479" s="22" t="e">
        <f>IF($A479&lt;&gt;"",$E479*$F479,)</f>
        <v>#VALUE!</v>
      </c>
      <c r="C479" s="12" t="str">
        <f>IF($A479&lt;&gt;"",MINIFS(Merchant!$A:$A,Merchant!$C:$C,$G$2),)</f>
        <v/>
      </c>
      <c r="D479" s="12" t="s">
        <f>IF($A479&lt;&gt;"",$K479,)</f>
      </c>
      <c r="E479" s="12" t="str">
        <v/>
      </c>
      <c r="F479" s="11" t="str">
        <f>IF($A479&lt;&gt;"",MAXIFS(Token!$C:$C,Token!$A:$A,$D479),)</f>
        <v/>
      </c>
    </row>
    <row r="480">
      <c r="A480" s="32">
        <f>IF(IFERROR($H480,0)*$J480&gt;0,$L480/86400+DATE(1970,1,1)+IF($L480*1&gt;=$G$5,$G$6,0),)</f>
        <v>0</v>
      </c>
      <c r="B480" s="22" t="e">
        <f>IF($A480&lt;&gt;"",$E480*$F480,)</f>
        <v>#VALUE!</v>
      </c>
      <c r="C480" s="12" t="str">
        <f>IF($A480&lt;&gt;"",MINIFS(Merchant!$A:$A,Merchant!$C:$C,$G$2),)</f>
        <v/>
      </c>
      <c r="D480" s="12" t="s">
        <f>IF($A480&lt;&gt;"",$K480,)</f>
      </c>
      <c r="E480" s="12" t="str">
        <v/>
      </c>
      <c r="F480" s="11" t="str">
        <f>IF($A480&lt;&gt;"",MAXIFS(Token!$C:$C,Token!$A:$A,$D480),)</f>
        <v/>
      </c>
    </row>
    <row r="481">
      <c r="A481" s="32">
        <f>IF(IFERROR($H481,0)*$J481&gt;0,$L481/86400+DATE(1970,1,1)+IF($L481*1&gt;=$G$5,$G$6,0),)</f>
        <v>0</v>
      </c>
      <c r="B481" s="22" t="e">
        <f>IF($A481&lt;&gt;"",$E481*$F481,)</f>
        <v>#VALUE!</v>
      </c>
      <c r="C481" s="12" t="str">
        <f>IF($A481&lt;&gt;"",MINIFS(Merchant!$A:$A,Merchant!$C:$C,$G$2),)</f>
        <v/>
      </c>
      <c r="D481" s="12" t="s">
        <f>IF($A481&lt;&gt;"",$K481,)</f>
      </c>
      <c r="E481" s="12" t="str">
        <v/>
      </c>
      <c r="F481" s="11" t="str">
        <f>IF($A481&lt;&gt;"",MAXIFS(Token!$C:$C,Token!$A:$A,$D481),)</f>
        <v/>
      </c>
    </row>
    <row r="482">
      <c r="A482" s="32">
        <f>IF(IFERROR($H482,0)*$J482&gt;0,$L482/86400+DATE(1970,1,1)+IF($L482*1&gt;=$G$5,$G$6,0),)</f>
        <v>0</v>
      </c>
      <c r="B482" s="22" t="e">
        <f>IF($A482&lt;&gt;"",$E482*$F482,)</f>
        <v>#VALUE!</v>
      </c>
      <c r="C482" s="12" t="str">
        <f>IF($A482&lt;&gt;"",MINIFS(Merchant!$A:$A,Merchant!$C:$C,$G$2),)</f>
        <v/>
      </c>
      <c r="D482" s="12" t="s">
        <f>IF($A482&lt;&gt;"",$K482,)</f>
      </c>
      <c r="E482" s="12" t="str">
        <v/>
      </c>
      <c r="F482" s="11" t="str">
        <f>IF($A482&lt;&gt;"",MAXIFS(Token!$C:$C,Token!$A:$A,$D482),)</f>
        <v/>
      </c>
    </row>
    <row r="483">
      <c r="A483" s="32">
        <f>IF(IFERROR($H483,0)*$J483&gt;0,$L483/86400+DATE(1970,1,1)+IF($L483*1&gt;=$G$5,$G$6,0),)</f>
        <v>0</v>
      </c>
      <c r="B483" s="22" t="e">
        <f>IF($A483&lt;&gt;"",$E483*$F483,)</f>
        <v>#VALUE!</v>
      </c>
      <c r="C483" s="12" t="str">
        <f>IF($A483&lt;&gt;"",MINIFS(Merchant!$A:$A,Merchant!$C:$C,$G$2),)</f>
        <v/>
      </c>
      <c r="D483" s="12" t="s">
        <f>IF($A483&lt;&gt;"",$K483,)</f>
      </c>
      <c r="E483" s="12" t="str">
        <v/>
      </c>
      <c r="F483" s="11" t="str">
        <f>IF($A483&lt;&gt;"",MAXIFS(Token!$C:$C,Token!$A:$A,$D483),)</f>
        <v/>
      </c>
    </row>
    <row r="484">
      <c r="A484" s="32">
        <f>IF(IFERROR($H484,0)*$J484&gt;0,$L484/86400+DATE(1970,1,1)+IF($L484*1&gt;=$G$5,$G$6,0),)</f>
        <v>0</v>
      </c>
      <c r="B484" s="22" t="e">
        <f>IF($A484&lt;&gt;"",$E484*$F484,)</f>
        <v>#VALUE!</v>
      </c>
      <c r="C484" s="12" t="str">
        <f>IF($A484&lt;&gt;"",MINIFS(Merchant!$A:$A,Merchant!$C:$C,$G$2),)</f>
        <v/>
      </c>
      <c r="D484" s="12" t="s">
        <f>IF($A484&lt;&gt;"",$K484,)</f>
      </c>
      <c r="E484" s="12" t="str">
        <v/>
      </c>
      <c r="F484" s="11" t="str">
        <f>IF($A484&lt;&gt;"",MAXIFS(Token!$C:$C,Token!$A:$A,$D484),)</f>
        <v/>
      </c>
    </row>
    <row r="485">
      <c r="A485" s="32">
        <f>IF(IFERROR($H485,0)*$J485&gt;0,$L485/86400+DATE(1970,1,1)+IF($L485*1&gt;=$G$5,$G$6,0),)</f>
        <v>0</v>
      </c>
      <c r="B485" s="22" t="e">
        <f>IF($A485&lt;&gt;"",$E485*$F485,)</f>
        <v>#VALUE!</v>
      </c>
      <c r="C485" s="12" t="str">
        <f>IF($A485&lt;&gt;"",MINIFS(Merchant!$A:$A,Merchant!$C:$C,$G$2),)</f>
        <v/>
      </c>
      <c r="D485" s="12" t="s">
        <f>IF($A485&lt;&gt;"",$K485,)</f>
      </c>
      <c r="E485" s="12" t="str">
        <v/>
      </c>
      <c r="F485" s="11" t="str">
        <f>IF($A485&lt;&gt;"",MAXIFS(Token!$C:$C,Token!$A:$A,$D485),)</f>
        <v/>
      </c>
    </row>
    <row r="486">
      <c r="A486" s="32">
        <f>IF(IFERROR($H486,0)*$J486&gt;0,$L486/86400+DATE(1970,1,1)+IF($L486*1&gt;=$G$5,$G$6,0),)</f>
        <v>0</v>
      </c>
      <c r="B486" s="22" t="e">
        <f>IF($A486&lt;&gt;"",$E486*$F486,)</f>
        <v>#VALUE!</v>
      </c>
      <c r="C486" s="12" t="str">
        <f>IF($A486&lt;&gt;"",MINIFS(Merchant!$A:$A,Merchant!$C:$C,$G$2),)</f>
        <v/>
      </c>
      <c r="D486" s="12" t="s">
        <f>IF($A486&lt;&gt;"",$K486,)</f>
      </c>
      <c r="E486" s="12" t="str">
        <v/>
      </c>
      <c r="F486" s="11" t="str">
        <f>IF($A486&lt;&gt;"",MAXIFS(Token!$C:$C,Token!$A:$A,$D486),)</f>
        <v/>
      </c>
    </row>
    <row r="487">
      <c r="A487" s="32">
        <f>IF(IFERROR($H487,0)*$J487&gt;0,$L487/86400+DATE(1970,1,1)+IF($L487*1&gt;=$G$5,$G$6,0),)</f>
        <v>0</v>
      </c>
      <c r="B487" s="22" t="e">
        <f>IF($A487&lt;&gt;"",$E487*$F487,)</f>
        <v>#VALUE!</v>
      </c>
      <c r="C487" s="12" t="str">
        <f>IF($A487&lt;&gt;"",MINIFS(Merchant!$A:$A,Merchant!$C:$C,$G$2),)</f>
        <v/>
      </c>
      <c r="D487" s="12" t="s">
        <f>IF($A487&lt;&gt;"",$K487,)</f>
      </c>
      <c r="E487" s="12" t="str">
        <v/>
      </c>
      <c r="F487" s="11" t="str">
        <f>IF($A487&lt;&gt;"",MAXIFS(Token!$C:$C,Token!$A:$A,$D487),)</f>
        <v/>
      </c>
    </row>
    <row r="488">
      <c r="A488" s="32">
        <f>IF(IFERROR($H488,0)*$J488&gt;0,$L488/86400+DATE(1970,1,1)+IF($L488*1&gt;=$G$5,$G$6,0),)</f>
        <v>0</v>
      </c>
      <c r="B488" s="22" t="e">
        <f>IF($A488&lt;&gt;"",$E488*$F488,)</f>
        <v>#VALUE!</v>
      </c>
      <c r="C488" s="12" t="str">
        <f>IF($A488&lt;&gt;"",MINIFS(Merchant!$A:$A,Merchant!$C:$C,$G$2),)</f>
        <v/>
      </c>
      <c r="D488" s="12" t="s">
        <f>IF($A488&lt;&gt;"",$K488,)</f>
      </c>
      <c r="E488" s="12" t="str">
        <v/>
      </c>
      <c r="F488" s="11" t="str">
        <f>IF($A488&lt;&gt;"",MAXIFS(Token!$C:$C,Token!$A:$A,$D488),)</f>
        <v/>
      </c>
    </row>
    <row r="489">
      <c r="A489" s="32">
        <f>IF(IFERROR($H489,0)*$J489&gt;0,$L489/86400+DATE(1970,1,1)+IF($L489*1&gt;=$G$5,$G$6,0),)</f>
        <v>0</v>
      </c>
      <c r="B489" s="22" t="e">
        <f>IF($A489&lt;&gt;"",$E489*$F489,)</f>
        <v>#VALUE!</v>
      </c>
      <c r="C489" s="12" t="str">
        <f>IF($A489&lt;&gt;"",MINIFS(Merchant!$A:$A,Merchant!$C:$C,$G$2),)</f>
        <v/>
      </c>
      <c r="D489" s="12" t="s">
        <f>IF($A489&lt;&gt;"",$K489,)</f>
      </c>
      <c r="E489" s="12" t="str">
        <v/>
      </c>
      <c r="F489" s="11" t="str">
        <f>IF($A489&lt;&gt;"",MAXIFS(Token!$C:$C,Token!$A:$A,$D489),)</f>
        <v/>
      </c>
    </row>
    <row r="490">
      <c r="A490" s="32">
        <f>IF(IFERROR($H490,0)*$J490&gt;0,$L490/86400+DATE(1970,1,1)+IF($L490*1&gt;=$G$5,$G$6,0),)</f>
        <v>0</v>
      </c>
      <c r="B490" s="22" t="e">
        <f>IF($A490&lt;&gt;"",$E490*$F490,)</f>
        <v>#VALUE!</v>
      </c>
      <c r="C490" s="12" t="str">
        <f>IF($A490&lt;&gt;"",MINIFS(Merchant!$A:$A,Merchant!$C:$C,$G$2),)</f>
        <v/>
      </c>
      <c r="D490" s="12" t="s">
        <f>IF($A490&lt;&gt;"",$K490,)</f>
      </c>
      <c r="E490" s="12" t="str">
        <v/>
      </c>
      <c r="F490" s="11" t="str">
        <f>IF($A490&lt;&gt;"",MAXIFS(Token!$C:$C,Token!$A:$A,$D490),)</f>
        <v/>
      </c>
    </row>
    <row r="491">
      <c r="A491" s="32">
        <f>IF(IFERROR($H491,0)*$J491&gt;0,$L491/86400+DATE(1970,1,1)+IF($L491*1&gt;=$G$5,$G$6,0),)</f>
        <v>0</v>
      </c>
      <c r="B491" s="22" t="e">
        <f>IF($A491&lt;&gt;"",$E491*$F491,)</f>
        <v>#VALUE!</v>
      </c>
      <c r="C491" s="12" t="str">
        <f>IF($A491&lt;&gt;"",MINIFS(Merchant!$A:$A,Merchant!$C:$C,$G$2),)</f>
        <v/>
      </c>
      <c r="D491" s="12" t="s">
        <f>IF($A491&lt;&gt;"",$K491,)</f>
      </c>
      <c r="E491" s="12" t="str">
        <v/>
      </c>
      <c r="F491" s="11" t="str">
        <f>IF($A491&lt;&gt;"",MAXIFS(Token!$C:$C,Token!$A:$A,$D491),)</f>
        <v/>
      </c>
    </row>
    <row r="492">
      <c r="A492" s="32">
        <f>IF(IFERROR($H492,0)*$J492&gt;0,$L492/86400+DATE(1970,1,1)+IF($L492*1&gt;=$G$5,$G$6,0),)</f>
        <v>0</v>
      </c>
      <c r="B492" s="22" t="e">
        <f>IF($A492&lt;&gt;"",$E492*$F492,)</f>
        <v>#VALUE!</v>
      </c>
      <c r="C492" s="12" t="str">
        <f>IF($A492&lt;&gt;"",MINIFS(Merchant!$A:$A,Merchant!$C:$C,$G$2),)</f>
        <v/>
      </c>
      <c r="D492" s="12" t="s">
        <f>IF($A492&lt;&gt;"",$K492,)</f>
      </c>
      <c r="E492" s="12" t="str">
        <v/>
      </c>
      <c r="F492" s="11" t="str">
        <f>IF($A492&lt;&gt;"",MAXIFS(Token!$C:$C,Token!$A:$A,$D492),)</f>
        <v/>
      </c>
    </row>
    <row r="493">
      <c r="A493" s="32">
        <f>IF(IFERROR($H493,0)*$J493&gt;0,$L493/86400+DATE(1970,1,1)+IF($L493*1&gt;=$G$5,$G$6,0),)</f>
        <v>0</v>
      </c>
      <c r="B493" s="22" t="e">
        <f>IF($A493&lt;&gt;"",$E493*$F493,)</f>
        <v>#VALUE!</v>
      </c>
      <c r="C493" s="12" t="str">
        <f>IF($A493&lt;&gt;"",MINIFS(Merchant!$A:$A,Merchant!$C:$C,$G$2),)</f>
        <v/>
      </c>
      <c r="D493" s="12" t="s">
        <f>IF($A493&lt;&gt;"",$K493,)</f>
      </c>
      <c r="E493" s="12" t="str">
        <v/>
      </c>
      <c r="F493" s="11" t="str">
        <f>IF($A493&lt;&gt;"",MAXIFS(Token!$C:$C,Token!$A:$A,$D493),)</f>
        <v/>
      </c>
    </row>
    <row r="494">
      <c r="A494" s="32">
        <f>IF(IFERROR($H494,0)*$J494&gt;0,$L494/86400+DATE(1970,1,1)+IF($L494*1&gt;=$G$5,$G$6,0),)</f>
        <v>0</v>
      </c>
      <c r="B494" s="22" t="e">
        <f>IF($A494&lt;&gt;"",$E494*$F494,)</f>
        <v>#VALUE!</v>
      </c>
      <c r="C494" s="12" t="str">
        <f>IF($A494&lt;&gt;"",MINIFS(Merchant!$A:$A,Merchant!$C:$C,$G$2),)</f>
        <v/>
      </c>
      <c r="D494" s="12" t="s">
        <f>IF($A494&lt;&gt;"",$K494,)</f>
      </c>
      <c r="E494" s="12" t="str">
        <v/>
      </c>
      <c r="F494" s="11" t="str">
        <f>IF($A494&lt;&gt;"",MAXIFS(Token!$C:$C,Token!$A:$A,$D494),)</f>
        <v/>
      </c>
    </row>
    <row r="495">
      <c r="A495" s="32">
        <f>IF(IFERROR($H495,0)*$J495&gt;0,$L495/86400+DATE(1970,1,1)+IF($L495*1&gt;=$G$5,$G$6,0),)</f>
        <v>0</v>
      </c>
      <c r="B495" s="22" t="e">
        <f>IF($A495&lt;&gt;"",$E495*$F495,)</f>
        <v>#VALUE!</v>
      </c>
      <c r="C495" s="12" t="str">
        <f>IF($A495&lt;&gt;"",MINIFS(Merchant!$A:$A,Merchant!$C:$C,$G$2),)</f>
        <v/>
      </c>
      <c r="D495" s="12" t="s">
        <f>IF($A495&lt;&gt;"",$K495,)</f>
      </c>
      <c r="E495" s="12" t="str">
        <v/>
      </c>
      <c r="F495" s="11" t="str">
        <f>IF($A495&lt;&gt;"",MAXIFS(Token!$C:$C,Token!$A:$A,$D495),)</f>
        <v/>
      </c>
    </row>
    <row r="496">
      <c r="A496" s="32">
        <f>IF(IFERROR($H496,0)*$J496&gt;0,$L496/86400+DATE(1970,1,1)+IF($L496*1&gt;=$G$5,$G$6,0),)</f>
        <v>0</v>
      </c>
      <c r="B496" s="22" t="e">
        <f>IF($A496&lt;&gt;"",$E496*$F496,)</f>
        <v>#VALUE!</v>
      </c>
      <c r="C496" s="12" t="str">
        <f>IF($A496&lt;&gt;"",MINIFS(Merchant!$A:$A,Merchant!$C:$C,$G$2),)</f>
        <v/>
      </c>
      <c r="D496" s="12" t="s">
        <f>IF($A496&lt;&gt;"",$K496,)</f>
      </c>
      <c r="E496" s="12" t="str">
        <v/>
      </c>
      <c r="F496" s="11" t="str">
        <f>IF($A496&lt;&gt;"",MAXIFS(Token!$C:$C,Token!$A:$A,$D496),)</f>
        <v/>
      </c>
    </row>
    <row r="497">
      <c r="A497" s="32">
        <f>IF(IFERROR($H497,0)*$J497&gt;0,$L497/86400+DATE(1970,1,1)+IF($L497*1&gt;=$G$5,$G$6,0),)</f>
        <v>0</v>
      </c>
      <c r="B497" s="22" t="e">
        <f>IF($A497&lt;&gt;"",$E497*$F497,)</f>
        <v>#VALUE!</v>
      </c>
      <c r="C497" s="12" t="str">
        <f>IF($A497&lt;&gt;"",MINIFS(Merchant!$A:$A,Merchant!$C:$C,$G$2),)</f>
        <v/>
      </c>
      <c r="D497" s="12" t="s">
        <f>IF($A497&lt;&gt;"",$K497,)</f>
      </c>
      <c r="E497" s="12" t="str">
        <v/>
      </c>
      <c r="F497" s="11" t="str">
        <f>IF($A497&lt;&gt;"",MAXIFS(Token!$C:$C,Token!$A:$A,$D497),)</f>
        <v/>
      </c>
    </row>
    <row r="498">
      <c r="A498" s="32">
        <f>IF(IFERROR($H498,0)*$J498&gt;0,$L498/86400+DATE(1970,1,1)+IF($L498*1&gt;=$G$5,$G$6,0),)</f>
        <v>0</v>
      </c>
      <c r="B498" s="22" t="e">
        <f>IF($A498&lt;&gt;"",$E498*$F498,)</f>
        <v>#VALUE!</v>
      </c>
      <c r="C498" s="12" t="str">
        <f>IF($A498&lt;&gt;"",MINIFS(Merchant!$A:$A,Merchant!$C:$C,$G$2),)</f>
        <v/>
      </c>
      <c r="D498" s="12" t="s">
        <f>IF($A498&lt;&gt;"",$K498,)</f>
      </c>
      <c r="E498" s="12" t="str">
        <v/>
      </c>
      <c r="F498" s="11" t="str">
        <f>IF($A498&lt;&gt;"",MAXIFS(Token!$C:$C,Token!$A:$A,$D498),)</f>
        <v/>
      </c>
    </row>
    <row r="499">
      <c r="A499" s="32">
        <f>IF(IFERROR($H499,0)*$J499&gt;0,$L499/86400+DATE(1970,1,1)+IF($L499*1&gt;=$G$5,$G$6,0),)</f>
        <v>0</v>
      </c>
      <c r="B499" s="22" t="e">
        <f>IF($A499&lt;&gt;"",$E499*$F499,)</f>
        <v>#VALUE!</v>
      </c>
      <c r="C499" s="12" t="str">
        <f>IF($A499&lt;&gt;"",MINIFS(Merchant!$A:$A,Merchant!$C:$C,$G$2),)</f>
        <v/>
      </c>
      <c r="D499" s="12" t="s">
        <f>IF($A499&lt;&gt;"",$K499,)</f>
      </c>
      <c r="E499" s="12" t="str">
        <v/>
      </c>
      <c r="F499" s="11" t="str">
        <f>IF($A499&lt;&gt;"",MAXIFS(Token!$C:$C,Token!$A:$A,$D499),)</f>
        <v/>
      </c>
    </row>
    <row r="500">
      <c r="A500" s="32">
        <f>IF(IFERROR($H500,0)*$J500&gt;0,$L500/86400+DATE(1970,1,1)+IF($L500*1&gt;=$G$5,$G$6,0),)</f>
        <v>0</v>
      </c>
      <c r="B500" s="22" t="e">
        <f>IF($A500&lt;&gt;"",$E500*$F500,)</f>
        <v>#VALUE!</v>
      </c>
      <c r="C500" s="12" t="str">
        <f>IF($A500&lt;&gt;"",MINIFS(Merchant!$A:$A,Merchant!$C:$C,$G$2),)</f>
        <v/>
      </c>
      <c r="D500" s="12" t="s">
        <f>IF($A500&lt;&gt;"",$K500,)</f>
      </c>
      <c r="E500" s="12" t="str">
        <v/>
      </c>
      <c r="F500" s="11" t="str">
        <f>IF($A500&lt;&gt;"",MAXIFS(Token!$C:$C,Token!$A:$A,$D500),)</f>
        <v/>
      </c>
    </row>
    <row r="501">
      <c r="A501" s="32">
        <f>IF(IFERROR($H501,0)*$J501&gt;0,$L501/86400+DATE(1970,1,1)+IF($L501*1&gt;=$G$5,$G$6,0),)</f>
        <v>0</v>
      </c>
      <c r="B501" s="22" t="e">
        <f>IF($A501&lt;&gt;"",$E501*$F501,)</f>
        <v>#VALUE!</v>
      </c>
      <c r="C501" s="12" t="str">
        <f>IF($A501&lt;&gt;"",MINIFS(Merchant!$A:$A,Merchant!$C:$C,$G$2),)</f>
        <v/>
      </c>
      <c r="D501" s="12" t="s">
        <f>IF($A501&lt;&gt;"",$K501,)</f>
      </c>
      <c r="E501" s="12" t="str">
        <v/>
      </c>
      <c r="F501" s="11" t="str">
        <f>IF($A501&lt;&gt;"",MAXIFS(Token!$C:$C,Token!$A:$A,$D501),)</f>
        <v/>
      </c>
    </row>
    <row r="502">
      <c r="A502" s="32">
        <f>IF(IFERROR($H502,0)*$J502&gt;0,$L502/86400+DATE(1970,1,1)+IF($L502*1&gt;=$G$5,$G$6,0),)</f>
        <v>0</v>
      </c>
      <c r="B502" s="22" t="e">
        <f>IF($A502&lt;&gt;"",$E502*$F502,)</f>
        <v>#VALUE!</v>
      </c>
      <c r="C502" s="12" t="str">
        <f>IF($A502&lt;&gt;"",MINIFS(Merchant!$A:$A,Merchant!$C:$C,$G$2),)</f>
        <v/>
      </c>
      <c r="D502" s="12" t="s">
        <f>IF($A502&lt;&gt;"",$K502,)</f>
      </c>
      <c r="E502" s="12" t="str">
        <v/>
      </c>
      <c r="F502" s="11" t="str">
        <f>IF($A502&lt;&gt;"",MAXIFS(Token!$C:$C,Token!$A:$A,$D502),)</f>
        <v/>
      </c>
    </row>
    <row r="503">
      <c r="A503" s="32">
        <f>IF(IFERROR($H503,0)*$J503&gt;0,$L503/86400+DATE(1970,1,1)+IF($L503*1&gt;=$G$5,$G$6,0),)</f>
        <v>0</v>
      </c>
      <c r="B503" s="22" t="e">
        <f>IF($A503&lt;&gt;"",$E503*$F503,)</f>
        <v>#VALUE!</v>
      </c>
      <c r="C503" s="12" t="str">
        <f>IF($A503&lt;&gt;"",MINIFS(Merchant!$A:$A,Merchant!$C:$C,$G$2),)</f>
        <v/>
      </c>
      <c r="D503" s="12" t="s">
        <f>IF($A503&lt;&gt;"",$K503,)</f>
      </c>
      <c r="E503" s="12" t="str">
        <v/>
      </c>
      <c r="F503" s="11" t="str">
        <f>IF($A503&lt;&gt;"",MAXIFS(Token!$C:$C,Token!$A:$A,$D503),)</f>
        <v/>
      </c>
    </row>
    <row r="504">
      <c r="A504" s="32">
        <f>IF(IFERROR($H504,0)*$J504&gt;0,$L504/86400+DATE(1970,1,1)+IF($L504*1&gt;=$G$5,$G$6,0),)</f>
        <v>0</v>
      </c>
      <c r="B504" s="22" t="e">
        <f>IF($A504&lt;&gt;"",$E504*$F504,)</f>
        <v>#VALUE!</v>
      </c>
      <c r="C504" s="12" t="str">
        <f>IF($A504&lt;&gt;"",MINIFS(Merchant!$A:$A,Merchant!$C:$C,$G$2),)</f>
        <v/>
      </c>
      <c r="D504" s="12" t="s">
        <f>IF($A504&lt;&gt;"",$K504,)</f>
      </c>
      <c r="E504" s="12" t="str">
        <v/>
      </c>
      <c r="F504" s="11" t="str">
        <f>IF($A504&lt;&gt;"",MAXIFS(Token!$C:$C,Token!$A:$A,$D504),)</f>
        <v/>
      </c>
    </row>
    <row r="505">
      <c r="A505" s="32">
        <f>IF(IFERROR($H505,0)*$J505&gt;0,$L505/86400+DATE(1970,1,1)+IF($L505*1&gt;=$G$5,$G$6,0),)</f>
        <v>0</v>
      </c>
      <c r="B505" s="22" t="e">
        <f>IF($A505&lt;&gt;"",$E505*$F505,)</f>
        <v>#VALUE!</v>
      </c>
      <c r="C505" s="12" t="str">
        <f>IF($A505&lt;&gt;"",MINIFS(Merchant!$A:$A,Merchant!$C:$C,$G$2),)</f>
        <v/>
      </c>
      <c r="D505" s="12" t="s">
        <f>IF($A505&lt;&gt;"",$K505,)</f>
      </c>
      <c r="E505" s="12" t="str">
        <v/>
      </c>
      <c r="F505" s="11" t="str">
        <f>IF($A505&lt;&gt;"",MAXIFS(Token!$C:$C,Token!$A:$A,$D505),)</f>
        <v/>
      </c>
    </row>
    <row r="506">
      <c r="A506" s="32">
        <f>IF(IFERROR($H506,0)*$J506&gt;0,$L506/86400+DATE(1970,1,1)+IF($L506*1&gt;=$G$5,$G$6,0),)</f>
        <v>0</v>
      </c>
      <c r="B506" s="22" t="e">
        <f>IF($A506&lt;&gt;"",$E506*$F506,)</f>
        <v>#VALUE!</v>
      </c>
      <c r="C506" s="12" t="str">
        <f>IF($A506&lt;&gt;"",MINIFS(Merchant!$A:$A,Merchant!$C:$C,$G$2),)</f>
        <v/>
      </c>
      <c r="D506" s="12" t="s">
        <f>IF($A506&lt;&gt;"",$K506,)</f>
      </c>
      <c r="E506" s="12" t="str">
        <v/>
      </c>
      <c r="F506" s="11" t="str">
        <f>IF($A506&lt;&gt;"",MAXIFS(Token!$C:$C,Token!$A:$A,$D506),)</f>
        <v/>
      </c>
    </row>
    <row r="507">
      <c r="A507" s="32">
        <f>IF(IFERROR($H507,0)*$J507&gt;0,$L507/86400+DATE(1970,1,1)+IF($L507*1&gt;=$G$5,$G$6,0),)</f>
        <v>0</v>
      </c>
      <c r="B507" s="22" t="e">
        <f>IF($A507&lt;&gt;"",$E507*$F507,)</f>
        <v>#VALUE!</v>
      </c>
      <c r="C507" s="12" t="str">
        <f>IF($A507&lt;&gt;"",MINIFS(Merchant!$A:$A,Merchant!$C:$C,$G$2),)</f>
        <v/>
      </c>
      <c r="D507" s="12" t="s">
        <f>IF($A507&lt;&gt;"",$K507,)</f>
      </c>
      <c r="E507" s="12" t="str">
        <v/>
      </c>
      <c r="F507" s="11" t="str">
        <f>IF($A507&lt;&gt;"",MAXIFS(Token!$C:$C,Token!$A:$A,$D507),)</f>
        <v/>
      </c>
    </row>
    <row r="508">
      <c r="A508" s="32">
        <f>IF(IFERROR($H508,0)*$J508&gt;0,$L508/86400+DATE(1970,1,1)+IF($L508*1&gt;=$G$5,$G$6,0),)</f>
        <v>0</v>
      </c>
      <c r="B508" s="22" t="e">
        <f>IF($A508&lt;&gt;"",$E508*$F508,)</f>
        <v>#VALUE!</v>
      </c>
      <c r="C508" s="12" t="str">
        <f>IF($A508&lt;&gt;"",MINIFS(Merchant!$A:$A,Merchant!$C:$C,$G$2),)</f>
        <v/>
      </c>
      <c r="D508" s="12" t="s">
        <f>IF($A508&lt;&gt;"",$K508,)</f>
      </c>
      <c r="E508" s="12" t="str">
        <v/>
      </c>
      <c r="F508" s="11" t="str">
        <f>IF($A508&lt;&gt;"",MAXIFS(Token!$C:$C,Token!$A:$A,$D508),)</f>
        <v/>
      </c>
    </row>
    <row r="509">
      <c r="A509" s="32">
        <f>IF(IFERROR($H509,0)*$J509&gt;0,$L509/86400+DATE(1970,1,1)+IF($L509*1&gt;=$G$5,$G$6,0),)</f>
        <v>0</v>
      </c>
      <c r="B509" s="22" t="e">
        <f>IF($A509&lt;&gt;"",$E509*$F509,)</f>
        <v>#VALUE!</v>
      </c>
      <c r="C509" s="12" t="str">
        <f>IF($A509&lt;&gt;"",MINIFS(Merchant!$A:$A,Merchant!$C:$C,$G$2),)</f>
        <v/>
      </c>
      <c r="D509" s="12" t="s">
        <f>IF($A509&lt;&gt;"",$K509,)</f>
      </c>
      <c r="E509" s="12" t="str">
        <v/>
      </c>
      <c r="F509" s="11" t="str">
        <f>IF($A509&lt;&gt;"",MAXIFS(Token!$C:$C,Token!$A:$A,$D509),)</f>
        <v/>
      </c>
    </row>
    <row r="510">
      <c r="A510" s="32">
        <f>IF(IFERROR($H510,0)*$J510&gt;0,$L510/86400+DATE(1970,1,1)+IF($L510*1&gt;=$G$5,$G$6,0),)</f>
        <v>0</v>
      </c>
      <c r="B510" s="22" t="e">
        <f>IF($A510&lt;&gt;"",$E510*$F510,)</f>
        <v>#VALUE!</v>
      </c>
      <c r="C510" s="12" t="str">
        <f>IF($A510&lt;&gt;"",MINIFS(Merchant!$A:$A,Merchant!$C:$C,$G$2),)</f>
        <v/>
      </c>
      <c r="D510" s="12" t="s">
        <f>IF($A510&lt;&gt;"",$K510,)</f>
      </c>
      <c r="E510" s="12" t="str">
        <v/>
      </c>
      <c r="F510" s="11" t="str">
        <f>IF($A510&lt;&gt;"",MAXIFS(Token!$C:$C,Token!$A:$A,$D510),)</f>
        <v/>
      </c>
    </row>
    <row r="511">
      <c r="A511" s="32">
        <f>IF(IFERROR($H511,0)*$J511&gt;0,$L511/86400+DATE(1970,1,1)+IF($L511*1&gt;=$G$5,$G$6,0),)</f>
        <v>0</v>
      </c>
      <c r="B511" s="22" t="e">
        <f>IF($A511&lt;&gt;"",$E511*$F511,)</f>
        <v>#VALUE!</v>
      </c>
      <c r="C511" s="12" t="str">
        <f>IF($A511&lt;&gt;"",MINIFS(Merchant!$A:$A,Merchant!$C:$C,$G$2),)</f>
        <v/>
      </c>
      <c r="D511" s="12" t="s">
        <f>IF($A511&lt;&gt;"",$K511,)</f>
      </c>
      <c r="E511" s="12" t="str">
        <v/>
      </c>
      <c r="F511" s="11" t="str">
        <f>IF($A511&lt;&gt;"",MAXIFS(Token!$C:$C,Token!$A:$A,$D511),)</f>
        <v/>
      </c>
    </row>
    <row r="512">
      <c r="A512" s="32">
        <f>IF(IFERROR($H512,0)*$J512&gt;0,$L512/86400+DATE(1970,1,1)+IF($L512*1&gt;=$G$5,$G$6,0),)</f>
        <v>0</v>
      </c>
      <c r="B512" s="22" t="e">
        <f>IF($A512&lt;&gt;"",$E512*$F512,)</f>
        <v>#VALUE!</v>
      </c>
      <c r="C512" s="12" t="str">
        <f>IF($A512&lt;&gt;"",MINIFS(Merchant!$A:$A,Merchant!$C:$C,$G$2),)</f>
        <v/>
      </c>
      <c r="D512" s="12" t="s">
        <f>IF($A512&lt;&gt;"",$K512,)</f>
      </c>
      <c r="E512" s="12" t="str">
        <v/>
      </c>
      <c r="F512" s="11" t="str">
        <f>IF($A512&lt;&gt;"",MAXIFS(Token!$C:$C,Token!$A:$A,$D512),)</f>
        <v/>
      </c>
    </row>
    <row r="513">
      <c r="A513" s="32">
        <f>IF(IFERROR($H513,0)*$J513&gt;0,$L513/86400+DATE(1970,1,1)+IF($L513*1&gt;=$G$5,$G$6,0),)</f>
        <v>0</v>
      </c>
      <c r="B513" s="22" t="e">
        <f>IF($A513&lt;&gt;"",$E513*$F513,)</f>
        <v>#VALUE!</v>
      </c>
      <c r="C513" s="12" t="str">
        <f>IF($A513&lt;&gt;"",MINIFS(Merchant!$A:$A,Merchant!$C:$C,$G$2),)</f>
        <v/>
      </c>
      <c r="D513" s="12" t="s">
        <f>IF($A513&lt;&gt;"",$K513,)</f>
      </c>
      <c r="E513" s="12" t="str">
        <v/>
      </c>
      <c r="F513" s="11" t="str">
        <f>IF($A513&lt;&gt;"",MAXIFS(Token!$C:$C,Token!$A:$A,$D513),)</f>
        <v/>
      </c>
    </row>
    <row r="514">
      <c r="A514" s="32">
        <f>IF(IFERROR($H514,0)*$J514&gt;0,$L514/86400+DATE(1970,1,1)+IF($L514*1&gt;=$G$5,$G$6,0),)</f>
        <v>0</v>
      </c>
      <c r="B514" s="22" t="e">
        <f>IF($A514&lt;&gt;"",$E514*$F514,)</f>
        <v>#VALUE!</v>
      </c>
      <c r="C514" s="12" t="str">
        <f>IF($A514&lt;&gt;"",MINIFS(Merchant!$A:$A,Merchant!$C:$C,$G$2),)</f>
        <v/>
      </c>
      <c r="D514" s="12" t="s">
        <f>IF($A514&lt;&gt;"",$K514,)</f>
      </c>
      <c r="E514" s="12" t="str">
        <v/>
      </c>
      <c r="F514" s="11" t="str">
        <f>IF($A514&lt;&gt;"",MAXIFS(Token!$C:$C,Token!$A:$A,$D514),)</f>
        <v/>
      </c>
    </row>
    <row r="515">
      <c r="A515" s="32">
        <f>IF(IFERROR($H515,0)*$J515&gt;0,$L515/86400+DATE(1970,1,1)+IF($L515*1&gt;=$G$5,$G$6,0),)</f>
        <v>0</v>
      </c>
      <c r="B515" s="22" t="e">
        <f>IF($A515&lt;&gt;"",$E515*$F515,)</f>
        <v>#VALUE!</v>
      </c>
      <c r="C515" s="12" t="str">
        <f>IF($A515&lt;&gt;"",MINIFS(Merchant!$A:$A,Merchant!$C:$C,$G$2),)</f>
        <v/>
      </c>
      <c r="D515" s="12" t="s">
        <f>IF($A515&lt;&gt;"",$K515,)</f>
      </c>
      <c r="E515" s="12" t="str">
        <v/>
      </c>
      <c r="F515" s="11" t="str">
        <f>IF($A515&lt;&gt;"",MAXIFS(Token!$C:$C,Token!$A:$A,$D515),)</f>
        <v/>
      </c>
    </row>
    <row r="516">
      <c r="A516" s="32">
        <f>IF(IFERROR($H516,0)*$J516&gt;0,$L516/86400+DATE(1970,1,1)+IF($L516*1&gt;=$G$5,$G$6,0),)</f>
        <v>0</v>
      </c>
      <c r="B516" s="22" t="e">
        <f>IF($A516&lt;&gt;"",$E516*$F516,)</f>
        <v>#VALUE!</v>
      </c>
      <c r="C516" s="12" t="str">
        <f>IF($A516&lt;&gt;"",MINIFS(Merchant!$A:$A,Merchant!$C:$C,$G$2),)</f>
        <v/>
      </c>
      <c r="D516" s="12" t="s">
        <f>IF($A516&lt;&gt;"",$K516,)</f>
      </c>
      <c r="E516" s="12" t="str">
        <v/>
      </c>
      <c r="F516" s="11" t="str">
        <f>IF($A516&lt;&gt;"",MAXIFS(Token!$C:$C,Token!$A:$A,$D516),)</f>
        <v/>
      </c>
    </row>
    <row r="517">
      <c r="A517" s="32">
        <f>IF(IFERROR($H517,0)*$J517&gt;0,$L517/86400+DATE(1970,1,1)+IF($L517*1&gt;=$G$5,$G$6,0),)</f>
        <v>0</v>
      </c>
      <c r="B517" s="22" t="e">
        <f>IF($A517&lt;&gt;"",$E517*$F517,)</f>
        <v>#VALUE!</v>
      </c>
      <c r="C517" s="12" t="str">
        <f>IF($A517&lt;&gt;"",MINIFS(Merchant!$A:$A,Merchant!$C:$C,$G$2),)</f>
        <v/>
      </c>
      <c r="D517" s="12" t="s">
        <f>IF($A517&lt;&gt;"",$K517,)</f>
      </c>
      <c r="E517" s="12" t="str">
        <v/>
      </c>
      <c r="F517" s="11" t="str">
        <f>IF($A517&lt;&gt;"",MAXIFS(Token!$C:$C,Token!$A:$A,$D517),)</f>
        <v/>
      </c>
    </row>
    <row r="518">
      <c r="A518" s="32">
        <f>IF(IFERROR($H518,0)*$J518&gt;0,$L518/86400+DATE(1970,1,1)+IF($L518*1&gt;=$G$5,$G$6,0),)</f>
        <v>0</v>
      </c>
      <c r="B518" s="22" t="e">
        <f>IF($A518&lt;&gt;"",$E518*$F518,)</f>
        <v>#VALUE!</v>
      </c>
      <c r="C518" s="12" t="str">
        <f>IF($A518&lt;&gt;"",MINIFS(Merchant!$A:$A,Merchant!$C:$C,$G$2),)</f>
        <v/>
      </c>
      <c r="D518" s="12" t="s">
        <f>IF($A518&lt;&gt;"",$K518,)</f>
      </c>
      <c r="E518" s="12" t="str">
        <v/>
      </c>
      <c r="F518" s="11" t="str">
        <f>IF($A518&lt;&gt;"",MAXIFS(Token!$C:$C,Token!$A:$A,$D518),)</f>
        <v/>
      </c>
    </row>
    <row r="519">
      <c r="A519" s="32">
        <f>IF(IFERROR($H519,0)*$J519&gt;0,$L519/86400+DATE(1970,1,1)+IF($L519*1&gt;=$G$5,$G$6,0),)</f>
        <v>0</v>
      </c>
      <c r="B519" s="22" t="e">
        <f>IF($A519&lt;&gt;"",$E519*$F519,)</f>
        <v>#VALUE!</v>
      </c>
      <c r="C519" s="12" t="str">
        <f>IF($A519&lt;&gt;"",MINIFS(Merchant!$A:$A,Merchant!$C:$C,$G$2),)</f>
        <v/>
      </c>
      <c r="D519" s="12" t="s">
        <f>IF($A519&lt;&gt;"",$K519,)</f>
      </c>
      <c r="E519" s="12" t="str">
        <v/>
      </c>
      <c r="F519" s="11" t="str">
        <f>IF($A519&lt;&gt;"",MAXIFS(Token!$C:$C,Token!$A:$A,$D519),)</f>
        <v/>
      </c>
    </row>
    <row r="520">
      <c r="A520" s="32">
        <f>IF(IFERROR($H520,0)*$J520&gt;0,$L520/86400+DATE(1970,1,1)+IF($L520*1&gt;=$G$5,$G$6,0),)</f>
        <v>0</v>
      </c>
      <c r="B520" s="22" t="e">
        <f>IF($A520&lt;&gt;"",$E520*$F520,)</f>
        <v>#VALUE!</v>
      </c>
      <c r="C520" s="12" t="str">
        <f>IF($A520&lt;&gt;"",MINIFS(Merchant!$A:$A,Merchant!$C:$C,$G$2),)</f>
        <v/>
      </c>
      <c r="D520" s="12" t="s">
        <f>IF($A520&lt;&gt;"",$K520,)</f>
      </c>
      <c r="E520" s="12" t="str">
        <v/>
      </c>
      <c r="F520" s="11" t="str">
        <f>IF($A520&lt;&gt;"",MAXIFS(Token!$C:$C,Token!$A:$A,$D520),)</f>
        <v/>
      </c>
    </row>
    <row r="521">
      <c r="A521" s="32">
        <f>IF(IFERROR($H521,0)*$J521&gt;0,$L521/86400+DATE(1970,1,1)+IF($L521*1&gt;=$G$5,$G$6,0),)</f>
        <v>0</v>
      </c>
      <c r="B521" s="22" t="e">
        <f>IF($A521&lt;&gt;"",$E521*$F521,)</f>
        <v>#VALUE!</v>
      </c>
      <c r="C521" s="12" t="str">
        <f>IF($A521&lt;&gt;"",MINIFS(Merchant!$A:$A,Merchant!$C:$C,$G$2),)</f>
        <v/>
      </c>
      <c r="D521" s="12" t="s">
        <f>IF($A521&lt;&gt;"",$K521,)</f>
      </c>
      <c r="E521" s="12" t="str">
        <v/>
      </c>
      <c r="F521" s="11" t="str">
        <f>IF($A521&lt;&gt;"",MAXIFS(Token!$C:$C,Token!$A:$A,$D521),)</f>
        <v/>
      </c>
    </row>
    <row r="522">
      <c r="A522" s="32">
        <f>IF(IFERROR($H522,0)*$J522&gt;0,$L522/86400+DATE(1970,1,1)+IF($L522*1&gt;=$G$5,$G$6,0),)</f>
        <v>0</v>
      </c>
      <c r="B522" s="22" t="e">
        <f>IF($A522&lt;&gt;"",$E522*$F522,)</f>
        <v>#VALUE!</v>
      </c>
      <c r="C522" s="12" t="str">
        <f>IF($A522&lt;&gt;"",MINIFS(Merchant!$A:$A,Merchant!$C:$C,$G$2),)</f>
        <v/>
      </c>
      <c r="D522" s="12" t="s">
        <f>IF($A522&lt;&gt;"",$K522,)</f>
      </c>
      <c r="E522" s="12" t="str">
        <v/>
      </c>
      <c r="F522" s="11" t="str">
        <f>IF($A522&lt;&gt;"",MAXIFS(Token!$C:$C,Token!$A:$A,$D522),)</f>
        <v/>
      </c>
    </row>
    <row r="523">
      <c r="A523" s="32">
        <f>IF(IFERROR($H523,0)*$J523&gt;0,$L523/86400+DATE(1970,1,1)+IF($L523*1&gt;=$G$5,$G$6,0),)</f>
        <v>0</v>
      </c>
      <c r="B523" s="22" t="e">
        <f>IF($A523&lt;&gt;"",$E523*$F523,)</f>
        <v>#VALUE!</v>
      </c>
      <c r="C523" s="12" t="str">
        <f>IF($A523&lt;&gt;"",MINIFS(Merchant!$A:$A,Merchant!$C:$C,$G$2),)</f>
        <v/>
      </c>
      <c r="D523" s="12" t="s">
        <f>IF($A523&lt;&gt;"",$K523,)</f>
      </c>
      <c r="E523" s="12" t="str">
        <v/>
      </c>
      <c r="F523" s="11" t="str">
        <f>IF($A523&lt;&gt;"",MAXIFS(Token!$C:$C,Token!$A:$A,$D523),)</f>
        <v/>
      </c>
    </row>
    <row r="524">
      <c r="A524" s="32">
        <f>IF(IFERROR($H524,0)*$J524&gt;0,$L524/86400+DATE(1970,1,1)+IF($L524*1&gt;=$G$5,$G$6,0),)</f>
        <v>0</v>
      </c>
      <c r="B524" s="22" t="e">
        <f>IF($A524&lt;&gt;"",$E524*$F524,)</f>
        <v>#VALUE!</v>
      </c>
      <c r="C524" s="12" t="str">
        <f>IF($A524&lt;&gt;"",MINIFS(Merchant!$A:$A,Merchant!$C:$C,$G$2),)</f>
        <v/>
      </c>
      <c r="D524" s="12" t="s">
        <f>IF($A524&lt;&gt;"",$K524,)</f>
      </c>
      <c r="E524" s="12" t="str">
        <v/>
      </c>
      <c r="F524" s="11" t="str">
        <f>IF($A524&lt;&gt;"",MAXIFS(Token!$C:$C,Token!$A:$A,$D524),)</f>
        <v/>
      </c>
    </row>
    <row r="525">
      <c r="A525" s="32">
        <f>IF(IFERROR($H525,0)*$J525&gt;0,$L525/86400+DATE(1970,1,1)+IF($L525*1&gt;=$G$5,$G$6,0),)</f>
        <v>0</v>
      </c>
      <c r="B525" s="22" t="e">
        <f>IF($A525&lt;&gt;"",$E525*$F525,)</f>
        <v>#VALUE!</v>
      </c>
      <c r="C525" s="12" t="str">
        <f>IF($A525&lt;&gt;"",MINIFS(Merchant!$A:$A,Merchant!$C:$C,$G$2),)</f>
        <v/>
      </c>
      <c r="D525" s="12" t="s">
        <f>IF($A525&lt;&gt;"",$K525,)</f>
      </c>
      <c r="E525" s="12" t="str">
        <v/>
      </c>
      <c r="F525" s="11" t="str">
        <f>IF($A525&lt;&gt;"",MAXIFS(Token!$C:$C,Token!$A:$A,$D525),)</f>
        <v/>
      </c>
    </row>
    <row r="526">
      <c r="A526" s="32">
        <f>IF(IFERROR($H526,0)*$J526&gt;0,$L526/86400+DATE(1970,1,1)+IF($L526*1&gt;=$G$5,$G$6,0),)</f>
        <v>0</v>
      </c>
      <c r="B526" s="22" t="e">
        <f>IF($A526&lt;&gt;"",$E526*$F526,)</f>
        <v>#VALUE!</v>
      </c>
      <c r="C526" s="12" t="str">
        <f>IF($A526&lt;&gt;"",MINIFS(Merchant!$A:$A,Merchant!$C:$C,$G$2),)</f>
        <v/>
      </c>
      <c r="D526" s="12" t="s">
        <f>IF($A526&lt;&gt;"",$K526,)</f>
      </c>
      <c r="E526" s="12" t="str">
        <v/>
      </c>
      <c r="F526" s="11" t="str">
        <f>IF($A526&lt;&gt;"",MAXIFS(Token!$C:$C,Token!$A:$A,$D526),)</f>
        <v/>
      </c>
    </row>
    <row r="527">
      <c r="A527" s="32">
        <f>IF(IFERROR($H527,0)*$J527&gt;0,$L527/86400+DATE(1970,1,1)+IF($L527*1&gt;=$G$5,$G$6,0),)</f>
        <v>0</v>
      </c>
      <c r="B527" s="22" t="e">
        <f>IF($A527&lt;&gt;"",$E527*$F527,)</f>
        <v>#VALUE!</v>
      </c>
      <c r="C527" s="12" t="str">
        <f>IF($A527&lt;&gt;"",MINIFS(Merchant!$A:$A,Merchant!$C:$C,$G$2),)</f>
        <v/>
      </c>
      <c r="D527" s="12" t="s">
        <f>IF($A527&lt;&gt;"",$K527,)</f>
      </c>
      <c r="E527" s="12" t="str">
        <v/>
      </c>
      <c r="F527" s="11" t="str">
        <f>IF($A527&lt;&gt;"",MAXIFS(Token!$C:$C,Token!$A:$A,$D527),)</f>
        <v/>
      </c>
    </row>
    <row r="528">
      <c r="A528" s="32">
        <f>IF(IFERROR($H528,0)*$J528&gt;0,$L528/86400+DATE(1970,1,1)+IF($L528*1&gt;=$G$5,$G$6,0),)</f>
        <v>0</v>
      </c>
      <c r="B528" s="22" t="e">
        <f>IF($A528&lt;&gt;"",$E528*$F528,)</f>
        <v>#VALUE!</v>
      </c>
      <c r="C528" s="12" t="str">
        <f>IF($A528&lt;&gt;"",MINIFS(Merchant!$A:$A,Merchant!$C:$C,$G$2),)</f>
        <v/>
      </c>
      <c r="D528" s="12" t="s">
        <f>IF($A528&lt;&gt;"",$K528,)</f>
      </c>
      <c r="E528" s="12" t="str">
        <v/>
      </c>
      <c r="F528" s="11" t="str">
        <f>IF($A528&lt;&gt;"",MAXIFS(Token!$C:$C,Token!$A:$A,$D528),)</f>
        <v/>
      </c>
    </row>
    <row r="529">
      <c r="A529" s="32">
        <f>IF(IFERROR($H529,0)*$J529&gt;0,$L529/86400+DATE(1970,1,1)+IF($L529*1&gt;=$G$5,$G$6,0),)</f>
        <v>0</v>
      </c>
      <c r="B529" s="22" t="e">
        <f>IF($A529&lt;&gt;"",$E529*$F529,)</f>
        <v>#VALUE!</v>
      </c>
      <c r="C529" s="12" t="str">
        <f>IF($A529&lt;&gt;"",MINIFS(Merchant!$A:$A,Merchant!$C:$C,$G$2),)</f>
        <v/>
      </c>
      <c r="D529" s="12" t="s">
        <f>IF($A529&lt;&gt;"",$K529,)</f>
      </c>
      <c r="E529" s="12" t="str">
        <v/>
      </c>
      <c r="F529" s="11" t="str">
        <f>IF($A529&lt;&gt;"",MAXIFS(Token!$C:$C,Token!$A:$A,$D529),)</f>
        <v/>
      </c>
    </row>
    <row r="530">
      <c r="A530" s="32">
        <f>IF(IFERROR($H530,0)*$J530&gt;0,$L530/86400+DATE(1970,1,1)+IF($L530*1&gt;=$G$5,$G$6,0),)</f>
        <v>0</v>
      </c>
      <c r="B530" s="22" t="e">
        <f>IF($A530&lt;&gt;"",$E530*$F530,)</f>
        <v>#VALUE!</v>
      </c>
      <c r="C530" s="12" t="str">
        <f>IF($A530&lt;&gt;"",MINIFS(Merchant!$A:$A,Merchant!$C:$C,$G$2),)</f>
        <v/>
      </c>
      <c r="D530" s="12" t="s">
        <f>IF($A530&lt;&gt;"",$K530,)</f>
      </c>
      <c r="E530" s="12" t="str">
        <v/>
      </c>
      <c r="F530" s="11" t="str">
        <f>IF($A530&lt;&gt;"",MAXIFS(Token!$C:$C,Token!$A:$A,$D530),)</f>
        <v/>
      </c>
    </row>
    <row r="531">
      <c r="A531" s="32">
        <f>IF(IFERROR($H531,0)*$J531&gt;0,$L531/86400+DATE(1970,1,1)+IF($L531*1&gt;=$G$5,$G$6,0),)</f>
        <v>0</v>
      </c>
      <c r="B531" s="22" t="e">
        <f>IF($A531&lt;&gt;"",$E531*$F531,)</f>
        <v>#VALUE!</v>
      </c>
      <c r="C531" s="12" t="str">
        <f>IF($A531&lt;&gt;"",MINIFS(Merchant!$A:$A,Merchant!$C:$C,$G$2),)</f>
        <v/>
      </c>
      <c r="D531" s="12" t="s">
        <f>IF($A531&lt;&gt;"",$K531,)</f>
      </c>
      <c r="E531" s="12" t="str">
        <v/>
      </c>
      <c r="F531" s="11" t="str">
        <f>IF($A531&lt;&gt;"",MAXIFS(Token!$C:$C,Token!$A:$A,$D531),)</f>
        <v/>
      </c>
    </row>
    <row r="532">
      <c r="A532" s="32">
        <f>IF(IFERROR($H532,0)*$J532&gt;0,$L532/86400+DATE(1970,1,1)+IF($L532*1&gt;=$G$5,$G$6,0),)</f>
        <v>0</v>
      </c>
      <c r="B532" s="22" t="e">
        <f>IF($A532&lt;&gt;"",$E532*$F532,)</f>
        <v>#VALUE!</v>
      </c>
      <c r="C532" s="12" t="str">
        <f>IF($A532&lt;&gt;"",MINIFS(Merchant!$A:$A,Merchant!$C:$C,$G$2),)</f>
        <v/>
      </c>
      <c r="D532" s="12" t="s">
        <f>IF($A532&lt;&gt;"",$K532,)</f>
      </c>
      <c r="E532" s="12" t="str">
        <v/>
      </c>
      <c r="F532" s="11" t="str">
        <f>IF($A532&lt;&gt;"",MAXIFS(Token!$C:$C,Token!$A:$A,$D532),)</f>
        <v/>
      </c>
    </row>
    <row r="533">
      <c r="A533" s="32">
        <f>IF(IFERROR($H533,0)*$J533&gt;0,$L533/86400+DATE(1970,1,1)+IF($L533*1&gt;=$G$5,$G$6,0),)</f>
        <v>0</v>
      </c>
      <c r="B533" s="22" t="e">
        <f>IF($A533&lt;&gt;"",$E533*$F533,)</f>
        <v>#VALUE!</v>
      </c>
      <c r="C533" s="12" t="str">
        <f>IF($A533&lt;&gt;"",MINIFS(Merchant!$A:$A,Merchant!$C:$C,$G$2),)</f>
        <v/>
      </c>
      <c r="D533" s="12" t="s">
        <f>IF($A533&lt;&gt;"",$K533,)</f>
      </c>
      <c r="E533" s="12" t="str">
        <v/>
      </c>
      <c r="F533" s="11" t="str">
        <f>IF($A533&lt;&gt;"",MAXIFS(Token!$C:$C,Token!$A:$A,$D533),)</f>
        <v/>
      </c>
    </row>
    <row r="534">
      <c r="A534" s="32">
        <f>IF(IFERROR($H534,0)*$J534&gt;0,$L534/86400+DATE(1970,1,1)+IF($L534*1&gt;=$G$5,$G$6,0),)</f>
        <v>0</v>
      </c>
      <c r="B534" s="22" t="e">
        <f>IF($A534&lt;&gt;"",$E534*$F534,)</f>
        <v>#VALUE!</v>
      </c>
      <c r="C534" s="12" t="str">
        <f>IF($A534&lt;&gt;"",MINIFS(Merchant!$A:$A,Merchant!$C:$C,$G$2),)</f>
        <v/>
      </c>
      <c r="D534" s="12" t="s">
        <f>IF($A534&lt;&gt;"",$K534,)</f>
      </c>
      <c r="E534" s="12" t="str">
        <v/>
      </c>
      <c r="F534" s="11" t="str">
        <f>IF($A534&lt;&gt;"",MAXIFS(Token!$C:$C,Token!$A:$A,$D534),)</f>
        <v/>
      </c>
    </row>
    <row r="535">
      <c r="A535" s="32">
        <f>IF(IFERROR($H535,0)*$J535&gt;0,$L535/86400+DATE(1970,1,1)+IF($L535*1&gt;=$G$5,$G$6,0),)</f>
        <v>0</v>
      </c>
      <c r="B535" s="22" t="e">
        <f>IF($A535&lt;&gt;"",$E535*$F535,)</f>
        <v>#VALUE!</v>
      </c>
      <c r="C535" s="12" t="str">
        <f>IF($A535&lt;&gt;"",MINIFS(Merchant!$A:$A,Merchant!$C:$C,$G$2),)</f>
        <v/>
      </c>
      <c r="D535" s="12" t="s">
        <f>IF($A535&lt;&gt;"",$K535,)</f>
      </c>
      <c r="E535" s="12" t="str">
        <v/>
      </c>
      <c r="F535" s="11" t="str">
        <f>IF($A535&lt;&gt;"",MAXIFS(Token!$C:$C,Token!$A:$A,$D535),)</f>
        <v/>
      </c>
    </row>
    <row r="536">
      <c r="A536" s="32">
        <f>IF(IFERROR($H536,0)*$J536&gt;0,$L536/86400+DATE(1970,1,1)+IF($L536*1&gt;=$G$5,$G$6,0),)</f>
        <v>0</v>
      </c>
      <c r="B536" s="22" t="e">
        <f>IF($A536&lt;&gt;"",$E536*$F536,)</f>
        <v>#VALUE!</v>
      </c>
      <c r="C536" s="12" t="str">
        <f>IF($A536&lt;&gt;"",MINIFS(Merchant!$A:$A,Merchant!$C:$C,$G$2),)</f>
        <v/>
      </c>
      <c r="D536" s="12" t="s">
        <f>IF($A536&lt;&gt;"",$K536,)</f>
      </c>
      <c r="E536" s="12" t="str">
        <v/>
      </c>
      <c r="F536" s="11" t="str">
        <f>IF($A536&lt;&gt;"",MAXIFS(Token!$C:$C,Token!$A:$A,$D536),)</f>
        <v/>
      </c>
    </row>
    <row r="537">
      <c r="A537" s="32">
        <f>IF(IFERROR($H537,0)*$J537&gt;0,$L537/86400+DATE(1970,1,1)+IF($L537*1&gt;=$G$5,$G$6,0),)</f>
        <v>0</v>
      </c>
      <c r="B537" s="22" t="e">
        <f>IF($A537&lt;&gt;"",$E537*$F537,)</f>
        <v>#VALUE!</v>
      </c>
      <c r="C537" s="12" t="str">
        <f>IF($A537&lt;&gt;"",MINIFS(Merchant!$A:$A,Merchant!$C:$C,$G$2),)</f>
        <v/>
      </c>
      <c r="D537" s="12" t="s">
        <f>IF($A537&lt;&gt;"",$K537,)</f>
      </c>
      <c r="E537" s="12" t="str">
        <v/>
      </c>
      <c r="F537" s="11" t="str">
        <f>IF($A537&lt;&gt;"",MAXIFS(Token!$C:$C,Token!$A:$A,$D537),)</f>
        <v/>
      </c>
    </row>
    <row r="538">
      <c r="A538" s="32">
        <f>IF(IFERROR($H538,0)*$J538&gt;0,$L538/86400+DATE(1970,1,1)+IF($L538*1&gt;=$G$5,$G$6,0),)</f>
        <v>0</v>
      </c>
      <c r="B538" s="22" t="e">
        <f>IF($A538&lt;&gt;"",$E538*$F538,)</f>
        <v>#VALUE!</v>
      </c>
      <c r="C538" s="12" t="str">
        <f>IF($A538&lt;&gt;"",MINIFS(Merchant!$A:$A,Merchant!$C:$C,$G$2),)</f>
        <v/>
      </c>
      <c r="D538" s="12" t="s">
        <f>IF($A538&lt;&gt;"",$K538,)</f>
      </c>
      <c r="E538" s="12" t="str">
        <v/>
      </c>
      <c r="F538" s="11" t="str">
        <f>IF($A538&lt;&gt;"",MAXIFS(Token!$C:$C,Token!$A:$A,$D538),)</f>
        <v/>
      </c>
    </row>
    <row r="539">
      <c r="A539" s="32">
        <f>IF(IFERROR($H539,0)*$J539&gt;0,$L539/86400+DATE(1970,1,1)+IF($L539*1&gt;=$G$5,$G$6,0),)</f>
        <v>0</v>
      </c>
      <c r="B539" s="22" t="e">
        <f>IF($A539&lt;&gt;"",$E539*$F539,)</f>
        <v>#VALUE!</v>
      </c>
      <c r="C539" s="12" t="str">
        <f>IF($A539&lt;&gt;"",MINIFS(Merchant!$A:$A,Merchant!$C:$C,$G$2),)</f>
        <v/>
      </c>
      <c r="D539" s="12" t="s">
        <f>IF($A539&lt;&gt;"",$K539,)</f>
      </c>
      <c r="E539" s="12" t="str">
        <v/>
      </c>
      <c r="F539" s="11" t="str">
        <f>IF($A539&lt;&gt;"",MAXIFS(Token!$C:$C,Token!$A:$A,$D539),)</f>
        <v/>
      </c>
    </row>
    <row r="540">
      <c r="A540" s="32">
        <f>IF(IFERROR($H540,0)*$J540&gt;0,$L540/86400+DATE(1970,1,1)+IF($L540*1&gt;=$G$5,$G$6,0),)</f>
        <v>0</v>
      </c>
      <c r="B540" s="22" t="e">
        <f>IF($A540&lt;&gt;"",$E540*$F540,)</f>
        <v>#VALUE!</v>
      </c>
      <c r="C540" s="12" t="str">
        <f>IF($A540&lt;&gt;"",MINIFS(Merchant!$A:$A,Merchant!$C:$C,$G$2),)</f>
        <v/>
      </c>
      <c r="D540" s="12" t="s">
        <f>IF($A540&lt;&gt;"",$K540,)</f>
      </c>
      <c r="E540" s="12" t="str">
        <v/>
      </c>
      <c r="F540" s="11" t="str">
        <f>IF($A540&lt;&gt;"",MAXIFS(Token!$C:$C,Token!$A:$A,$D540),)</f>
        <v/>
      </c>
    </row>
    <row r="541">
      <c r="A541" s="32">
        <f>IF(IFERROR($H541,0)*$J541&gt;0,$L541/86400+DATE(1970,1,1)+IF($L541*1&gt;=$G$5,$G$6,0),)</f>
        <v>0</v>
      </c>
      <c r="B541" s="22" t="e">
        <f>IF($A541&lt;&gt;"",$E541*$F541,)</f>
        <v>#VALUE!</v>
      </c>
      <c r="C541" s="12" t="str">
        <f>IF($A541&lt;&gt;"",MINIFS(Merchant!$A:$A,Merchant!$C:$C,$G$2),)</f>
        <v/>
      </c>
      <c r="D541" s="12" t="s">
        <f>IF($A541&lt;&gt;"",$K541,)</f>
      </c>
      <c r="E541" s="12" t="str">
        <v/>
      </c>
      <c r="F541" s="11" t="str">
        <f>IF($A541&lt;&gt;"",MAXIFS(Token!$C:$C,Token!$A:$A,$D541),)</f>
        <v/>
      </c>
    </row>
    <row r="542">
      <c r="A542" s="32">
        <f>IF(IFERROR($H542,0)*$J542&gt;0,$L542/86400+DATE(1970,1,1)+IF($L542*1&gt;=$G$5,$G$6,0),)</f>
        <v>0</v>
      </c>
      <c r="B542" s="22" t="e">
        <f>IF($A542&lt;&gt;"",$E542*$F542,)</f>
        <v>#VALUE!</v>
      </c>
      <c r="C542" s="12" t="str">
        <f>IF($A542&lt;&gt;"",MINIFS(Merchant!$A:$A,Merchant!$C:$C,$G$2),)</f>
        <v/>
      </c>
      <c r="D542" s="12" t="s">
        <f>IF($A542&lt;&gt;"",$K542,)</f>
      </c>
      <c r="E542" s="12" t="str">
        <v/>
      </c>
      <c r="F542" s="11" t="str">
        <f>IF($A542&lt;&gt;"",MAXIFS(Token!$C:$C,Token!$A:$A,$D542),)</f>
        <v/>
      </c>
    </row>
    <row r="543">
      <c r="A543" s="32">
        <f>IF(IFERROR($H543,0)*$J543&gt;0,$L543/86400+DATE(1970,1,1)+IF($L543*1&gt;=$G$5,$G$6,0),)</f>
        <v>0</v>
      </c>
      <c r="B543" s="22" t="e">
        <f>IF($A543&lt;&gt;"",$E543*$F543,)</f>
        <v>#VALUE!</v>
      </c>
      <c r="C543" s="12" t="str">
        <f>IF($A543&lt;&gt;"",MINIFS(Merchant!$A:$A,Merchant!$C:$C,$G$2),)</f>
        <v/>
      </c>
      <c r="D543" s="12" t="s">
        <f>IF($A543&lt;&gt;"",$K543,)</f>
      </c>
      <c r="E543" s="12" t="str">
        <v/>
      </c>
      <c r="F543" s="11" t="str">
        <f>IF($A543&lt;&gt;"",MAXIFS(Token!$C:$C,Token!$A:$A,$D543),)</f>
        <v/>
      </c>
    </row>
    <row r="544">
      <c r="A544" s="32">
        <f>IF(IFERROR($H544,0)*$J544&gt;0,$L544/86400+DATE(1970,1,1)+IF($L544*1&gt;=$G$5,$G$6,0),)</f>
        <v>0</v>
      </c>
      <c r="B544" s="22" t="e">
        <f>IF($A544&lt;&gt;"",$E544*$F544,)</f>
        <v>#VALUE!</v>
      </c>
      <c r="C544" s="12" t="str">
        <f>IF($A544&lt;&gt;"",MINIFS(Merchant!$A:$A,Merchant!$C:$C,$G$2),)</f>
        <v/>
      </c>
      <c r="D544" s="12" t="s">
        <f>IF($A544&lt;&gt;"",$K544,)</f>
      </c>
      <c r="E544" s="12" t="str">
        <v/>
      </c>
      <c r="F544" s="11" t="str">
        <f>IF($A544&lt;&gt;"",MAXIFS(Token!$C:$C,Token!$A:$A,$D544),)</f>
        <v/>
      </c>
    </row>
    <row r="545">
      <c r="A545" s="32">
        <f>IF(IFERROR($H545,0)*$J545&gt;0,$L545/86400+DATE(1970,1,1)+IF($L545*1&gt;=$G$5,$G$6,0),)</f>
        <v>0</v>
      </c>
      <c r="B545" s="22" t="e">
        <f>IF($A545&lt;&gt;"",$E545*$F545,)</f>
        <v>#VALUE!</v>
      </c>
      <c r="C545" s="12" t="str">
        <f>IF($A545&lt;&gt;"",MINIFS(Merchant!$A:$A,Merchant!$C:$C,$G$2),)</f>
        <v/>
      </c>
      <c r="D545" s="12" t="s">
        <f>IF($A545&lt;&gt;"",$K545,)</f>
      </c>
      <c r="E545" s="12" t="str">
        <v/>
      </c>
      <c r="F545" s="11" t="str">
        <f>IF($A545&lt;&gt;"",MAXIFS(Token!$C:$C,Token!$A:$A,$D545),)</f>
        <v/>
      </c>
    </row>
    <row r="546">
      <c r="A546" s="32">
        <f>IF(IFERROR($H546,0)*$J546&gt;0,$L546/86400+DATE(1970,1,1)+IF($L546*1&gt;=$G$5,$G$6,0),)</f>
        <v>0</v>
      </c>
      <c r="B546" s="22" t="e">
        <f>IF($A546&lt;&gt;"",$E546*$F546,)</f>
        <v>#VALUE!</v>
      </c>
      <c r="C546" s="12" t="str">
        <f>IF($A546&lt;&gt;"",MINIFS(Merchant!$A:$A,Merchant!$C:$C,$G$2),)</f>
        <v/>
      </c>
      <c r="D546" s="12" t="s">
        <f>IF($A546&lt;&gt;"",$K546,)</f>
      </c>
      <c r="E546" s="12" t="str">
        <v/>
      </c>
      <c r="F546" s="11" t="str">
        <f>IF($A546&lt;&gt;"",MAXIFS(Token!$C:$C,Token!$A:$A,$D546),)</f>
        <v/>
      </c>
    </row>
    <row r="547">
      <c r="A547" s="32">
        <f>IF(IFERROR($H547,0)*$J547&gt;0,$L547/86400+DATE(1970,1,1)+IF($L547*1&gt;=$G$5,$G$6,0),)</f>
        <v>0</v>
      </c>
      <c r="B547" s="22" t="e">
        <f>IF($A547&lt;&gt;"",$E547*$F547,)</f>
        <v>#VALUE!</v>
      </c>
      <c r="C547" s="12" t="str">
        <f>IF($A547&lt;&gt;"",MINIFS(Merchant!$A:$A,Merchant!$C:$C,$G$2),)</f>
        <v/>
      </c>
      <c r="D547" s="12" t="s">
        <f>IF($A547&lt;&gt;"",$K547,)</f>
      </c>
      <c r="E547" s="12" t="str">
        <v/>
      </c>
      <c r="F547" s="11" t="str">
        <f>IF($A547&lt;&gt;"",MAXIFS(Token!$C:$C,Token!$A:$A,$D547),)</f>
        <v/>
      </c>
    </row>
    <row r="548">
      <c r="A548" s="32">
        <f>IF(IFERROR($H548,0)*$J548&gt;0,$L548/86400+DATE(1970,1,1)+IF($L548*1&gt;=$G$5,$G$6,0),)</f>
        <v>0</v>
      </c>
      <c r="B548" s="22" t="e">
        <f>IF($A548&lt;&gt;"",$E548*$F548,)</f>
        <v>#VALUE!</v>
      </c>
      <c r="C548" s="12" t="str">
        <f>IF($A548&lt;&gt;"",MINIFS(Merchant!$A:$A,Merchant!$C:$C,$G$2),)</f>
        <v/>
      </c>
      <c r="D548" s="12" t="s">
        <f>IF($A548&lt;&gt;"",$K548,)</f>
      </c>
      <c r="E548" s="12" t="str">
        <v/>
      </c>
      <c r="F548" s="11" t="str">
        <f>IF($A548&lt;&gt;"",MAXIFS(Token!$C:$C,Token!$A:$A,$D548),)</f>
        <v/>
      </c>
    </row>
    <row r="549">
      <c r="A549" s="32">
        <f>IF(IFERROR($H549,0)*$J549&gt;0,$L549/86400+DATE(1970,1,1)+IF($L549*1&gt;=$G$5,$G$6,0),)</f>
        <v>0</v>
      </c>
      <c r="B549" s="22" t="e">
        <f>IF($A549&lt;&gt;"",$E549*$F549,)</f>
        <v>#VALUE!</v>
      </c>
      <c r="C549" s="12" t="str">
        <f>IF($A549&lt;&gt;"",MINIFS(Merchant!$A:$A,Merchant!$C:$C,$G$2),)</f>
        <v/>
      </c>
      <c r="D549" s="12" t="s">
        <f>IF($A549&lt;&gt;"",$K549,)</f>
      </c>
      <c r="E549" s="12" t="str">
        <v/>
      </c>
      <c r="F549" s="11" t="str">
        <f>IF($A549&lt;&gt;"",MAXIFS(Token!$C:$C,Token!$A:$A,$D549),)</f>
        <v/>
      </c>
    </row>
    <row r="550">
      <c r="A550" s="32">
        <f>IF(IFERROR($H550,0)*$J550&gt;0,$L550/86400+DATE(1970,1,1)+IF($L550*1&gt;=$G$5,$G$6,0),)</f>
        <v>0</v>
      </c>
      <c r="B550" s="22" t="e">
        <f>IF($A550&lt;&gt;"",$E550*$F550,)</f>
        <v>#VALUE!</v>
      </c>
      <c r="C550" s="12" t="str">
        <f>IF($A550&lt;&gt;"",MINIFS(Merchant!$A:$A,Merchant!$C:$C,$G$2),)</f>
        <v/>
      </c>
      <c r="D550" s="12" t="s">
        <f>IF($A550&lt;&gt;"",$K550,)</f>
      </c>
      <c r="E550" s="12" t="str">
        <v/>
      </c>
      <c r="F550" s="11" t="str">
        <f>IF($A550&lt;&gt;"",MAXIFS(Token!$C:$C,Token!$A:$A,$D550),)</f>
        <v/>
      </c>
    </row>
    <row r="551">
      <c r="A551" s="32">
        <f>IF(IFERROR($H551,0)*$J551&gt;0,$L551/86400+DATE(1970,1,1)+IF($L551*1&gt;=$G$5,$G$6,0),)</f>
        <v>0</v>
      </c>
      <c r="B551" s="22" t="e">
        <f>IF($A551&lt;&gt;"",$E551*$F551,)</f>
        <v>#VALUE!</v>
      </c>
      <c r="C551" s="12" t="str">
        <f>IF($A551&lt;&gt;"",MINIFS(Merchant!$A:$A,Merchant!$C:$C,$G$2),)</f>
        <v/>
      </c>
      <c r="D551" s="12" t="s">
        <f>IF($A551&lt;&gt;"",$K551,)</f>
      </c>
      <c r="E551" s="12" t="str">
        <v/>
      </c>
      <c r="F551" s="11" t="str">
        <f>IF($A551&lt;&gt;"",MAXIFS(Token!$C:$C,Token!$A:$A,$D551),)</f>
        <v/>
      </c>
    </row>
    <row r="552">
      <c r="A552" s="32">
        <f>IF(IFERROR($H552,0)*$J552&gt;0,$L552/86400+DATE(1970,1,1)+IF($L552*1&gt;=$G$5,$G$6,0),)</f>
        <v>0</v>
      </c>
      <c r="B552" s="22" t="e">
        <f>IF($A552&lt;&gt;"",$E552*$F552,)</f>
        <v>#VALUE!</v>
      </c>
      <c r="C552" s="12" t="str">
        <f>IF($A552&lt;&gt;"",MINIFS(Merchant!$A:$A,Merchant!$C:$C,$G$2),)</f>
        <v/>
      </c>
      <c r="D552" s="12" t="s">
        <f>IF($A552&lt;&gt;"",$K552,)</f>
      </c>
      <c r="E552" s="12" t="str">
        <v/>
      </c>
      <c r="F552" s="11" t="str">
        <f>IF($A552&lt;&gt;"",MAXIFS(Token!$C:$C,Token!$A:$A,$D552),)</f>
        <v/>
      </c>
    </row>
    <row r="553">
      <c r="A553" s="32">
        <f>IF(IFERROR($H553,0)*$J553&gt;0,$L553/86400+DATE(1970,1,1)+IF($L553*1&gt;=$G$5,$G$6,0),)</f>
        <v>0</v>
      </c>
      <c r="B553" s="22" t="e">
        <f>IF($A553&lt;&gt;"",$E553*$F553,)</f>
        <v>#VALUE!</v>
      </c>
      <c r="C553" s="12" t="str">
        <f>IF($A553&lt;&gt;"",MINIFS(Merchant!$A:$A,Merchant!$C:$C,$G$2),)</f>
        <v/>
      </c>
      <c r="D553" s="12" t="s">
        <f>IF($A553&lt;&gt;"",$K553,)</f>
      </c>
      <c r="E553" s="12" t="str">
        <v/>
      </c>
      <c r="F553" s="11" t="str">
        <f>IF($A553&lt;&gt;"",MAXIFS(Token!$C:$C,Token!$A:$A,$D553),)</f>
        <v/>
      </c>
    </row>
    <row r="554">
      <c r="A554" s="32">
        <f>IF(IFERROR($H554,0)*$J554&gt;0,$L554/86400+DATE(1970,1,1)+IF($L554*1&gt;=$G$5,$G$6,0),)</f>
        <v>0</v>
      </c>
      <c r="B554" s="22" t="e">
        <f>IF($A554&lt;&gt;"",$E554*$F554,)</f>
        <v>#VALUE!</v>
      </c>
      <c r="C554" s="12" t="str">
        <f>IF($A554&lt;&gt;"",MINIFS(Merchant!$A:$A,Merchant!$C:$C,$G$2),)</f>
        <v/>
      </c>
      <c r="D554" s="12" t="s">
        <f>IF($A554&lt;&gt;"",$K554,)</f>
      </c>
      <c r="E554" s="12" t="str">
        <v/>
      </c>
      <c r="F554" s="11" t="str">
        <f>IF($A554&lt;&gt;"",MAXIFS(Token!$C:$C,Token!$A:$A,$D554),)</f>
        <v/>
      </c>
    </row>
    <row r="555">
      <c r="A555" s="32">
        <f>IF(IFERROR($H555,0)*$J555&gt;0,$L555/86400+DATE(1970,1,1)+IF($L555*1&gt;=$G$5,$G$6,0),)</f>
        <v>0</v>
      </c>
      <c r="B555" s="22" t="e">
        <f>IF($A555&lt;&gt;"",$E555*$F555,)</f>
        <v>#VALUE!</v>
      </c>
      <c r="C555" s="12" t="str">
        <f>IF($A555&lt;&gt;"",MINIFS(Merchant!$A:$A,Merchant!$C:$C,$G$2),)</f>
        <v/>
      </c>
      <c r="D555" s="12" t="s">
        <f>IF($A555&lt;&gt;"",$K555,)</f>
      </c>
      <c r="E555" s="12" t="str">
        <v/>
      </c>
      <c r="F555" s="11" t="str">
        <f>IF($A555&lt;&gt;"",MAXIFS(Token!$C:$C,Token!$A:$A,$D555),)</f>
        <v/>
      </c>
    </row>
    <row r="556">
      <c r="A556" s="32">
        <f>IF(IFERROR($H556,0)*$J556&gt;0,$L556/86400+DATE(1970,1,1)+IF($L556*1&gt;=$G$5,$G$6,0),)</f>
        <v>0</v>
      </c>
      <c r="B556" s="22" t="e">
        <f>IF($A556&lt;&gt;"",$E556*$F556,)</f>
        <v>#VALUE!</v>
      </c>
      <c r="C556" s="12" t="str">
        <f>IF($A556&lt;&gt;"",MINIFS(Merchant!$A:$A,Merchant!$C:$C,$G$2),)</f>
        <v/>
      </c>
      <c r="D556" s="12" t="s">
        <f>IF($A556&lt;&gt;"",$K556,)</f>
      </c>
      <c r="E556" s="12" t="str">
        <v/>
      </c>
      <c r="F556" s="11" t="str">
        <f>IF($A556&lt;&gt;"",MAXIFS(Token!$C:$C,Token!$A:$A,$D556),)</f>
        <v/>
      </c>
    </row>
    <row r="557">
      <c r="A557" s="32">
        <f>IF(IFERROR($H557,0)*$J557&gt;0,$L557/86400+DATE(1970,1,1)+IF($L557*1&gt;=$G$5,$G$6,0),)</f>
        <v>0</v>
      </c>
      <c r="B557" s="22" t="e">
        <f>IF($A557&lt;&gt;"",$E557*$F557,)</f>
        <v>#VALUE!</v>
      </c>
      <c r="C557" s="12" t="str">
        <f>IF($A557&lt;&gt;"",MINIFS(Merchant!$A:$A,Merchant!$C:$C,$G$2),)</f>
        <v/>
      </c>
      <c r="D557" s="12" t="s">
        <f>IF($A557&lt;&gt;"",$K557,)</f>
      </c>
      <c r="E557" s="12" t="str">
        <v/>
      </c>
      <c r="F557" s="11" t="str">
        <f>IF($A557&lt;&gt;"",MAXIFS(Token!$C:$C,Token!$A:$A,$D557),)</f>
        <v/>
      </c>
    </row>
    <row r="558">
      <c r="A558" s="32">
        <f>IF(IFERROR($H558,0)*$J558&gt;0,$L558/86400+DATE(1970,1,1)+IF($L558*1&gt;=$G$5,$G$6,0),)</f>
        <v>0</v>
      </c>
      <c r="B558" s="22" t="e">
        <f>IF($A558&lt;&gt;"",$E558*$F558,)</f>
        <v>#VALUE!</v>
      </c>
      <c r="C558" s="12" t="str">
        <f>IF($A558&lt;&gt;"",MINIFS(Merchant!$A:$A,Merchant!$C:$C,$G$2),)</f>
        <v/>
      </c>
      <c r="D558" s="12" t="s">
        <f>IF($A558&lt;&gt;"",$K558,)</f>
      </c>
      <c r="E558" s="12" t="str">
        <v/>
      </c>
      <c r="F558" s="11" t="str">
        <f>IF($A558&lt;&gt;"",MAXIFS(Token!$C:$C,Token!$A:$A,$D558),)</f>
        <v/>
      </c>
    </row>
    <row r="559">
      <c r="A559" s="32">
        <f>IF(IFERROR($H559,0)*$J559&gt;0,$L559/86400+DATE(1970,1,1)+IF($L559*1&gt;=$G$5,$G$6,0),)</f>
        <v>0</v>
      </c>
      <c r="B559" s="22" t="e">
        <f>IF($A559&lt;&gt;"",$E559*$F559,)</f>
        <v>#VALUE!</v>
      </c>
      <c r="C559" s="12" t="str">
        <f>IF($A559&lt;&gt;"",MINIFS(Merchant!$A:$A,Merchant!$C:$C,$G$2),)</f>
        <v/>
      </c>
      <c r="D559" s="12" t="s">
        <f>IF($A559&lt;&gt;"",$K559,)</f>
      </c>
      <c r="E559" s="12" t="str">
        <v/>
      </c>
      <c r="F559" s="11" t="str">
        <f>IF($A559&lt;&gt;"",MAXIFS(Token!$C:$C,Token!$A:$A,$D559),)</f>
        <v/>
      </c>
    </row>
    <row r="560">
      <c r="A560" s="32">
        <f>IF(IFERROR($H560,0)*$J560&gt;0,$L560/86400+DATE(1970,1,1)+IF($L560*1&gt;=$G$5,$G$6,0),)</f>
        <v>0</v>
      </c>
      <c r="B560" s="22" t="e">
        <f>IF($A560&lt;&gt;"",$E560*$F560,)</f>
        <v>#VALUE!</v>
      </c>
      <c r="C560" s="12" t="str">
        <f>IF($A560&lt;&gt;"",MINIFS(Merchant!$A:$A,Merchant!$C:$C,$G$2),)</f>
        <v/>
      </c>
      <c r="D560" s="12" t="s">
        <f>IF($A560&lt;&gt;"",$K560,)</f>
      </c>
      <c r="E560" s="12" t="str">
        <v/>
      </c>
      <c r="F560" s="11" t="str">
        <f>IF($A560&lt;&gt;"",MAXIFS(Token!$C:$C,Token!$A:$A,$D560),)</f>
        <v/>
      </c>
    </row>
    <row r="561">
      <c r="A561" s="32">
        <f>IF(IFERROR($H561,0)*$J561&gt;0,$L561/86400+DATE(1970,1,1)+IF($L561*1&gt;=$G$5,$G$6,0),)</f>
        <v>0</v>
      </c>
      <c r="B561" s="22" t="e">
        <f>IF($A561&lt;&gt;"",$E561*$F561,)</f>
        <v>#VALUE!</v>
      </c>
      <c r="C561" s="12" t="str">
        <f>IF($A561&lt;&gt;"",MINIFS(Merchant!$A:$A,Merchant!$C:$C,$G$2),)</f>
        <v/>
      </c>
      <c r="D561" s="12" t="s">
        <f>IF($A561&lt;&gt;"",$K561,)</f>
      </c>
      <c r="E561" s="12" t="str">
        <v/>
      </c>
      <c r="F561" s="11" t="str">
        <f>IF($A561&lt;&gt;"",MAXIFS(Token!$C:$C,Token!$A:$A,$D561),)</f>
        <v/>
      </c>
    </row>
    <row r="562">
      <c r="A562" s="32">
        <f>IF(IFERROR($H562,0)*$J562&gt;0,$L562/86400+DATE(1970,1,1)+IF($L562*1&gt;=$G$5,$G$6,0),)</f>
        <v>0</v>
      </c>
      <c r="B562" s="22" t="e">
        <f>IF($A562&lt;&gt;"",$E562*$F562,)</f>
        <v>#VALUE!</v>
      </c>
      <c r="C562" s="12" t="str">
        <f>IF($A562&lt;&gt;"",MINIFS(Merchant!$A:$A,Merchant!$C:$C,$G$2),)</f>
        <v/>
      </c>
      <c r="D562" s="12" t="s">
        <f>IF($A562&lt;&gt;"",$K562,)</f>
      </c>
      <c r="E562" s="12" t="str">
        <v/>
      </c>
      <c r="F562" s="11" t="str">
        <f>IF($A562&lt;&gt;"",MAXIFS(Token!$C:$C,Token!$A:$A,$D562),)</f>
        <v/>
      </c>
    </row>
    <row r="563">
      <c r="A563" s="32">
        <f>IF(IFERROR($H563,0)*$J563&gt;0,$L563/86400+DATE(1970,1,1)+IF($L563*1&gt;=$G$5,$G$6,0),)</f>
        <v>0</v>
      </c>
      <c r="B563" s="22" t="e">
        <f>IF($A563&lt;&gt;"",$E563*$F563,)</f>
        <v>#VALUE!</v>
      </c>
      <c r="C563" s="12" t="str">
        <f>IF($A563&lt;&gt;"",MINIFS(Merchant!$A:$A,Merchant!$C:$C,$G$2),)</f>
        <v/>
      </c>
      <c r="D563" s="12" t="s">
        <f>IF($A563&lt;&gt;"",$K563,)</f>
      </c>
      <c r="E563" s="12" t="str">
        <v/>
      </c>
      <c r="F563" s="11" t="str">
        <f>IF($A563&lt;&gt;"",MAXIFS(Token!$C:$C,Token!$A:$A,$D563),)</f>
        <v/>
      </c>
    </row>
    <row r="564">
      <c r="A564" s="32">
        <f>IF(IFERROR($H564,0)*$J564&gt;0,$L564/86400+DATE(1970,1,1)+IF($L564*1&gt;=$G$5,$G$6,0),)</f>
        <v>0</v>
      </c>
      <c r="B564" s="22" t="e">
        <f>IF($A564&lt;&gt;"",$E564*$F564,)</f>
        <v>#VALUE!</v>
      </c>
      <c r="C564" s="12" t="str">
        <f>IF($A564&lt;&gt;"",MINIFS(Merchant!$A:$A,Merchant!$C:$C,$G$2),)</f>
        <v/>
      </c>
      <c r="D564" s="12" t="s">
        <f>IF($A564&lt;&gt;"",$K564,)</f>
      </c>
      <c r="E564" s="12" t="str">
        <v/>
      </c>
      <c r="F564" s="11" t="str">
        <f>IF($A564&lt;&gt;"",MAXIFS(Token!$C:$C,Token!$A:$A,$D564),)</f>
        <v/>
      </c>
    </row>
    <row r="565">
      <c r="A565" s="32">
        <f>IF(IFERROR($H565,0)*$J565&gt;0,$L565/86400+DATE(1970,1,1)+IF($L565*1&gt;=$G$5,$G$6,0),)</f>
        <v>0</v>
      </c>
      <c r="B565" s="22" t="e">
        <f>IF($A565&lt;&gt;"",$E565*$F565,)</f>
        <v>#VALUE!</v>
      </c>
      <c r="C565" s="12" t="str">
        <f>IF($A565&lt;&gt;"",MINIFS(Merchant!$A:$A,Merchant!$C:$C,$G$2),)</f>
        <v/>
      </c>
      <c r="D565" s="12" t="s">
        <f>IF($A565&lt;&gt;"",$K565,)</f>
      </c>
      <c r="E565" s="12" t="str">
        <v/>
      </c>
      <c r="F565" s="11" t="str">
        <f>IF($A565&lt;&gt;"",MAXIFS(Token!$C:$C,Token!$A:$A,$D565),)</f>
        <v/>
      </c>
    </row>
    <row r="566">
      <c r="A566" s="32">
        <f>IF(IFERROR($H566,0)*$J566&gt;0,$L566/86400+DATE(1970,1,1)+IF($L566*1&gt;=$G$5,$G$6,0),)</f>
        <v>0</v>
      </c>
      <c r="B566" s="22" t="e">
        <f>IF($A566&lt;&gt;"",$E566*$F566,)</f>
        <v>#VALUE!</v>
      </c>
      <c r="C566" s="12" t="str">
        <f>IF($A566&lt;&gt;"",MINIFS(Merchant!$A:$A,Merchant!$C:$C,$G$2),)</f>
        <v/>
      </c>
      <c r="D566" s="12" t="s">
        <f>IF($A566&lt;&gt;"",$K566,)</f>
      </c>
      <c r="E566" s="12" t="str">
        <v/>
      </c>
      <c r="F566" s="11" t="str">
        <f>IF($A566&lt;&gt;"",MAXIFS(Token!$C:$C,Token!$A:$A,$D566),)</f>
        <v/>
      </c>
    </row>
    <row r="567">
      <c r="A567" s="32">
        <f>IF(IFERROR($H567,0)*$J567&gt;0,$L567/86400+DATE(1970,1,1)+IF($L567*1&gt;=$G$5,$G$6,0),)</f>
        <v>0</v>
      </c>
      <c r="B567" s="22" t="e">
        <f>IF($A567&lt;&gt;"",$E567*$F567,)</f>
        <v>#VALUE!</v>
      </c>
      <c r="C567" s="12" t="str">
        <f>IF($A567&lt;&gt;"",MINIFS(Merchant!$A:$A,Merchant!$C:$C,$G$2),)</f>
        <v/>
      </c>
      <c r="D567" s="12" t="s">
        <f>IF($A567&lt;&gt;"",$K567,)</f>
      </c>
      <c r="E567" s="12" t="str">
        <v/>
      </c>
      <c r="F567" s="11" t="str">
        <f>IF($A567&lt;&gt;"",MAXIFS(Token!$C:$C,Token!$A:$A,$D567),)</f>
        <v/>
      </c>
    </row>
    <row r="568">
      <c r="A568" s="32">
        <f>IF(IFERROR($H568,0)*$J568&gt;0,$L568/86400+DATE(1970,1,1)+IF($L568*1&gt;=$G$5,$G$6,0),)</f>
        <v>0</v>
      </c>
      <c r="B568" s="22" t="e">
        <f>IF($A568&lt;&gt;"",$E568*$F568,)</f>
        <v>#VALUE!</v>
      </c>
      <c r="C568" s="12" t="str">
        <f>IF($A568&lt;&gt;"",MINIFS(Merchant!$A:$A,Merchant!$C:$C,$G$2),)</f>
        <v/>
      </c>
      <c r="D568" s="12" t="s">
        <f>IF($A568&lt;&gt;"",$K568,)</f>
      </c>
      <c r="E568" s="12" t="str">
        <v/>
      </c>
      <c r="F568" s="11" t="str">
        <f>IF($A568&lt;&gt;"",MAXIFS(Token!$C:$C,Token!$A:$A,$D568),)</f>
        <v/>
      </c>
    </row>
    <row r="569">
      <c r="A569" s="32">
        <f>IF(IFERROR($H569,0)*$J569&gt;0,$L569/86400+DATE(1970,1,1)+IF($L569*1&gt;=$G$5,$G$6,0),)</f>
        <v>0</v>
      </c>
      <c r="B569" s="22" t="e">
        <f>IF($A569&lt;&gt;"",$E569*$F569,)</f>
        <v>#VALUE!</v>
      </c>
      <c r="C569" s="12" t="str">
        <f>IF($A569&lt;&gt;"",MINIFS(Merchant!$A:$A,Merchant!$C:$C,$G$2),)</f>
        <v/>
      </c>
      <c r="D569" s="12" t="s">
        <f>IF($A569&lt;&gt;"",$K569,)</f>
      </c>
      <c r="E569" s="12" t="str">
        <v/>
      </c>
      <c r="F569" s="11" t="str">
        <f>IF($A569&lt;&gt;"",MAXIFS(Token!$C:$C,Token!$A:$A,$D569),)</f>
        <v/>
      </c>
    </row>
    <row r="570">
      <c r="A570" s="32">
        <f>IF(IFERROR($H570,0)*$J570&gt;0,$L570/86400+DATE(1970,1,1)+IF($L570*1&gt;=$G$5,$G$6,0),)</f>
        <v>0</v>
      </c>
      <c r="B570" s="22" t="e">
        <f>IF($A570&lt;&gt;"",$E570*$F570,)</f>
        <v>#VALUE!</v>
      </c>
      <c r="C570" s="12" t="str">
        <f>IF($A570&lt;&gt;"",MINIFS(Merchant!$A:$A,Merchant!$C:$C,$G$2),)</f>
        <v/>
      </c>
      <c r="D570" s="12" t="s">
        <f>IF($A570&lt;&gt;"",$K570,)</f>
      </c>
      <c r="E570" s="12" t="str">
        <v/>
      </c>
      <c r="F570" s="11" t="str">
        <f>IF($A570&lt;&gt;"",MAXIFS(Token!$C:$C,Token!$A:$A,$D570),)</f>
        <v/>
      </c>
    </row>
    <row r="571">
      <c r="A571" s="32">
        <f>IF(IFERROR($H571,0)*$J571&gt;0,$L571/86400+DATE(1970,1,1)+IF($L571*1&gt;=$G$5,$G$6,0),)</f>
        <v>0</v>
      </c>
      <c r="B571" s="22" t="e">
        <f>IF($A571&lt;&gt;"",$E571*$F571,)</f>
        <v>#VALUE!</v>
      </c>
      <c r="C571" s="12" t="str">
        <f>IF($A571&lt;&gt;"",MINIFS(Merchant!$A:$A,Merchant!$C:$C,$G$2),)</f>
        <v/>
      </c>
      <c r="D571" s="12" t="s">
        <f>IF($A571&lt;&gt;"",$K571,)</f>
      </c>
      <c r="E571" s="12" t="str">
        <v/>
      </c>
      <c r="F571" s="11" t="str">
        <f>IF($A571&lt;&gt;"",MAXIFS(Token!$C:$C,Token!$A:$A,$D571),)</f>
        <v/>
      </c>
    </row>
    <row r="572">
      <c r="A572" s="32">
        <f>IF(IFERROR($H572,0)*$J572&gt;0,$L572/86400+DATE(1970,1,1)+IF($L572*1&gt;=$G$5,$G$6,0),)</f>
        <v>0</v>
      </c>
      <c r="B572" s="22" t="e">
        <f>IF($A572&lt;&gt;"",$E572*$F572,)</f>
        <v>#VALUE!</v>
      </c>
      <c r="C572" s="12" t="str">
        <f>IF($A572&lt;&gt;"",MINIFS(Merchant!$A:$A,Merchant!$C:$C,$G$2),)</f>
        <v/>
      </c>
      <c r="D572" s="12" t="s">
        <f>IF($A572&lt;&gt;"",$K572,)</f>
      </c>
      <c r="E572" s="12" t="str">
        <v/>
      </c>
      <c r="F572" s="11" t="str">
        <f>IF($A572&lt;&gt;"",MAXIFS(Token!$C:$C,Token!$A:$A,$D572),)</f>
        <v/>
      </c>
    </row>
    <row r="573">
      <c r="A573" s="32">
        <f>IF(IFERROR($H573,0)*$J573&gt;0,$L573/86400+DATE(1970,1,1)+IF($L573*1&gt;=$G$5,$G$6,0),)</f>
        <v>0</v>
      </c>
      <c r="B573" s="22" t="e">
        <f>IF($A573&lt;&gt;"",$E573*$F573,)</f>
        <v>#VALUE!</v>
      </c>
      <c r="C573" s="12" t="str">
        <f>IF($A573&lt;&gt;"",MINIFS(Merchant!$A:$A,Merchant!$C:$C,$G$2),)</f>
        <v/>
      </c>
      <c r="D573" s="12" t="s">
        <f>IF($A573&lt;&gt;"",$K573,)</f>
      </c>
      <c r="E573" s="12" t="str">
        <v/>
      </c>
      <c r="F573" s="11" t="str">
        <f>IF($A573&lt;&gt;"",MAXIFS(Token!$C:$C,Token!$A:$A,$D573),)</f>
        <v/>
      </c>
    </row>
    <row r="574">
      <c r="A574" s="32">
        <f>IF(IFERROR($H574,0)*$J574&gt;0,$L574/86400+DATE(1970,1,1)+IF($L574*1&gt;=$G$5,$G$6,0),)</f>
        <v>0</v>
      </c>
      <c r="B574" s="22" t="e">
        <f>IF($A574&lt;&gt;"",$E574*$F574,)</f>
        <v>#VALUE!</v>
      </c>
      <c r="C574" s="12" t="str">
        <f>IF($A574&lt;&gt;"",MINIFS(Merchant!$A:$A,Merchant!$C:$C,$G$2),)</f>
        <v/>
      </c>
      <c r="D574" s="12" t="s">
        <f>IF($A574&lt;&gt;"",$K574,)</f>
      </c>
      <c r="E574" s="12" t="str">
        <v/>
      </c>
      <c r="F574" s="11" t="str">
        <f>IF($A574&lt;&gt;"",MAXIFS(Token!$C:$C,Token!$A:$A,$D574),)</f>
        <v/>
      </c>
    </row>
    <row r="575">
      <c r="A575" s="32">
        <f>IF(IFERROR($H575,0)*$J575&gt;0,$L575/86400+DATE(1970,1,1)+IF($L575*1&gt;=$G$5,$G$6,0),)</f>
        <v>0</v>
      </c>
      <c r="B575" s="22" t="e">
        <f>IF($A575&lt;&gt;"",$E575*$F575,)</f>
        <v>#VALUE!</v>
      </c>
      <c r="C575" s="12" t="str">
        <f>IF($A575&lt;&gt;"",MINIFS(Merchant!$A:$A,Merchant!$C:$C,$G$2),)</f>
        <v/>
      </c>
      <c r="D575" s="12" t="s">
        <f>IF($A575&lt;&gt;"",$K575,)</f>
      </c>
      <c r="E575" s="12" t="str">
        <v/>
      </c>
      <c r="F575" s="11" t="str">
        <f>IF($A575&lt;&gt;"",MAXIFS(Token!$C:$C,Token!$A:$A,$D575),)</f>
        <v/>
      </c>
    </row>
    <row r="576">
      <c r="A576" s="32">
        <f>IF(IFERROR($H576,0)*$J576&gt;0,$L576/86400+DATE(1970,1,1)+IF($L576*1&gt;=$G$5,$G$6,0),)</f>
        <v>0</v>
      </c>
      <c r="B576" s="22" t="e">
        <f>IF($A576&lt;&gt;"",$E576*$F576,)</f>
        <v>#VALUE!</v>
      </c>
      <c r="C576" s="12" t="str">
        <f>IF($A576&lt;&gt;"",MINIFS(Merchant!$A:$A,Merchant!$C:$C,$G$2),)</f>
        <v/>
      </c>
      <c r="D576" s="12" t="s">
        <f>IF($A576&lt;&gt;"",$K576,)</f>
      </c>
      <c r="E576" s="12" t="str">
        <v/>
      </c>
      <c r="F576" s="11" t="str">
        <f>IF($A576&lt;&gt;"",MAXIFS(Token!$C:$C,Token!$A:$A,$D576),)</f>
        <v/>
      </c>
    </row>
    <row r="577">
      <c r="A577" s="32">
        <f>IF(IFERROR($H577,0)*$J577&gt;0,$L577/86400+DATE(1970,1,1)+IF($L577*1&gt;=$G$5,$G$6,0),)</f>
        <v>0</v>
      </c>
      <c r="B577" s="22" t="e">
        <f>IF($A577&lt;&gt;"",$E577*$F577,)</f>
        <v>#VALUE!</v>
      </c>
      <c r="C577" s="12" t="str">
        <f>IF($A577&lt;&gt;"",MINIFS(Merchant!$A:$A,Merchant!$C:$C,$G$2),)</f>
        <v/>
      </c>
      <c r="D577" s="12" t="s">
        <f>IF($A577&lt;&gt;"",$K577,)</f>
      </c>
      <c r="E577" s="12" t="str">
        <v/>
      </c>
      <c r="F577" s="11" t="str">
        <f>IF($A577&lt;&gt;"",MAXIFS(Token!$C:$C,Token!$A:$A,$D577),)</f>
        <v/>
      </c>
    </row>
    <row r="578">
      <c r="A578" s="32">
        <f>IF(IFERROR($H578,0)*$J578&gt;0,$L578/86400+DATE(1970,1,1)+IF($L578*1&gt;=$G$5,$G$6,0),)</f>
        <v>0</v>
      </c>
      <c r="B578" s="22" t="e">
        <f>IF($A578&lt;&gt;"",$E578*$F578,)</f>
        <v>#VALUE!</v>
      </c>
      <c r="C578" s="12" t="str">
        <f>IF($A578&lt;&gt;"",MINIFS(Merchant!$A:$A,Merchant!$C:$C,$G$2),)</f>
        <v/>
      </c>
      <c r="D578" s="12" t="s">
        <f>IF($A578&lt;&gt;"",$K578,)</f>
      </c>
      <c r="E578" s="12" t="str">
        <v/>
      </c>
      <c r="F578" s="11" t="str">
        <f>IF($A578&lt;&gt;"",MAXIFS(Token!$C:$C,Token!$A:$A,$D578),)</f>
        <v/>
      </c>
    </row>
    <row r="579">
      <c r="A579" s="32">
        <f>IF(IFERROR($H579,0)*$J579&gt;0,$L579/86400+DATE(1970,1,1)+IF($L579*1&gt;=$G$5,$G$6,0),)</f>
        <v>0</v>
      </c>
      <c r="B579" s="22" t="e">
        <f>IF($A579&lt;&gt;"",$E579*$F579,)</f>
        <v>#VALUE!</v>
      </c>
      <c r="C579" s="12" t="str">
        <f>IF($A579&lt;&gt;"",MINIFS(Merchant!$A:$A,Merchant!$C:$C,$G$2),)</f>
        <v/>
      </c>
      <c r="D579" s="12" t="s">
        <f>IF($A579&lt;&gt;"",$K579,)</f>
      </c>
      <c r="E579" s="12" t="str">
        <v/>
      </c>
      <c r="F579" s="11" t="str">
        <f>IF($A579&lt;&gt;"",MAXIFS(Token!$C:$C,Token!$A:$A,$D579),)</f>
        <v/>
      </c>
    </row>
    <row r="580">
      <c r="A580" s="32">
        <f>IF(IFERROR($H580,0)*$J580&gt;0,$L580/86400+DATE(1970,1,1)+IF($L580*1&gt;=$G$5,$G$6,0),)</f>
        <v>0</v>
      </c>
      <c r="B580" s="22" t="e">
        <f>IF($A580&lt;&gt;"",$E580*$F580,)</f>
        <v>#VALUE!</v>
      </c>
      <c r="C580" s="12" t="str">
        <f>IF($A580&lt;&gt;"",MINIFS(Merchant!$A:$A,Merchant!$C:$C,$G$2),)</f>
        <v/>
      </c>
      <c r="D580" s="12" t="s">
        <f>IF($A580&lt;&gt;"",$K580,)</f>
      </c>
      <c r="E580" s="12" t="str">
        <v/>
      </c>
      <c r="F580" s="11" t="str">
        <f>IF($A580&lt;&gt;"",MAXIFS(Token!$C:$C,Token!$A:$A,$D580),)</f>
        <v/>
      </c>
    </row>
    <row r="581">
      <c r="A581" s="32">
        <f>IF(IFERROR($H581,0)*$J581&gt;0,$L581/86400+DATE(1970,1,1)+IF($L581*1&gt;=$G$5,$G$6,0),)</f>
        <v>0</v>
      </c>
      <c r="B581" s="22" t="e">
        <f>IF($A581&lt;&gt;"",$E581*$F581,)</f>
        <v>#VALUE!</v>
      </c>
      <c r="C581" s="12" t="str">
        <f>IF($A581&lt;&gt;"",MINIFS(Merchant!$A:$A,Merchant!$C:$C,$G$2),)</f>
        <v/>
      </c>
      <c r="D581" s="12" t="s">
        <f>IF($A581&lt;&gt;"",$K581,)</f>
      </c>
      <c r="E581" s="12" t="str">
        <v/>
      </c>
      <c r="F581" s="11" t="str">
        <f>IF($A581&lt;&gt;"",MAXIFS(Token!$C:$C,Token!$A:$A,$D581),)</f>
        <v/>
      </c>
    </row>
    <row r="582">
      <c r="A582" s="32">
        <f>IF(IFERROR($H582,0)*$J582&gt;0,$L582/86400+DATE(1970,1,1)+IF($L582*1&gt;=$G$5,$G$6,0),)</f>
        <v>0</v>
      </c>
      <c r="B582" s="22" t="e">
        <f>IF($A582&lt;&gt;"",$E582*$F582,)</f>
        <v>#VALUE!</v>
      </c>
      <c r="C582" s="12" t="str">
        <f>IF($A582&lt;&gt;"",MINIFS(Merchant!$A:$A,Merchant!$C:$C,$G$2),)</f>
        <v/>
      </c>
      <c r="D582" s="12" t="s">
        <f>IF($A582&lt;&gt;"",$K582,)</f>
      </c>
      <c r="E582" s="12" t="str">
        <v/>
      </c>
      <c r="F582" s="11" t="str">
        <f>IF($A582&lt;&gt;"",MAXIFS(Token!$C:$C,Token!$A:$A,$D582),)</f>
        <v/>
      </c>
    </row>
    <row r="583">
      <c r="A583" s="32">
        <f>IF(IFERROR($H583,0)*$J583&gt;0,$L583/86400+DATE(1970,1,1)+IF($L583*1&gt;=$G$5,$G$6,0),)</f>
        <v>0</v>
      </c>
      <c r="B583" s="22" t="e">
        <f>IF($A583&lt;&gt;"",$E583*$F583,)</f>
        <v>#VALUE!</v>
      </c>
      <c r="C583" s="12" t="str">
        <f>IF($A583&lt;&gt;"",MINIFS(Merchant!$A:$A,Merchant!$C:$C,$G$2),)</f>
        <v/>
      </c>
      <c r="D583" s="12" t="s">
        <f>IF($A583&lt;&gt;"",$K583,)</f>
      </c>
      <c r="E583" s="12" t="str">
        <v/>
      </c>
      <c r="F583" s="11" t="str">
        <f>IF($A583&lt;&gt;"",MAXIFS(Token!$C:$C,Token!$A:$A,$D583),)</f>
        <v/>
      </c>
    </row>
    <row r="584">
      <c r="A584" s="32">
        <f>IF(IFERROR($H584,0)*$J584&gt;0,$L584/86400+DATE(1970,1,1)+IF($L584*1&gt;=$G$5,$G$6,0),)</f>
        <v>0</v>
      </c>
      <c r="B584" s="22" t="e">
        <f>IF($A584&lt;&gt;"",$E584*$F584,)</f>
        <v>#VALUE!</v>
      </c>
      <c r="C584" s="12" t="str">
        <f>IF($A584&lt;&gt;"",MINIFS(Merchant!$A:$A,Merchant!$C:$C,$G$2),)</f>
        <v/>
      </c>
      <c r="D584" s="12" t="s">
        <f>IF($A584&lt;&gt;"",$K584,)</f>
      </c>
      <c r="E584" s="12" t="str">
        <v/>
      </c>
      <c r="F584" s="11" t="str">
        <f>IF($A584&lt;&gt;"",MAXIFS(Token!$C:$C,Token!$A:$A,$D584),)</f>
        <v/>
      </c>
    </row>
    <row r="585">
      <c r="A585" s="32">
        <f>IF(IFERROR($H585,0)*$J585&gt;0,$L585/86400+DATE(1970,1,1)+IF($L585*1&gt;=$G$5,$G$6,0),)</f>
        <v>0</v>
      </c>
      <c r="B585" s="22" t="e">
        <f>IF($A585&lt;&gt;"",$E585*$F585,)</f>
        <v>#VALUE!</v>
      </c>
      <c r="C585" s="12" t="str">
        <f>IF($A585&lt;&gt;"",MINIFS(Merchant!$A:$A,Merchant!$C:$C,$G$2),)</f>
        <v/>
      </c>
      <c r="D585" s="12" t="s">
        <f>IF($A585&lt;&gt;"",$K585,)</f>
      </c>
      <c r="E585" s="12" t="str">
        <v/>
      </c>
      <c r="F585" s="11" t="str">
        <f>IF($A585&lt;&gt;"",MAXIFS(Token!$C:$C,Token!$A:$A,$D585),)</f>
        <v/>
      </c>
    </row>
    <row r="586">
      <c r="A586" s="32">
        <f>IF(IFERROR($H586,0)*$J586&gt;0,$L586/86400+DATE(1970,1,1)+IF($L586*1&gt;=$G$5,$G$6,0),)</f>
        <v>0</v>
      </c>
      <c r="B586" s="22" t="e">
        <f>IF($A586&lt;&gt;"",$E586*$F586,)</f>
        <v>#VALUE!</v>
      </c>
      <c r="C586" s="12" t="str">
        <f>IF($A586&lt;&gt;"",MINIFS(Merchant!$A:$A,Merchant!$C:$C,$G$2),)</f>
        <v/>
      </c>
      <c r="D586" s="12" t="s">
        <f>IF($A586&lt;&gt;"",$K586,)</f>
      </c>
      <c r="E586" s="12" t="str">
        <v/>
      </c>
      <c r="F586" s="11" t="str">
        <f>IF($A586&lt;&gt;"",MAXIFS(Token!$C:$C,Token!$A:$A,$D586),)</f>
        <v/>
      </c>
    </row>
    <row r="587">
      <c r="A587" s="32">
        <f>IF(IFERROR($H587,0)*$J587&gt;0,$L587/86400+DATE(1970,1,1)+IF($L587*1&gt;=$G$5,$G$6,0),)</f>
        <v>0</v>
      </c>
      <c r="B587" s="22" t="e">
        <f>IF($A587&lt;&gt;"",$E587*$F587,)</f>
        <v>#VALUE!</v>
      </c>
      <c r="C587" s="12" t="str">
        <f>IF($A587&lt;&gt;"",MINIFS(Merchant!$A:$A,Merchant!$C:$C,$G$2),)</f>
        <v/>
      </c>
      <c r="D587" s="12" t="s">
        <f>IF($A587&lt;&gt;"",$K587,)</f>
      </c>
      <c r="E587" s="12" t="str">
        <v/>
      </c>
      <c r="F587" s="11" t="str">
        <f>IF($A587&lt;&gt;"",MAXIFS(Token!$C:$C,Token!$A:$A,$D587),)</f>
        <v/>
      </c>
    </row>
    <row r="588">
      <c r="A588" s="32">
        <f>IF(IFERROR($H588,0)*$J588&gt;0,$L588/86400+DATE(1970,1,1)+IF($L588*1&gt;=$G$5,$G$6,0),)</f>
        <v>0</v>
      </c>
      <c r="B588" s="22" t="e">
        <f>IF($A588&lt;&gt;"",$E588*$F588,)</f>
        <v>#VALUE!</v>
      </c>
      <c r="C588" s="12" t="str">
        <f>IF($A588&lt;&gt;"",MINIFS(Merchant!$A:$A,Merchant!$C:$C,$G$2),)</f>
        <v/>
      </c>
      <c r="D588" s="12" t="s">
        <f>IF($A588&lt;&gt;"",$K588,)</f>
      </c>
      <c r="E588" s="12" t="str">
        <v/>
      </c>
      <c r="F588" s="11" t="str">
        <f>IF($A588&lt;&gt;"",MAXIFS(Token!$C:$C,Token!$A:$A,$D588),)</f>
        <v/>
      </c>
    </row>
    <row r="589">
      <c r="A589" s="32">
        <f>IF(IFERROR($H589,0)*$J589&gt;0,$L589/86400+DATE(1970,1,1)+IF($L589*1&gt;=$G$5,$G$6,0),)</f>
        <v>0</v>
      </c>
      <c r="B589" s="22" t="e">
        <f>IF($A589&lt;&gt;"",$E589*$F589,)</f>
        <v>#VALUE!</v>
      </c>
      <c r="C589" s="12" t="str">
        <f>IF($A589&lt;&gt;"",MINIFS(Merchant!$A:$A,Merchant!$C:$C,$G$2),)</f>
        <v/>
      </c>
      <c r="D589" s="12" t="s">
        <f>IF($A589&lt;&gt;"",$K589,)</f>
      </c>
      <c r="E589" s="12" t="str">
        <v/>
      </c>
      <c r="F589" s="11" t="str">
        <f>IF($A589&lt;&gt;"",MAXIFS(Token!$C:$C,Token!$A:$A,$D589),)</f>
        <v/>
      </c>
    </row>
    <row r="590">
      <c r="A590" s="32">
        <f>IF(IFERROR($H590,0)*$J590&gt;0,$L590/86400+DATE(1970,1,1)+IF($L590*1&gt;=$G$5,$G$6,0),)</f>
        <v>0</v>
      </c>
      <c r="B590" s="22" t="e">
        <f>IF($A590&lt;&gt;"",$E590*$F590,)</f>
        <v>#VALUE!</v>
      </c>
      <c r="C590" s="12" t="str">
        <f>IF($A590&lt;&gt;"",MINIFS(Merchant!$A:$A,Merchant!$C:$C,$G$2),)</f>
        <v/>
      </c>
      <c r="D590" s="12" t="s">
        <f>IF($A590&lt;&gt;"",$K590,)</f>
      </c>
      <c r="E590" s="12" t="str">
        <v/>
      </c>
      <c r="F590" s="11" t="str">
        <f>IF($A590&lt;&gt;"",MAXIFS(Token!$C:$C,Token!$A:$A,$D590),)</f>
        <v/>
      </c>
    </row>
    <row r="591">
      <c r="A591" s="32">
        <f>IF(IFERROR($H591,0)*$J591&gt;0,$L591/86400+DATE(1970,1,1)+IF($L591*1&gt;=$G$5,$G$6,0),)</f>
        <v>0</v>
      </c>
      <c r="B591" s="22" t="e">
        <f>IF($A591&lt;&gt;"",$E591*$F591,)</f>
        <v>#VALUE!</v>
      </c>
      <c r="C591" s="12" t="str">
        <f>IF($A591&lt;&gt;"",MINIFS(Merchant!$A:$A,Merchant!$C:$C,$G$2),)</f>
        <v/>
      </c>
      <c r="D591" s="12" t="s">
        <f>IF($A591&lt;&gt;"",$K591,)</f>
      </c>
      <c r="E591" s="12" t="str">
        <v/>
      </c>
      <c r="F591" s="11" t="str">
        <f>IF($A591&lt;&gt;"",MAXIFS(Token!$C:$C,Token!$A:$A,$D591),)</f>
        <v/>
      </c>
    </row>
    <row r="592">
      <c r="A592" s="32">
        <f>IF(IFERROR($H592,0)*$J592&gt;0,$L592/86400+DATE(1970,1,1)+IF($L592*1&gt;=$G$5,$G$6,0),)</f>
        <v>0</v>
      </c>
      <c r="B592" s="22" t="e">
        <f>IF($A592&lt;&gt;"",$E592*$F592,)</f>
        <v>#VALUE!</v>
      </c>
      <c r="C592" s="12" t="str">
        <f>IF($A592&lt;&gt;"",MINIFS(Merchant!$A:$A,Merchant!$C:$C,$G$2),)</f>
        <v/>
      </c>
      <c r="D592" s="12" t="s">
        <f>IF($A592&lt;&gt;"",$K592,)</f>
      </c>
      <c r="E592" s="12" t="str">
        <v/>
      </c>
      <c r="F592" s="11" t="str">
        <f>IF($A592&lt;&gt;"",MAXIFS(Token!$C:$C,Token!$A:$A,$D592),)</f>
        <v/>
      </c>
    </row>
    <row r="593">
      <c r="A593" s="32">
        <f>IF(IFERROR($H593,0)*$J593&gt;0,$L593/86400+DATE(1970,1,1)+IF($L593*1&gt;=$G$5,$G$6,0),)</f>
        <v>0</v>
      </c>
      <c r="B593" s="22" t="e">
        <f>IF($A593&lt;&gt;"",$E593*$F593,)</f>
        <v>#VALUE!</v>
      </c>
      <c r="C593" s="12" t="str">
        <f>IF($A593&lt;&gt;"",MINIFS(Merchant!$A:$A,Merchant!$C:$C,$G$2),)</f>
        <v/>
      </c>
      <c r="D593" s="12" t="s">
        <f>IF($A593&lt;&gt;"",$K593,)</f>
      </c>
      <c r="E593" s="12" t="str">
        <v/>
      </c>
      <c r="F593" s="11" t="str">
        <f>IF($A593&lt;&gt;"",MAXIFS(Token!$C:$C,Token!$A:$A,$D593),)</f>
        <v/>
      </c>
    </row>
    <row r="594">
      <c r="A594" s="32">
        <f>IF(IFERROR($H594,0)*$J594&gt;0,$L594/86400+DATE(1970,1,1)+IF($L594*1&gt;=$G$5,$G$6,0),)</f>
        <v>0</v>
      </c>
      <c r="B594" s="22" t="e">
        <f>IF($A594&lt;&gt;"",$E594*$F594,)</f>
        <v>#VALUE!</v>
      </c>
      <c r="C594" s="12" t="str">
        <f>IF($A594&lt;&gt;"",MINIFS(Merchant!$A:$A,Merchant!$C:$C,$G$2),)</f>
        <v/>
      </c>
      <c r="D594" s="12" t="s">
        <f>IF($A594&lt;&gt;"",$K594,)</f>
      </c>
      <c r="E594" s="12" t="str">
        <v/>
      </c>
      <c r="F594" s="11" t="str">
        <f>IF($A594&lt;&gt;"",MAXIFS(Token!$C:$C,Token!$A:$A,$D594),)</f>
        <v/>
      </c>
    </row>
    <row r="595">
      <c r="A595" s="32">
        <f>IF(IFERROR($H595,0)*$J595&gt;0,$L595/86400+DATE(1970,1,1)+IF($L595*1&gt;=$G$5,$G$6,0),)</f>
        <v>0</v>
      </c>
      <c r="B595" s="22" t="e">
        <f>IF($A595&lt;&gt;"",$E595*$F595,)</f>
        <v>#VALUE!</v>
      </c>
      <c r="C595" s="12" t="str">
        <f>IF($A595&lt;&gt;"",MINIFS(Merchant!$A:$A,Merchant!$C:$C,$G$2),)</f>
        <v/>
      </c>
      <c r="D595" s="12" t="s">
        <f>IF($A595&lt;&gt;"",$K595,)</f>
      </c>
      <c r="E595" s="12" t="str">
        <v/>
      </c>
      <c r="F595" s="11" t="str">
        <f>IF($A595&lt;&gt;"",MAXIFS(Token!$C:$C,Token!$A:$A,$D595),)</f>
        <v/>
      </c>
    </row>
    <row r="596">
      <c r="A596" s="32">
        <f>IF(IFERROR($H596,0)*$J596&gt;0,$L596/86400+DATE(1970,1,1)+IF($L596*1&gt;=$G$5,$G$6,0),)</f>
        <v>0</v>
      </c>
      <c r="B596" s="22" t="e">
        <f>IF($A596&lt;&gt;"",$E596*$F596,)</f>
        <v>#VALUE!</v>
      </c>
      <c r="C596" s="12" t="str">
        <f>IF($A596&lt;&gt;"",MINIFS(Merchant!$A:$A,Merchant!$C:$C,$G$2),)</f>
        <v/>
      </c>
      <c r="D596" s="12" t="s">
        <f>IF($A596&lt;&gt;"",$K596,)</f>
      </c>
      <c r="E596" s="12" t="str">
        <v/>
      </c>
      <c r="F596" s="11" t="str">
        <f>IF($A596&lt;&gt;"",MAXIFS(Token!$C:$C,Token!$A:$A,$D596),)</f>
        <v/>
      </c>
    </row>
    <row r="597">
      <c r="A597" s="32">
        <f>IF(IFERROR($H597,0)*$J597&gt;0,$L597/86400+DATE(1970,1,1)+IF($L597*1&gt;=$G$5,$G$6,0),)</f>
        <v>0</v>
      </c>
      <c r="B597" s="22" t="e">
        <f>IF($A597&lt;&gt;"",$E597*$F597,)</f>
        <v>#VALUE!</v>
      </c>
      <c r="C597" s="12" t="str">
        <f>IF($A597&lt;&gt;"",MINIFS(Merchant!$A:$A,Merchant!$C:$C,$G$2),)</f>
        <v/>
      </c>
      <c r="D597" s="12" t="s">
        <f>IF($A597&lt;&gt;"",$K597,)</f>
      </c>
      <c r="E597" s="12" t="str">
        <v/>
      </c>
      <c r="F597" s="11" t="str">
        <f>IF($A597&lt;&gt;"",MAXIFS(Token!$C:$C,Token!$A:$A,$D597),)</f>
        <v/>
      </c>
    </row>
    <row r="598">
      <c r="A598" s="32">
        <f>IF(IFERROR($H598,0)*$J598&gt;0,$L598/86400+DATE(1970,1,1)+IF($L598*1&gt;=$G$5,$G$6,0),)</f>
        <v>0</v>
      </c>
      <c r="B598" s="22" t="e">
        <f>IF($A598&lt;&gt;"",$E598*$F598,)</f>
        <v>#VALUE!</v>
      </c>
      <c r="C598" s="12" t="str">
        <f>IF($A598&lt;&gt;"",MINIFS(Merchant!$A:$A,Merchant!$C:$C,$G$2),)</f>
        <v/>
      </c>
      <c r="D598" s="12" t="s">
        <f>IF($A598&lt;&gt;"",$K598,)</f>
      </c>
      <c r="E598" s="12" t="str">
        <v/>
      </c>
      <c r="F598" s="11" t="str">
        <f>IF($A598&lt;&gt;"",MAXIFS(Token!$C:$C,Token!$A:$A,$D598),)</f>
        <v/>
      </c>
    </row>
    <row r="599">
      <c r="A599" s="32">
        <f>IF(IFERROR($H599,0)*$J599&gt;0,$L599/86400+DATE(1970,1,1)+IF($L599*1&gt;=$G$5,$G$6,0),)</f>
        <v>0</v>
      </c>
      <c r="B599" s="22" t="e">
        <f>IF($A599&lt;&gt;"",$E599*$F599,)</f>
        <v>#VALUE!</v>
      </c>
      <c r="C599" s="12" t="str">
        <f>IF($A599&lt;&gt;"",MINIFS(Merchant!$A:$A,Merchant!$C:$C,$G$2),)</f>
        <v/>
      </c>
      <c r="D599" s="12" t="s">
        <f>IF($A599&lt;&gt;"",$K599,)</f>
      </c>
      <c r="E599" s="12" t="str">
        <v/>
      </c>
      <c r="F599" s="11" t="str">
        <f>IF($A599&lt;&gt;"",MAXIFS(Token!$C:$C,Token!$A:$A,$D599),)</f>
        <v/>
      </c>
    </row>
    <row r="600">
      <c r="A600" s="32">
        <f>IF(IFERROR($H600,0)*$J600&gt;0,$L600/86400+DATE(1970,1,1)+IF($L600*1&gt;=$G$5,$G$6,0),)</f>
        <v>0</v>
      </c>
      <c r="B600" s="22" t="e">
        <f>IF($A600&lt;&gt;"",$E600*$F600,)</f>
        <v>#VALUE!</v>
      </c>
      <c r="C600" s="12" t="str">
        <f>IF($A600&lt;&gt;"",MINIFS(Merchant!$A:$A,Merchant!$C:$C,$G$2),)</f>
        <v/>
      </c>
      <c r="D600" s="12" t="s">
        <f>IF($A600&lt;&gt;"",$K600,)</f>
      </c>
      <c r="E600" s="12" t="str">
        <v/>
      </c>
      <c r="F600" s="11" t="str">
        <f>IF($A600&lt;&gt;"",MAXIFS(Token!$C:$C,Token!$A:$A,$D600),)</f>
        <v/>
      </c>
    </row>
    <row r="601">
      <c r="A601" s="32">
        <f>IF(IFERROR($H601,0)*$J601&gt;0,$L601/86400+DATE(1970,1,1)+IF($L601*1&gt;=$G$5,$G$6,0),)</f>
        <v>0</v>
      </c>
      <c r="B601" s="22" t="e">
        <f>IF($A601&lt;&gt;"",$E601*$F601,)</f>
        <v>#VALUE!</v>
      </c>
      <c r="C601" s="12" t="str">
        <f>IF($A601&lt;&gt;"",MINIFS(Merchant!$A:$A,Merchant!$C:$C,$G$2),)</f>
        <v/>
      </c>
      <c r="D601" s="12" t="s">
        <f>IF($A601&lt;&gt;"",$K601,)</f>
      </c>
      <c r="E601" s="12" t="str">
        <v/>
      </c>
      <c r="F601" s="11" t="str">
        <f>IF($A601&lt;&gt;"",MAXIFS(Token!$C:$C,Token!$A:$A,$D601),)</f>
        <v/>
      </c>
    </row>
    <row r="602">
      <c r="A602" s="32">
        <f>IF(IFERROR($H602,0)*$J602&gt;0,$L602/86400+DATE(1970,1,1)+IF($L602*1&gt;=$G$5,$G$6,0),)</f>
        <v>0</v>
      </c>
      <c r="B602" s="22" t="e">
        <f>IF($A602&lt;&gt;"",$E602*$F602,)</f>
        <v>#VALUE!</v>
      </c>
      <c r="C602" s="12" t="str">
        <f>IF($A602&lt;&gt;"",MINIFS(Merchant!$A:$A,Merchant!$C:$C,$G$2),)</f>
        <v/>
      </c>
      <c r="D602" s="12" t="s">
        <f>IF($A602&lt;&gt;"",$K602,)</f>
      </c>
      <c r="E602" s="12" t="str">
        <v/>
      </c>
      <c r="F602" s="11" t="str">
        <f>IF($A602&lt;&gt;"",MAXIFS(Token!$C:$C,Token!$A:$A,$D602),)</f>
        <v/>
      </c>
    </row>
    <row r="603">
      <c r="A603" s="32">
        <f>IF(IFERROR($H603,0)*$J603&gt;0,$L603/86400+DATE(1970,1,1)+IF($L603*1&gt;=$G$5,$G$6,0),)</f>
        <v>0</v>
      </c>
      <c r="B603" s="22" t="e">
        <f>IF($A603&lt;&gt;"",$E603*$F603,)</f>
        <v>#VALUE!</v>
      </c>
      <c r="C603" s="12" t="str">
        <f>IF($A603&lt;&gt;"",MINIFS(Merchant!$A:$A,Merchant!$C:$C,$G$2),)</f>
        <v/>
      </c>
      <c r="D603" s="12" t="s">
        <f>IF($A603&lt;&gt;"",$K603,)</f>
      </c>
      <c r="E603" s="12" t="str">
        <v/>
      </c>
      <c r="F603" s="11" t="str">
        <f>IF($A603&lt;&gt;"",MAXIFS(Token!$C:$C,Token!$A:$A,$D603),)</f>
        <v/>
      </c>
    </row>
    <row r="604">
      <c r="A604" s="32">
        <f>IF(IFERROR($H604,0)*$J604&gt;0,$L604/86400+DATE(1970,1,1)+IF($L604*1&gt;=$G$5,$G$6,0),)</f>
        <v>0</v>
      </c>
      <c r="B604" s="22" t="e">
        <f>IF($A604&lt;&gt;"",$E604*$F604,)</f>
        <v>#VALUE!</v>
      </c>
      <c r="C604" s="12" t="str">
        <f>IF($A604&lt;&gt;"",MINIFS(Merchant!$A:$A,Merchant!$C:$C,$G$2),)</f>
        <v/>
      </c>
      <c r="D604" s="12" t="s">
        <f>IF($A604&lt;&gt;"",$K604,)</f>
      </c>
      <c r="E604" s="12" t="str">
        <v/>
      </c>
      <c r="F604" s="11" t="str">
        <f>IF($A604&lt;&gt;"",MAXIFS(Token!$C:$C,Token!$A:$A,$D604),)</f>
        <v/>
      </c>
    </row>
    <row r="605">
      <c r="A605" s="32">
        <f>IF(IFERROR($H605,0)*$J605&gt;0,$L605/86400+DATE(1970,1,1)+IF($L605*1&gt;=$G$5,$G$6,0),)</f>
        <v>0</v>
      </c>
      <c r="B605" s="22" t="e">
        <f>IF($A605&lt;&gt;"",$E605*$F605,)</f>
        <v>#VALUE!</v>
      </c>
      <c r="C605" s="12" t="str">
        <f>IF($A605&lt;&gt;"",MINIFS(Merchant!$A:$A,Merchant!$C:$C,$G$2),)</f>
        <v/>
      </c>
      <c r="D605" s="12" t="s">
        <f>IF($A605&lt;&gt;"",$K605,)</f>
      </c>
      <c r="E605" s="12" t="str">
        <v/>
      </c>
      <c r="F605" s="11" t="str">
        <f>IF($A605&lt;&gt;"",MAXIFS(Token!$C:$C,Token!$A:$A,$D605),)</f>
        <v/>
      </c>
    </row>
    <row r="606">
      <c r="A606" s="32">
        <f>IF(IFERROR($H606,0)*$J606&gt;0,$L606/86400+DATE(1970,1,1)+IF($L606*1&gt;=$G$5,$G$6,0),)</f>
        <v>0</v>
      </c>
      <c r="B606" s="22" t="e">
        <f>IF($A606&lt;&gt;"",$E606*$F606,)</f>
        <v>#VALUE!</v>
      </c>
      <c r="C606" s="12" t="str">
        <f>IF($A606&lt;&gt;"",MINIFS(Merchant!$A:$A,Merchant!$C:$C,$G$2),)</f>
        <v/>
      </c>
      <c r="D606" s="12" t="s">
        <f>IF($A606&lt;&gt;"",$K606,)</f>
      </c>
      <c r="E606" s="12" t="str">
        <v/>
      </c>
      <c r="F606" s="11" t="str">
        <f>IF($A606&lt;&gt;"",MAXIFS(Token!$C:$C,Token!$A:$A,$D606),)</f>
        <v/>
      </c>
    </row>
    <row r="607">
      <c r="A607" s="32">
        <f>IF(IFERROR($H607,0)*$J607&gt;0,$L607/86400+DATE(1970,1,1)+IF($L607*1&gt;=$G$5,$G$6,0),)</f>
        <v>0</v>
      </c>
      <c r="B607" s="22" t="e">
        <f>IF($A607&lt;&gt;"",$E607*$F607,)</f>
        <v>#VALUE!</v>
      </c>
      <c r="C607" s="12" t="str">
        <f>IF($A607&lt;&gt;"",MINIFS(Merchant!$A:$A,Merchant!$C:$C,$G$2),)</f>
        <v/>
      </c>
      <c r="D607" s="12" t="s">
        <f>IF($A607&lt;&gt;"",$K607,)</f>
      </c>
      <c r="E607" s="12" t="str">
        <v/>
      </c>
      <c r="F607" s="11" t="str">
        <f>IF($A607&lt;&gt;"",MAXIFS(Token!$C:$C,Token!$A:$A,$D607),)</f>
        <v/>
      </c>
    </row>
    <row r="608">
      <c r="A608" s="32">
        <f>IF(IFERROR($H608,0)*$J608&gt;0,$L608/86400+DATE(1970,1,1)+IF($L608*1&gt;=$G$5,$G$6,0),)</f>
        <v>0</v>
      </c>
      <c r="B608" s="22" t="e">
        <f>IF($A608&lt;&gt;"",$E608*$F608,)</f>
        <v>#VALUE!</v>
      </c>
      <c r="C608" s="12" t="str">
        <f>IF($A608&lt;&gt;"",MINIFS(Merchant!$A:$A,Merchant!$C:$C,$G$2),)</f>
        <v/>
      </c>
      <c r="D608" s="12" t="s">
        <f>IF($A608&lt;&gt;"",$K608,)</f>
      </c>
      <c r="E608" s="12" t="str">
        <v/>
      </c>
      <c r="F608" s="11" t="str">
        <f>IF($A608&lt;&gt;"",MAXIFS(Token!$C:$C,Token!$A:$A,$D608),)</f>
        <v/>
      </c>
    </row>
    <row r="609">
      <c r="A609" s="32">
        <f>IF(IFERROR($H609,0)*$J609&gt;0,$L609/86400+DATE(1970,1,1)+IF($L609*1&gt;=$G$5,$G$6,0),)</f>
        <v>0</v>
      </c>
      <c r="B609" s="22" t="e">
        <f>IF($A609&lt;&gt;"",$E609*$F609,)</f>
        <v>#VALUE!</v>
      </c>
      <c r="C609" s="12" t="str">
        <f>IF($A609&lt;&gt;"",MINIFS(Merchant!$A:$A,Merchant!$C:$C,$G$2),)</f>
        <v/>
      </c>
      <c r="D609" s="12" t="s">
        <f>IF($A609&lt;&gt;"",$K609,)</f>
      </c>
      <c r="E609" s="12" t="str">
        <v/>
      </c>
      <c r="F609" s="11" t="str">
        <f>IF($A609&lt;&gt;"",MAXIFS(Token!$C:$C,Token!$A:$A,$D609),)</f>
        <v/>
      </c>
    </row>
    <row r="610">
      <c r="A610" s="32">
        <f>IF(IFERROR($H610,0)*$J610&gt;0,$L610/86400+DATE(1970,1,1)+IF($L610*1&gt;=$G$5,$G$6,0),)</f>
        <v>0</v>
      </c>
      <c r="B610" s="22" t="e">
        <f>IF($A610&lt;&gt;"",$E610*$F610,)</f>
        <v>#VALUE!</v>
      </c>
      <c r="C610" s="12" t="str">
        <f>IF($A610&lt;&gt;"",MINIFS(Merchant!$A:$A,Merchant!$C:$C,$G$2),)</f>
        <v/>
      </c>
      <c r="D610" s="12" t="s">
        <f>IF($A610&lt;&gt;"",$K610,)</f>
      </c>
      <c r="E610" s="12" t="str">
        <v/>
      </c>
      <c r="F610" s="11" t="str">
        <f>IF($A610&lt;&gt;"",MAXIFS(Token!$C:$C,Token!$A:$A,$D610),)</f>
        <v/>
      </c>
    </row>
    <row r="611">
      <c r="A611" s="32">
        <f>IF(IFERROR($H611,0)*$J611&gt;0,$L611/86400+DATE(1970,1,1)+IF($L611*1&gt;=$G$5,$G$6,0),)</f>
        <v>0</v>
      </c>
      <c r="B611" s="22" t="e">
        <f>IF($A611&lt;&gt;"",$E611*$F611,)</f>
        <v>#VALUE!</v>
      </c>
      <c r="C611" s="12" t="str">
        <f>IF($A611&lt;&gt;"",MINIFS(Merchant!$A:$A,Merchant!$C:$C,$G$2),)</f>
        <v/>
      </c>
      <c r="D611" s="12" t="s">
        <f>IF($A611&lt;&gt;"",$K611,)</f>
      </c>
      <c r="E611" s="12" t="str">
        <v/>
      </c>
      <c r="F611" s="11" t="str">
        <f>IF($A611&lt;&gt;"",MAXIFS(Token!$C:$C,Token!$A:$A,$D611),)</f>
        <v/>
      </c>
    </row>
    <row r="612">
      <c r="A612" s="32">
        <f>IF(IFERROR($H612,0)*$J612&gt;0,$L612/86400+DATE(1970,1,1)+IF($L612*1&gt;=$G$5,$G$6,0),)</f>
        <v>0</v>
      </c>
      <c r="B612" s="22" t="e">
        <f>IF($A612&lt;&gt;"",$E612*$F612,)</f>
        <v>#VALUE!</v>
      </c>
      <c r="C612" s="12" t="str">
        <f>IF($A612&lt;&gt;"",MINIFS(Merchant!$A:$A,Merchant!$C:$C,$G$2),)</f>
        <v/>
      </c>
      <c r="D612" s="12" t="s">
        <f>IF($A612&lt;&gt;"",$K612,)</f>
      </c>
      <c r="E612" s="12" t="str">
        <v/>
      </c>
      <c r="F612" s="11" t="str">
        <f>IF($A612&lt;&gt;"",MAXIFS(Token!$C:$C,Token!$A:$A,$D612),)</f>
        <v/>
      </c>
    </row>
    <row r="613">
      <c r="A613" s="32">
        <f>IF(IFERROR($H613,0)*$J613&gt;0,$L613/86400+DATE(1970,1,1)+IF($L613*1&gt;=$G$5,$G$6,0),)</f>
        <v>0</v>
      </c>
      <c r="B613" s="22" t="e">
        <f>IF($A613&lt;&gt;"",$E613*$F613,)</f>
        <v>#VALUE!</v>
      </c>
      <c r="C613" s="12" t="str">
        <f>IF($A613&lt;&gt;"",MINIFS(Merchant!$A:$A,Merchant!$C:$C,$G$2),)</f>
        <v/>
      </c>
      <c r="D613" s="12" t="s">
        <f>IF($A613&lt;&gt;"",$K613,)</f>
      </c>
      <c r="E613" s="12" t="str">
        <v/>
      </c>
      <c r="F613" s="11" t="str">
        <f>IF($A613&lt;&gt;"",MAXIFS(Token!$C:$C,Token!$A:$A,$D613),)</f>
        <v/>
      </c>
    </row>
    <row r="614">
      <c r="A614" s="32">
        <f>IF(IFERROR($H614,0)*$J614&gt;0,$L614/86400+DATE(1970,1,1)+IF($L614*1&gt;=$G$5,$G$6,0),)</f>
        <v>0</v>
      </c>
      <c r="B614" s="22" t="e">
        <f>IF($A614&lt;&gt;"",$E614*$F614,)</f>
        <v>#VALUE!</v>
      </c>
      <c r="C614" s="12" t="str">
        <f>IF($A614&lt;&gt;"",MINIFS(Merchant!$A:$A,Merchant!$C:$C,$G$2),)</f>
        <v/>
      </c>
      <c r="D614" s="12" t="s">
        <f>IF($A614&lt;&gt;"",$K614,)</f>
      </c>
      <c r="E614" s="12" t="str">
        <v/>
      </c>
      <c r="F614" s="11" t="str">
        <f>IF($A614&lt;&gt;"",MAXIFS(Token!$C:$C,Token!$A:$A,$D614),)</f>
        <v/>
      </c>
    </row>
    <row r="615">
      <c r="A615" s="32">
        <f>IF(IFERROR($H615,0)*$J615&gt;0,$L615/86400+DATE(1970,1,1)+IF($L615*1&gt;=$G$5,$G$6,0),)</f>
        <v>0</v>
      </c>
      <c r="B615" s="22" t="e">
        <f>IF($A615&lt;&gt;"",$E615*$F615,)</f>
        <v>#VALUE!</v>
      </c>
      <c r="C615" s="12" t="str">
        <f>IF($A615&lt;&gt;"",MINIFS(Merchant!$A:$A,Merchant!$C:$C,$G$2),)</f>
        <v/>
      </c>
      <c r="D615" s="12" t="s">
        <f>IF($A615&lt;&gt;"",$K615,)</f>
      </c>
      <c r="E615" s="12" t="str">
        <v/>
      </c>
      <c r="F615" s="11" t="str">
        <f>IF($A615&lt;&gt;"",MAXIFS(Token!$C:$C,Token!$A:$A,$D615),)</f>
        <v/>
      </c>
    </row>
    <row r="616">
      <c r="A616" s="32">
        <f>IF(IFERROR($H616,0)*$J616&gt;0,$L616/86400+DATE(1970,1,1)+IF($L616*1&gt;=$G$5,$G$6,0),)</f>
        <v>0</v>
      </c>
      <c r="B616" s="22" t="e">
        <f>IF($A616&lt;&gt;"",$E616*$F616,)</f>
        <v>#VALUE!</v>
      </c>
      <c r="C616" s="12" t="str">
        <f>IF($A616&lt;&gt;"",MINIFS(Merchant!$A:$A,Merchant!$C:$C,$G$2),)</f>
        <v/>
      </c>
      <c r="D616" s="12" t="s">
        <f>IF($A616&lt;&gt;"",$K616,)</f>
      </c>
      <c r="E616" s="12" t="str">
        <v/>
      </c>
      <c r="F616" s="11" t="str">
        <f>IF($A616&lt;&gt;"",MAXIFS(Token!$C:$C,Token!$A:$A,$D616),)</f>
        <v/>
      </c>
    </row>
    <row r="617">
      <c r="A617" s="32">
        <f>IF(IFERROR($H617,0)*$J617&gt;0,$L617/86400+DATE(1970,1,1)+IF($L617*1&gt;=$G$5,$G$6,0),)</f>
        <v>0</v>
      </c>
      <c r="B617" s="22" t="e">
        <f>IF($A617&lt;&gt;"",$E617*$F617,)</f>
        <v>#VALUE!</v>
      </c>
      <c r="C617" s="12" t="str">
        <f>IF($A617&lt;&gt;"",MINIFS(Merchant!$A:$A,Merchant!$C:$C,$G$2),)</f>
        <v/>
      </c>
      <c r="D617" s="12" t="s">
        <f>IF($A617&lt;&gt;"",$K617,)</f>
      </c>
      <c r="E617" s="12" t="str">
        <v/>
      </c>
      <c r="F617" s="11" t="str">
        <f>IF($A617&lt;&gt;"",MAXIFS(Token!$C:$C,Token!$A:$A,$D617),)</f>
        <v/>
      </c>
    </row>
    <row r="618">
      <c r="A618" s="32">
        <f>IF(IFERROR($H618,0)*$J618&gt;0,$L618/86400+DATE(1970,1,1)+IF($L618*1&gt;=$G$5,$G$6,0),)</f>
        <v>0</v>
      </c>
      <c r="B618" s="22" t="e">
        <f>IF($A618&lt;&gt;"",$E618*$F618,)</f>
        <v>#VALUE!</v>
      </c>
      <c r="C618" s="12" t="str">
        <f>IF($A618&lt;&gt;"",MINIFS(Merchant!$A:$A,Merchant!$C:$C,$G$2),)</f>
        <v/>
      </c>
      <c r="D618" s="12" t="s">
        <f>IF($A618&lt;&gt;"",$K618,)</f>
      </c>
      <c r="E618" s="12" t="str">
        <v/>
      </c>
      <c r="F618" s="11" t="str">
        <f>IF($A618&lt;&gt;"",MAXIFS(Token!$C:$C,Token!$A:$A,$D618),)</f>
        <v/>
      </c>
    </row>
    <row r="619">
      <c r="A619" s="32">
        <f>IF(IFERROR($H619,0)*$J619&gt;0,$L619/86400+DATE(1970,1,1)+IF($L619*1&gt;=$G$5,$G$6,0),)</f>
        <v>0</v>
      </c>
      <c r="B619" s="22" t="e">
        <f>IF($A619&lt;&gt;"",$E619*$F619,)</f>
        <v>#VALUE!</v>
      </c>
      <c r="C619" s="12" t="str">
        <f>IF($A619&lt;&gt;"",MINIFS(Merchant!$A:$A,Merchant!$C:$C,$G$2),)</f>
        <v/>
      </c>
      <c r="D619" s="12" t="s">
        <f>IF($A619&lt;&gt;"",$K619,)</f>
      </c>
      <c r="E619" s="12" t="str">
        <v/>
      </c>
      <c r="F619" s="11" t="str">
        <f>IF($A619&lt;&gt;"",MAXIFS(Token!$C:$C,Token!$A:$A,$D619),)</f>
        <v/>
      </c>
    </row>
    <row r="620">
      <c r="A620" s="32">
        <f>IF(IFERROR($H620,0)*$J620&gt;0,$L620/86400+DATE(1970,1,1)+IF($L620*1&gt;=$G$5,$G$6,0),)</f>
        <v>0</v>
      </c>
      <c r="B620" s="22" t="e">
        <f>IF($A620&lt;&gt;"",$E620*$F620,)</f>
        <v>#VALUE!</v>
      </c>
      <c r="C620" s="12" t="str">
        <f>IF($A620&lt;&gt;"",MINIFS(Merchant!$A:$A,Merchant!$C:$C,$G$2),)</f>
        <v/>
      </c>
      <c r="D620" s="12" t="s">
        <f>IF($A620&lt;&gt;"",$K620,)</f>
      </c>
      <c r="E620" s="12" t="str">
        <v/>
      </c>
      <c r="F620" s="11" t="str">
        <f>IF($A620&lt;&gt;"",MAXIFS(Token!$C:$C,Token!$A:$A,$D620),)</f>
        <v/>
      </c>
    </row>
    <row r="621">
      <c r="A621" s="32">
        <f>IF(IFERROR($H621,0)*$J621&gt;0,$L621/86400+DATE(1970,1,1)+IF($L621*1&gt;=$G$5,$G$6,0),)</f>
        <v>0</v>
      </c>
      <c r="B621" s="22" t="e">
        <f>IF($A621&lt;&gt;"",$E621*$F621,)</f>
        <v>#VALUE!</v>
      </c>
      <c r="C621" s="12" t="str">
        <f>IF($A621&lt;&gt;"",MINIFS(Merchant!$A:$A,Merchant!$C:$C,$G$2),)</f>
        <v/>
      </c>
      <c r="D621" s="12" t="s">
        <f>IF($A621&lt;&gt;"",$K621,)</f>
      </c>
      <c r="E621" s="12" t="str">
        <v/>
      </c>
      <c r="F621" s="11" t="str">
        <f>IF($A621&lt;&gt;"",MAXIFS(Token!$C:$C,Token!$A:$A,$D621),)</f>
        <v/>
      </c>
    </row>
    <row r="622">
      <c r="A622" s="32">
        <f>IF(IFERROR($H622,0)*$J622&gt;0,$L622/86400+DATE(1970,1,1)+IF($L622*1&gt;=$G$5,$G$6,0),)</f>
        <v>0</v>
      </c>
      <c r="B622" s="22" t="e">
        <f>IF($A622&lt;&gt;"",$E622*$F622,)</f>
        <v>#VALUE!</v>
      </c>
      <c r="C622" s="12" t="str">
        <f>IF($A622&lt;&gt;"",MINIFS(Merchant!$A:$A,Merchant!$C:$C,$G$2),)</f>
        <v/>
      </c>
      <c r="D622" s="12" t="s">
        <f>IF($A622&lt;&gt;"",$K622,)</f>
      </c>
      <c r="E622" s="12" t="str">
        <v/>
      </c>
      <c r="F622" s="11" t="str">
        <f>IF($A622&lt;&gt;"",MAXIFS(Token!$C:$C,Token!$A:$A,$D622),)</f>
        <v/>
      </c>
    </row>
    <row r="623">
      <c r="A623" s="32">
        <f>IF(IFERROR($H623,0)*$J623&gt;0,$L623/86400+DATE(1970,1,1)+IF($L623*1&gt;=$G$5,$G$6,0),)</f>
        <v>0</v>
      </c>
      <c r="B623" s="22" t="e">
        <f>IF($A623&lt;&gt;"",$E623*$F623,)</f>
        <v>#VALUE!</v>
      </c>
      <c r="C623" s="12" t="str">
        <f>IF($A623&lt;&gt;"",MINIFS(Merchant!$A:$A,Merchant!$C:$C,$G$2),)</f>
        <v/>
      </c>
      <c r="D623" s="12" t="s">
        <f>IF($A623&lt;&gt;"",$K623,)</f>
      </c>
      <c r="E623" s="12" t="str">
        <v/>
      </c>
      <c r="F623" s="11" t="str">
        <f>IF($A623&lt;&gt;"",MAXIFS(Token!$C:$C,Token!$A:$A,$D623),)</f>
        <v/>
      </c>
    </row>
    <row r="624">
      <c r="A624" s="32">
        <f>IF(IFERROR($H624,0)*$J624&gt;0,$L624/86400+DATE(1970,1,1)+IF($L624*1&gt;=$G$5,$G$6,0),)</f>
        <v>0</v>
      </c>
      <c r="B624" s="22" t="e">
        <f>IF($A624&lt;&gt;"",$E624*$F624,)</f>
        <v>#VALUE!</v>
      </c>
      <c r="C624" s="12" t="str">
        <f>IF($A624&lt;&gt;"",MINIFS(Merchant!$A:$A,Merchant!$C:$C,$G$2),)</f>
        <v/>
      </c>
      <c r="D624" s="12" t="s">
        <f>IF($A624&lt;&gt;"",$K624,)</f>
      </c>
      <c r="E624" s="12" t="str">
        <v/>
      </c>
      <c r="F624" s="11" t="str">
        <f>IF($A624&lt;&gt;"",MAXIFS(Token!$C:$C,Token!$A:$A,$D624),)</f>
        <v/>
      </c>
    </row>
    <row r="625">
      <c r="A625" s="32">
        <f>IF(IFERROR($H625,0)*$J625&gt;0,$L625/86400+DATE(1970,1,1)+IF($L625*1&gt;=$G$5,$G$6,0),)</f>
        <v>0</v>
      </c>
      <c r="B625" s="22" t="e">
        <f>IF($A625&lt;&gt;"",$E625*$F625,)</f>
        <v>#VALUE!</v>
      </c>
      <c r="C625" s="12" t="str">
        <f>IF($A625&lt;&gt;"",MINIFS(Merchant!$A:$A,Merchant!$C:$C,$G$2),)</f>
        <v/>
      </c>
      <c r="D625" s="12" t="s">
        <f>IF($A625&lt;&gt;"",$K625,)</f>
      </c>
      <c r="E625" s="12" t="str">
        <v/>
      </c>
      <c r="F625" s="11" t="str">
        <f>IF($A625&lt;&gt;"",MAXIFS(Token!$C:$C,Token!$A:$A,$D625),)</f>
        <v/>
      </c>
    </row>
    <row r="626">
      <c r="A626" s="32">
        <f>IF(IFERROR($H626,0)*$J626&gt;0,$L626/86400+DATE(1970,1,1)+IF($L626*1&gt;=$G$5,$G$6,0),)</f>
        <v>0</v>
      </c>
      <c r="B626" s="22" t="e">
        <f>IF($A626&lt;&gt;"",$E626*$F626,)</f>
        <v>#VALUE!</v>
      </c>
      <c r="C626" s="12" t="str">
        <f>IF($A626&lt;&gt;"",MINIFS(Merchant!$A:$A,Merchant!$C:$C,$G$2),)</f>
        <v/>
      </c>
      <c r="D626" s="12" t="s">
        <f>IF($A626&lt;&gt;"",$K626,)</f>
      </c>
      <c r="E626" s="12" t="str">
        <v/>
      </c>
      <c r="F626" s="11" t="str">
        <f>IF($A626&lt;&gt;"",MAXIFS(Token!$C:$C,Token!$A:$A,$D626),)</f>
        <v/>
      </c>
    </row>
    <row r="627">
      <c r="A627" s="32">
        <f>IF(IFERROR($H627,0)*$J627&gt;0,$L627/86400+DATE(1970,1,1)+IF($L627*1&gt;=$G$5,$G$6,0),)</f>
        <v>0</v>
      </c>
      <c r="B627" s="22" t="e">
        <f>IF($A627&lt;&gt;"",$E627*$F627,)</f>
        <v>#VALUE!</v>
      </c>
      <c r="C627" s="12" t="str">
        <f>IF($A627&lt;&gt;"",MINIFS(Merchant!$A:$A,Merchant!$C:$C,$G$2),)</f>
        <v/>
      </c>
      <c r="D627" s="12" t="s">
        <f>IF($A627&lt;&gt;"",$K627,)</f>
      </c>
      <c r="E627" s="12" t="str">
        <v/>
      </c>
      <c r="F627" s="11" t="str">
        <f>IF($A627&lt;&gt;"",MAXIFS(Token!$C:$C,Token!$A:$A,$D627),)</f>
        <v/>
      </c>
    </row>
    <row r="628">
      <c r="A628" s="32">
        <f>IF(IFERROR($H628,0)*$J628&gt;0,$L628/86400+DATE(1970,1,1)+IF($L628*1&gt;=$G$5,$G$6,0),)</f>
        <v>0</v>
      </c>
      <c r="B628" s="22" t="e">
        <f>IF($A628&lt;&gt;"",$E628*$F628,)</f>
        <v>#VALUE!</v>
      </c>
      <c r="C628" s="12" t="str">
        <f>IF($A628&lt;&gt;"",MINIFS(Merchant!$A:$A,Merchant!$C:$C,$G$2),)</f>
        <v/>
      </c>
      <c r="D628" s="12" t="s">
        <f>IF($A628&lt;&gt;"",$K628,)</f>
      </c>
      <c r="E628" s="12" t="str">
        <v/>
      </c>
      <c r="F628" s="11" t="str">
        <f>IF($A628&lt;&gt;"",MAXIFS(Token!$C:$C,Token!$A:$A,$D628),)</f>
        <v/>
      </c>
    </row>
    <row r="629">
      <c r="A629" s="32">
        <f>IF(IFERROR($H629,0)*$J629&gt;0,$L629/86400+DATE(1970,1,1)+IF($L629*1&gt;=$G$5,$G$6,0),)</f>
        <v>0</v>
      </c>
      <c r="B629" s="22" t="e">
        <f>IF($A629&lt;&gt;"",$E629*$F629,)</f>
        <v>#VALUE!</v>
      </c>
      <c r="C629" s="12" t="str">
        <f>IF($A629&lt;&gt;"",MINIFS(Merchant!$A:$A,Merchant!$C:$C,$G$2),)</f>
        <v/>
      </c>
      <c r="D629" s="12" t="s">
        <f>IF($A629&lt;&gt;"",$K629,)</f>
      </c>
      <c r="E629" s="12" t="str">
        <v/>
      </c>
      <c r="F629" s="11" t="str">
        <f>IF($A629&lt;&gt;"",MAXIFS(Token!$C:$C,Token!$A:$A,$D629),)</f>
        <v/>
      </c>
    </row>
    <row r="630">
      <c r="A630" s="32">
        <f>IF(IFERROR($H630,0)*$J630&gt;0,$L630/86400+DATE(1970,1,1)+IF($L630*1&gt;=$G$5,$G$6,0),)</f>
        <v>0</v>
      </c>
      <c r="B630" s="22" t="e">
        <f>IF($A630&lt;&gt;"",$E630*$F630,)</f>
        <v>#VALUE!</v>
      </c>
      <c r="C630" s="12" t="str">
        <f>IF($A630&lt;&gt;"",MINIFS(Merchant!$A:$A,Merchant!$C:$C,$G$2),)</f>
        <v/>
      </c>
      <c r="D630" s="12" t="s">
        <f>IF($A630&lt;&gt;"",$K630,)</f>
      </c>
      <c r="E630" s="12" t="str">
        <v/>
      </c>
      <c r="F630" s="11" t="str">
        <f>IF($A630&lt;&gt;"",MAXIFS(Token!$C:$C,Token!$A:$A,$D630),)</f>
        <v/>
      </c>
    </row>
    <row r="631">
      <c r="A631" s="32">
        <f>IF(IFERROR($H631,0)*$J631&gt;0,$L631/86400+DATE(1970,1,1)+IF($L631*1&gt;=$G$5,$G$6,0),)</f>
        <v>0</v>
      </c>
      <c r="B631" s="22" t="e">
        <f>IF($A631&lt;&gt;"",$E631*$F631,)</f>
        <v>#VALUE!</v>
      </c>
      <c r="C631" s="12" t="str">
        <f>IF($A631&lt;&gt;"",MINIFS(Merchant!$A:$A,Merchant!$C:$C,$G$2),)</f>
        <v/>
      </c>
      <c r="D631" s="12" t="s">
        <f>IF($A631&lt;&gt;"",$K631,)</f>
      </c>
      <c r="E631" s="12" t="str">
        <v/>
      </c>
      <c r="F631" s="11" t="str">
        <f>IF($A631&lt;&gt;"",MAXIFS(Token!$C:$C,Token!$A:$A,$D631),)</f>
        <v/>
      </c>
    </row>
    <row r="632">
      <c r="A632" s="32">
        <f>IF(IFERROR($H632,0)*$J632&gt;0,$L632/86400+DATE(1970,1,1)+IF($L632*1&gt;=$G$5,$G$6,0),)</f>
        <v>0</v>
      </c>
      <c r="B632" s="22" t="e">
        <f>IF($A632&lt;&gt;"",$E632*$F632,)</f>
        <v>#VALUE!</v>
      </c>
      <c r="C632" s="12" t="str">
        <f>IF($A632&lt;&gt;"",MINIFS(Merchant!$A:$A,Merchant!$C:$C,$G$2),)</f>
        <v/>
      </c>
      <c r="D632" s="12" t="s">
        <f>IF($A632&lt;&gt;"",$K632,)</f>
      </c>
      <c r="E632" s="12" t="str">
        <v/>
      </c>
      <c r="F632" s="11" t="str">
        <f>IF($A632&lt;&gt;"",MAXIFS(Token!$C:$C,Token!$A:$A,$D632),)</f>
        <v/>
      </c>
    </row>
    <row r="633">
      <c r="A633" s="32">
        <f>IF(IFERROR($H633,0)*$J633&gt;0,$L633/86400+DATE(1970,1,1)+IF($L633*1&gt;=$G$5,$G$6,0),)</f>
        <v>0</v>
      </c>
      <c r="B633" s="22" t="e">
        <f>IF($A633&lt;&gt;"",$E633*$F633,)</f>
        <v>#VALUE!</v>
      </c>
      <c r="C633" s="12" t="str">
        <f>IF($A633&lt;&gt;"",MINIFS(Merchant!$A:$A,Merchant!$C:$C,$G$2),)</f>
        <v/>
      </c>
      <c r="D633" s="12" t="s">
        <f>IF($A633&lt;&gt;"",$K633,)</f>
      </c>
      <c r="E633" s="12" t="str">
        <v/>
      </c>
      <c r="F633" s="11" t="str">
        <f>IF($A633&lt;&gt;"",MAXIFS(Token!$C:$C,Token!$A:$A,$D633),)</f>
        <v/>
      </c>
    </row>
    <row r="634">
      <c r="A634" s="32">
        <f>IF(IFERROR($H634,0)*$J634&gt;0,$L634/86400+DATE(1970,1,1)+IF($L634*1&gt;=$G$5,$G$6,0),)</f>
        <v>0</v>
      </c>
      <c r="B634" s="22" t="e">
        <f>IF($A634&lt;&gt;"",$E634*$F634,)</f>
        <v>#VALUE!</v>
      </c>
      <c r="C634" s="12" t="str">
        <f>IF($A634&lt;&gt;"",MINIFS(Merchant!$A:$A,Merchant!$C:$C,$G$2),)</f>
        <v/>
      </c>
      <c r="D634" s="12" t="s">
        <f>IF($A634&lt;&gt;"",$K634,)</f>
      </c>
      <c r="E634" s="12" t="str">
        <v/>
      </c>
      <c r="F634" s="11" t="str">
        <f>IF($A634&lt;&gt;"",MAXIFS(Token!$C:$C,Token!$A:$A,$D634),)</f>
        <v/>
      </c>
    </row>
    <row r="635">
      <c r="A635" s="32">
        <f>IF(IFERROR($H635,0)*$J635&gt;0,$L635/86400+DATE(1970,1,1)+IF($L635*1&gt;=$G$5,$G$6,0),)</f>
        <v>0</v>
      </c>
      <c r="B635" s="22" t="e">
        <f>IF($A635&lt;&gt;"",$E635*$F635,)</f>
        <v>#VALUE!</v>
      </c>
      <c r="C635" s="12" t="str">
        <f>IF($A635&lt;&gt;"",MINIFS(Merchant!$A:$A,Merchant!$C:$C,$G$2),)</f>
        <v/>
      </c>
      <c r="D635" s="12" t="s">
        <f>IF($A635&lt;&gt;"",$K635,)</f>
      </c>
      <c r="E635" s="12" t="str">
        <v/>
      </c>
      <c r="F635" s="11" t="str">
        <f>IF($A635&lt;&gt;"",MAXIFS(Token!$C:$C,Token!$A:$A,$D635),)</f>
        <v/>
      </c>
    </row>
    <row r="636">
      <c r="A636" s="32">
        <f>IF(IFERROR($H636,0)*$J636&gt;0,$L636/86400+DATE(1970,1,1)+IF($L636*1&gt;=$G$5,$G$6,0),)</f>
        <v>0</v>
      </c>
      <c r="B636" s="22" t="e">
        <f>IF($A636&lt;&gt;"",$E636*$F636,)</f>
        <v>#VALUE!</v>
      </c>
      <c r="C636" s="12" t="str">
        <f>IF($A636&lt;&gt;"",MINIFS(Merchant!$A:$A,Merchant!$C:$C,$G$2),)</f>
        <v/>
      </c>
      <c r="D636" s="12" t="s">
        <f>IF($A636&lt;&gt;"",$K636,)</f>
      </c>
      <c r="E636" s="12" t="str">
        <v/>
      </c>
      <c r="F636" s="11" t="str">
        <f>IF($A636&lt;&gt;"",MAXIFS(Token!$C:$C,Token!$A:$A,$D636),)</f>
        <v/>
      </c>
    </row>
    <row r="637">
      <c r="A637" s="32">
        <f>IF(IFERROR($H637,0)*$J637&gt;0,$L637/86400+DATE(1970,1,1)+IF($L637*1&gt;=$G$5,$G$6,0),)</f>
        <v>0</v>
      </c>
      <c r="B637" s="22" t="e">
        <f>IF($A637&lt;&gt;"",$E637*$F637,)</f>
        <v>#VALUE!</v>
      </c>
      <c r="C637" s="12" t="str">
        <f>IF($A637&lt;&gt;"",MINIFS(Merchant!$A:$A,Merchant!$C:$C,$G$2),)</f>
        <v/>
      </c>
      <c r="D637" s="12" t="s">
        <f>IF($A637&lt;&gt;"",$K637,)</f>
      </c>
      <c r="E637" s="12" t="str">
        <v/>
      </c>
      <c r="F637" s="11" t="str">
        <f>IF($A637&lt;&gt;"",MAXIFS(Token!$C:$C,Token!$A:$A,$D637),)</f>
        <v/>
      </c>
    </row>
    <row r="638">
      <c r="A638" s="32">
        <f>IF(IFERROR($H638,0)*$J638&gt;0,$L638/86400+DATE(1970,1,1)+IF($L638*1&gt;=$G$5,$G$6,0),)</f>
        <v>0</v>
      </c>
      <c r="B638" s="22" t="e">
        <f>IF($A638&lt;&gt;"",$E638*$F638,)</f>
        <v>#VALUE!</v>
      </c>
      <c r="C638" s="12" t="str">
        <f>IF($A638&lt;&gt;"",MINIFS(Merchant!$A:$A,Merchant!$C:$C,$G$2),)</f>
        <v/>
      </c>
      <c r="D638" s="12" t="s">
        <f>IF($A638&lt;&gt;"",$K638,)</f>
      </c>
      <c r="E638" s="12" t="str">
        <v/>
      </c>
      <c r="F638" s="11" t="str">
        <f>IF($A638&lt;&gt;"",MAXIFS(Token!$C:$C,Token!$A:$A,$D638),)</f>
        <v/>
      </c>
    </row>
    <row r="639">
      <c r="A639" s="32">
        <f>IF(IFERROR($H639,0)*$J639&gt;0,$L639/86400+DATE(1970,1,1)+IF($L639*1&gt;=$G$5,$G$6,0),)</f>
        <v>0</v>
      </c>
      <c r="B639" s="22" t="e">
        <f>IF($A639&lt;&gt;"",$E639*$F639,)</f>
        <v>#VALUE!</v>
      </c>
      <c r="C639" s="12" t="str">
        <f>IF($A639&lt;&gt;"",MINIFS(Merchant!$A:$A,Merchant!$C:$C,$G$2),)</f>
        <v/>
      </c>
      <c r="D639" s="12" t="s">
        <f>IF($A639&lt;&gt;"",$K639,)</f>
      </c>
      <c r="E639" s="12" t="str">
        <v/>
      </c>
      <c r="F639" s="11" t="str">
        <f>IF($A639&lt;&gt;"",MAXIFS(Token!$C:$C,Token!$A:$A,$D639),)</f>
        <v/>
      </c>
    </row>
    <row r="640">
      <c r="A640" s="32">
        <f>IF(IFERROR($H640,0)*$J640&gt;0,$L640/86400+DATE(1970,1,1)+IF($L640*1&gt;=$G$5,$G$6,0),)</f>
        <v>0</v>
      </c>
      <c r="B640" s="22" t="e">
        <f>IF($A640&lt;&gt;"",$E640*$F640,)</f>
        <v>#VALUE!</v>
      </c>
      <c r="C640" s="12" t="str">
        <f>IF($A640&lt;&gt;"",MINIFS(Merchant!$A:$A,Merchant!$C:$C,$G$2),)</f>
        <v/>
      </c>
      <c r="D640" s="12" t="s">
        <f>IF($A640&lt;&gt;"",$K640,)</f>
      </c>
      <c r="E640" s="12" t="str">
        <v/>
      </c>
      <c r="F640" s="11" t="str">
        <f>IF($A640&lt;&gt;"",MAXIFS(Token!$C:$C,Token!$A:$A,$D640),)</f>
        <v/>
      </c>
    </row>
    <row r="641">
      <c r="A641" s="32">
        <f>IF(IFERROR($H641,0)*$J641&gt;0,$L641/86400+DATE(1970,1,1)+IF($L641*1&gt;=$G$5,$G$6,0),)</f>
        <v>0</v>
      </c>
      <c r="B641" s="22" t="e">
        <f>IF($A641&lt;&gt;"",$E641*$F641,)</f>
        <v>#VALUE!</v>
      </c>
      <c r="C641" s="12" t="str">
        <f>IF($A641&lt;&gt;"",MINIFS(Merchant!$A:$A,Merchant!$C:$C,$G$2),)</f>
        <v/>
      </c>
      <c r="D641" s="12" t="s">
        <f>IF($A641&lt;&gt;"",$K641,)</f>
      </c>
      <c r="E641" s="12" t="str">
        <v/>
      </c>
      <c r="F641" s="11" t="str">
        <f>IF($A641&lt;&gt;"",MAXIFS(Token!$C:$C,Token!$A:$A,$D641),)</f>
        <v/>
      </c>
    </row>
    <row r="642">
      <c r="A642" s="32">
        <f>IF(IFERROR($H642,0)*$J642&gt;0,$L642/86400+DATE(1970,1,1)+IF($L642*1&gt;=$G$5,$G$6,0),)</f>
        <v>0</v>
      </c>
      <c r="B642" s="22" t="e">
        <f>IF($A642&lt;&gt;"",$E642*$F642,)</f>
        <v>#VALUE!</v>
      </c>
      <c r="C642" s="12" t="str">
        <f>IF($A642&lt;&gt;"",MINIFS(Merchant!$A:$A,Merchant!$C:$C,$G$2),)</f>
        <v/>
      </c>
      <c r="D642" s="12" t="s">
        <f>IF($A642&lt;&gt;"",$K642,)</f>
      </c>
      <c r="E642" s="12" t="str">
        <v/>
      </c>
      <c r="F642" s="11" t="str">
        <f>IF($A642&lt;&gt;"",MAXIFS(Token!$C:$C,Token!$A:$A,$D642),)</f>
        <v/>
      </c>
    </row>
    <row r="643">
      <c r="A643" s="32">
        <f>IF(IFERROR($H643,0)*$J643&gt;0,$L643/86400+DATE(1970,1,1)+IF($L643*1&gt;=$G$5,$G$6,0),)</f>
        <v>0</v>
      </c>
      <c r="B643" s="22" t="e">
        <f>IF($A643&lt;&gt;"",$E643*$F643,)</f>
        <v>#VALUE!</v>
      </c>
      <c r="C643" s="12" t="str">
        <f>IF($A643&lt;&gt;"",MINIFS(Merchant!$A:$A,Merchant!$C:$C,$G$2),)</f>
        <v/>
      </c>
      <c r="D643" s="12" t="s">
        <f>IF($A643&lt;&gt;"",$K643,)</f>
      </c>
      <c r="E643" s="12" t="str">
        <v/>
      </c>
      <c r="F643" s="11" t="str">
        <f>IF($A643&lt;&gt;"",MAXIFS(Token!$C:$C,Token!$A:$A,$D643),)</f>
        <v/>
      </c>
    </row>
    <row r="644">
      <c r="A644" s="32">
        <f>IF(IFERROR($H644,0)*$J644&gt;0,$L644/86400+DATE(1970,1,1)+IF($L644*1&gt;=$G$5,$G$6,0),)</f>
        <v>0</v>
      </c>
      <c r="B644" s="22" t="e">
        <f>IF($A644&lt;&gt;"",$E644*$F644,)</f>
        <v>#VALUE!</v>
      </c>
      <c r="C644" s="12" t="str">
        <f>IF($A644&lt;&gt;"",MINIFS(Merchant!$A:$A,Merchant!$C:$C,$G$2),)</f>
        <v/>
      </c>
      <c r="D644" s="12" t="s">
        <f>IF($A644&lt;&gt;"",$K644,)</f>
      </c>
      <c r="E644" s="12" t="str">
        <v/>
      </c>
      <c r="F644" s="11" t="str">
        <f>IF($A644&lt;&gt;"",MAXIFS(Token!$C:$C,Token!$A:$A,$D644),)</f>
        <v/>
      </c>
    </row>
    <row r="645">
      <c r="A645" s="32">
        <f>IF(IFERROR($H645,0)*$J645&gt;0,$L645/86400+DATE(1970,1,1)+IF($L645*1&gt;=$G$5,$G$6,0),)</f>
        <v>0</v>
      </c>
      <c r="B645" s="22" t="e">
        <f>IF($A645&lt;&gt;"",$E645*$F645,)</f>
        <v>#VALUE!</v>
      </c>
      <c r="C645" s="12" t="str">
        <f>IF($A645&lt;&gt;"",MINIFS(Merchant!$A:$A,Merchant!$C:$C,$G$2),)</f>
        <v/>
      </c>
      <c r="D645" s="12" t="s">
        <f>IF($A645&lt;&gt;"",$K645,)</f>
      </c>
      <c r="E645" s="12" t="str">
        <v/>
      </c>
      <c r="F645" s="11" t="str">
        <f>IF($A645&lt;&gt;"",MAXIFS(Token!$C:$C,Token!$A:$A,$D645),)</f>
        <v/>
      </c>
    </row>
    <row r="646">
      <c r="A646" s="32">
        <f>IF(IFERROR($H646,0)*$J646&gt;0,$L646/86400+DATE(1970,1,1)+IF($L646*1&gt;=$G$5,$G$6,0),)</f>
        <v>0</v>
      </c>
      <c r="B646" s="22" t="e">
        <f>IF($A646&lt;&gt;"",$E646*$F646,)</f>
        <v>#VALUE!</v>
      </c>
      <c r="C646" s="12" t="str">
        <f>IF($A646&lt;&gt;"",MINIFS(Merchant!$A:$A,Merchant!$C:$C,$G$2),)</f>
        <v/>
      </c>
      <c r="D646" s="12" t="s">
        <f>IF($A646&lt;&gt;"",$K646,)</f>
      </c>
      <c r="E646" s="12" t="str">
        <v/>
      </c>
      <c r="F646" s="11" t="str">
        <f>IF($A646&lt;&gt;"",MAXIFS(Token!$C:$C,Token!$A:$A,$D646),)</f>
        <v/>
      </c>
    </row>
    <row r="647">
      <c r="A647" s="32">
        <f>IF(IFERROR($H647,0)*$J647&gt;0,$L647/86400+DATE(1970,1,1)+IF($L647*1&gt;=$G$5,$G$6,0),)</f>
        <v>0</v>
      </c>
      <c r="B647" s="22" t="e">
        <f>IF($A647&lt;&gt;"",$E647*$F647,)</f>
        <v>#VALUE!</v>
      </c>
      <c r="C647" s="12" t="str">
        <f>IF($A647&lt;&gt;"",MINIFS(Merchant!$A:$A,Merchant!$C:$C,$G$2),)</f>
        <v/>
      </c>
      <c r="D647" s="12" t="s">
        <f>IF($A647&lt;&gt;"",$K647,)</f>
      </c>
      <c r="E647" s="12" t="str">
        <v/>
      </c>
      <c r="F647" s="11" t="str">
        <f>IF($A647&lt;&gt;"",MAXIFS(Token!$C:$C,Token!$A:$A,$D647),)</f>
        <v/>
      </c>
    </row>
    <row r="648">
      <c r="A648" s="32">
        <f>IF(IFERROR($H648,0)*$J648&gt;0,$L648/86400+DATE(1970,1,1)+IF($L648*1&gt;=$G$5,$G$6,0),)</f>
        <v>0</v>
      </c>
      <c r="B648" s="22" t="e">
        <f>IF($A648&lt;&gt;"",$E648*$F648,)</f>
        <v>#VALUE!</v>
      </c>
      <c r="C648" s="12" t="str">
        <f>IF($A648&lt;&gt;"",MINIFS(Merchant!$A:$A,Merchant!$C:$C,$G$2),)</f>
        <v/>
      </c>
      <c r="D648" s="12" t="s">
        <f>IF($A648&lt;&gt;"",$K648,)</f>
      </c>
      <c r="E648" s="12" t="str">
        <v/>
      </c>
      <c r="F648" s="11" t="str">
        <f>IF($A648&lt;&gt;"",MAXIFS(Token!$C:$C,Token!$A:$A,$D648),)</f>
        <v/>
      </c>
    </row>
    <row r="649">
      <c r="A649" s="32">
        <f>IF(IFERROR($H649,0)*$J649&gt;0,$L649/86400+DATE(1970,1,1)+IF($L649*1&gt;=$G$5,$G$6,0),)</f>
        <v>0</v>
      </c>
      <c r="B649" s="22" t="e">
        <f>IF($A649&lt;&gt;"",$E649*$F649,)</f>
        <v>#VALUE!</v>
      </c>
      <c r="C649" s="12" t="str">
        <f>IF($A649&lt;&gt;"",MINIFS(Merchant!$A:$A,Merchant!$C:$C,$G$2),)</f>
        <v/>
      </c>
      <c r="D649" s="12" t="s">
        <f>IF($A649&lt;&gt;"",$K649,)</f>
      </c>
      <c r="E649" s="12" t="str">
        <v/>
      </c>
      <c r="F649" s="11" t="str">
        <f>IF($A649&lt;&gt;"",MAXIFS(Token!$C:$C,Token!$A:$A,$D649),)</f>
        <v/>
      </c>
    </row>
    <row r="650">
      <c r="A650" s="32">
        <f>IF(IFERROR($H650,0)*$J650&gt;0,$L650/86400+DATE(1970,1,1)+IF($L650*1&gt;=$G$5,$G$6,0),)</f>
        <v>0</v>
      </c>
      <c r="B650" s="22" t="e">
        <f>IF($A650&lt;&gt;"",$E650*$F650,)</f>
        <v>#VALUE!</v>
      </c>
      <c r="C650" s="12" t="str">
        <f>IF($A650&lt;&gt;"",MINIFS(Merchant!$A:$A,Merchant!$C:$C,$G$2),)</f>
        <v/>
      </c>
      <c r="D650" s="12" t="s">
        <f>IF($A650&lt;&gt;"",$K650,)</f>
      </c>
      <c r="E650" s="12" t="str">
        <v/>
      </c>
      <c r="F650" s="11" t="str">
        <f>IF($A650&lt;&gt;"",MAXIFS(Token!$C:$C,Token!$A:$A,$D650),)</f>
        <v/>
      </c>
    </row>
    <row r="651">
      <c r="A651" s="32">
        <f>IF(IFERROR($H651,0)*$J651&gt;0,$L651/86400+DATE(1970,1,1)+IF($L651*1&gt;=$G$5,$G$6,0),)</f>
        <v>0</v>
      </c>
      <c r="B651" s="22" t="e">
        <f>IF($A651&lt;&gt;"",$E651*$F651,)</f>
        <v>#VALUE!</v>
      </c>
      <c r="C651" s="12" t="str">
        <f>IF($A651&lt;&gt;"",MINIFS(Merchant!$A:$A,Merchant!$C:$C,$G$2),)</f>
        <v/>
      </c>
      <c r="D651" s="12" t="s">
        <f>IF($A651&lt;&gt;"",$K651,)</f>
      </c>
      <c r="E651" s="12" t="str">
        <v/>
      </c>
      <c r="F651" s="11" t="str">
        <f>IF($A651&lt;&gt;"",MAXIFS(Token!$C:$C,Token!$A:$A,$D651),)</f>
        <v/>
      </c>
    </row>
    <row r="652">
      <c r="A652" s="32">
        <f>IF(IFERROR($H652,0)*$J652&gt;0,$L652/86400+DATE(1970,1,1)+IF($L652*1&gt;=$G$5,$G$6,0),)</f>
        <v>0</v>
      </c>
      <c r="B652" s="22" t="e">
        <f>IF($A652&lt;&gt;"",$E652*$F652,)</f>
        <v>#VALUE!</v>
      </c>
      <c r="C652" s="12" t="str">
        <f>IF($A652&lt;&gt;"",MINIFS(Merchant!$A:$A,Merchant!$C:$C,$G$2),)</f>
        <v/>
      </c>
      <c r="D652" s="12" t="s">
        <f>IF($A652&lt;&gt;"",$K652,)</f>
      </c>
      <c r="E652" s="12" t="str">
        <v/>
      </c>
      <c r="F652" s="11" t="str">
        <f>IF($A652&lt;&gt;"",MAXIFS(Token!$C:$C,Token!$A:$A,$D652),)</f>
        <v/>
      </c>
    </row>
    <row r="653">
      <c r="A653" s="32">
        <f>IF(IFERROR($H653,0)*$J653&gt;0,$L653/86400+DATE(1970,1,1)+IF($L653*1&gt;=$G$5,$G$6,0),)</f>
        <v>0</v>
      </c>
      <c r="B653" s="22" t="e">
        <f>IF($A653&lt;&gt;"",$E653*$F653,)</f>
        <v>#VALUE!</v>
      </c>
      <c r="C653" s="12" t="str">
        <f>IF($A653&lt;&gt;"",MINIFS(Merchant!$A:$A,Merchant!$C:$C,$G$2),)</f>
        <v/>
      </c>
      <c r="D653" s="12" t="s">
        <f>IF($A653&lt;&gt;"",$K653,)</f>
      </c>
      <c r="E653" s="12" t="str">
        <v/>
      </c>
      <c r="F653" s="11" t="str">
        <f>IF($A653&lt;&gt;"",MAXIFS(Token!$C:$C,Token!$A:$A,$D653),)</f>
        <v/>
      </c>
    </row>
    <row r="654">
      <c r="A654" s="32">
        <f>IF(IFERROR($H654,0)*$J654&gt;0,$L654/86400+DATE(1970,1,1)+IF($L654*1&gt;=$G$5,$G$6,0),)</f>
        <v>0</v>
      </c>
      <c r="B654" s="22" t="e">
        <f>IF($A654&lt;&gt;"",$E654*$F654,)</f>
        <v>#VALUE!</v>
      </c>
      <c r="C654" s="12" t="str">
        <f>IF($A654&lt;&gt;"",MINIFS(Merchant!$A:$A,Merchant!$C:$C,$G$2),)</f>
        <v/>
      </c>
      <c r="D654" s="12" t="s">
        <f>IF($A654&lt;&gt;"",$K654,)</f>
      </c>
      <c r="E654" s="12" t="str">
        <v/>
      </c>
      <c r="F654" s="11" t="str">
        <f>IF($A654&lt;&gt;"",MAXIFS(Token!$C:$C,Token!$A:$A,$D654),)</f>
        <v/>
      </c>
    </row>
    <row r="655">
      <c r="A655" s="32">
        <f>IF(IFERROR($H655,0)*$J655&gt;0,$L655/86400+DATE(1970,1,1)+IF($L655*1&gt;=$G$5,$G$6,0),)</f>
        <v>0</v>
      </c>
      <c r="B655" s="22" t="e">
        <f>IF($A655&lt;&gt;"",$E655*$F655,)</f>
        <v>#VALUE!</v>
      </c>
      <c r="C655" s="12" t="str">
        <f>IF($A655&lt;&gt;"",MINIFS(Merchant!$A:$A,Merchant!$C:$C,$G$2),)</f>
        <v/>
      </c>
      <c r="D655" s="12" t="s">
        <f>IF($A655&lt;&gt;"",$K655,)</f>
      </c>
      <c r="E655" s="12" t="str">
        <v/>
      </c>
      <c r="F655" s="11" t="str">
        <f>IF($A655&lt;&gt;"",MAXIFS(Token!$C:$C,Token!$A:$A,$D655),)</f>
        <v/>
      </c>
    </row>
    <row r="656">
      <c r="A656" s="32">
        <f>IF(IFERROR($H656,0)*$J656&gt;0,$L656/86400+DATE(1970,1,1)+IF($L656*1&gt;=$G$5,$G$6,0),)</f>
        <v>0</v>
      </c>
      <c r="B656" s="22" t="e">
        <f>IF($A656&lt;&gt;"",$E656*$F656,)</f>
        <v>#VALUE!</v>
      </c>
      <c r="C656" s="12" t="str">
        <f>IF($A656&lt;&gt;"",MINIFS(Merchant!$A:$A,Merchant!$C:$C,$G$2),)</f>
        <v/>
      </c>
      <c r="D656" s="12" t="s">
        <f>IF($A656&lt;&gt;"",$K656,)</f>
      </c>
      <c r="E656" s="12" t="str">
        <v/>
      </c>
      <c r="F656" s="11" t="str">
        <f>IF($A656&lt;&gt;"",MAXIFS(Token!$C:$C,Token!$A:$A,$D656),)</f>
        <v/>
      </c>
    </row>
    <row r="657">
      <c r="A657" s="32">
        <f>IF(IFERROR($H657,0)*$J657&gt;0,$L657/86400+DATE(1970,1,1)+IF($L657*1&gt;=$G$5,$G$6,0),)</f>
        <v>0</v>
      </c>
      <c r="B657" s="22" t="e">
        <f>IF($A657&lt;&gt;"",$E657*$F657,)</f>
        <v>#VALUE!</v>
      </c>
      <c r="C657" s="12" t="str">
        <f>IF($A657&lt;&gt;"",MINIFS(Merchant!$A:$A,Merchant!$C:$C,$G$2),)</f>
        <v/>
      </c>
      <c r="D657" s="12" t="s">
        <f>IF($A657&lt;&gt;"",$K657,)</f>
      </c>
      <c r="E657" s="12" t="str">
        <v/>
      </c>
      <c r="F657" s="11" t="str">
        <f>IF($A657&lt;&gt;"",MAXIFS(Token!$C:$C,Token!$A:$A,$D657),)</f>
        <v/>
      </c>
    </row>
    <row r="658">
      <c r="A658" s="32">
        <f>IF(IFERROR($H658,0)*$J658&gt;0,$L658/86400+DATE(1970,1,1)+IF($L658*1&gt;=$G$5,$G$6,0),)</f>
        <v>0</v>
      </c>
      <c r="B658" s="22" t="e">
        <f>IF($A658&lt;&gt;"",$E658*$F658,)</f>
        <v>#VALUE!</v>
      </c>
      <c r="C658" s="12" t="str">
        <f>IF($A658&lt;&gt;"",MINIFS(Merchant!$A:$A,Merchant!$C:$C,$G$2),)</f>
        <v/>
      </c>
      <c r="D658" s="12" t="s">
        <f>IF($A658&lt;&gt;"",$K658,)</f>
      </c>
      <c r="E658" s="12" t="str">
        <v/>
      </c>
      <c r="F658" s="11" t="str">
        <f>IF($A658&lt;&gt;"",MAXIFS(Token!$C:$C,Token!$A:$A,$D658),)</f>
        <v/>
      </c>
    </row>
    <row r="659">
      <c r="A659" s="32">
        <f>IF(IFERROR($H659,0)*$J659&gt;0,$L659/86400+DATE(1970,1,1)+IF($L659*1&gt;=$G$5,$G$6,0),)</f>
        <v>0</v>
      </c>
      <c r="B659" s="22" t="e">
        <f>IF($A659&lt;&gt;"",$E659*$F659,)</f>
        <v>#VALUE!</v>
      </c>
      <c r="C659" s="12" t="str">
        <f>IF($A659&lt;&gt;"",MINIFS(Merchant!$A:$A,Merchant!$C:$C,$G$2),)</f>
        <v/>
      </c>
      <c r="D659" s="12" t="s">
        <f>IF($A659&lt;&gt;"",$K659,)</f>
      </c>
      <c r="E659" s="12" t="str">
        <v/>
      </c>
      <c r="F659" s="11" t="str">
        <f>IF($A659&lt;&gt;"",MAXIFS(Token!$C:$C,Token!$A:$A,$D659),)</f>
        <v/>
      </c>
    </row>
    <row r="660">
      <c r="A660" s="32">
        <f>IF(IFERROR($H660,0)*$J660&gt;0,$L660/86400+DATE(1970,1,1)+IF($L660*1&gt;=$G$5,$G$6,0),)</f>
        <v>0</v>
      </c>
      <c r="B660" s="22" t="e">
        <f>IF($A660&lt;&gt;"",$E660*$F660,)</f>
        <v>#VALUE!</v>
      </c>
      <c r="C660" s="12" t="str">
        <f>IF($A660&lt;&gt;"",MINIFS(Merchant!$A:$A,Merchant!$C:$C,$G$2),)</f>
        <v/>
      </c>
      <c r="D660" s="12" t="s">
        <f>IF($A660&lt;&gt;"",$K660,)</f>
      </c>
      <c r="E660" s="12" t="str">
        <v/>
      </c>
      <c r="F660" s="11" t="str">
        <f>IF($A660&lt;&gt;"",MAXIFS(Token!$C:$C,Token!$A:$A,$D660),)</f>
        <v/>
      </c>
    </row>
    <row r="661">
      <c r="A661" s="32">
        <f>IF(IFERROR($H661,0)*$J661&gt;0,$L661/86400+DATE(1970,1,1)+IF($L661*1&gt;=$G$5,$G$6,0),)</f>
        <v>0</v>
      </c>
      <c r="B661" s="22" t="e">
        <f>IF($A661&lt;&gt;"",$E661*$F661,)</f>
        <v>#VALUE!</v>
      </c>
      <c r="C661" s="12" t="str">
        <f>IF($A661&lt;&gt;"",MINIFS(Merchant!$A:$A,Merchant!$C:$C,$G$2),)</f>
        <v/>
      </c>
      <c r="D661" s="12" t="s">
        <f>IF($A661&lt;&gt;"",$K661,)</f>
      </c>
      <c r="E661" s="12" t="str">
        <v/>
      </c>
      <c r="F661" s="11" t="str">
        <f>IF($A661&lt;&gt;"",MAXIFS(Token!$C:$C,Token!$A:$A,$D661),)</f>
        <v/>
      </c>
    </row>
    <row r="662">
      <c r="A662" s="32">
        <f>IF(IFERROR($H662,0)*$J662&gt;0,$L662/86400+DATE(1970,1,1)+IF($L662*1&gt;=$G$5,$G$6,0),)</f>
        <v>0</v>
      </c>
      <c r="B662" s="22" t="e">
        <f>IF($A662&lt;&gt;"",$E662*$F662,)</f>
        <v>#VALUE!</v>
      </c>
      <c r="C662" s="12" t="str">
        <f>IF($A662&lt;&gt;"",MINIFS(Merchant!$A:$A,Merchant!$C:$C,$G$2),)</f>
        <v/>
      </c>
      <c r="D662" s="12" t="s">
        <f>IF($A662&lt;&gt;"",$K662,)</f>
      </c>
      <c r="E662" s="12" t="str">
        <v/>
      </c>
      <c r="F662" s="11" t="str">
        <f>IF($A662&lt;&gt;"",MAXIFS(Token!$C:$C,Token!$A:$A,$D662),)</f>
        <v/>
      </c>
    </row>
    <row r="663">
      <c r="A663" s="32">
        <f>IF(IFERROR($H663,0)*$J663&gt;0,$L663/86400+DATE(1970,1,1)+IF($L663*1&gt;=$G$5,$G$6,0),)</f>
        <v>0</v>
      </c>
      <c r="B663" s="22" t="e">
        <f>IF($A663&lt;&gt;"",$E663*$F663,)</f>
        <v>#VALUE!</v>
      </c>
      <c r="C663" s="12" t="str">
        <f>IF($A663&lt;&gt;"",MINIFS(Merchant!$A:$A,Merchant!$C:$C,$G$2),)</f>
        <v/>
      </c>
      <c r="D663" s="12" t="s">
        <f>IF($A663&lt;&gt;"",$K663,)</f>
      </c>
      <c r="E663" s="12" t="str">
        <v/>
      </c>
      <c r="F663" s="11" t="str">
        <f>IF($A663&lt;&gt;"",MAXIFS(Token!$C:$C,Token!$A:$A,$D663),)</f>
        <v/>
      </c>
    </row>
    <row r="664">
      <c r="A664" s="32">
        <f>IF(IFERROR($H664,0)*$J664&gt;0,$L664/86400+DATE(1970,1,1)+IF($L664*1&gt;=$G$5,$G$6,0),)</f>
        <v>0</v>
      </c>
      <c r="B664" s="22" t="e">
        <f>IF($A664&lt;&gt;"",$E664*$F664,)</f>
        <v>#VALUE!</v>
      </c>
      <c r="C664" s="12" t="str">
        <f>IF($A664&lt;&gt;"",MINIFS(Merchant!$A:$A,Merchant!$C:$C,$G$2),)</f>
        <v/>
      </c>
      <c r="D664" s="12" t="s">
        <f>IF($A664&lt;&gt;"",$K664,)</f>
      </c>
      <c r="E664" s="12" t="str">
        <v/>
      </c>
      <c r="F664" s="11" t="str">
        <f>IF($A664&lt;&gt;"",MAXIFS(Token!$C:$C,Token!$A:$A,$D664),)</f>
        <v/>
      </c>
    </row>
    <row r="665">
      <c r="A665" s="32">
        <f>IF(IFERROR($H665,0)*$J665&gt;0,$L665/86400+DATE(1970,1,1)+IF($L665*1&gt;=$G$5,$G$6,0),)</f>
        <v>0</v>
      </c>
      <c r="B665" s="22" t="e">
        <f>IF($A665&lt;&gt;"",$E665*$F665,)</f>
        <v>#VALUE!</v>
      </c>
      <c r="C665" s="12" t="str">
        <f>IF($A665&lt;&gt;"",MINIFS(Merchant!$A:$A,Merchant!$C:$C,$G$2),)</f>
        <v/>
      </c>
      <c r="D665" s="12" t="s">
        <f>IF($A665&lt;&gt;"",$K665,)</f>
      </c>
      <c r="E665" s="12" t="str">
        <v/>
      </c>
      <c r="F665" s="11" t="str">
        <f>IF($A665&lt;&gt;"",MAXIFS(Token!$C:$C,Token!$A:$A,$D665),)</f>
        <v/>
      </c>
    </row>
    <row r="666">
      <c r="A666" s="32">
        <f>IF(IFERROR($H666,0)*$J666&gt;0,$L666/86400+DATE(1970,1,1)+IF($L666*1&gt;=$G$5,$G$6,0),)</f>
        <v>0</v>
      </c>
      <c r="B666" s="22" t="e">
        <f>IF($A666&lt;&gt;"",$E666*$F666,)</f>
        <v>#VALUE!</v>
      </c>
      <c r="C666" s="12" t="str">
        <f>IF($A666&lt;&gt;"",MINIFS(Merchant!$A:$A,Merchant!$C:$C,$G$2),)</f>
        <v/>
      </c>
      <c r="D666" s="12" t="s">
        <f>IF($A666&lt;&gt;"",$K666,)</f>
      </c>
      <c r="E666" s="12" t="str">
        <v/>
      </c>
      <c r="F666" s="11" t="str">
        <f>IF($A666&lt;&gt;"",MAXIFS(Token!$C:$C,Token!$A:$A,$D666),)</f>
        <v/>
      </c>
    </row>
    <row r="667">
      <c r="A667" s="32">
        <f>IF(IFERROR($H667,0)*$J667&gt;0,$L667/86400+DATE(1970,1,1)+IF($L667*1&gt;=$G$5,$G$6,0),)</f>
        <v>0</v>
      </c>
      <c r="B667" s="22" t="e">
        <f>IF($A667&lt;&gt;"",$E667*$F667,)</f>
        <v>#VALUE!</v>
      </c>
      <c r="C667" s="12" t="str">
        <f>IF($A667&lt;&gt;"",MINIFS(Merchant!$A:$A,Merchant!$C:$C,$G$2),)</f>
        <v/>
      </c>
      <c r="D667" s="12" t="s">
        <f>IF($A667&lt;&gt;"",$K667,)</f>
      </c>
      <c r="E667" s="12" t="str">
        <v/>
      </c>
      <c r="F667" s="11" t="str">
        <f>IF($A667&lt;&gt;"",MAXIFS(Token!$C:$C,Token!$A:$A,$D667),)</f>
        <v/>
      </c>
    </row>
    <row r="668">
      <c r="A668" s="32">
        <f>IF(IFERROR($H668,0)*$J668&gt;0,$L668/86400+DATE(1970,1,1)+IF($L668*1&gt;=$G$5,$G$6,0),)</f>
        <v>0</v>
      </c>
      <c r="B668" s="22" t="e">
        <f>IF($A668&lt;&gt;"",$E668*$F668,)</f>
        <v>#VALUE!</v>
      </c>
      <c r="C668" s="12" t="str">
        <f>IF($A668&lt;&gt;"",MINIFS(Merchant!$A:$A,Merchant!$C:$C,$G$2),)</f>
        <v/>
      </c>
      <c r="D668" s="12" t="s">
        <f>IF($A668&lt;&gt;"",$K668,)</f>
      </c>
      <c r="E668" s="12" t="str">
        <v/>
      </c>
      <c r="F668" s="11" t="str">
        <f>IF($A668&lt;&gt;"",MAXIFS(Token!$C:$C,Token!$A:$A,$D668),)</f>
        <v/>
      </c>
    </row>
    <row r="669">
      <c r="A669" s="32">
        <f>IF(IFERROR($H669,0)*$J669&gt;0,$L669/86400+DATE(1970,1,1)+IF($L669*1&gt;=$G$5,$G$6,0),)</f>
        <v>0</v>
      </c>
      <c r="B669" s="22" t="e">
        <f>IF($A669&lt;&gt;"",$E669*$F669,)</f>
        <v>#VALUE!</v>
      </c>
      <c r="C669" s="12" t="str">
        <f>IF($A669&lt;&gt;"",MINIFS(Merchant!$A:$A,Merchant!$C:$C,$G$2),)</f>
        <v/>
      </c>
      <c r="D669" s="12" t="s">
        <f>IF($A669&lt;&gt;"",$K669,)</f>
      </c>
      <c r="E669" s="12" t="str">
        <v/>
      </c>
      <c r="F669" s="11" t="str">
        <f>IF($A669&lt;&gt;"",MAXIFS(Token!$C:$C,Token!$A:$A,$D669),)</f>
        <v/>
      </c>
    </row>
    <row r="670">
      <c r="A670" s="32">
        <f>IF(IFERROR($H670,0)*$J670&gt;0,$L670/86400+DATE(1970,1,1)+IF($L670*1&gt;=$G$5,$G$6,0),)</f>
        <v>0</v>
      </c>
      <c r="B670" s="22" t="e">
        <f>IF($A670&lt;&gt;"",$E670*$F670,)</f>
        <v>#VALUE!</v>
      </c>
      <c r="C670" s="12" t="str">
        <f>IF($A670&lt;&gt;"",MINIFS(Merchant!$A:$A,Merchant!$C:$C,$G$2),)</f>
        <v/>
      </c>
      <c r="D670" s="12" t="s">
        <f>IF($A670&lt;&gt;"",$K670,)</f>
      </c>
      <c r="E670" s="12" t="str">
        <v/>
      </c>
      <c r="F670" s="11" t="str">
        <f>IF($A670&lt;&gt;"",MAXIFS(Token!$C:$C,Token!$A:$A,$D670),)</f>
        <v/>
      </c>
    </row>
    <row r="671">
      <c r="A671" s="32">
        <f>IF(IFERROR($H671,0)*$J671&gt;0,$L671/86400+DATE(1970,1,1)+IF($L671*1&gt;=$G$5,$G$6,0),)</f>
        <v>0</v>
      </c>
      <c r="B671" s="22" t="e">
        <f>IF($A671&lt;&gt;"",$E671*$F671,)</f>
        <v>#VALUE!</v>
      </c>
      <c r="C671" s="12" t="str">
        <f>IF($A671&lt;&gt;"",MINIFS(Merchant!$A:$A,Merchant!$C:$C,$G$2),)</f>
        <v/>
      </c>
      <c r="D671" s="12" t="s">
        <f>IF($A671&lt;&gt;"",$K671,)</f>
      </c>
      <c r="E671" s="12" t="str">
        <v/>
      </c>
      <c r="F671" s="11" t="str">
        <f>IF($A671&lt;&gt;"",MAXIFS(Token!$C:$C,Token!$A:$A,$D671),)</f>
        <v/>
      </c>
    </row>
    <row r="672">
      <c r="A672" s="32">
        <f>IF(IFERROR($H672,0)*$J672&gt;0,$L672/86400+DATE(1970,1,1)+IF($L672*1&gt;=$G$5,$G$6,0),)</f>
        <v>0</v>
      </c>
      <c r="B672" s="22" t="e">
        <f>IF($A672&lt;&gt;"",$E672*$F672,)</f>
        <v>#VALUE!</v>
      </c>
      <c r="C672" s="12" t="str">
        <f>IF($A672&lt;&gt;"",MINIFS(Merchant!$A:$A,Merchant!$C:$C,$G$2),)</f>
        <v/>
      </c>
      <c r="D672" s="12" t="s">
        <f>IF($A672&lt;&gt;"",$K672,)</f>
      </c>
      <c r="E672" s="12" t="str">
        <v/>
      </c>
      <c r="F672" s="11" t="str">
        <f>IF($A672&lt;&gt;"",MAXIFS(Token!$C:$C,Token!$A:$A,$D672),)</f>
        <v/>
      </c>
    </row>
    <row r="673">
      <c r="A673" s="32">
        <f>IF(IFERROR($H673,0)*$J673&gt;0,$L673/86400+DATE(1970,1,1)+IF($L673*1&gt;=$G$5,$G$6,0),)</f>
        <v>0</v>
      </c>
      <c r="B673" s="22" t="e">
        <f>IF($A673&lt;&gt;"",$E673*$F673,)</f>
        <v>#VALUE!</v>
      </c>
      <c r="C673" s="12" t="str">
        <f>IF($A673&lt;&gt;"",MINIFS(Merchant!$A:$A,Merchant!$C:$C,$G$2),)</f>
        <v/>
      </c>
      <c r="D673" s="12" t="s">
        <f>IF($A673&lt;&gt;"",$K673,)</f>
      </c>
      <c r="E673" s="12" t="str">
        <v/>
      </c>
      <c r="F673" s="11" t="str">
        <f>IF($A673&lt;&gt;"",MAXIFS(Token!$C:$C,Token!$A:$A,$D673),)</f>
        <v/>
      </c>
    </row>
    <row r="674">
      <c r="A674" s="32">
        <f>IF(IFERROR($H674,0)*$J674&gt;0,$L674/86400+DATE(1970,1,1)+IF($L674*1&gt;=$G$5,$G$6,0),)</f>
        <v>0</v>
      </c>
      <c r="B674" s="22" t="e">
        <f>IF($A674&lt;&gt;"",$E674*$F674,)</f>
        <v>#VALUE!</v>
      </c>
      <c r="C674" s="12" t="str">
        <f>IF($A674&lt;&gt;"",MINIFS(Merchant!$A:$A,Merchant!$C:$C,$G$2),)</f>
        <v/>
      </c>
      <c r="D674" s="12" t="s">
        <f>IF($A674&lt;&gt;"",$K674,)</f>
      </c>
      <c r="E674" s="12" t="str">
        <v/>
      </c>
      <c r="F674" s="11" t="str">
        <f>IF($A674&lt;&gt;"",MAXIFS(Token!$C:$C,Token!$A:$A,$D674),)</f>
        <v/>
      </c>
    </row>
    <row r="675">
      <c r="A675" s="32">
        <f>IF(IFERROR($H675,0)*$J675&gt;0,$L675/86400+DATE(1970,1,1)+IF($L675*1&gt;=$G$5,$G$6,0),)</f>
        <v>0</v>
      </c>
      <c r="B675" s="22" t="e">
        <f>IF($A675&lt;&gt;"",$E675*$F675,)</f>
        <v>#VALUE!</v>
      </c>
      <c r="C675" s="12" t="str">
        <f>IF($A675&lt;&gt;"",MINIFS(Merchant!$A:$A,Merchant!$C:$C,$G$2),)</f>
        <v/>
      </c>
      <c r="D675" s="12" t="s">
        <f>IF($A675&lt;&gt;"",$K675,)</f>
      </c>
      <c r="E675" s="12" t="str">
        <v/>
      </c>
      <c r="F675" s="11" t="str">
        <f>IF($A675&lt;&gt;"",MAXIFS(Token!$C:$C,Token!$A:$A,$D675),)</f>
        <v/>
      </c>
    </row>
    <row r="676">
      <c r="A676" s="32">
        <f>IF(IFERROR($H676,0)*$J676&gt;0,$L676/86400+DATE(1970,1,1)+IF($L676*1&gt;=$G$5,$G$6,0),)</f>
        <v>0</v>
      </c>
      <c r="B676" s="22" t="e">
        <f>IF($A676&lt;&gt;"",$E676*$F676,)</f>
        <v>#VALUE!</v>
      </c>
      <c r="C676" s="12" t="str">
        <f>IF($A676&lt;&gt;"",MINIFS(Merchant!$A:$A,Merchant!$C:$C,$G$2),)</f>
        <v/>
      </c>
      <c r="D676" s="12" t="s">
        <f>IF($A676&lt;&gt;"",$K676,)</f>
      </c>
      <c r="E676" s="12" t="str">
        <v/>
      </c>
      <c r="F676" s="11" t="str">
        <f>IF($A676&lt;&gt;"",MAXIFS(Token!$C:$C,Token!$A:$A,$D676),)</f>
        <v/>
      </c>
    </row>
    <row r="677">
      <c r="A677" s="32">
        <f>IF(IFERROR($H677,0)*$J677&gt;0,$L677/86400+DATE(1970,1,1)+IF($L677*1&gt;=$G$5,$G$6,0),)</f>
        <v>0</v>
      </c>
      <c r="B677" s="22" t="e">
        <f>IF($A677&lt;&gt;"",$E677*$F677,)</f>
        <v>#VALUE!</v>
      </c>
      <c r="C677" s="12" t="str">
        <f>IF($A677&lt;&gt;"",MINIFS(Merchant!$A:$A,Merchant!$C:$C,$G$2),)</f>
        <v/>
      </c>
      <c r="D677" s="12" t="s">
        <f>IF($A677&lt;&gt;"",$K677,)</f>
      </c>
      <c r="E677" s="12" t="str">
        <v/>
      </c>
      <c r="F677" s="11" t="str">
        <f>IF($A677&lt;&gt;"",MAXIFS(Token!$C:$C,Token!$A:$A,$D677),)</f>
        <v/>
      </c>
    </row>
    <row r="678">
      <c r="A678" s="32">
        <f>IF(IFERROR($H678,0)*$J678&gt;0,$L678/86400+DATE(1970,1,1)+IF($L678*1&gt;=$G$5,$G$6,0),)</f>
        <v>0</v>
      </c>
      <c r="B678" s="22" t="e">
        <f>IF($A678&lt;&gt;"",$E678*$F678,)</f>
        <v>#VALUE!</v>
      </c>
      <c r="C678" s="12" t="str">
        <f>IF($A678&lt;&gt;"",MINIFS(Merchant!$A:$A,Merchant!$C:$C,$G$2),)</f>
        <v/>
      </c>
      <c r="D678" s="12" t="s">
        <f>IF($A678&lt;&gt;"",$K678,)</f>
      </c>
      <c r="E678" s="12" t="str">
        <v/>
      </c>
      <c r="F678" s="11" t="str">
        <f>IF($A678&lt;&gt;"",MAXIFS(Token!$C:$C,Token!$A:$A,$D678),)</f>
        <v/>
      </c>
    </row>
    <row r="679">
      <c r="A679" s="32">
        <f>IF(IFERROR($H679,0)*$J679&gt;0,$L679/86400+DATE(1970,1,1)+IF($L679*1&gt;=$G$5,$G$6,0),)</f>
        <v>0</v>
      </c>
      <c r="B679" s="22" t="e">
        <f>IF($A679&lt;&gt;"",$E679*$F679,)</f>
        <v>#VALUE!</v>
      </c>
      <c r="C679" s="12" t="str">
        <f>IF($A679&lt;&gt;"",MINIFS(Merchant!$A:$A,Merchant!$C:$C,$G$2),)</f>
        <v/>
      </c>
      <c r="D679" s="12" t="s">
        <f>IF($A679&lt;&gt;"",$K679,)</f>
      </c>
      <c r="E679" s="12" t="str">
        <v/>
      </c>
      <c r="F679" s="11" t="str">
        <f>IF($A679&lt;&gt;"",MAXIFS(Token!$C:$C,Token!$A:$A,$D679),)</f>
        <v/>
      </c>
    </row>
    <row r="680">
      <c r="A680" s="32">
        <f>IF(IFERROR($H680,0)*$J680&gt;0,$L680/86400+DATE(1970,1,1)+IF($L680*1&gt;=$G$5,$G$6,0),)</f>
        <v>0</v>
      </c>
      <c r="B680" s="22" t="e">
        <f>IF($A680&lt;&gt;"",$E680*$F680,)</f>
        <v>#VALUE!</v>
      </c>
      <c r="C680" s="12" t="str">
        <f>IF($A680&lt;&gt;"",MINIFS(Merchant!$A:$A,Merchant!$C:$C,$G$2),)</f>
        <v/>
      </c>
      <c r="D680" s="12" t="s">
        <f>IF($A680&lt;&gt;"",$K680,)</f>
      </c>
      <c r="E680" s="12" t="str">
        <v/>
      </c>
      <c r="F680" s="11" t="str">
        <f>IF($A680&lt;&gt;"",MAXIFS(Token!$C:$C,Token!$A:$A,$D680),)</f>
        <v/>
      </c>
    </row>
    <row r="681">
      <c r="A681" s="32">
        <f>IF(IFERROR($H681,0)*$J681&gt;0,$L681/86400+DATE(1970,1,1)+IF($L681*1&gt;=$G$5,$G$6,0),)</f>
        <v>0</v>
      </c>
      <c r="B681" s="22" t="e">
        <f>IF($A681&lt;&gt;"",$E681*$F681,)</f>
        <v>#VALUE!</v>
      </c>
      <c r="C681" s="12" t="str">
        <f>IF($A681&lt;&gt;"",MINIFS(Merchant!$A:$A,Merchant!$C:$C,$G$2),)</f>
        <v/>
      </c>
      <c r="D681" s="12" t="s">
        <f>IF($A681&lt;&gt;"",$K681,)</f>
      </c>
      <c r="E681" s="12" t="str">
        <v/>
      </c>
      <c r="F681" s="11" t="str">
        <f>IF($A681&lt;&gt;"",MAXIFS(Token!$C:$C,Token!$A:$A,$D681),)</f>
        <v/>
      </c>
    </row>
    <row r="682">
      <c r="A682" s="32">
        <f>IF(IFERROR($H682,0)*$J682&gt;0,$L682/86400+DATE(1970,1,1)+IF($L682*1&gt;=$G$5,$G$6,0),)</f>
        <v>0</v>
      </c>
      <c r="B682" s="22" t="e">
        <f>IF($A682&lt;&gt;"",$E682*$F682,)</f>
        <v>#VALUE!</v>
      </c>
      <c r="C682" s="12" t="str">
        <f>IF($A682&lt;&gt;"",MINIFS(Merchant!$A:$A,Merchant!$C:$C,$G$2),)</f>
        <v/>
      </c>
      <c r="D682" s="12" t="s">
        <f>IF($A682&lt;&gt;"",$K682,)</f>
      </c>
      <c r="E682" s="12" t="str">
        <v/>
      </c>
      <c r="F682" s="11" t="str">
        <f>IF($A682&lt;&gt;"",MAXIFS(Token!$C:$C,Token!$A:$A,$D682),)</f>
        <v/>
      </c>
    </row>
    <row r="683">
      <c r="A683" s="32">
        <f>IF(IFERROR($H683,0)*$J683&gt;0,$L683/86400+DATE(1970,1,1)+IF($L683*1&gt;=$G$5,$G$6,0),)</f>
        <v>0</v>
      </c>
      <c r="B683" s="22" t="e">
        <f>IF($A683&lt;&gt;"",$E683*$F683,)</f>
        <v>#VALUE!</v>
      </c>
      <c r="C683" s="12" t="str">
        <f>IF($A683&lt;&gt;"",MINIFS(Merchant!$A:$A,Merchant!$C:$C,$G$2),)</f>
        <v/>
      </c>
      <c r="D683" s="12" t="s">
        <f>IF($A683&lt;&gt;"",$K683,)</f>
      </c>
      <c r="E683" s="12" t="str">
        <v/>
      </c>
      <c r="F683" s="11" t="str">
        <f>IF($A683&lt;&gt;"",MAXIFS(Token!$C:$C,Token!$A:$A,$D683),)</f>
        <v/>
      </c>
    </row>
    <row r="684">
      <c r="A684" s="32">
        <f>IF(IFERROR($H684,0)*$J684&gt;0,$L684/86400+DATE(1970,1,1)+IF($L684*1&gt;=$G$5,$G$6,0),)</f>
        <v>0</v>
      </c>
      <c r="B684" s="22" t="e">
        <f>IF($A684&lt;&gt;"",$E684*$F684,)</f>
        <v>#VALUE!</v>
      </c>
      <c r="C684" s="12" t="str">
        <f>IF($A684&lt;&gt;"",MINIFS(Merchant!$A:$A,Merchant!$C:$C,$G$2),)</f>
        <v/>
      </c>
      <c r="D684" s="12" t="s">
        <f>IF($A684&lt;&gt;"",$K684,)</f>
      </c>
      <c r="E684" s="12" t="str">
        <v/>
      </c>
      <c r="F684" s="11" t="str">
        <f>IF($A684&lt;&gt;"",MAXIFS(Token!$C:$C,Token!$A:$A,$D684),)</f>
        <v/>
      </c>
    </row>
    <row r="685">
      <c r="A685" s="32">
        <f>IF(IFERROR($H685,0)*$J685&gt;0,$L685/86400+DATE(1970,1,1)+IF($L685*1&gt;=$G$5,$G$6,0),)</f>
        <v>0</v>
      </c>
      <c r="B685" s="22" t="e">
        <f>IF($A685&lt;&gt;"",$E685*$F685,)</f>
        <v>#VALUE!</v>
      </c>
      <c r="C685" s="12" t="str">
        <f>IF($A685&lt;&gt;"",MINIFS(Merchant!$A:$A,Merchant!$C:$C,$G$2),)</f>
        <v/>
      </c>
      <c r="D685" s="12" t="s">
        <f>IF($A685&lt;&gt;"",$K685,)</f>
      </c>
      <c r="E685" s="12" t="str">
        <v/>
      </c>
      <c r="F685" s="11" t="str">
        <f>IF($A685&lt;&gt;"",MAXIFS(Token!$C:$C,Token!$A:$A,$D685),)</f>
        <v/>
      </c>
    </row>
    <row r="686">
      <c r="A686" s="32">
        <f>IF(IFERROR($H686,0)*$J686&gt;0,$L686/86400+DATE(1970,1,1)+IF($L686*1&gt;=$G$5,$G$6,0),)</f>
        <v>0</v>
      </c>
      <c r="B686" s="22" t="e">
        <f>IF($A686&lt;&gt;"",$E686*$F686,)</f>
        <v>#VALUE!</v>
      </c>
      <c r="C686" s="12" t="str">
        <f>IF($A686&lt;&gt;"",MINIFS(Merchant!$A:$A,Merchant!$C:$C,$G$2),)</f>
        <v/>
      </c>
      <c r="D686" s="12" t="s">
        <f>IF($A686&lt;&gt;"",$K686,)</f>
      </c>
      <c r="E686" s="12" t="str">
        <v/>
      </c>
      <c r="F686" s="11" t="str">
        <f>IF($A686&lt;&gt;"",MAXIFS(Token!$C:$C,Token!$A:$A,$D686),)</f>
        <v/>
      </c>
    </row>
    <row r="687">
      <c r="A687" s="32">
        <f>IF(IFERROR($H687,0)*$J687&gt;0,$L687/86400+DATE(1970,1,1)+IF($L687*1&gt;=$G$5,$G$6,0),)</f>
        <v>0</v>
      </c>
      <c r="B687" s="22" t="e">
        <f>IF($A687&lt;&gt;"",$E687*$F687,)</f>
        <v>#VALUE!</v>
      </c>
      <c r="C687" s="12" t="str">
        <f>IF($A687&lt;&gt;"",MINIFS(Merchant!$A:$A,Merchant!$C:$C,$G$2),)</f>
        <v/>
      </c>
      <c r="D687" s="12" t="s">
        <f>IF($A687&lt;&gt;"",$K687,)</f>
      </c>
      <c r="E687" s="12" t="str">
        <v/>
      </c>
      <c r="F687" s="11" t="str">
        <f>IF($A687&lt;&gt;"",MAXIFS(Token!$C:$C,Token!$A:$A,$D687),)</f>
        <v/>
      </c>
    </row>
    <row r="688">
      <c r="A688" s="32">
        <f>IF(IFERROR($H688,0)*$J688&gt;0,$L688/86400+DATE(1970,1,1)+IF($L688*1&gt;=$G$5,$G$6,0),)</f>
        <v>0</v>
      </c>
      <c r="B688" s="22" t="e">
        <f>IF($A688&lt;&gt;"",$E688*$F688,)</f>
        <v>#VALUE!</v>
      </c>
      <c r="C688" s="12" t="str">
        <f>IF($A688&lt;&gt;"",MINIFS(Merchant!$A:$A,Merchant!$C:$C,$G$2),)</f>
        <v/>
      </c>
      <c r="D688" s="12" t="s">
        <f>IF($A688&lt;&gt;"",$K688,)</f>
      </c>
      <c r="E688" s="12" t="str">
        <v/>
      </c>
      <c r="F688" s="11" t="str">
        <f>IF($A688&lt;&gt;"",MAXIFS(Token!$C:$C,Token!$A:$A,$D688),)</f>
        <v/>
      </c>
    </row>
    <row r="689">
      <c r="A689" s="32">
        <f>IF(IFERROR($H689,0)*$J689&gt;0,$L689/86400+DATE(1970,1,1)+IF($L689*1&gt;=$G$5,$G$6,0),)</f>
        <v>0</v>
      </c>
      <c r="B689" s="22" t="e">
        <f>IF($A689&lt;&gt;"",$E689*$F689,)</f>
        <v>#VALUE!</v>
      </c>
      <c r="C689" s="12" t="str">
        <f>IF($A689&lt;&gt;"",MINIFS(Merchant!$A:$A,Merchant!$C:$C,$G$2),)</f>
        <v/>
      </c>
      <c r="D689" s="12" t="s">
        <f>IF($A689&lt;&gt;"",$K689,)</f>
      </c>
      <c r="E689" s="12" t="str">
        <v/>
      </c>
      <c r="F689" s="11" t="str">
        <f>IF($A689&lt;&gt;"",MAXIFS(Token!$C:$C,Token!$A:$A,$D689),)</f>
        <v/>
      </c>
    </row>
    <row r="690">
      <c r="A690" s="32">
        <f>IF(IFERROR($H690,0)*$J690&gt;0,$L690/86400+DATE(1970,1,1)+IF($L690*1&gt;=$G$5,$G$6,0),)</f>
        <v>0</v>
      </c>
      <c r="B690" s="22" t="e">
        <f>IF($A690&lt;&gt;"",$E690*$F690,)</f>
        <v>#VALUE!</v>
      </c>
      <c r="C690" s="12" t="str">
        <f>IF($A690&lt;&gt;"",MINIFS(Merchant!$A:$A,Merchant!$C:$C,$G$2),)</f>
        <v/>
      </c>
      <c r="D690" s="12" t="s">
        <f>IF($A690&lt;&gt;"",$K690,)</f>
      </c>
      <c r="E690" s="12" t="str">
        <v/>
      </c>
      <c r="F690" s="11" t="str">
        <f>IF($A690&lt;&gt;"",MAXIFS(Token!$C:$C,Token!$A:$A,$D690),)</f>
        <v/>
      </c>
    </row>
    <row r="691">
      <c r="A691" s="32">
        <f>IF(IFERROR($H691,0)*$J691&gt;0,$L691/86400+DATE(1970,1,1)+IF($L691*1&gt;=$G$5,$G$6,0),)</f>
        <v>0</v>
      </c>
      <c r="B691" s="22" t="e">
        <f>IF($A691&lt;&gt;"",$E691*$F691,)</f>
        <v>#VALUE!</v>
      </c>
      <c r="C691" s="12" t="str">
        <f>IF($A691&lt;&gt;"",MINIFS(Merchant!$A:$A,Merchant!$C:$C,$G$2),)</f>
        <v/>
      </c>
      <c r="D691" s="12" t="s">
        <f>IF($A691&lt;&gt;"",$K691,)</f>
      </c>
      <c r="E691" s="12" t="str">
        <v/>
      </c>
      <c r="F691" s="11" t="str">
        <f>IF($A691&lt;&gt;"",MAXIFS(Token!$C:$C,Token!$A:$A,$D691),)</f>
        <v/>
      </c>
    </row>
    <row r="692">
      <c r="A692" s="32">
        <f>IF(IFERROR($H692,0)*$J692&gt;0,$L692/86400+DATE(1970,1,1)+IF($L692*1&gt;=$G$5,$G$6,0),)</f>
        <v>0</v>
      </c>
      <c r="B692" s="22" t="e">
        <f>IF($A692&lt;&gt;"",$E692*$F692,)</f>
        <v>#VALUE!</v>
      </c>
      <c r="C692" s="12" t="str">
        <f>IF($A692&lt;&gt;"",MINIFS(Merchant!$A:$A,Merchant!$C:$C,$G$2),)</f>
        <v/>
      </c>
      <c r="D692" s="12" t="s">
        <f>IF($A692&lt;&gt;"",$K692,)</f>
      </c>
      <c r="E692" s="12" t="str">
        <v/>
      </c>
      <c r="F692" s="11" t="str">
        <f>IF($A692&lt;&gt;"",MAXIFS(Token!$C:$C,Token!$A:$A,$D692),)</f>
        <v/>
      </c>
    </row>
    <row r="693">
      <c r="A693" s="32">
        <f>IF(IFERROR($H693,0)*$J693&gt;0,$L693/86400+DATE(1970,1,1)+IF($L693*1&gt;=$G$5,$G$6,0),)</f>
        <v>0</v>
      </c>
      <c r="B693" s="22" t="e">
        <f>IF($A693&lt;&gt;"",$E693*$F693,)</f>
        <v>#VALUE!</v>
      </c>
      <c r="C693" s="12" t="str">
        <f>IF($A693&lt;&gt;"",MINIFS(Merchant!$A:$A,Merchant!$C:$C,$G$2),)</f>
        <v/>
      </c>
      <c r="D693" s="12" t="s">
        <f>IF($A693&lt;&gt;"",$K693,)</f>
      </c>
      <c r="E693" s="12" t="str">
        <v/>
      </c>
      <c r="F693" s="11" t="str">
        <f>IF($A693&lt;&gt;"",MAXIFS(Token!$C:$C,Token!$A:$A,$D693),)</f>
        <v/>
      </c>
    </row>
    <row r="694">
      <c r="A694" s="32">
        <f>IF(IFERROR($H694,0)*$J694&gt;0,$L694/86400+DATE(1970,1,1)+IF($L694*1&gt;=$G$5,$G$6,0),)</f>
        <v>0</v>
      </c>
      <c r="B694" s="22" t="e">
        <f>IF($A694&lt;&gt;"",$E694*$F694,)</f>
        <v>#VALUE!</v>
      </c>
      <c r="C694" s="12" t="str">
        <f>IF($A694&lt;&gt;"",MINIFS(Merchant!$A:$A,Merchant!$C:$C,$G$2),)</f>
        <v/>
      </c>
      <c r="D694" s="12" t="s">
        <f>IF($A694&lt;&gt;"",$K694,)</f>
      </c>
      <c r="E694" s="12" t="str">
        <v/>
      </c>
      <c r="F694" s="11" t="str">
        <f>IF($A694&lt;&gt;"",MAXIFS(Token!$C:$C,Token!$A:$A,$D694),)</f>
        <v/>
      </c>
    </row>
    <row r="695">
      <c r="A695" s="32">
        <f>IF(IFERROR($H695,0)*$J695&gt;0,$L695/86400+DATE(1970,1,1)+IF($L695*1&gt;=$G$5,$G$6,0),)</f>
        <v>0</v>
      </c>
      <c r="B695" s="22" t="e">
        <f>IF($A695&lt;&gt;"",$E695*$F695,)</f>
        <v>#VALUE!</v>
      </c>
      <c r="C695" s="12" t="str">
        <f>IF($A695&lt;&gt;"",MINIFS(Merchant!$A:$A,Merchant!$C:$C,$G$2),)</f>
        <v/>
      </c>
      <c r="D695" s="12" t="s">
        <f>IF($A695&lt;&gt;"",$K695,)</f>
      </c>
      <c r="E695" s="12" t="str">
        <v/>
      </c>
      <c r="F695" s="11" t="str">
        <f>IF($A695&lt;&gt;"",MAXIFS(Token!$C:$C,Token!$A:$A,$D695),)</f>
        <v/>
      </c>
    </row>
    <row r="696">
      <c r="A696" s="32">
        <f>IF(IFERROR($H696,0)*$J696&gt;0,$L696/86400+DATE(1970,1,1)+IF($L696*1&gt;=$G$5,$G$6,0),)</f>
        <v>0</v>
      </c>
      <c r="B696" s="22" t="e">
        <f>IF($A696&lt;&gt;"",$E696*$F696,)</f>
        <v>#VALUE!</v>
      </c>
      <c r="C696" s="12" t="str">
        <f>IF($A696&lt;&gt;"",MINIFS(Merchant!$A:$A,Merchant!$C:$C,$G$2),)</f>
        <v/>
      </c>
      <c r="D696" s="12" t="s">
        <f>IF($A696&lt;&gt;"",$K696,)</f>
      </c>
      <c r="E696" s="12" t="str">
        <v/>
      </c>
      <c r="F696" s="11" t="str">
        <f>IF($A696&lt;&gt;"",MAXIFS(Token!$C:$C,Token!$A:$A,$D696),)</f>
        <v/>
      </c>
    </row>
    <row r="697">
      <c r="A697" s="32">
        <f>IF(IFERROR($H697,0)*$J697&gt;0,$L697/86400+DATE(1970,1,1)+IF($L697*1&gt;=$G$5,$G$6,0),)</f>
        <v>0</v>
      </c>
      <c r="B697" s="22" t="e">
        <f>IF($A697&lt;&gt;"",$E697*$F697,)</f>
        <v>#VALUE!</v>
      </c>
      <c r="C697" s="12" t="str">
        <f>IF($A697&lt;&gt;"",MINIFS(Merchant!$A:$A,Merchant!$C:$C,$G$2),)</f>
        <v/>
      </c>
      <c r="D697" s="12" t="s">
        <f>IF($A697&lt;&gt;"",$K697,)</f>
      </c>
      <c r="E697" s="12" t="str">
        <v/>
      </c>
      <c r="F697" s="11" t="str">
        <f>IF($A697&lt;&gt;"",MAXIFS(Token!$C:$C,Token!$A:$A,$D697),)</f>
        <v/>
      </c>
    </row>
    <row r="698">
      <c r="A698" s="32">
        <f>IF(IFERROR($H698,0)*$J698&gt;0,$L698/86400+DATE(1970,1,1)+IF($L698*1&gt;=$G$5,$G$6,0),)</f>
        <v>0</v>
      </c>
      <c r="B698" s="22" t="e">
        <f>IF($A698&lt;&gt;"",$E698*$F698,)</f>
        <v>#VALUE!</v>
      </c>
      <c r="C698" s="12" t="str">
        <f>IF($A698&lt;&gt;"",MINIFS(Merchant!$A:$A,Merchant!$C:$C,$G$2),)</f>
        <v/>
      </c>
      <c r="D698" s="12" t="s">
        <f>IF($A698&lt;&gt;"",$K698,)</f>
      </c>
      <c r="E698" s="12" t="str">
        <v/>
      </c>
      <c r="F698" s="11" t="str">
        <f>IF($A698&lt;&gt;"",MAXIFS(Token!$C:$C,Token!$A:$A,$D698),)</f>
        <v/>
      </c>
    </row>
    <row r="699">
      <c r="A699" s="32">
        <f>IF(IFERROR($H699,0)*$J699&gt;0,$L699/86400+DATE(1970,1,1)+IF($L699*1&gt;=$G$5,$G$6,0),)</f>
        <v>0</v>
      </c>
      <c r="B699" s="22" t="e">
        <f>IF($A699&lt;&gt;"",$E699*$F699,)</f>
        <v>#VALUE!</v>
      </c>
      <c r="C699" s="12" t="str">
        <f>IF($A699&lt;&gt;"",MINIFS(Merchant!$A:$A,Merchant!$C:$C,$G$2),)</f>
        <v/>
      </c>
      <c r="D699" s="12" t="s">
        <f>IF($A699&lt;&gt;"",$K699,)</f>
      </c>
      <c r="E699" s="12" t="str">
        <v/>
      </c>
      <c r="F699" s="11" t="str">
        <f>IF($A699&lt;&gt;"",MAXIFS(Token!$C:$C,Token!$A:$A,$D699),)</f>
        <v/>
      </c>
    </row>
    <row r="700">
      <c r="A700" s="32">
        <f>IF(IFERROR($H700,0)*$J700&gt;0,$L700/86400+DATE(1970,1,1)+IF($L700*1&gt;=$G$5,$G$6,0),)</f>
        <v>0</v>
      </c>
      <c r="B700" s="22" t="e">
        <f>IF($A700&lt;&gt;"",$E700*$F700,)</f>
        <v>#VALUE!</v>
      </c>
      <c r="C700" s="12" t="str">
        <f>IF($A700&lt;&gt;"",MINIFS(Merchant!$A:$A,Merchant!$C:$C,$G$2),)</f>
        <v/>
      </c>
      <c r="D700" s="12" t="s">
        <f>IF($A700&lt;&gt;"",$K700,)</f>
      </c>
      <c r="E700" s="12" t="str">
        <v/>
      </c>
      <c r="F700" s="11" t="str">
        <f>IF($A700&lt;&gt;"",MAXIFS(Token!$C:$C,Token!$A:$A,$D700),)</f>
        <v/>
      </c>
    </row>
    <row r="701">
      <c r="A701" s="32">
        <f>IF(IFERROR($H701,0)*$J701&gt;0,$L701/86400+DATE(1970,1,1)+IF($L701*1&gt;=$G$5,$G$6,0),)</f>
        <v>0</v>
      </c>
      <c r="B701" s="22" t="e">
        <f>IF($A701&lt;&gt;"",$E701*$F701,)</f>
        <v>#VALUE!</v>
      </c>
      <c r="C701" s="12" t="str">
        <f>IF($A701&lt;&gt;"",MINIFS(Merchant!$A:$A,Merchant!$C:$C,$G$2),)</f>
        <v/>
      </c>
      <c r="D701" s="12" t="s">
        <f>IF($A701&lt;&gt;"",$K701,)</f>
      </c>
      <c r="E701" s="12" t="str">
        <v/>
      </c>
      <c r="F701" s="11" t="str">
        <f>IF($A701&lt;&gt;"",MAXIFS(Token!$C:$C,Token!$A:$A,$D701),)</f>
        <v/>
      </c>
    </row>
    <row r="702">
      <c r="A702" s="32">
        <f>IF(IFERROR($H702,0)*$J702&gt;0,$L702/86400+DATE(1970,1,1)+IF($L702*1&gt;=$G$5,$G$6,0),)</f>
        <v>0</v>
      </c>
      <c r="B702" s="22" t="e">
        <f>IF($A702&lt;&gt;"",$E702*$F702,)</f>
        <v>#VALUE!</v>
      </c>
      <c r="C702" s="12" t="str">
        <f>IF($A702&lt;&gt;"",MINIFS(Merchant!$A:$A,Merchant!$C:$C,$G$2),)</f>
        <v/>
      </c>
      <c r="D702" s="12" t="s">
        <f>IF($A702&lt;&gt;"",$K702,)</f>
      </c>
      <c r="E702" s="12" t="str">
        <v/>
      </c>
      <c r="F702" s="11" t="str">
        <f>IF($A702&lt;&gt;"",MAXIFS(Token!$C:$C,Token!$A:$A,$D702),)</f>
        <v/>
      </c>
    </row>
    <row r="703">
      <c r="A703" s="32">
        <f>IF(IFERROR($H703,0)*$J703&gt;0,$L703/86400+DATE(1970,1,1)+IF($L703*1&gt;=$G$5,$G$6,0),)</f>
        <v>0</v>
      </c>
      <c r="B703" s="22" t="e">
        <f>IF($A703&lt;&gt;"",$E703*$F703,)</f>
        <v>#VALUE!</v>
      </c>
      <c r="C703" s="12" t="str">
        <f>IF($A703&lt;&gt;"",MINIFS(Merchant!$A:$A,Merchant!$C:$C,$G$2),)</f>
        <v/>
      </c>
      <c r="D703" s="12" t="s">
        <f>IF($A703&lt;&gt;"",$K703,)</f>
      </c>
      <c r="E703" s="12" t="str">
        <v/>
      </c>
      <c r="F703" s="11" t="str">
        <f>IF($A703&lt;&gt;"",MAXIFS(Token!$C:$C,Token!$A:$A,$D703),)</f>
        <v/>
      </c>
    </row>
    <row r="704">
      <c r="A704" s="32">
        <f>IF(IFERROR($H704,0)*$J704&gt;0,$L704/86400+DATE(1970,1,1)+IF($L704*1&gt;=$G$5,$G$6,0),)</f>
        <v>0</v>
      </c>
      <c r="B704" s="22" t="e">
        <f>IF($A704&lt;&gt;"",$E704*$F704,)</f>
        <v>#VALUE!</v>
      </c>
      <c r="C704" s="12" t="str">
        <f>IF($A704&lt;&gt;"",MINIFS(Merchant!$A:$A,Merchant!$C:$C,$G$2),)</f>
        <v/>
      </c>
      <c r="D704" s="12" t="s">
        <f>IF($A704&lt;&gt;"",$K704,)</f>
      </c>
      <c r="E704" s="12" t="str">
        <v/>
      </c>
      <c r="F704" s="11" t="str">
        <f>IF($A704&lt;&gt;"",MAXIFS(Token!$C:$C,Token!$A:$A,$D704),)</f>
        <v/>
      </c>
    </row>
    <row r="705">
      <c r="A705" s="32">
        <f>IF(IFERROR($H705,0)*$J705&gt;0,$L705/86400+DATE(1970,1,1)+IF($L705*1&gt;=$G$5,$G$6,0),)</f>
        <v>0</v>
      </c>
      <c r="B705" s="22" t="e">
        <f>IF($A705&lt;&gt;"",$E705*$F705,)</f>
        <v>#VALUE!</v>
      </c>
      <c r="C705" s="12" t="str">
        <f>IF($A705&lt;&gt;"",MINIFS(Merchant!$A:$A,Merchant!$C:$C,$G$2),)</f>
        <v/>
      </c>
      <c r="D705" s="12" t="s">
        <f>IF($A705&lt;&gt;"",$K705,)</f>
      </c>
      <c r="E705" s="12" t="str">
        <v/>
      </c>
      <c r="F705" s="11" t="str">
        <f>IF($A705&lt;&gt;"",MAXIFS(Token!$C:$C,Token!$A:$A,$D705),)</f>
        <v/>
      </c>
    </row>
    <row r="706">
      <c r="A706" s="32">
        <f>IF(IFERROR($H706,0)*$J706&gt;0,$L706/86400+DATE(1970,1,1)+IF($L706*1&gt;=$G$5,$G$6,0),)</f>
        <v>0</v>
      </c>
      <c r="B706" s="22" t="e">
        <f>IF($A706&lt;&gt;"",$E706*$F706,)</f>
        <v>#VALUE!</v>
      </c>
      <c r="C706" s="12" t="str">
        <f>IF($A706&lt;&gt;"",MINIFS(Merchant!$A:$A,Merchant!$C:$C,$G$2),)</f>
        <v/>
      </c>
      <c r="D706" s="12" t="s">
        <f>IF($A706&lt;&gt;"",$K706,)</f>
      </c>
      <c r="E706" s="12" t="str">
        <v/>
      </c>
      <c r="F706" s="11" t="str">
        <f>IF($A706&lt;&gt;"",MAXIFS(Token!$C:$C,Token!$A:$A,$D706),)</f>
        <v/>
      </c>
    </row>
    <row r="707">
      <c r="A707" s="32">
        <f>IF(IFERROR($H707,0)*$J707&gt;0,$L707/86400+DATE(1970,1,1)+IF($L707*1&gt;=$G$5,$G$6,0),)</f>
        <v>0</v>
      </c>
      <c r="B707" s="22" t="e">
        <f>IF($A707&lt;&gt;"",$E707*$F707,)</f>
        <v>#VALUE!</v>
      </c>
      <c r="C707" s="12" t="str">
        <f>IF($A707&lt;&gt;"",MINIFS(Merchant!$A:$A,Merchant!$C:$C,$G$2),)</f>
        <v/>
      </c>
      <c r="D707" s="12" t="s">
        <f>IF($A707&lt;&gt;"",$K707,)</f>
      </c>
      <c r="E707" s="12" t="str">
        <v/>
      </c>
      <c r="F707" s="11" t="str">
        <f>IF($A707&lt;&gt;"",MAXIFS(Token!$C:$C,Token!$A:$A,$D707),)</f>
        <v/>
      </c>
    </row>
    <row r="708">
      <c r="A708" s="32">
        <f>IF(IFERROR($H708,0)*$J708&gt;0,$L708/86400+DATE(1970,1,1)+IF($L708*1&gt;=$G$5,$G$6,0),)</f>
        <v>0</v>
      </c>
      <c r="B708" s="22" t="e">
        <f>IF($A708&lt;&gt;"",$E708*$F708,)</f>
        <v>#VALUE!</v>
      </c>
      <c r="C708" s="12" t="str">
        <f>IF($A708&lt;&gt;"",MINIFS(Merchant!$A:$A,Merchant!$C:$C,$G$2),)</f>
        <v/>
      </c>
      <c r="D708" s="12" t="s">
        <f>IF($A708&lt;&gt;"",$K708,)</f>
      </c>
      <c r="E708" s="12" t="str">
        <v/>
      </c>
      <c r="F708" s="11" t="str">
        <f>IF($A708&lt;&gt;"",MAXIFS(Token!$C:$C,Token!$A:$A,$D708),)</f>
        <v/>
      </c>
    </row>
    <row r="709">
      <c r="A709" s="32">
        <f>IF(IFERROR($H709,0)*$J709&gt;0,$L709/86400+DATE(1970,1,1)+IF($L709*1&gt;=$G$5,$G$6,0),)</f>
        <v>0</v>
      </c>
      <c r="B709" s="22" t="e">
        <f>IF($A709&lt;&gt;"",$E709*$F709,)</f>
        <v>#VALUE!</v>
      </c>
      <c r="C709" s="12" t="str">
        <f>IF($A709&lt;&gt;"",MINIFS(Merchant!$A:$A,Merchant!$C:$C,$G$2),)</f>
        <v/>
      </c>
      <c r="D709" s="12" t="s">
        <f>IF($A709&lt;&gt;"",$K709,)</f>
      </c>
      <c r="E709" s="12" t="str">
        <v/>
      </c>
      <c r="F709" s="11" t="str">
        <f>IF($A709&lt;&gt;"",MAXIFS(Token!$C:$C,Token!$A:$A,$D709),)</f>
        <v/>
      </c>
    </row>
    <row r="710">
      <c r="A710" s="32">
        <f>IF(IFERROR($H710,0)*$J710&gt;0,$L710/86400+DATE(1970,1,1)+IF($L710*1&gt;=$G$5,$G$6,0),)</f>
        <v>0</v>
      </c>
      <c r="B710" s="22" t="e">
        <f>IF($A710&lt;&gt;"",$E710*$F710,)</f>
        <v>#VALUE!</v>
      </c>
      <c r="C710" s="12" t="str">
        <f>IF($A710&lt;&gt;"",MINIFS(Merchant!$A:$A,Merchant!$C:$C,$G$2),)</f>
        <v/>
      </c>
      <c r="D710" s="12" t="s">
        <f>IF($A710&lt;&gt;"",$K710,)</f>
      </c>
      <c r="E710" s="12" t="str">
        <v/>
      </c>
      <c r="F710" s="11" t="str">
        <f>IF($A710&lt;&gt;"",MAXIFS(Token!$C:$C,Token!$A:$A,$D710),)</f>
        <v/>
      </c>
    </row>
    <row r="711">
      <c r="A711" s="32">
        <f>IF(IFERROR($H711,0)*$J711&gt;0,$L711/86400+DATE(1970,1,1)+IF($L711*1&gt;=$G$5,$G$6,0),)</f>
        <v>0</v>
      </c>
      <c r="B711" s="22" t="e">
        <f>IF($A711&lt;&gt;"",$E711*$F711,)</f>
        <v>#VALUE!</v>
      </c>
      <c r="C711" s="12" t="str">
        <f>IF($A711&lt;&gt;"",MINIFS(Merchant!$A:$A,Merchant!$C:$C,$G$2),)</f>
        <v/>
      </c>
      <c r="D711" s="12" t="s">
        <f>IF($A711&lt;&gt;"",$K711,)</f>
      </c>
      <c r="E711" s="12" t="str">
        <v/>
      </c>
      <c r="F711" s="11" t="str">
        <f>IF($A711&lt;&gt;"",MAXIFS(Token!$C:$C,Token!$A:$A,$D711),)</f>
        <v/>
      </c>
    </row>
    <row r="712">
      <c r="A712" s="32">
        <f>IF(IFERROR($H712,0)*$J712&gt;0,$L712/86400+DATE(1970,1,1)+IF($L712*1&gt;=$G$5,$G$6,0),)</f>
        <v>0</v>
      </c>
      <c r="B712" s="22" t="e">
        <f>IF($A712&lt;&gt;"",$E712*$F712,)</f>
        <v>#VALUE!</v>
      </c>
      <c r="C712" s="12" t="str">
        <f>IF($A712&lt;&gt;"",MINIFS(Merchant!$A:$A,Merchant!$C:$C,$G$2),)</f>
        <v/>
      </c>
      <c r="D712" s="12" t="s">
        <f>IF($A712&lt;&gt;"",$K712,)</f>
      </c>
      <c r="E712" s="12" t="str">
        <v/>
      </c>
      <c r="F712" s="11" t="str">
        <f>IF($A712&lt;&gt;"",MAXIFS(Token!$C:$C,Token!$A:$A,$D712),)</f>
        <v/>
      </c>
    </row>
    <row r="713">
      <c r="A713" s="32">
        <f>IF(IFERROR($H713,0)*$J713&gt;0,$L713/86400+DATE(1970,1,1)+IF($L713*1&gt;=$G$5,$G$6,0),)</f>
        <v>0</v>
      </c>
      <c r="B713" s="22" t="e">
        <f>IF($A713&lt;&gt;"",$E713*$F713,)</f>
        <v>#VALUE!</v>
      </c>
      <c r="C713" s="12" t="str">
        <f>IF($A713&lt;&gt;"",MINIFS(Merchant!$A:$A,Merchant!$C:$C,$G$2),)</f>
        <v/>
      </c>
      <c r="D713" s="12" t="s">
        <f>IF($A713&lt;&gt;"",$K713,)</f>
      </c>
      <c r="E713" s="12" t="str">
        <v/>
      </c>
      <c r="F713" s="11" t="str">
        <f>IF($A713&lt;&gt;"",MAXIFS(Token!$C:$C,Token!$A:$A,$D713),)</f>
        <v/>
      </c>
    </row>
    <row r="714">
      <c r="A714" s="32">
        <f>IF(IFERROR($H714,0)*$J714&gt;0,$L714/86400+DATE(1970,1,1)+IF($L714*1&gt;=$G$5,$G$6,0),)</f>
        <v>0</v>
      </c>
      <c r="B714" s="22" t="e">
        <f>IF($A714&lt;&gt;"",$E714*$F714,)</f>
        <v>#VALUE!</v>
      </c>
      <c r="C714" s="12" t="str">
        <f>IF($A714&lt;&gt;"",MINIFS(Merchant!$A:$A,Merchant!$C:$C,$G$2),)</f>
        <v/>
      </c>
      <c r="D714" s="12" t="s">
        <f>IF($A714&lt;&gt;"",$K714,)</f>
      </c>
      <c r="E714" s="12" t="str">
        <v/>
      </c>
      <c r="F714" s="11" t="str">
        <f>IF($A714&lt;&gt;"",MAXIFS(Token!$C:$C,Token!$A:$A,$D714),)</f>
        <v/>
      </c>
    </row>
    <row r="715">
      <c r="A715" s="32">
        <f>IF(IFERROR($H715,0)*$J715&gt;0,$L715/86400+DATE(1970,1,1)+IF($L715*1&gt;=$G$5,$G$6,0),)</f>
        <v>0</v>
      </c>
      <c r="B715" s="22" t="e">
        <f>IF($A715&lt;&gt;"",$E715*$F715,)</f>
        <v>#VALUE!</v>
      </c>
      <c r="C715" s="12" t="str">
        <f>IF($A715&lt;&gt;"",MINIFS(Merchant!$A:$A,Merchant!$C:$C,$G$2),)</f>
        <v/>
      </c>
      <c r="D715" s="12" t="s">
        <f>IF($A715&lt;&gt;"",$K715,)</f>
      </c>
      <c r="E715" s="12" t="str">
        <v/>
      </c>
      <c r="F715" s="11" t="str">
        <f>IF($A715&lt;&gt;"",MAXIFS(Token!$C:$C,Token!$A:$A,$D715),)</f>
        <v/>
      </c>
    </row>
    <row r="716">
      <c r="A716" s="32">
        <f>IF(IFERROR($H716,0)*$J716&gt;0,$L716/86400+DATE(1970,1,1)+IF($L716*1&gt;=$G$5,$G$6,0),)</f>
        <v>0</v>
      </c>
      <c r="B716" s="22" t="e">
        <f>IF($A716&lt;&gt;"",$E716*$F716,)</f>
        <v>#VALUE!</v>
      </c>
      <c r="C716" s="12" t="str">
        <f>IF($A716&lt;&gt;"",MINIFS(Merchant!$A:$A,Merchant!$C:$C,$G$2),)</f>
        <v/>
      </c>
      <c r="D716" s="12" t="s">
        <f>IF($A716&lt;&gt;"",$K716,)</f>
      </c>
      <c r="E716" s="12" t="str">
        <v/>
      </c>
      <c r="F716" s="11" t="str">
        <f>IF($A716&lt;&gt;"",MAXIFS(Token!$C:$C,Token!$A:$A,$D716),)</f>
        <v/>
      </c>
    </row>
    <row r="717">
      <c r="A717" s="32">
        <f>IF(IFERROR($H717,0)*$J717&gt;0,$L717/86400+DATE(1970,1,1)+IF($L717*1&gt;=$G$5,$G$6,0),)</f>
        <v>0</v>
      </c>
      <c r="B717" s="22" t="e">
        <f>IF($A717&lt;&gt;"",$E717*$F717,)</f>
        <v>#VALUE!</v>
      </c>
      <c r="C717" s="12" t="str">
        <f>IF($A717&lt;&gt;"",MINIFS(Merchant!$A:$A,Merchant!$C:$C,$G$2),)</f>
        <v/>
      </c>
      <c r="D717" s="12" t="s">
        <f>IF($A717&lt;&gt;"",$K717,)</f>
      </c>
      <c r="E717" s="12" t="str">
        <v/>
      </c>
      <c r="F717" s="11" t="str">
        <f>IF($A717&lt;&gt;"",MAXIFS(Token!$C:$C,Token!$A:$A,$D717),)</f>
        <v/>
      </c>
    </row>
    <row r="718">
      <c r="A718" s="32">
        <f>IF(IFERROR($H718,0)*$J718&gt;0,$L718/86400+DATE(1970,1,1)+IF($L718*1&gt;=$G$5,$G$6,0),)</f>
        <v>0</v>
      </c>
      <c r="B718" s="22" t="e">
        <f>IF($A718&lt;&gt;"",$E718*$F718,)</f>
        <v>#VALUE!</v>
      </c>
      <c r="C718" s="12" t="str">
        <f>IF($A718&lt;&gt;"",MINIFS(Merchant!$A:$A,Merchant!$C:$C,$G$2),)</f>
        <v/>
      </c>
      <c r="D718" s="12" t="s">
        <f>IF($A718&lt;&gt;"",$K718,)</f>
      </c>
      <c r="E718" s="12" t="str">
        <v/>
      </c>
      <c r="F718" s="11" t="str">
        <f>IF($A718&lt;&gt;"",MAXIFS(Token!$C:$C,Token!$A:$A,$D718),)</f>
        <v/>
      </c>
    </row>
    <row r="719">
      <c r="A719" s="32">
        <f>IF(IFERROR($H719,0)*$J719&gt;0,$L719/86400+DATE(1970,1,1)+IF($L719*1&gt;=$G$5,$G$6,0),)</f>
        <v>0</v>
      </c>
      <c r="B719" s="22" t="e">
        <f>IF($A719&lt;&gt;"",$E719*$F719,)</f>
        <v>#VALUE!</v>
      </c>
      <c r="C719" s="12" t="str">
        <f>IF($A719&lt;&gt;"",MINIFS(Merchant!$A:$A,Merchant!$C:$C,$G$2),)</f>
        <v/>
      </c>
      <c r="D719" s="12" t="s">
        <f>IF($A719&lt;&gt;"",$K719,)</f>
      </c>
      <c r="E719" s="12" t="str">
        <v/>
      </c>
      <c r="F719" s="11" t="str">
        <f>IF($A719&lt;&gt;"",MAXIFS(Token!$C:$C,Token!$A:$A,$D719),)</f>
        <v/>
      </c>
    </row>
    <row r="720">
      <c r="A720" s="32">
        <f>IF(IFERROR($H720,0)*$J720&gt;0,$L720/86400+DATE(1970,1,1)+IF($L720*1&gt;=$G$5,$G$6,0),)</f>
        <v>0</v>
      </c>
      <c r="B720" s="22" t="e">
        <f>IF($A720&lt;&gt;"",$E720*$F720,)</f>
        <v>#VALUE!</v>
      </c>
      <c r="C720" s="12" t="str">
        <f>IF($A720&lt;&gt;"",MINIFS(Merchant!$A:$A,Merchant!$C:$C,$G$2),)</f>
        <v/>
      </c>
      <c r="D720" s="12" t="s">
        <f>IF($A720&lt;&gt;"",$K720,)</f>
      </c>
      <c r="E720" s="12" t="str">
        <v/>
      </c>
      <c r="F720" s="11" t="str">
        <f>IF($A720&lt;&gt;"",MAXIFS(Token!$C:$C,Token!$A:$A,$D720),)</f>
        <v/>
      </c>
    </row>
    <row r="721">
      <c r="A721" s="32">
        <f>IF(IFERROR($H721,0)*$J721&gt;0,$L721/86400+DATE(1970,1,1)+IF($L721*1&gt;=$G$5,$G$6,0),)</f>
        <v>0</v>
      </c>
      <c r="B721" s="22" t="e">
        <f>IF($A721&lt;&gt;"",$E721*$F721,)</f>
        <v>#VALUE!</v>
      </c>
      <c r="C721" s="12" t="str">
        <f>IF($A721&lt;&gt;"",MINIFS(Merchant!$A:$A,Merchant!$C:$C,$G$2),)</f>
        <v/>
      </c>
      <c r="D721" s="12" t="s">
        <f>IF($A721&lt;&gt;"",$K721,)</f>
      </c>
      <c r="E721" s="12" t="str">
        <v/>
      </c>
      <c r="F721" s="11" t="str">
        <f>IF($A721&lt;&gt;"",MAXIFS(Token!$C:$C,Token!$A:$A,$D721),)</f>
        <v/>
      </c>
    </row>
    <row r="722">
      <c r="A722" s="32">
        <f>IF(IFERROR($H722,0)*$J722&gt;0,$L722/86400+DATE(1970,1,1)+IF($L722*1&gt;=$G$5,$G$6,0),)</f>
        <v>0</v>
      </c>
      <c r="B722" s="22" t="e">
        <f>IF($A722&lt;&gt;"",$E722*$F722,)</f>
        <v>#VALUE!</v>
      </c>
      <c r="C722" s="12" t="str">
        <f>IF($A722&lt;&gt;"",MINIFS(Merchant!$A:$A,Merchant!$C:$C,$G$2),)</f>
        <v/>
      </c>
      <c r="D722" s="12" t="s">
        <f>IF($A722&lt;&gt;"",$K722,)</f>
      </c>
      <c r="E722" s="12" t="str">
        <v/>
      </c>
      <c r="F722" s="11" t="str">
        <f>IF($A722&lt;&gt;"",MAXIFS(Token!$C:$C,Token!$A:$A,$D722),)</f>
        <v/>
      </c>
    </row>
    <row r="723">
      <c r="A723" s="32">
        <f>IF(IFERROR($H723,0)*$J723&gt;0,$L723/86400+DATE(1970,1,1)+IF($L723*1&gt;=$G$5,$G$6,0),)</f>
        <v>0</v>
      </c>
      <c r="B723" s="22" t="e">
        <f>IF($A723&lt;&gt;"",$E723*$F723,)</f>
        <v>#VALUE!</v>
      </c>
      <c r="C723" s="12" t="str">
        <f>IF($A723&lt;&gt;"",MINIFS(Merchant!$A:$A,Merchant!$C:$C,$G$2),)</f>
        <v/>
      </c>
      <c r="D723" s="12" t="s">
        <f>IF($A723&lt;&gt;"",$K723,)</f>
      </c>
      <c r="E723" s="12" t="str">
        <v/>
      </c>
      <c r="F723" s="11" t="str">
        <f>IF($A723&lt;&gt;"",MAXIFS(Token!$C:$C,Token!$A:$A,$D723),)</f>
        <v/>
      </c>
    </row>
    <row r="724">
      <c r="A724" s="32">
        <f>IF(IFERROR($H724,0)*$J724&gt;0,$L724/86400+DATE(1970,1,1)+IF($L724*1&gt;=$G$5,$G$6,0),)</f>
        <v>0</v>
      </c>
      <c r="B724" s="22" t="e">
        <f>IF($A724&lt;&gt;"",$E724*$F724,)</f>
        <v>#VALUE!</v>
      </c>
      <c r="C724" s="12" t="str">
        <f>IF($A724&lt;&gt;"",MINIFS(Merchant!$A:$A,Merchant!$C:$C,$G$2),)</f>
        <v/>
      </c>
      <c r="D724" s="12" t="s">
        <f>IF($A724&lt;&gt;"",$K724,)</f>
      </c>
      <c r="E724" s="12" t="str">
        <v/>
      </c>
      <c r="F724" s="11" t="str">
        <f>IF($A724&lt;&gt;"",MAXIFS(Token!$C:$C,Token!$A:$A,$D724),)</f>
        <v/>
      </c>
    </row>
    <row r="725">
      <c r="A725" s="32">
        <f>IF(IFERROR($H725,0)*$J725&gt;0,$L725/86400+DATE(1970,1,1)+IF($L725*1&gt;=$G$5,$G$6,0),)</f>
        <v>0</v>
      </c>
      <c r="B725" s="22" t="e">
        <f>IF($A725&lt;&gt;"",$E725*$F725,)</f>
        <v>#VALUE!</v>
      </c>
      <c r="C725" s="12" t="str">
        <f>IF($A725&lt;&gt;"",MINIFS(Merchant!$A:$A,Merchant!$C:$C,$G$2),)</f>
        <v/>
      </c>
      <c r="D725" s="12" t="s">
        <f>IF($A725&lt;&gt;"",$K725,)</f>
      </c>
      <c r="E725" s="12" t="str">
        <v/>
      </c>
      <c r="F725" s="11" t="str">
        <f>IF($A725&lt;&gt;"",MAXIFS(Token!$C:$C,Token!$A:$A,$D725),)</f>
        <v/>
      </c>
    </row>
    <row r="726">
      <c r="A726" s="32">
        <f>IF(IFERROR($H726,0)*$J726&gt;0,$L726/86400+DATE(1970,1,1)+IF($L726*1&gt;=$G$5,$G$6,0),)</f>
        <v>0</v>
      </c>
      <c r="B726" s="22" t="e">
        <f>IF($A726&lt;&gt;"",$E726*$F726,)</f>
        <v>#VALUE!</v>
      </c>
      <c r="C726" s="12" t="str">
        <f>IF($A726&lt;&gt;"",MINIFS(Merchant!$A:$A,Merchant!$C:$C,$G$2),)</f>
        <v/>
      </c>
      <c r="D726" s="12" t="s">
        <f>IF($A726&lt;&gt;"",$K726,)</f>
      </c>
      <c r="E726" s="12" t="str">
        <v/>
      </c>
      <c r="F726" s="11" t="str">
        <f>IF($A726&lt;&gt;"",MAXIFS(Token!$C:$C,Token!$A:$A,$D726),)</f>
        <v/>
      </c>
    </row>
    <row r="727">
      <c r="A727" s="32">
        <f>IF(IFERROR($H727,0)*$J727&gt;0,$L727/86400+DATE(1970,1,1)+IF($L727*1&gt;=$G$5,$G$6,0),)</f>
        <v>0</v>
      </c>
      <c r="B727" s="22" t="e">
        <f>IF($A727&lt;&gt;"",$E727*$F727,)</f>
        <v>#VALUE!</v>
      </c>
      <c r="C727" s="12" t="str">
        <f>IF($A727&lt;&gt;"",MINIFS(Merchant!$A:$A,Merchant!$C:$C,$G$2),)</f>
        <v/>
      </c>
      <c r="D727" s="12" t="s">
        <f>IF($A727&lt;&gt;"",$K727,)</f>
      </c>
      <c r="E727" s="12" t="str">
        <v/>
      </c>
      <c r="F727" s="11" t="str">
        <f>IF($A727&lt;&gt;"",MAXIFS(Token!$C:$C,Token!$A:$A,$D727),)</f>
        <v/>
      </c>
    </row>
    <row r="728">
      <c r="A728" s="32">
        <f>IF(IFERROR($H728,0)*$J728&gt;0,$L728/86400+DATE(1970,1,1)+IF($L728*1&gt;=$G$5,$G$6,0),)</f>
        <v>0</v>
      </c>
      <c r="B728" s="22" t="e">
        <f>IF($A728&lt;&gt;"",$E728*$F728,)</f>
        <v>#VALUE!</v>
      </c>
      <c r="C728" s="12" t="str">
        <f>IF($A728&lt;&gt;"",MINIFS(Merchant!$A:$A,Merchant!$C:$C,$G$2),)</f>
        <v/>
      </c>
      <c r="D728" s="12" t="s">
        <f>IF($A728&lt;&gt;"",$K728,)</f>
      </c>
      <c r="E728" s="12" t="str">
        <v/>
      </c>
      <c r="F728" s="11" t="str">
        <f>IF($A728&lt;&gt;"",MAXIFS(Token!$C:$C,Token!$A:$A,$D728),)</f>
        <v/>
      </c>
    </row>
    <row r="729">
      <c r="A729" s="32">
        <f>IF(IFERROR($H729,0)*$J729&gt;0,$L729/86400+DATE(1970,1,1)+IF($L729*1&gt;=$G$5,$G$6,0),)</f>
        <v>0</v>
      </c>
      <c r="B729" s="22" t="e">
        <f>IF($A729&lt;&gt;"",$E729*$F729,)</f>
        <v>#VALUE!</v>
      </c>
      <c r="C729" s="12" t="str">
        <f>IF($A729&lt;&gt;"",MINIFS(Merchant!$A:$A,Merchant!$C:$C,$G$2),)</f>
        <v/>
      </c>
      <c r="D729" s="12" t="s">
        <f>IF($A729&lt;&gt;"",$K729,)</f>
      </c>
      <c r="E729" s="12" t="str">
        <v/>
      </c>
      <c r="F729" s="11" t="str">
        <f>IF($A729&lt;&gt;"",MAXIFS(Token!$C:$C,Token!$A:$A,$D729),)</f>
        <v/>
      </c>
    </row>
    <row r="730">
      <c r="A730" s="32">
        <f>IF(IFERROR($H730,0)*$J730&gt;0,$L730/86400+DATE(1970,1,1)+IF($L730*1&gt;=$G$5,$G$6,0),)</f>
        <v>0</v>
      </c>
      <c r="B730" s="22" t="e">
        <f>IF($A730&lt;&gt;"",$E730*$F730,)</f>
        <v>#VALUE!</v>
      </c>
      <c r="C730" s="12" t="str">
        <f>IF($A730&lt;&gt;"",MINIFS(Merchant!$A:$A,Merchant!$C:$C,$G$2),)</f>
        <v/>
      </c>
      <c r="D730" s="12" t="s">
        <f>IF($A730&lt;&gt;"",$K730,)</f>
      </c>
      <c r="E730" s="12" t="str">
        <v/>
      </c>
      <c r="F730" s="11" t="str">
        <f>IF($A730&lt;&gt;"",MAXIFS(Token!$C:$C,Token!$A:$A,$D730),)</f>
        <v/>
      </c>
    </row>
    <row r="731">
      <c r="A731" s="32">
        <f>IF(IFERROR($H731,0)*$J731&gt;0,$L731/86400+DATE(1970,1,1)+IF($L731*1&gt;=$G$5,$G$6,0),)</f>
        <v>0</v>
      </c>
      <c r="B731" s="22" t="e">
        <f>IF($A731&lt;&gt;"",$E731*$F731,)</f>
        <v>#VALUE!</v>
      </c>
      <c r="C731" s="12" t="str">
        <f>IF($A731&lt;&gt;"",MINIFS(Merchant!$A:$A,Merchant!$C:$C,$G$2),)</f>
        <v/>
      </c>
      <c r="D731" s="12" t="s">
        <f>IF($A731&lt;&gt;"",$K731,)</f>
      </c>
      <c r="E731" s="12" t="str">
        <v/>
      </c>
      <c r="F731" s="11" t="str">
        <f>IF($A731&lt;&gt;"",MAXIFS(Token!$C:$C,Token!$A:$A,$D731),)</f>
        <v/>
      </c>
    </row>
    <row r="732">
      <c r="A732" s="32">
        <f>IF(IFERROR($H732,0)*$J732&gt;0,$L732/86400+DATE(1970,1,1)+IF($L732*1&gt;=$G$5,$G$6,0),)</f>
        <v>0</v>
      </c>
      <c r="B732" s="22" t="e">
        <f>IF($A732&lt;&gt;"",$E732*$F732,)</f>
        <v>#VALUE!</v>
      </c>
      <c r="C732" s="12" t="str">
        <f>IF($A732&lt;&gt;"",MINIFS(Merchant!$A:$A,Merchant!$C:$C,$G$2),)</f>
        <v/>
      </c>
      <c r="D732" s="12" t="s">
        <f>IF($A732&lt;&gt;"",$K732,)</f>
      </c>
      <c r="E732" s="12" t="str">
        <v/>
      </c>
      <c r="F732" s="11" t="str">
        <f>IF($A732&lt;&gt;"",MAXIFS(Token!$C:$C,Token!$A:$A,$D732),)</f>
        <v/>
      </c>
    </row>
    <row r="733">
      <c r="A733" s="32">
        <f>IF(IFERROR($H733,0)*$J733&gt;0,$L733/86400+DATE(1970,1,1)+IF($L733*1&gt;=$G$5,$G$6,0),)</f>
        <v>0</v>
      </c>
      <c r="B733" s="22" t="e">
        <f>IF($A733&lt;&gt;"",$E733*$F733,)</f>
        <v>#VALUE!</v>
      </c>
      <c r="C733" s="12" t="str">
        <f>IF($A733&lt;&gt;"",MINIFS(Merchant!$A:$A,Merchant!$C:$C,$G$2),)</f>
        <v/>
      </c>
      <c r="D733" s="12" t="s">
        <f>IF($A733&lt;&gt;"",$K733,)</f>
      </c>
      <c r="E733" s="12" t="str">
        <v/>
      </c>
      <c r="F733" s="11" t="str">
        <f>IF($A733&lt;&gt;"",MAXIFS(Token!$C:$C,Token!$A:$A,$D733),)</f>
        <v/>
      </c>
    </row>
    <row r="734">
      <c r="A734" s="32">
        <f>IF(IFERROR($H734,0)*$J734&gt;0,$L734/86400+DATE(1970,1,1)+IF($L734*1&gt;=$G$5,$G$6,0),)</f>
        <v>0</v>
      </c>
      <c r="B734" s="22" t="e">
        <f>IF($A734&lt;&gt;"",$E734*$F734,)</f>
        <v>#VALUE!</v>
      </c>
      <c r="C734" s="12" t="str">
        <f>IF($A734&lt;&gt;"",MINIFS(Merchant!$A:$A,Merchant!$C:$C,$G$2),)</f>
        <v/>
      </c>
      <c r="D734" s="12" t="s">
        <f>IF($A734&lt;&gt;"",$K734,)</f>
      </c>
      <c r="E734" s="12" t="str">
        <v/>
      </c>
      <c r="F734" s="11" t="str">
        <f>IF($A734&lt;&gt;"",MAXIFS(Token!$C:$C,Token!$A:$A,$D734),)</f>
        <v/>
      </c>
    </row>
    <row r="735">
      <c r="A735" s="32">
        <f>IF(IFERROR($H735,0)*$J735&gt;0,$L735/86400+DATE(1970,1,1)+IF($L735*1&gt;=$G$5,$G$6,0),)</f>
        <v>0</v>
      </c>
      <c r="B735" s="22" t="e">
        <f>IF($A735&lt;&gt;"",$E735*$F735,)</f>
        <v>#VALUE!</v>
      </c>
      <c r="C735" s="12" t="str">
        <f>IF($A735&lt;&gt;"",MINIFS(Merchant!$A:$A,Merchant!$C:$C,$G$2),)</f>
        <v/>
      </c>
      <c r="D735" s="12" t="s">
        <f>IF($A735&lt;&gt;"",$K735,)</f>
      </c>
      <c r="E735" s="12" t="str">
        <v/>
      </c>
      <c r="F735" s="11" t="str">
        <f>IF($A735&lt;&gt;"",MAXIFS(Token!$C:$C,Token!$A:$A,$D735),)</f>
        <v/>
      </c>
    </row>
    <row r="736">
      <c r="A736" s="32">
        <f>IF(IFERROR($H736,0)*$J736&gt;0,$L736/86400+DATE(1970,1,1)+IF($L736*1&gt;=$G$5,$G$6,0),)</f>
        <v>0</v>
      </c>
      <c r="B736" s="22" t="e">
        <f>IF($A736&lt;&gt;"",$E736*$F736,)</f>
        <v>#VALUE!</v>
      </c>
      <c r="C736" s="12" t="str">
        <f>IF($A736&lt;&gt;"",MINIFS(Merchant!$A:$A,Merchant!$C:$C,$G$2),)</f>
        <v/>
      </c>
      <c r="D736" s="12" t="s">
        <f>IF($A736&lt;&gt;"",$K736,)</f>
      </c>
      <c r="E736" s="12" t="str">
        <v/>
      </c>
      <c r="F736" s="11" t="str">
        <f>IF($A736&lt;&gt;"",MAXIFS(Token!$C:$C,Token!$A:$A,$D736),)</f>
        <v/>
      </c>
    </row>
    <row r="737">
      <c r="A737" s="32">
        <f>IF(IFERROR($H737,0)*$J737&gt;0,$L737/86400+DATE(1970,1,1)+IF($L737*1&gt;=$G$5,$G$6,0),)</f>
        <v>0</v>
      </c>
      <c r="B737" s="22" t="e">
        <f>IF($A737&lt;&gt;"",$E737*$F737,)</f>
        <v>#VALUE!</v>
      </c>
      <c r="C737" s="12" t="str">
        <f>IF($A737&lt;&gt;"",MINIFS(Merchant!$A:$A,Merchant!$C:$C,$G$2),)</f>
        <v/>
      </c>
      <c r="D737" s="12" t="s">
        <f>IF($A737&lt;&gt;"",$K737,)</f>
      </c>
      <c r="E737" s="12" t="str">
        <v/>
      </c>
      <c r="F737" s="11" t="str">
        <f>IF($A737&lt;&gt;"",MAXIFS(Token!$C:$C,Token!$A:$A,$D737),)</f>
        <v/>
      </c>
    </row>
    <row r="738">
      <c r="A738" s="32">
        <f>IF(IFERROR($H738,0)*$J738&gt;0,$L738/86400+DATE(1970,1,1)+IF($L738*1&gt;=$G$5,$G$6,0),)</f>
        <v>0</v>
      </c>
      <c r="B738" s="22" t="e">
        <f>IF($A738&lt;&gt;"",$E738*$F738,)</f>
        <v>#VALUE!</v>
      </c>
      <c r="C738" s="12" t="str">
        <f>IF($A738&lt;&gt;"",MINIFS(Merchant!$A:$A,Merchant!$C:$C,$G$2),)</f>
        <v/>
      </c>
      <c r="D738" s="12" t="s">
        <f>IF($A738&lt;&gt;"",$K738,)</f>
      </c>
      <c r="E738" s="12" t="str">
        <v/>
      </c>
      <c r="F738" s="11" t="str">
        <f>IF($A738&lt;&gt;"",MAXIFS(Token!$C:$C,Token!$A:$A,$D738),)</f>
        <v/>
      </c>
    </row>
    <row r="739">
      <c r="A739" s="32">
        <f>IF(IFERROR($H739,0)*$J739&gt;0,$L739/86400+DATE(1970,1,1)+IF($L739*1&gt;=$G$5,$G$6,0),)</f>
        <v>0</v>
      </c>
      <c r="B739" s="22" t="e">
        <f>IF($A739&lt;&gt;"",$E739*$F739,)</f>
        <v>#VALUE!</v>
      </c>
      <c r="C739" s="12" t="str">
        <f>IF($A739&lt;&gt;"",MINIFS(Merchant!$A:$A,Merchant!$C:$C,$G$2),)</f>
        <v/>
      </c>
      <c r="D739" s="12" t="s">
        <f>IF($A739&lt;&gt;"",$K739,)</f>
      </c>
      <c r="E739" s="12" t="str">
        <v/>
      </c>
      <c r="F739" s="11" t="str">
        <f>IF($A739&lt;&gt;"",MAXIFS(Token!$C:$C,Token!$A:$A,$D739),)</f>
        <v/>
      </c>
    </row>
    <row r="740">
      <c r="A740" s="32">
        <f>IF(IFERROR($H740,0)*$J740&gt;0,$L740/86400+DATE(1970,1,1)+IF($L740*1&gt;=$G$5,$G$6,0),)</f>
        <v>0</v>
      </c>
      <c r="B740" s="22" t="e">
        <f>IF($A740&lt;&gt;"",$E740*$F740,)</f>
        <v>#VALUE!</v>
      </c>
      <c r="C740" s="12" t="str">
        <f>IF($A740&lt;&gt;"",MINIFS(Merchant!$A:$A,Merchant!$C:$C,$G$2),)</f>
        <v/>
      </c>
      <c r="D740" s="12" t="s">
        <f>IF($A740&lt;&gt;"",$K740,)</f>
      </c>
      <c r="E740" s="12" t="str">
        <v/>
      </c>
      <c r="F740" s="11" t="str">
        <f>IF($A740&lt;&gt;"",MAXIFS(Token!$C:$C,Token!$A:$A,$D740),)</f>
        <v/>
      </c>
    </row>
    <row r="741">
      <c r="A741" s="32">
        <f>IF(IFERROR($H741,0)*$J741&gt;0,$L741/86400+DATE(1970,1,1)+IF($L741*1&gt;=$G$5,$G$6,0),)</f>
        <v>0</v>
      </c>
      <c r="B741" s="22" t="e">
        <f>IF($A741&lt;&gt;"",$E741*$F741,)</f>
        <v>#VALUE!</v>
      </c>
      <c r="C741" s="12" t="str">
        <f>IF($A741&lt;&gt;"",MINIFS(Merchant!$A:$A,Merchant!$C:$C,$G$2),)</f>
        <v/>
      </c>
      <c r="D741" s="12" t="s">
        <f>IF($A741&lt;&gt;"",$K741,)</f>
      </c>
      <c r="E741" s="12" t="str">
        <v/>
      </c>
      <c r="F741" s="11" t="str">
        <f>IF($A741&lt;&gt;"",MAXIFS(Token!$C:$C,Token!$A:$A,$D741),)</f>
        <v/>
      </c>
    </row>
    <row r="742">
      <c r="A742" s="32">
        <f>IF(IFERROR($H742,0)*$J742&gt;0,$L742/86400+DATE(1970,1,1)+IF($L742*1&gt;=$G$5,$G$6,0),)</f>
        <v>0</v>
      </c>
      <c r="B742" s="22" t="e">
        <f>IF($A742&lt;&gt;"",$E742*$F742,)</f>
        <v>#VALUE!</v>
      </c>
      <c r="C742" s="12" t="str">
        <f>IF($A742&lt;&gt;"",MINIFS(Merchant!$A:$A,Merchant!$C:$C,$G$2),)</f>
        <v/>
      </c>
      <c r="D742" s="12" t="s">
        <f>IF($A742&lt;&gt;"",$K742,)</f>
      </c>
      <c r="E742" s="12" t="str">
        <v/>
      </c>
      <c r="F742" s="11" t="str">
        <f>IF($A742&lt;&gt;"",MAXIFS(Token!$C:$C,Token!$A:$A,$D742),)</f>
        <v/>
      </c>
    </row>
    <row r="743">
      <c r="A743" s="32">
        <f>IF(IFERROR($H743,0)*$J743&gt;0,$L743/86400+DATE(1970,1,1)+IF($L743*1&gt;=$G$5,$G$6,0),)</f>
        <v>0</v>
      </c>
      <c r="B743" s="22" t="e">
        <f>IF($A743&lt;&gt;"",$E743*$F743,)</f>
        <v>#VALUE!</v>
      </c>
      <c r="C743" s="12" t="str">
        <f>IF($A743&lt;&gt;"",MINIFS(Merchant!$A:$A,Merchant!$C:$C,$G$2),)</f>
        <v/>
      </c>
      <c r="D743" s="12" t="s">
        <f>IF($A743&lt;&gt;"",$K743,)</f>
      </c>
      <c r="E743" s="12" t="str">
        <v/>
      </c>
      <c r="F743" s="11" t="str">
        <f>IF($A743&lt;&gt;"",MAXIFS(Token!$C:$C,Token!$A:$A,$D743),)</f>
        <v/>
      </c>
    </row>
    <row r="744">
      <c r="A744" s="32">
        <f>IF(IFERROR($H744,0)*$J744&gt;0,$L744/86400+DATE(1970,1,1)+IF($L744*1&gt;=$G$5,$G$6,0),)</f>
        <v>0</v>
      </c>
      <c r="B744" s="22" t="e">
        <f>IF($A744&lt;&gt;"",$E744*$F744,)</f>
        <v>#VALUE!</v>
      </c>
      <c r="C744" s="12" t="str">
        <f>IF($A744&lt;&gt;"",MINIFS(Merchant!$A:$A,Merchant!$C:$C,$G$2),)</f>
        <v/>
      </c>
      <c r="D744" s="12" t="s">
        <f>IF($A744&lt;&gt;"",$K744,)</f>
      </c>
      <c r="E744" s="12" t="str">
        <v/>
      </c>
      <c r="F744" s="11" t="str">
        <f>IF($A744&lt;&gt;"",MAXIFS(Token!$C:$C,Token!$A:$A,$D744),)</f>
        <v/>
      </c>
    </row>
    <row r="745">
      <c r="A745" s="32">
        <f>IF(IFERROR($H745,0)*$J745&gt;0,$L745/86400+DATE(1970,1,1)+IF($L745*1&gt;=$G$5,$G$6,0),)</f>
        <v>0</v>
      </c>
      <c r="B745" s="22" t="e">
        <f>IF($A745&lt;&gt;"",$E745*$F745,)</f>
        <v>#VALUE!</v>
      </c>
      <c r="C745" s="12" t="str">
        <f>IF($A745&lt;&gt;"",MINIFS(Merchant!$A:$A,Merchant!$C:$C,$G$2),)</f>
        <v/>
      </c>
      <c r="D745" s="12" t="s">
        <f>IF($A745&lt;&gt;"",$K745,)</f>
      </c>
      <c r="E745" s="12" t="str">
        <v/>
      </c>
      <c r="F745" s="11" t="str">
        <f>IF($A745&lt;&gt;"",MAXIFS(Token!$C:$C,Token!$A:$A,$D745),)</f>
        <v/>
      </c>
    </row>
    <row r="746">
      <c r="A746" s="32">
        <f>IF(IFERROR($H746,0)*$J746&gt;0,$L746/86400+DATE(1970,1,1)+IF($L746*1&gt;=$G$5,$G$6,0),)</f>
        <v>0</v>
      </c>
      <c r="B746" s="22" t="e">
        <f>IF($A746&lt;&gt;"",$E746*$F746,)</f>
        <v>#VALUE!</v>
      </c>
      <c r="C746" s="12" t="str">
        <f>IF($A746&lt;&gt;"",MINIFS(Merchant!$A:$A,Merchant!$C:$C,$G$2),)</f>
        <v/>
      </c>
      <c r="D746" s="12" t="s">
        <f>IF($A746&lt;&gt;"",$K746,)</f>
      </c>
      <c r="E746" s="12" t="str">
        <v/>
      </c>
      <c r="F746" s="11" t="str">
        <f>IF($A746&lt;&gt;"",MAXIFS(Token!$C:$C,Token!$A:$A,$D746),)</f>
        <v/>
      </c>
    </row>
    <row r="747">
      <c r="A747" s="32">
        <f>IF(IFERROR($H747,0)*$J747&gt;0,$L747/86400+DATE(1970,1,1)+IF($L747*1&gt;=$G$5,$G$6,0),)</f>
        <v>0</v>
      </c>
      <c r="B747" s="22" t="e">
        <f>IF($A747&lt;&gt;"",$E747*$F747,)</f>
        <v>#VALUE!</v>
      </c>
      <c r="C747" s="12" t="str">
        <f>IF($A747&lt;&gt;"",MINIFS(Merchant!$A:$A,Merchant!$C:$C,$G$2),)</f>
        <v/>
      </c>
      <c r="D747" s="12" t="s">
        <f>IF($A747&lt;&gt;"",$K747,)</f>
      </c>
      <c r="E747" s="12" t="str">
        <v/>
      </c>
      <c r="F747" s="11" t="str">
        <f>IF($A747&lt;&gt;"",MAXIFS(Token!$C:$C,Token!$A:$A,$D747),)</f>
        <v/>
      </c>
    </row>
    <row r="748">
      <c r="A748" s="32">
        <f>IF(IFERROR($H748,0)*$J748&gt;0,$L748/86400+DATE(1970,1,1)+IF($L748*1&gt;=$G$5,$G$6,0),)</f>
        <v>0</v>
      </c>
      <c r="B748" s="22" t="e">
        <f>IF($A748&lt;&gt;"",$E748*$F748,)</f>
        <v>#VALUE!</v>
      </c>
      <c r="C748" s="12" t="str">
        <f>IF($A748&lt;&gt;"",MINIFS(Merchant!$A:$A,Merchant!$C:$C,$G$2),)</f>
        <v/>
      </c>
      <c r="D748" s="12" t="s">
        <f>IF($A748&lt;&gt;"",$K748,)</f>
      </c>
      <c r="E748" s="12" t="str">
        <v/>
      </c>
      <c r="F748" s="11" t="str">
        <f>IF($A748&lt;&gt;"",MAXIFS(Token!$C:$C,Token!$A:$A,$D748),)</f>
        <v/>
      </c>
    </row>
    <row r="749">
      <c r="A749" s="32">
        <f>IF(IFERROR($H749,0)*$J749&gt;0,$L749/86400+DATE(1970,1,1)+IF($L749*1&gt;=$G$5,$G$6,0),)</f>
        <v>0</v>
      </c>
      <c r="B749" s="22" t="e">
        <f>IF($A749&lt;&gt;"",$E749*$F749,)</f>
        <v>#VALUE!</v>
      </c>
      <c r="C749" s="12" t="str">
        <f>IF($A749&lt;&gt;"",MINIFS(Merchant!$A:$A,Merchant!$C:$C,$G$2),)</f>
        <v/>
      </c>
      <c r="D749" s="12" t="s">
        <f>IF($A749&lt;&gt;"",$K749,)</f>
      </c>
      <c r="E749" s="12" t="str">
        <v/>
      </c>
      <c r="F749" s="11" t="str">
        <f>IF($A749&lt;&gt;"",MAXIFS(Token!$C:$C,Token!$A:$A,$D749),)</f>
        <v/>
      </c>
    </row>
    <row r="750">
      <c r="A750" s="32">
        <f>IF(IFERROR($H750,0)*$J750&gt;0,$L750/86400+DATE(1970,1,1)+IF($L750*1&gt;=$G$5,$G$6,0),)</f>
        <v>0</v>
      </c>
      <c r="B750" s="22" t="e">
        <f>IF($A750&lt;&gt;"",$E750*$F750,)</f>
        <v>#VALUE!</v>
      </c>
      <c r="C750" s="12" t="str">
        <f>IF($A750&lt;&gt;"",MINIFS(Merchant!$A:$A,Merchant!$C:$C,$G$2),)</f>
        <v/>
      </c>
      <c r="D750" s="12" t="s">
        <f>IF($A750&lt;&gt;"",$K750,)</f>
      </c>
      <c r="E750" s="12" t="str">
        <v/>
      </c>
      <c r="F750" s="11" t="str">
        <f>IF($A750&lt;&gt;"",MAXIFS(Token!$C:$C,Token!$A:$A,$D750),)</f>
        <v/>
      </c>
    </row>
    <row r="751">
      <c r="A751" s="32">
        <f>IF(IFERROR($H751,0)*$J751&gt;0,$L751/86400+DATE(1970,1,1)+IF($L751*1&gt;=$G$5,$G$6,0),)</f>
        <v>0</v>
      </c>
      <c r="B751" s="22" t="e">
        <f>IF($A751&lt;&gt;"",$E751*$F751,)</f>
        <v>#VALUE!</v>
      </c>
      <c r="C751" s="12" t="str">
        <f>IF($A751&lt;&gt;"",MINIFS(Merchant!$A:$A,Merchant!$C:$C,$G$2),)</f>
        <v/>
      </c>
      <c r="D751" s="12" t="s">
        <f>IF($A751&lt;&gt;"",$K751,)</f>
      </c>
      <c r="E751" s="12" t="str">
        <v/>
      </c>
      <c r="F751" s="11" t="str">
        <f>IF($A751&lt;&gt;"",MAXIFS(Token!$C:$C,Token!$A:$A,$D751),)</f>
        <v/>
      </c>
    </row>
    <row r="752">
      <c r="A752" s="32">
        <f>IF(IFERROR($H752,0)*$J752&gt;0,$L752/86400+DATE(1970,1,1)+IF($L752*1&gt;=$G$5,$G$6,0),)</f>
        <v>0</v>
      </c>
      <c r="B752" s="22" t="e">
        <f>IF($A752&lt;&gt;"",$E752*$F752,)</f>
        <v>#VALUE!</v>
      </c>
      <c r="C752" s="12" t="str">
        <f>IF($A752&lt;&gt;"",MINIFS(Merchant!$A:$A,Merchant!$C:$C,$G$2),)</f>
        <v/>
      </c>
      <c r="D752" s="12" t="s">
        <f>IF($A752&lt;&gt;"",$K752,)</f>
      </c>
      <c r="E752" s="12" t="str">
        <v/>
      </c>
      <c r="F752" s="11" t="str">
        <f>IF($A752&lt;&gt;"",MAXIFS(Token!$C:$C,Token!$A:$A,$D752),)</f>
        <v/>
      </c>
    </row>
    <row r="753">
      <c r="A753" s="32">
        <f>IF(IFERROR($H753,0)*$J753&gt;0,$L753/86400+DATE(1970,1,1)+IF($L753*1&gt;=$G$5,$G$6,0),)</f>
        <v>0</v>
      </c>
      <c r="B753" s="22" t="e">
        <f>IF($A753&lt;&gt;"",$E753*$F753,)</f>
        <v>#VALUE!</v>
      </c>
      <c r="C753" s="12" t="str">
        <f>IF($A753&lt;&gt;"",MINIFS(Merchant!$A:$A,Merchant!$C:$C,$G$2),)</f>
        <v/>
      </c>
      <c r="D753" s="12" t="s">
        <f>IF($A753&lt;&gt;"",$K753,)</f>
      </c>
      <c r="E753" s="12" t="str">
        <v/>
      </c>
      <c r="F753" s="11" t="str">
        <f>IF($A753&lt;&gt;"",MAXIFS(Token!$C:$C,Token!$A:$A,$D753),)</f>
        <v/>
      </c>
    </row>
    <row r="754">
      <c r="A754" s="32">
        <f>IF(IFERROR($H754,0)*$J754&gt;0,$L754/86400+DATE(1970,1,1)+IF($L754*1&gt;=$G$5,$G$6,0),)</f>
        <v>0</v>
      </c>
      <c r="B754" s="22" t="e">
        <f>IF($A754&lt;&gt;"",$E754*$F754,)</f>
        <v>#VALUE!</v>
      </c>
      <c r="C754" s="12" t="str">
        <f>IF($A754&lt;&gt;"",MINIFS(Merchant!$A:$A,Merchant!$C:$C,$G$2),)</f>
        <v/>
      </c>
      <c r="D754" s="12" t="s">
        <f>IF($A754&lt;&gt;"",$K754,)</f>
      </c>
      <c r="E754" s="12" t="str">
        <v/>
      </c>
      <c r="F754" s="11" t="str">
        <f>IF($A754&lt;&gt;"",MAXIFS(Token!$C:$C,Token!$A:$A,$D754),)</f>
        <v/>
      </c>
    </row>
    <row r="755">
      <c r="A755" s="32">
        <f>IF(IFERROR($H755,0)*$J755&gt;0,$L755/86400+DATE(1970,1,1)+IF($L755*1&gt;=$G$5,$G$6,0),)</f>
        <v>0</v>
      </c>
      <c r="B755" s="22" t="e">
        <f>IF($A755&lt;&gt;"",$E755*$F755,)</f>
        <v>#VALUE!</v>
      </c>
      <c r="C755" s="12" t="str">
        <f>IF($A755&lt;&gt;"",MINIFS(Merchant!$A:$A,Merchant!$C:$C,$G$2),)</f>
        <v/>
      </c>
      <c r="D755" s="12" t="s">
        <f>IF($A755&lt;&gt;"",$K755,)</f>
      </c>
      <c r="E755" s="12" t="str">
        <v/>
      </c>
      <c r="F755" s="11" t="str">
        <f>IF($A755&lt;&gt;"",MAXIFS(Token!$C:$C,Token!$A:$A,$D755),)</f>
        <v/>
      </c>
    </row>
    <row r="756">
      <c r="A756" s="32">
        <f>IF(IFERROR($H756,0)*$J756&gt;0,$L756/86400+DATE(1970,1,1)+IF($L756*1&gt;=$G$5,$G$6,0),)</f>
        <v>0</v>
      </c>
      <c r="B756" s="22" t="e">
        <f>IF($A756&lt;&gt;"",$E756*$F756,)</f>
        <v>#VALUE!</v>
      </c>
      <c r="C756" s="12" t="str">
        <f>IF($A756&lt;&gt;"",MINIFS(Merchant!$A:$A,Merchant!$C:$C,$G$2),)</f>
        <v/>
      </c>
      <c r="D756" s="12" t="s">
        <f>IF($A756&lt;&gt;"",$K756,)</f>
      </c>
      <c r="E756" s="12" t="str">
        <v/>
      </c>
      <c r="F756" s="11" t="str">
        <f>IF($A756&lt;&gt;"",MAXIFS(Token!$C:$C,Token!$A:$A,$D756),)</f>
        <v/>
      </c>
    </row>
    <row r="757">
      <c r="A757" s="32">
        <f>IF(IFERROR($H757,0)*$J757&gt;0,$L757/86400+DATE(1970,1,1)+IF($L757*1&gt;=$G$5,$G$6,0),)</f>
        <v>0</v>
      </c>
      <c r="B757" s="22" t="e">
        <f>IF($A757&lt;&gt;"",$E757*$F757,)</f>
        <v>#VALUE!</v>
      </c>
      <c r="C757" s="12" t="str">
        <f>IF($A757&lt;&gt;"",MINIFS(Merchant!$A:$A,Merchant!$C:$C,$G$2),)</f>
        <v/>
      </c>
      <c r="D757" s="12" t="s">
        <f>IF($A757&lt;&gt;"",$K757,)</f>
      </c>
      <c r="E757" s="12" t="str">
        <v/>
      </c>
      <c r="F757" s="11" t="str">
        <f>IF($A757&lt;&gt;"",MAXIFS(Token!$C:$C,Token!$A:$A,$D757),)</f>
        <v/>
      </c>
    </row>
    <row r="758">
      <c r="A758" s="32">
        <f>IF(IFERROR($H758,0)*$J758&gt;0,$L758/86400+DATE(1970,1,1)+IF($L758*1&gt;=$G$5,$G$6,0),)</f>
        <v>0</v>
      </c>
      <c r="B758" s="22" t="e">
        <f>IF($A758&lt;&gt;"",$E758*$F758,)</f>
        <v>#VALUE!</v>
      </c>
      <c r="C758" s="12" t="str">
        <f>IF($A758&lt;&gt;"",MINIFS(Merchant!$A:$A,Merchant!$C:$C,$G$2),)</f>
        <v/>
      </c>
      <c r="D758" s="12" t="s">
        <f>IF($A758&lt;&gt;"",$K758,)</f>
      </c>
      <c r="E758" s="12" t="str">
        <v/>
      </c>
      <c r="F758" s="11" t="str">
        <f>IF($A758&lt;&gt;"",MAXIFS(Token!$C:$C,Token!$A:$A,$D758),)</f>
        <v/>
      </c>
    </row>
    <row r="759">
      <c r="A759" s="32">
        <f>IF(IFERROR($H759,0)*$J759&gt;0,$L759/86400+DATE(1970,1,1)+IF($L759*1&gt;=$G$5,$G$6,0),)</f>
        <v>0</v>
      </c>
      <c r="B759" s="22" t="e">
        <f>IF($A759&lt;&gt;"",$E759*$F759,)</f>
        <v>#VALUE!</v>
      </c>
      <c r="C759" s="12" t="str">
        <f>IF($A759&lt;&gt;"",MINIFS(Merchant!$A:$A,Merchant!$C:$C,$G$2),)</f>
        <v/>
      </c>
      <c r="D759" s="12" t="s">
        <f>IF($A759&lt;&gt;"",$K759,)</f>
      </c>
      <c r="E759" s="12" t="str">
        <v/>
      </c>
      <c r="F759" s="11" t="str">
        <f>IF($A759&lt;&gt;"",MAXIFS(Token!$C:$C,Token!$A:$A,$D759),)</f>
        <v/>
      </c>
    </row>
    <row r="760">
      <c r="A760" s="32">
        <f>IF(IFERROR($H760,0)*$J760&gt;0,$L760/86400+DATE(1970,1,1)+IF($L760*1&gt;=$G$5,$G$6,0),)</f>
        <v>0</v>
      </c>
      <c r="B760" s="22" t="e">
        <f>IF($A760&lt;&gt;"",$E760*$F760,)</f>
        <v>#VALUE!</v>
      </c>
      <c r="C760" s="12" t="str">
        <f>IF($A760&lt;&gt;"",MINIFS(Merchant!$A:$A,Merchant!$C:$C,$G$2),)</f>
        <v/>
      </c>
      <c r="D760" s="12" t="s">
        <f>IF($A760&lt;&gt;"",$K760,)</f>
      </c>
      <c r="E760" s="12" t="str">
        <v/>
      </c>
      <c r="F760" s="11" t="str">
        <f>IF($A760&lt;&gt;"",MAXIFS(Token!$C:$C,Token!$A:$A,$D760),)</f>
        <v/>
      </c>
    </row>
    <row r="761">
      <c r="A761" s="32">
        <f>IF(IFERROR($H761,0)*$J761&gt;0,$L761/86400+DATE(1970,1,1)+IF($L761*1&gt;=$G$5,$G$6,0),)</f>
        <v>0</v>
      </c>
      <c r="B761" s="22" t="e">
        <f>IF($A761&lt;&gt;"",$E761*$F761,)</f>
        <v>#VALUE!</v>
      </c>
      <c r="C761" s="12" t="str">
        <f>IF($A761&lt;&gt;"",MINIFS(Merchant!$A:$A,Merchant!$C:$C,$G$2),)</f>
        <v/>
      </c>
      <c r="D761" s="12" t="s">
        <f>IF($A761&lt;&gt;"",$K761,)</f>
      </c>
      <c r="E761" s="12" t="str">
        <v/>
      </c>
      <c r="F761" s="11" t="str">
        <f>IF($A761&lt;&gt;"",MAXIFS(Token!$C:$C,Token!$A:$A,$D761),)</f>
        <v/>
      </c>
    </row>
    <row r="762">
      <c r="A762" s="32">
        <f>IF(IFERROR($H762,0)*$J762&gt;0,$L762/86400+DATE(1970,1,1)+IF($L762*1&gt;=$G$5,$G$6,0),)</f>
        <v>0</v>
      </c>
      <c r="B762" s="22" t="e">
        <f>IF($A762&lt;&gt;"",$E762*$F762,)</f>
        <v>#VALUE!</v>
      </c>
      <c r="C762" s="12" t="str">
        <f>IF($A762&lt;&gt;"",MINIFS(Merchant!$A:$A,Merchant!$C:$C,$G$2),)</f>
        <v/>
      </c>
      <c r="D762" s="12" t="s">
        <f>IF($A762&lt;&gt;"",$K762,)</f>
      </c>
      <c r="E762" s="12" t="str">
        <v/>
      </c>
      <c r="F762" s="11" t="str">
        <f>IF($A762&lt;&gt;"",MAXIFS(Token!$C:$C,Token!$A:$A,$D762),)</f>
        <v/>
      </c>
    </row>
    <row r="763">
      <c r="A763" s="32">
        <f>IF(IFERROR($H763,0)*$J763&gt;0,$L763/86400+DATE(1970,1,1)+IF($L763*1&gt;=$G$5,$G$6,0),)</f>
        <v>0</v>
      </c>
      <c r="B763" s="22" t="e">
        <f>IF($A763&lt;&gt;"",$E763*$F763,)</f>
        <v>#VALUE!</v>
      </c>
      <c r="C763" s="12" t="str">
        <f>IF($A763&lt;&gt;"",MINIFS(Merchant!$A:$A,Merchant!$C:$C,$G$2),)</f>
        <v/>
      </c>
      <c r="D763" s="12" t="s">
        <f>IF($A763&lt;&gt;"",$K763,)</f>
      </c>
      <c r="E763" s="12" t="str">
        <v/>
      </c>
      <c r="F763" s="11" t="str">
        <f>IF($A763&lt;&gt;"",MAXIFS(Token!$C:$C,Token!$A:$A,$D763),)</f>
        <v/>
      </c>
    </row>
    <row r="764">
      <c r="A764" s="32">
        <f>IF(IFERROR($H764,0)*$J764&gt;0,$L764/86400+DATE(1970,1,1)+IF($L764*1&gt;=$G$5,$G$6,0),)</f>
        <v>0</v>
      </c>
      <c r="B764" s="22" t="e">
        <f>IF($A764&lt;&gt;"",$E764*$F764,)</f>
        <v>#VALUE!</v>
      </c>
      <c r="C764" s="12" t="str">
        <f>IF($A764&lt;&gt;"",MINIFS(Merchant!$A:$A,Merchant!$C:$C,$G$2),)</f>
        <v/>
      </c>
      <c r="D764" s="12" t="s">
        <f>IF($A764&lt;&gt;"",$K764,)</f>
      </c>
      <c r="E764" s="12" t="str">
        <v/>
      </c>
      <c r="F764" s="11" t="str">
        <f>IF($A764&lt;&gt;"",MAXIFS(Token!$C:$C,Token!$A:$A,$D764),)</f>
        <v/>
      </c>
    </row>
    <row r="765">
      <c r="A765" s="32">
        <f>IF(IFERROR($H765,0)*$J765&gt;0,$L765/86400+DATE(1970,1,1)+IF($L765*1&gt;=$G$5,$G$6,0),)</f>
        <v>0</v>
      </c>
      <c r="B765" s="22" t="e">
        <f>IF($A765&lt;&gt;"",$E765*$F765,)</f>
        <v>#VALUE!</v>
      </c>
      <c r="C765" s="12" t="str">
        <f>IF($A765&lt;&gt;"",MINIFS(Merchant!$A:$A,Merchant!$C:$C,$G$2),)</f>
        <v/>
      </c>
      <c r="D765" s="12" t="s">
        <f>IF($A765&lt;&gt;"",$K765,)</f>
      </c>
      <c r="E765" s="12" t="str">
        <v/>
      </c>
      <c r="F765" s="11" t="str">
        <f>IF($A765&lt;&gt;"",MAXIFS(Token!$C:$C,Token!$A:$A,$D765),)</f>
        <v/>
      </c>
    </row>
    <row r="766">
      <c r="A766" s="32">
        <f>IF(IFERROR($H766,0)*$J766&gt;0,$L766/86400+DATE(1970,1,1)+IF($L766*1&gt;=$G$5,$G$6,0),)</f>
        <v>0</v>
      </c>
      <c r="B766" s="22" t="e">
        <f>IF($A766&lt;&gt;"",$E766*$F766,)</f>
        <v>#VALUE!</v>
      </c>
      <c r="C766" s="12" t="str">
        <f>IF($A766&lt;&gt;"",MINIFS(Merchant!$A:$A,Merchant!$C:$C,$G$2),)</f>
        <v/>
      </c>
      <c r="D766" s="12" t="s">
        <f>IF($A766&lt;&gt;"",$K766,)</f>
      </c>
      <c r="E766" s="12" t="str">
        <v/>
      </c>
      <c r="F766" s="11" t="str">
        <f>IF($A766&lt;&gt;"",MAXIFS(Token!$C:$C,Token!$A:$A,$D766),)</f>
        <v/>
      </c>
    </row>
    <row r="767">
      <c r="A767" s="32">
        <f>IF(IFERROR($H767,0)*$J767&gt;0,$L767/86400+DATE(1970,1,1)+IF($L767*1&gt;=$G$5,$G$6,0),)</f>
        <v>0</v>
      </c>
      <c r="B767" s="22" t="e">
        <f>IF($A767&lt;&gt;"",$E767*$F767,)</f>
        <v>#VALUE!</v>
      </c>
      <c r="C767" s="12" t="str">
        <f>IF($A767&lt;&gt;"",MINIFS(Merchant!$A:$A,Merchant!$C:$C,$G$2),)</f>
        <v/>
      </c>
      <c r="D767" s="12" t="s">
        <f>IF($A767&lt;&gt;"",$K767,)</f>
      </c>
      <c r="E767" s="12" t="str">
        <v/>
      </c>
      <c r="F767" s="11" t="str">
        <f>IF($A767&lt;&gt;"",MAXIFS(Token!$C:$C,Token!$A:$A,$D767),)</f>
        <v/>
      </c>
    </row>
    <row r="768">
      <c r="A768" s="32">
        <f>IF(IFERROR($H768,0)*$J768&gt;0,$L768/86400+DATE(1970,1,1)+IF($L768*1&gt;=$G$5,$G$6,0),)</f>
        <v>0</v>
      </c>
      <c r="B768" s="22" t="e">
        <f>IF($A768&lt;&gt;"",$E768*$F768,)</f>
        <v>#VALUE!</v>
      </c>
      <c r="C768" s="12" t="str">
        <f>IF($A768&lt;&gt;"",MINIFS(Merchant!$A:$A,Merchant!$C:$C,$G$2),)</f>
        <v/>
      </c>
      <c r="D768" s="12" t="s">
        <f>IF($A768&lt;&gt;"",$K768,)</f>
      </c>
      <c r="E768" s="12" t="str">
        <v/>
      </c>
      <c r="F768" s="11" t="str">
        <f>IF($A768&lt;&gt;"",MAXIFS(Token!$C:$C,Token!$A:$A,$D768),)</f>
        <v/>
      </c>
    </row>
    <row r="769">
      <c r="A769" s="32">
        <f>IF(IFERROR($H769,0)*$J769&gt;0,$L769/86400+DATE(1970,1,1)+IF($L769*1&gt;=$G$5,$G$6,0),)</f>
        <v>0</v>
      </c>
      <c r="B769" s="22" t="e">
        <f>IF($A769&lt;&gt;"",$E769*$F769,)</f>
        <v>#VALUE!</v>
      </c>
      <c r="C769" s="12" t="str">
        <f>IF($A769&lt;&gt;"",MINIFS(Merchant!$A:$A,Merchant!$C:$C,$G$2),)</f>
        <v/>
      </c>
      <c r="D769" s="12" t="s">
        <f>IF($A769&lt;&gt;"",$K769,)</f>
      </c>
      <c r="E769" s="12" t="str">
        <v/>
      </c>
      <c r="F769" s="11" t="str">
        <f>IF($A769&lt;&gt;"",MAXIFS(Token!$C:$C,Token!$A:$A,$D769),)</f>
        <v/>
      </c>
    </row>
    <row r="770">
      <c r="A770" s="32">
        <f>IF(IFERROR($H770,0)*$J770&gt;0,$L770/86400+DATE(1970,1,1)+IF($L770*1&gt;=$G$5,$G$6,0),)</f>
        <v>0</v>
      </c>
      <c r="B770" s="22" t="e">
        <f>IF($A770&lt;&gt;"",$E770*$F770,)</f>
        <v>#VALUE!</v>
      </c>
      <c r="C770" s="12" t="str">
        <f>IF($A770&lt;&gt;"",MINIFS(Merchant!$A:$A,Merchant!$C:$C,$G$2),)</f>
        <v/>
      </c>
      <c r="D770" s="12" t="s">
        <f>IF($A770&lt;&gt;"",$K770,)</f>
      </c>
      <c r="E770" s="12" t="str">
        <v/>
      </c>
      <c r="F770" s="11" t="str">
        <f>IF($A770&lt;&gt;"",MAXIFS(Token!$C:$C,Token!$A:$A,$D770),)</f>
        <v/>
      </c>
    </row>
    <row r="771">
      <c r="A771" s="32">
        <f>IF(IFERROR($H771,0)*$J771&gt;0,$L771/86400+DATE(1970,1,1)+IF($L771*1&gt;=$G$5,$G$6,0),)</f>
        <v>0</v>
      </c>
      <c r="B771" s="22" t="e">
        <f>IF($A771&lt;&gt;"",$E771*$F771,)</f>
        <v>#VALUE!</v>
      </c>
      <c r="C771" s="12" t="str">
        <f>IF($A771&lt;&gt;"",MINIFS(Merchant!$A:$A,Merchant!$C:$C,$G$2),)</f>
        <v/>
      </c>
      <c r="D771" s="12" t="s">
        <f>IF($A771&lt;&gt;"",$K771,)</f>
      </c>
      <c r="E771" s="12" t="str">
        <v/>
      </c>
      <c r="F771" s="11" t="str">
        <f>IF($A771&lt;&gt;"",MAXIFS(Token!$C:$C,Token!$A:$A,$D771),)</f>
        <v/>
      </c>
    </row>
    <row r="772">
      <c r="A772" s="32">
        <f>IF(IFERROR($H772,0)*$J772&gt;0,$L772/86400+DATE(1970,1,1)+IF($L772*1&gt;=$G$5,$G$6,0),)</f>
        <v>0</v>
      </c>
      <c r="B772" s="22" t="e">
        <f>IF($A772&lt;&gt;"",$E772*$F772,)</f>
        <v>#VALUE!</v>
      </c>
      <c r="C772" s="12" t="str">
        <f>IF($A772&lt;&gt;"",MINIFS(Merchant!$A:$A,Merchant!$C:$C,$G$2),)</f>
        <v/>
      </c>
      <c r="D772" s="12" t="s">
        <f>IF($A772&lt;&gt;"",$K772,)</f>
      </c>
      <c r="E772" s="12" t="str">
        <v/>
      </c>
      <c r="F772" s="11" t="str">
        <f>IF($A772&lt;&gt;"",MAXIFS(Token!$C:$C,Token!$A:$A,$D772),)</f>
        <v/>
      </c>
    </row>
    <row r="773">
      <c r="A773" s="32">
        <f>IF(IFERROR($H773,0)*$J773&gt;0,$L773/86400+DATE(1970,1,1)+IF($L773*1&gt;=$G$5,$G$6,0),)</f>
        <v>0</v>
      </c>
      <c r="B773" s="22" t="e">
        <f>IF($A773&lt;&gt;"",$E773*$F773,)</f>
        <v>#VALUE!</v>
      </c>
      <c r="C773" s="12" t="str">
        <f>IF($A773&lt;&gt;"",MINIFS(Merchant!$A:$A,Merchant!$C:$C,$G$2),)</f>
        <v/>
      </c>
      <c r="D773" s="12" t="s">
        <f>IF($A773&lt;&gt;"",$K773,)</f>
      </c>
      <c r="E773" s="12" t="str">
        <v/>
      </c>
      <c r="F773" s="11" t="str">
        <f>IF($A773&lt;&gt;"",MAXIFS(Token!$C:$C,Token!$A:$A,$D773),)</f>
        <v/>
      </c>
    </row>
    <row r="774">
      <c r="A774" s="32">
        <f>IF(IFERROR($H774,0)*$J774&gt;0,$L774/86400+DATE(1970,1,1)+IF($L774*1&gt;=$G$5,$G$6,0),)</f>
        <v>0</v>
      </c>
      <c r="B774" s="22" t="e">
        <f>IF($A774&lt;&gt;"",$E774*$F774,)</f>
        <v>#VALUE!</v>
      </c>
      <c r="C774" s="12" t="str">
        <f>IF($A774&lt;&gt;"",MINIFS(Merchant!$A:$A,Merchant!$C:$C,$G$2),)</f>
        <v/>
      </c>
      <c r="D774" s="12" t="s">
        <f>IF($A774&lt;&gt;"",$K774,)</f>
      </c>
      <c r="E774" s="12" t="str">
        <v/>
      </c>
      <c r="F774" s="11" t="str">
        <f>IF($A774&lt;&gt;"",MAXIFS(Token!$C:$C,Token!$A:$A,$D774),)</f>
        <v/>
      </c>
    </row>
    <row r="775">
      <c r="A775" s="32">
        <f>IF(IFERROR($H775,0)*$J775&gt;0,$L775/86400+DATE(1970,1,1)+IF($L775*1&gt;=$G$5,$G$6,0),)</f>
        <v>0</v>
      </c>
      <c r="B775" s="22" t="e">
        <f>IF($A775&lt;&gt;"",$E775*$F775,)</f>
        <v>#VALUE!</v>
      </c>
      <c r="C775" s="12" t="str">
        <f>IF($A775&lt;&gt;"",MINIFS(Merchant!$A:$A,Merchant!$C:$C,$G$2),)</f>
        <v/>
      </c>
      <c r="D775" s="12" t="s">
        <f>IF($A775&lt;&gt;"",$K775,)</f>
      </c>
      <c r="E775" s="12" t="str">
        <v/>
      </c>
      <c r="F775" s="11" t="str">
        <f>IF($A775&lt;&gt;"",MAXIFS(Token!$C:$C,Token!$A:$A,$D775),)</f>
        <v/>
      </c>
    </row>
    <row r="776">
      <c r="A776" s="32">
        <f>IF(IFERROR($H776,0)*$J776&gt;0,$L776/86400+DATE(1970,1,1)+IF($L776*1&gt;=$G$5,$G$6,0),)</f>
        <v>0</v>
      </c>
      <c r="B776" s="22" t="e">
        <f>IF($A776&lt;&gt;"",$E776*$F776,)</f>
        <v>#VALUE!</v>
      </c>
      <c r="C776" s="12" t="str">
        <f>IF($A776&lt;&gt;"",MINIFS(Merchant!$A:$A,Merchant!$C:$C,$G$2),)</f>
        <v/>
      </c>
      <c r="D776" s="12" t="s">
        <f>IF($A776&lt;&gt;"",$K776,)</f>
      </c>
      <c r="E776" s="12" t="str">
        <v/>
      </c>
      <c r="F776" s="11" t="str">
        <f>IF($A776&lt;&gt;"",MAXIFS(Token!$C:$C,Token!$A:$A,$D776),)</f>
        <v/>
      </c>
    </row>
    <row r="777">
      <c r="A777" s="32">
        <f>IF(IFERROR($H777,0)*$J777&gt;0,$L777/86400+DATE(1970,1,1)+IF($L777*1&gt;=$G$5,$G$6,0),)</f>
        <v>0</v>
      </c>
      <c r="B777" s="22" t="e">
        <f>IF($A777&lt;&gt;"",$E777*$F777,)</f>
        <v>#VALUE!</v>
      </c>
      <c r="C777" s="12" t="str">
        <f>IF($A777&lt;&gt;"",MINIFS(Merchant!$A:$A,Merchant!$C:$C,$G$2),)</f>
        <v/>
      </c>
      <c r="D777" s="12" t="s">
        <f>IF($A777&lt;&gt;"",$K777,)</f>
      </c>
      <c r="E777" s="12" t="str">
        <v/>
      </c>
      <c r="F777" s="11" t="str">
        <f>IF($A777&lt;&gt;"",MAXIFS(Token!$C:$C,Token!$A:$A,$D777),)</f>
        <v/>
      </c>
    </row>
    <row r="778">
      <c r="A778" s="32">
        <f>IF(IFERROR($H778,0)*$J778&gt;0,$L778/86400+DATE(1970,1,1)+IF($L778*1&gt;=$G$5,$G$6,0),)</f>
        <v>0</v>
      </c>
      <c r="B778" s="22" t="e">
        <f>IF($A778&lt;&gt;"",$E778*$F778,)</f>
        <v>#VALUE!</v>
      </c>
      <c r="C778" s="12" t="str">
        <f>IF($A778&lt;&gt;"",MINIFS(Merchant!$A:$A,Merchant!$C:$C,$G$2),)</f>
        <v/>
      </c>
      <c r="D778" s="12" t="s">
        <f>IF($A778&lt;&gt;"",$K778,)</f>
      </c>
      <c r="E778" s="12" t="str">
        <v/>
      </c>
      <c r="F778" s="11" t="str">
        <f>IF($A778&lt;&gt;"",MAXIFS(Token!$C:$C,Token!$A:$A,$D778),)</f>
        <v/>
      </c>
    </row>
    <row r="779">
      <c r="A779" s="32">
        <f>IF(IFERROR($H779,0)*$J779&gt;0,$L779/86400+DATE(1970,1,1)+IF($L779*1&gt;=$G$5,$G$6,0),)</f>
        <v>0</v>
      </c>
      <c r="B779" s="22" t="e">
        <f>IF($A779&lt;&gt;"",$E779*$F779,)</f>
        <v>#VALUE!</v>
      </c>
      <c r="C779" s="12" t="str">
        <f>IF($A779&lt;&gt;"",MINIFS(Merchant!$A:$A,Merchant!$C:$C,$G$2),)</f>
        <v/>
      </c>
      <c r="D779" s="12" t="s">
        <f>IF($A779&lt;&gt;"",$K779,)</f>
      </c>
      <c r="E779" s="12" t="str">
        <v/>
      </c>
      <c r="F779" s="11" t="str">
        <f>IF($A779&lt;&gt;"",MAXIFS(Token!$C:$C,Token!$A:$A,$D779),)</f>
        <v/>
      </c>
    </row>
    <row r="780">
      <c r="A780" s="32">
        <f>IF(IFERROR($H780,0)*$J780&gt;0,$L780/86400+DATE(1970,1,1)+IF($L780*1&gt;=$G$5,$G$6,0),)</f>
        <v>0</v>
      </c>
      <c r="B780" s="22" t="e">
        <f>IF($A780&lt;&gt;"",$E780*$F780,)</f>
        <v>#VALUE!</v>
      </c>
      <c r="C780" s="12" t="str">
        <f>IF($A780&lt;&gt;"",MINIFS(Merchant!$A:$A,Merchant!$C:$C,$G$2),)</f>
        <v/>
      </c>
      <c r="D780" s="12" t="s">
        <f>IF($A780&lt;&gt;"",$K780,)</f>
      </c>
      <c r="E780" s="12" t="str">
        <v/>
      </c>
      <c r="F780" s="11" t="str">
        <f>IF($A780&lt;&gt;"",MAXIFS(Token!$C:$C,Token!$A:$A,$D780),)</f>
        <v/>
      </c>
    </row>
    <row r="781">
      <c r="A781" s="32">
        <f>IF(IFERROR($H781,0)*$J781&gt;0,$L781/86400+DATE(1970,1,1)+IF($L781*1&gt;=$G$5,$G$6,0),)</f>
        <v>0</v>
      </c>
      <c r="B781" s="22" t="e">
        <f>IF($A781&lt;&gt;"",$E781*$F781,)</f>
        <v>#VALUE!</v>
      </c>
      <c r="C781" s="12" t="str">
        <f>IF($A781&lt;&gt;"",MINIFS(Merchant!$A:$A,Merchant!$C:$C,$G$2),)</f>
        <v/>
      </c>
      <c r="D781" s="12" t="s">
        <f>IF($A781&lt;&gt;"",$K781,)</f>
      </c>
      <c r="E781" s="12" t="str">
        <v/>
      </c>
      <c r="F781" s="11" t="str">
        <f>IF($A781&lt;&gt;"",MAXIFS(Token!$C:$C,Token!$A:$A,$D781),)</f>
        <v/>
      </c>
    </row>
    <row r="782">
      <c r="A782" s="32">
        <f>IF(IFERROR($H782,0)*$J782&gt;0,$L782/86400+DATE(1970,1,1)+IF($L782*1&gt;=$G$5,$G$6,0),)</f>
        <v>0</v>
      </c>
      <c r="B782" s="22" t="e">
        <f>IF($A782&lt;&gt;"",$E782*$F782,)</f>
        <v>#VALUE!</v>
      </c>
      <c r="C782" s="12" t="str">
        <f>IF($A782&lt;&gt;"",MINIFS(Merchant!$A:$A,Merchant!$C:$C,$G$2),)</f>
        <v/>
      </c>
      <c r="D782" s="12" t="s">
        <f>IF($A782&lt;&gt;"",$K782,)</f>
      </c>
      <c r="E782" s="12" t="str">
        <v/>
      </c>
      <c r="F782" s="11" t="str">
        <f>IF($A782&lt;&gt;"",MAXIFS(Token!$C:$C,Token!$A:$A,$D782),)</f>
        <v/>
      </c>
    </row>
    <row r="783">
      <c r="A783" s="32">
        <f>IF(IFERROR($H783,0)*$J783&gt;0,$L783/86400+DATE(1970,1,1)+IF($L783*1&gt;=$G$5,$G$6,0),)</f>
        <v>0</v>
      </c>
      <c r="B783" s="22" t="e">
        <f>IF($A783&lt;&gt;"",$E783*$F783,)</f>
        <v>#VALUE!</v>
      </c>
      <c r="C783" s="12" t="str">
        <f>IF($A783&lt;&gt;"",MINIFS(Merchant!$A:$A,Merchant!$C:$C,$G$2),)</f>
        <v/>
      </c>
      <c r="D783" s="12" t="s">
        <f>IF($A783&lt;&gt;"",$K783,)</f>
      </c>
      <c r="E783" s="12" t="str">
        <v/>
      </c>
      <c r="F783" s="11" t="str">
        <f>IF($A783&lt;&gt;"",MAXIFS(Token!$C:$C,Token!$A:$A,$D783),)</f>
        <v/>
      </c>
    </row>
    <row r="784">
      <c r="A784" s="32">
        <f>IF(IFERROR($H784,0)*$J784&gt;0,$L784/86400+DATE(1970,1,1)+IF($L784*1&gt;=$G$5,$G$6,0),)</f>
        <v>0</v>
      </c>
      <c r="B784" s="22" t="e">
        <f>IF($A784&lt;&gt;"",$E784*$F784,)</f>
        <v>#VALUE!</v>
      </c>
      <c r="C784" s="12" t="str">
        <f>IF($A784&lt;&gt;"",MINIFS(Merchant!$A:$A,Merchant!$C:$C,$G$2),)</f>
        <v/>
      </c>
      <c r="D784" s="12" t="s">
        <f>IF($A784&lt;&gt;"",$K784,)</f>
      </c>
      <c r="E784" s="12" t="str">
        <v/>
      </c>
      <c r="F784" s="11" t="str">
        <f>IF($A784&lt;&gt;"",MAXIFS(Token!$C:$C,Token!$A:$A,$D784),)</f>
        <v/>
      </c>
    </row>
    <row r="785">
      <c r="A785" s="32">
        <f>IF(IFERROR($H785,0)*$J785&gt;0,$L785/86400+DATE(1970,1,1)+IF($L785*1&gt;=$G$5,$G$6,0),)</f>
        <v>0</v>
      </c>
      <c r="B785" s="22" t="e">
        <f>IF($A785&lt;&gt;"",$E785*$F785,)</f>
        <v>#VALUE!</v>
      </c>
      <c r="C785" s="12" t="str">
        <f>IF($A785&lt;&gt;"",MINIFS(Merchant!$A:$A,Merchant!$C:$C,$G$2),)</f>
        <v/>
      </c>
      <c r="D785" s="12" t="s">
        <f>IF($A785&lt;&gt;"",$K785,)</f>
      </c>
      <c r="E785" s="12" t="str">
        <v/>
      </c>
      <c r="F785" s="11" t="str">
        <f>IF($A785&lt;&gt;"",MAXIFS(Token!$C:$C,Token!$A:$A,$D785),)</f>
        <v/>
      </c>
    </row>
    <row r="786">
      <c r="A786" s="32">
        <f>IF(IFERROR($H786,0)*$J786&gt;0,$L786/86400+DATE(1970,1,1)+IF($L786*1&gt;=$G$5,$G$6,0),)</f>
        <v>0</v>
      </c>
      <c r="B786" s="22" t="e">
        <f>IF($A786&lt;&gt;"",$E786*$F786,)</f>
        <v>#VALUE!</v>
      </c>
      <c r="C786" s="12" t="str">
        <f>IF($A786&lt;&gt;"",MINIFS(Merchant!$A:$A,Merchant!$C:$C,$G$2),)</f>
        <v/>
      </c>
      <c r="D786" s="12" t="s">
        <f>IF($A786&lt;&gt;"",$K786,)</f>
      </c>
      <c r="E786" s="12" t="str">
        <v/>
      </c>
      <c r="F786" s="11" t="str">
        <f>IF($A786&lt;&gt;"",MAXIFS(Token!$C:$C,Token!$A:$A,$D786),)</f>
        <v/>
      </c>
    </row>
    <row r="787">
      <c r="A787" s="32">
        <f>IF(IFERROR($H787,0)*$J787&gt;0,$L787/86400+DATE(1970,1,1)+IF($L787*1&gt;=$G$5,$G$6,0),)</f>
        <v>0</v>
      </c>
      <c r="B787" s="22" t="e">
        <f>IF($A787&lt;&gt;"",$E787*$F787,)</f>
        <v>#VALUE!</v>
      </c>
      <c r="C787" s="12" t="str">
        <f>IF($A787&lt;&gt;"",MINIFS(Merchant!$A:$A,Merchant!$C:$C,$G$2),)</f>
        <v/>
      </c>
      <c r="D787" s="12" t="s">
        <f>IF($A787&lt;&gt;"",$K787,)</f>
      </c>
      <c r="E787" s="12" t="str">
        <v/>
      </c>
      <c r="F787" s="11" t="str">
        <f>IF($A787&lt;&gt;"",MAXIFS(Token!$C:$C,Token!$A:$A,$D787),)</f>
        <v/>
      </c>
    </row>
    <row r="788">
      <c r="A788" s="32">
        <f>IF(IFERROR($H788,0)*$J788&gt;0,$L788/86400+DATE(1970,1,1)+IF($L788*1&gt;=$G$5,$G$6,0),)</f>
        <v>0</v>
      </c>
      <c r="B788" s="22" t="e">
        <f>IF($A788&lt;&gt;"",$E788*$F788,)</f>
        <v>#VALUE!</v>
      </c>
      <c r="C788" s="12" t="str">
        <f>IF($A788&lt;&gt;"",MINIFS(Merchant!$A:$A,Merchant!$C:$C,$G$2),)</f>
        <v/>
      </c>
      <c r="D788" s="12" t="s">
        <f>IF($A788&lt;&gt;"",$K788,)</f>
      </c>
      <c r="E788" s="12" t="str">
        <v/>
      </c>
      <c r="F788" s="11" t="str">
        <f>IF($A788&lt;&gt;"",MAXIFS(Token!$C:$C,Token!$A:$A,$D788),)</f>
        <v/>
      </c>
    </row>
    <row r="789">
      <c r="A789" s="32">
        <f>IF(IFERROR($H789,0)*$J789&gt;0,$L789/86400+DATE(1970,1,1)+IF($L789*1&gt;=$G$5,$G$6,0),)</f>
        <v>0</v>
      </c>
      <c r="B789" s="22" t="e">
        <f>IF($A789&lt;&gt;"",$E789*$F789,)</f>
        <v>#VALUE!</v>
      </c>
      <c r="C789" s="12" t="str">
        <f>IF($A789&lt;&gt;"",MINIFS(Merchant!$A:$A,Merchant!$C:$C,$G$2),)</f>
        <v/>
      </c>
      <c r="D789" s="12" t="s">
        <f>IF($A789&lt;&gt;"",$K789,)</f>
      </c>
      <c r="E789" s="12" t="str">
        <v/>
      </c>
      <c r="F789" s="11" t="str">
        <f>IF($A789&lt;&gt;"",MAXIFS(Token!$C:$C,Token!$A:$A,$D789),)</f>
        <v/>
      </c>
    </row>
    <row r="790">
      <c r="A790" s="32">
        <f>IF(IFERROR($H790,0)*$J790&gt;0,$L790/86400+DATE(1970,1,1)+IF($L790*1&gt;=$G$5,$G$6,0),)</f>
        <v>0</v>
      </c>
      <c r="B790" s="22" t="e">
        <f>IF($A790&lt;&gt;"",$E790*$F790,)</f>
        <v>#VALUE!</v>
      </c>
      <c r="C790" s="12" t="str">
        <f>IF($A790&lt;&gt;"",MINIFS(Merchant!$A:$A,Merchant!$C:$C,$G$2),)</f>
        <v/>
      </c>
      <c r="D790" s="12" t="s">
        <f>IF($A790&lt;&gt;"",$K790,)</f>
      </c>
      <c r="E790" s="12" t="str">
        <v/>
      </c>
      <c r="F790" s="11" t="str">
        <f>IF($A790&lt;&gt;"",MAXIFS(Token!$C:$C,Token!$A:$A,$D790),)</f>
        <v/>
      </c>
    </row>
    <row r="791">
      <c r="A791" s="32">
        <f>IF(IFERROR($H791,0)*$J791&gt;0,$L791/86400+DATE(1970,1,1)+IF($L791*1&gt;=$G$5,$G$6,0),)</f>
        <v>0</v>
      </c>
      <c r="B791" s="22" t="e">
        <f>IF($A791&lt;&gt;"",$E791*$F791,)</f>
        <v>#VALUE!</v>
      </c>
      <c r="C791" s="12" t="str">
        <f>IF($A791&lt;&gt;"",MINIFS(Merchant!$A:$A,Merchant!$C:$C,$G$2),)</f>
        <v/>
      </c>
      <c r="D791" s="12" t="s">
        <f>IF($A791&lt;&gt;"",$K791,)</f>
      </c>
      <c r="E791" s="12" t="str">
        <v/>
      </c>
      <c r="F791" s="11" t="str">
        <f>IF($A791&lt;&gt;"",MAXIFS(Token!$C:$C,Token!$A:$A,$D791),)</f>
        <v/>
      </c>
    </row>
    <row r="792">
      <c r="A792" s="32">
        <f>IF(IFERROR($H792,0)*$J792&gt;0,$L792/86400+DATE(1970,1,1)+IF($L792*1&gt;=$G$5,$G$6,0),)</f>
        <v>0</v>
      </c>
      <c r="B792" s="22" t="e">
        <f>IF($A792&lt;&gt;"",$E792*$F792,)</f>
        <v>#VALUE!</v>
      </c>
      <c r="C792" s="12" t="str">
        <f>IF($A792&lt;&gt;"",MINIFS(Merchant!$A:$A,Merchant!$C:$C,$G$2),)</f>
        <v/>
      </c>
      <c r="D792" s="12" t="s">
        <f>IF($A792&lt;&gt;"",$K792,)</f>
      </c>
      <c r="E792" s="12" t="str">
        <v/>
      </c>
      <c r="F792" s="11" t="str">
        <f>IF($A792&lt;&gt;"",MAXIFS(Token!$C:$C,Token!$A:$A,$D792),)</f>
        <v/>
      </c>
    </row>
    <row r="793">
      <c r="A793" s="32">
        <f>IF(IFERROR($H793,0)*$J793&gt;0,$L793/86400+DATE(1970,1,1)+IF($L793*1&gt;=$G$5,$G$6,0),)</f>
        <v>0</v>
      </c>
      <c r="B793" s="22" t="e">
        <f>IF($A793&lt;&gt;"",$E793*$F793,)</f>
        <v>#VALUE!</v>
      </c>
      <c r="C793" s="12" t="str">
        <f>IF($A793&lt;&gt;"",MINIFS(Merchant!$A:$A,Merchant!$C:$C,$G$2),)</f>
        <v/>
      </c>
      <c r="D793" s="12" t="s">
        <f>IF($A793&lt;&gt;"",$K793,)</f>
      </c>
      <c r="E793" s="12" t="str">
        <v/>
      </c>
      <c r="F793" s="11" t="str">
        <f>IF($A793&lt;&gt;"",MAXIFS(Token!$C:$C,Token!$A:$A,$D793),)</f>
        <v/>
      </c>
    </row>
    <row r="794">
      <c r="A794" s="32">
        <f>IF(IFERROR($H794,0)*$J794&gt;0,$L794/86400+DATE(1970,1,1)+IF($L794*1&gt;=$G$5,$G$6,0),)</f>
        <v>0</v>
      </c>
      <c r="B794" s="22" t="e">
        <f>IF($A794&lt;&gt;"",$E794*$F794,)</f>
        <v>#VALUE!</v>
      </c>
      <c r="C794" s="12" t="str">
        <f>IF($A794&lt;&gt;"",MINIFS(Merchant!$A:$A,Merchant!$C:$C,$G$2),)</f>
        <v/>
      </c>
      <c r="D794" s="12" t="s">
        <f>IF($A794&lt;&gt;"",$K794,)</f>
      </c>
      <c r="E794" s="12" t="str">
        <v/>
      </c>
      <c r="F794" s="11" t="str">
        <f>IF($A794&lt;&gt;"",MAXIFS(Token!$C:$C,Token!$A:$A,$D794),)</f>
        <v/>
      </c>
    </row>
    <row r="795">
      <c r="A795" s="32">
        <f>IF(IFERROR($H795,0)*$J795&gt;0,$L795/86400+DATE(1970,1,1)+IF($L795*1&gt;=$G$5,$G$6,0),)</f>
        <v>0</v>
      </c>
      <c r="B795" s="22" t="e">
        <f>IF($A795&lt;&gt;"",$E795*$F795,)</f>
        <v>#VALUE!</v>
      </c>
      <c r="C795" s="12" t="str">
        <f>IF($A795&lt;&gt;"",MINIFS(Merchant!$A:$A,Merchant!$C:$C,$G$2),)</f>
        <v/>
      </c>
      <c r="D795" s="12" t="s">
        <f>IF($A795&lt;&gt;"",$K795,)</f>
      </c>
      <c r="E795" s="12" t="str">
        <v/>
      </c>
      <c r="F795" s="11" t="str">
        <f>IF($A795&lt;&gt;"",MAXIFS(Token!$C:$C,Token!$A:$A,$D795),)</f>
        <v/>
      </c>
    </row>
    <row r="796">
      <c r="A796" s="32">
        <f>IF(IFERROR($H796,0)*$J796&gt;0,$L796/86400+DATE(1970,1,1)+IF($L796*1&gt;=$G$5,$G$6,0),)</f>
        <v>0</v>
      </c>
      <c r="B796" s="22" t="e">
        <f>IF($A796&lt;&gt;"",$E796*$F796,)</f>
        <v>#VALUE!</v>
      </c>
      <c r="C796" s="12" t="str">
        <f>IF($A796&lt;&gt;"",MINIFS(Merchant!$A:$A,Merchant!$C:$C,$G$2),)</f>
        <v/>
      </c>
      <c r="D796" s="12" t="s">
        <f>IF($A796&lt;&gt;"",$K796,)</f>
      </c>
      <c r="E796" s="12" t="str">
        <v/>
      </c>
      <c r="F796" s="11" t="str">
        <f>IF($A796&lt;&gt;"",MAXIFS(Token!$C:$C,Token!$A:$A,$D796),)</f>
        <v/>
      </c>
    </row>
    <row r="797">
      <c r="A797" s="32">
        <f>IF(IFERROR($H797,0)*$J797&gt;0,$L797/86400+DATE(1970,1,1)+IF($L797*1&gt;=$G$5,$G$6,0),)</f>
        <v>0</v>
      </c>
      <c r="B797" s="22" t="e">
        <f>IF($A797&lt;&gt;"",$E797*$F797,)</f>
        <v>#VALUE!</v>
      </c>
      <c r="C797" s="12" t="str">
        <f>IF($A797&lt;&gt;"",MINIFS(Merchant!$A:$A,Merchant!$C:$C,$G$2),)</f>
        <v/>
      </c>
      <c r="D797" s="12" t="s">
        <f>IF($A797&lt;&gt;"",$K797,)</f>
      </c>
      <c r="E797" s="12" t="str">
        <v/>
      </c>
      <c r="F797" s="11" t="str">
        <f>IF($A797&lt;&gt;"",MAXIFS(Token!$C:$C,Token!$A:$A,$D797),)</f>
        <v/>
      </c>
    </row>
    <row r="798">
      <c r="A798" s="32">
        <f>IF(IFERROR($H798,0)*$J798&gt;0,$L798/86400+DATE(1970,1,1)+IF($L798*1&gt;=$G$5,$G$6,0),)</f>
        <v>0</v>
      </c>
      <c r="B798" s="22" t="e">
        <f>IF($A798&lt;&gt;"",$E798*$F798,)</f>
        <v>#VALUE!</v>
      </c>
      <c r="C798" s="12" t="str">
        <f>IF($A798&lt;&gt;"",MINIFS(Merchant!$A:$A,Merchant!$C:$C,$G$2),)</f>
        <v/>
      </c>
      <c r="D798" s="12" t="s">
        <f>IF($A798&lt;&gt;"",$K798,)</f>
      </c>
      <c r="E798" s="12" t="str">
        <v/>
      </c>
      <c r="F798" s="11" t="str">
        <f>IF($A798&lt;&gt;"",MAXIFS(Token!$C:$C,Token!$A:$A,$D798),)</f>
        <v/>
      </c>
    </row>
    <row r="799">
      <c r="A799" s="32">
        <f>IF(IFERROR($H799,0)*$J799&gt;0,$L799/86400+DATE(1970,1,1)+IF($L799*1&gt;=$G$5,$G$6,0),)</f>
        <v>0</v>
      </c>
      <c r="B799" s="22" t="e">
        <f>IF($A799&lt;&gt;"",$E799*$F799,)</f>
        <v>#VALUE!</v>
      </c>
      <c r="C799" s="12" t="str">
        <f>IF($A799&lt;&gt;"",MINIFS(Merchant!$A:$A,Merchant!$C:$C,$G$2),)</f>
        <v/>
      </c>
      <c r="D799" s="12" t="s">
        <f>IF($A799&lt;&gt;"",$K799,)</f>
      </c>
      <c r="E799" s="12" t="str">
        <v/>
      </c>
      <c r="F799" s="11" t="str">
        <f>IF($A799&lt;&gt;"",MAXIFS(Token!$C:$C,Token!$A:$A,$D799),)</f>
        <v/>
      </c>
    </row>
    <row r="800">
      <c r="A800" s="32">
        <f>IF(IFERROR($H800,0)*$J800&gt;0,$L800/86400+DATE(1970,1,1)+IF($L800*1&gt;=$G$5,$G$6,0),)</f>
        <v>0</v>
      </c>
      <c r="B800" s="22" t="e">
        <f>IF($A800&lt;&gt;"",$E800*$F800,)</f>
        <v>#VALUE!</v>
      </c>
      <c r="C800" s="12" t="str">
        <f>IF($A800&lt;&gt;"",MINIFS(Merchant!$A:$A,Merchant!$C:$C,$G$2),)</f>
        <v/>
      </c>
      <c r="D800" s="12" t="s">
        <f>IF($A800&lt;&gt;"",$K800,)</f>
      </c>
      <c r="E800" s="12" t="str">
        <v/>
      </c>
      <c r="F800" s="11" t="str">
        <f>IF($A800&lt;&gt;"",MAXIFS(Token!$C:$C,Token!$A:$A,$D800),)</f>
        <v/>
      </c>
    </row>
    <row r="801">
      <c r="A801" s="32">
        <f>IF(IFERROR($H801,0)*$J801&gt;0,$L801/86400+DATE(1970,1,1)+IF($L801*1&gt;=$G$5,$G$6,0),)</f>
        <v>0</v>
      </c>
      <c r="B801" s="22" t="e">
        <f>IF($A801&lt;&gt;"",$E801*$F801,)</f>
        <v>#VALUE!</v>
      </c>
      <c r="C801" s="12" t="str">
        <f>IF($A801&lt;&gt;"",MINIFS(Merchant!$A:$A,Merchant!$C:$C,$G$2),)</f>
        <v/>
      </c>
      <c r="D801" s="12" t="s">
        <f>IF($A801&lt;&gt;"",$K801,)</f>
      </c>
      <c r="E801" s="12" t="str">
        <v/>
      </c>
      <c r="F801" s="11" t="str">
        <f>IF($A801&lt;&gt;"",MAXIFS(Token!$C:$C,Token!$A:$A,$D801),)</f>
        <v/>
      </c>
    </row>
    <row r="802">
      <c r="A802" s="32">
        <f>IF(IFERROR($H802,0)*$J802&gt;0,$L802/86400+DATE(1970,1,1)+IF($L802*1&gt;=$G$5,$G$6,0),)</f>
        <v>0</v>
      </c>
      <c r="B802" s="22" t="e">
        <f>IF($A802&lt;&gt;"",$E802*$F802,)</f>
        <v>#VALUE!</v>
      </c>
      <c r="C802" s="12" t="str">
        <f>IF($A802&lt;&gt;"",MINIFS(Merchant!$A:$A,Merchant!$C:$C,$G$2),)</f>
        <v/>
      </c>
      <c r="D802" s="12" t="s">
        <f>IF($A802&lt;&gt;"",$K802,)</f>
      </c>
      <c r="E802" s="12" t="str">
        <v/>
      </c>
      <c r="F802" s="11" t="str">
        <f>IF($A802&lt;&gt;"",MAXIFS(Token!$C:$C,Token!$A:$A,$D802),)</f>
        <v/>
      </c>
    </row>
    <row r="803">
      <c r="A803" s="32">
        <f>IF(IFERROR($H803,0)*$J803&gt;0,$L803/86400+DATE(1970,1,1)+IF($L803*1&gt;=$G$5,$G$6,0),)</f>
        <v>0</v>
      </c>
      <c r="B803" s="22" t="e">
        <f>IF($A803&lt;&gt;"",$E803*$F803,)</f>
        <v>#VALUE!</v>
      </c>
      <c r="C803" s="12" t="str">
        <f>IF($A803&lt;&gt;"",MINIFS(Merchant!$A:$A,Merchant!$C:$C,$G$2),)</f>
        <v/>
      </c>
      <c r="D803" s="12" t="s">
        <f>IF($A803&lt;&gt;"",$K803,)</f>
      </c>
      <c r="E803" s="12" t="str">
        <v/>
      </c>
      <c r="F803" s="11" t="str">
        <f>IF($A803&lt;&gt;"",MAXIFS(Token!$C:$C,Token!$A:$A,$D803),)</f>
        <v/>
      </c>
    </row>
    <row r="804">
      <c r="A804" s="32">
        <f>IF(IFERROR($H804,0)*$J804&gt;0,$L804/86400+DATE(1970,1,1)+IF($L804*1&gt;=$G$5,$G$6,0),)</f>
        <v>0</v>
      </c>
      <c r="B804" s="22" t="e">
        <f>IF($A804&lt;&gt;"",$E804*$F804,)</f>
        <v>#VALUE!</v>
      </c>
      <c r="C804" s="12" t="str">
        <f>IF($A804&lt;&gt;"",MINIFS(Merchant!$A:$A,Merchant!$C:$C,$G$2),)</f>
        <v/>
      </c>
      <c r="D804" s="12" t="s">
        <f>IF($A804&lt;&gt;"",$K804,)</f>
      </c>
      <c r="E804" s="12" t="str">
        <v/>
      </c>
      <c r="F804" s="11" t="str">
        <f>IF($A804&lt;&gt;"",MAXIFS(Token!$C:$C,Token!$A:$A,$D804),)</f>
        <v/>
      </c>
    </row>
    <row r="805">
      <c r="A805" s="32">
        <f>IF(IFERROR($H805,0)*$J805&gt;0,$L805/86400+DATE(1970,1,1)+IF($L805*1&gt;=$G$5,$G$6,0),)</f>
        <v>0</v>
      </c>
      <c r="B805" s="22" t="e">
        <f>IF($A805&lt;&gt;"",$E805*$F805,)</f>
        <v>#VALUE!</v>
      </c>
      <c r="C805" s="12" t="str">
        <f>IF($A805&lt;&gt;"",MINIFS(Merchant!$A:$A,Merchant!$C:$C,$G$2),)</f>
        <v/>
      </c>
      <c r="D805" s="12" t="s">
        <f>IF($A805&lt;&gt;"",$K805,)</f>
      </c>
      <c r="E805" s="12" t="str">
        <v/>
      </c>
      <c r="F805" s="11" t="str">
        <f>IF($A805&lt;&gt;"",MAXIFS(Token!$C:$C,Token!$A:$A,$D805),)</f>
        <v/>
      </c>
    </row>
    <row r="806">
      <c r="A806" s="32">
        <f>IF(IFERROR($H806,0)*$J806&gt;0,$L806/86400+DATE(1970,1,1)+IF($L806*1&gt;=$G$5,$G$6,0),)</f>
        <v>0</v>
      </c>
      <c r="B806" s="22" t="e">
        <f>IF($A806&lt;&gt;"",$E806*$F806,)</f>
        <v>#VALUE!</v>
      </c>
      <c r="C806" s="12" t="str">
        <f>IF($A806&lt;&gt;"",MINIFS(Merchant!$A:$A,Merchant!$C:$C,$G$2),)</f>
        <v/>
      </c>
      <c r="D806" s="12" t="s">
        <f>IF($A806&lt;&gt;"",$K806,)</f>
      </c>
      <c r="E806" s="12" t="str">
        <v/>
      </c>
      <c r="F806" s="11" t="str">
        <f>IF($A806&lt;&gt;"",MAXIFS(Token!$C:$C,Token!$A:$A,$D806),)</f>
        <v/>
      </c>
    </row>
    <row r="807">
      <c r="A807" s="32">
        <f>IF(IFERROR($H807,0)*$J807&gt;0,$L807/86400+DATE(1970,1,1)+IF($L807*1&gt;=$G$5,$G$6,0),)</f>
        <v>0</v>
      </c>
      <c r="B807" s="22" t="e">
        <f>IF($A807&lt;&gt;"",$E807*$F807,)</f>
        <v>#VALUE!</v>
      </c>
      <c r="C807" s="12" t="str">
        <f>IF($A807&lt;&gt;"",MINIFS(Merchant!$A:$A,Merchant!$C:$C,$G$2),)</f>
        <v/>
      </c>
      <c r="D807" s="12" t="s">
        <f>IF($A807&lt;&gt;"",$K807,)</f>
      </c>
      <c r="E807" s="12" t="str">
        <v/>
      </c>
      <c r="F807" s="11" t="str">
        <f>IF($A807&lt;&gt;"",MAXIFS(Token!$C:$C,Token!$A:$A,$D807),)</f>
        <v/>
      </c>
    </row>
    <row r="808">
      <c r="A808" s="32">
        <f>IF(IFERROR($H808,0)*$J808&gt;0,$L808/86400+DATE(1970,1,1)+IF($L808*1&gt;=$G$5,$G$6,0),)</f>
        <v>0</v>
      </c>
      <c r="B808" s="22" t="e">
        <f>IF($A808&lt;&gt;"",$E808*$F808,)</f>
        <v>#VALUE!</v>
      </c>
      <c r="C808" s="12" t="str">
        <f>IF($A808&lt;&gt;"",MINIFS(Merchant!$A:$A,Merchant!$C:$C,$G$2),)</f>
        <v/>
      </c>
      <c r="D808" s="12" t="s">
        <f>IF($A808&lt;&gt;"",$K808,)</f>
      </c>
      <c r="E808" s="12" t="str">
        <v/>
      </c>
      <c r="F808" s="11" t="str">
        <f>IF($A808&lt;&gt;"",MAXIFS(Token!$C:$C,Token!$A:$A,$D808),)</f>
        <v/>
      </c>
    </row>
    <row r="809">
      <c r="A809" s="32">
        <f>IF(IFERROR($H809,0)*$J809&gt;0,$L809/86400+DATE(1970,1,1)+IF($L809*1&gt;=$G$5,$G$6,0),)</f>
        <v>0</v>
      </c>
      <c r="B809" s="22" t="e">
        <f>IF($A809&lt;&gt;"",$E809*$F809,)</f>
        <v>#VALUE!</v>
      </c>
      <c r="C809" s="12" t="str">
        <f>IF($A809&lt;&gt;"",MINIFS(Merchant!$A:$A,Merchant!$C:$C,$G$2),)</f>
        <v/>
      </c>
      <c r="D809" s="12" t="s">
        <f>IF($A809&lt;&gt;"",$K809,)</f>
      </c>
      <c r="E809" s="12" t="str">
        <v/>
      </c>
      <c r="F809" s="11" t="str">
        <f>IF($A809&lt;&gt;"",MAXIFS(Token!$C:$C,Token!$A:$A,$D809),)</f>
        <v/>
      </c>
    </row>
    <row r="810">
      <c r="A810" s="32">
        <f>IF(IFERROR($H810,0)*$J810&gt;0,$L810/86400+DATE(1970,1,1)+IF($L810*1&gt;=$G$5,$G$6,0),)</f>
        <v>0</v>
      </c>
      <c r="B810" s="22" t="e">
        <f>IF($A810&lt;&gt;"",$E810*$F810,)</f>
        <v>#VALUE!</v>
      </c>
      <c r="C810" s="12" t="str">
        <f>IF($A810&lt;&gt;"",MINIFS(Merchant!$A:$A,Merchant!$C:$C,$G$2),)</f>
        <v/>
      </c>
      <c r="D810" s="12" t="s">
        <f>IF($A810&lt;&gt;"",$K810,)</f>
      </c>
      <c r="E810" s="12" t="str">
        <v/>
      </c>
      <c r="F810" s="11" t="str">
        <f>IF($A810&lt;&gt;"",MAXIFS(Token!$C:$C,Token!$A:$A,$D810),)</f>
        <v/>
      </c>
    </row>
    <row r="811">
      <c r="A811" s="32">
        <f>IF(IFERROR($H811,0)*$J811&gt;0,$L811/86400+DATE(1970,1,1)+IF($L811*1&gt;=$G$5,$G$6,0),)</f>
        <v>0</v>
      </c>
      <c r="B811" s="22" t="e">
        <f>IF($A811&lt;&gt;"",$E811*$F811,)</f>
        <v>#VALUE!</v>
      </c>
      <c r="C811" s="12" t="str">
        <f>IF($A811&lt;&gt;"",MINIFS(Merchant!$A:$A,Merchant!$C:$C,$G$2),)</f>
        <v/>
      </c>
      <c r="D811" s="12" t="s">
        <f>IF($A811&lt;&gt;"",$K811,)</f>
      </c>
      <c r="E811" s="12" t="str">
        <v/>
      </c>
      <c r="F811" s="11" t="str">
        <f>IF($A811&lt;&gt;"",MAXIFS(Token!$C:$C,Token!$A:$A,$D811),)</f>
        <v/>
      </c>
    </row>
    <row r="812">
      <c r="A812" s="32">
        <f>IF(IFERROR($H812,0)*$J812&gt;0,$L812/86400+DATE(1970,1,1)+IF($L812*1&gt;=$G$5,$G$6,0),)</f>
        <v>0</v>
      </c>
      <c r="B812" s="22" t="e">
        <f>IF($A812&lt;&gt;"",$E812*$F812,)</f>
        <v>#VALUE!</v>
      </c>
      <c r="C812" s="12" t="str">
        <f>IF($A812&lt;&gt;"",MINIFS(Merchant!$A:$A,Merchant!$C:$C,$G$2),)</f>
        <v/>
      </c>
      <c r="D812" s="12" t="s">
        <f>IF($A812&lt;&gt;"",$K812,)</f>
      </c>
      <c r="E812" s="12" t="str">
        <v/>
      </c>
      <c r="F812" s="11" t="str">
        <f>IF($A812&lt;&gt;"",MAXIFS(Token!$C:$C,Token!$A:$A,$D812),)</f>
        <v/>
      </c>
    </row>
    <row r="813">
      <c r="A813" s="32">
        <f>IF(IFERROR($H813,0)*$J813&gt;0,$L813/86400+DATE(1970,1,1)+IF($L813*1&gt;=$G$5,$G$6,0),)</f>
        <v>0</v>
      </c>
      <c r="B813" s="22" t="e">
        <f>IF($A813&lt;&gt;"",$E813*$F813,)</f>
        <v>#VALUE!</v>
      </c>
      <c r="C813" s="12" t="str">
        <f>IF($A813&lt;&gt;"",MINIFS(Merchant!$A:$A,Merchant!$C:$C,$G$2),)</f>
        <v/>
      </c>
      <c r="D813" s="12" t="s">
        <f>IF($A813&lt;&gt;"",$K813,)</f>
      </c>
      <c r="E813" s="12" t="str">
        <v/>
      </c>
      <c r="F813" s="11" t="str">
        <f>IF($A813&lt;&gt;"",MAXIFS(Token!$C:$C,Token!$A:$A,$D813),)</f>
        <v/>
      </c>
    </row>
    <row r="814">
      <c r="A814" s="32">
        <f>IF(IFERROR($H814,0)*$J814&gt;0,$L814/86400+DATE(1970,1,1)+IF($L814*1&gt;=$G$5,$G$6,0),)</f>
        <v>0</v>
      </c>
      <c r="B814" s="22" t="e">
        <f>IF($A814&lt;&gt;"",$E814*$F814,)</f>
        <v>#VALUE!</v>
      </c>
      <c r="C814" s="12" t="str">
        <f>IF($A814&lt;&gt;"",MINIFS(Merchant!$A:$A,Merchant!$C:$C,$G$2),)</f>
        <v/>
      </c>
      <c r="D814" s="12" t="s">
        <f>IF($A814&lt;&gt;"",$K814,)</f>
      </c>
      <c r="E814" s="12" t="str">
        <v/>
      </c>
      <c r="F814" s="11" t="str">
        <f>IF($A814&lt;&gt;"",MAXIFS(Token!$C:$C,Token!$A:$A,$D814),)</f>
        <v/>
      </c>
    </row>
    <row r="815">
      <c r="A815" s="32">
        <f>IF(IFERROR($H815,0)*$J815&gt;0,$L815/86400+DATE(1970,1,1)+IF($L815*1&gt;=$G$5,$G$6,0),)</f>
        <v>0</v>
      </c>
      <c r="B815" s="22" t="e">
        <f>IF($A815&lt;&gt;"",$E815*$F815,)</f>
        <v>#VALUE!</v>
      </c>
      <c r="C815" s="12" t="str">
        <f>IF($A815&lt;&gt;"",MINIFS(Merchant!$A:$A,Merchant!$C:$C,$G$2),)</f>
        <v/>
      </c>
      <c r="D815" s="12" t="s">
        <f>IF($A815&lt;&gt;"",$K815,)</f>
      </c>
      <c r="E815" s="12" t="str">
        <v/>
      </c>
      <c r="F815" s="11" t="str">
        <f>IF($A815&lt;&gt;"",MAXIFS(Token!$C:$C,Token!$A:$A,$D815),)</f>
        <v/>
      </c>
    </row>
    <row r="816">
      <c r="A816" s="32">
        <f>IF(IFERROR($H816,0)*$J816&gt;0,$L816/86400+DATE(1970,1,1)+IF($L816*1&gt;=$G$5,$G$6,0),)</f>
        <v>0</v>
      </c>
      <c r="B816" s="22" t="e">
        <f>IF($A816&lt;&gt;"",$E816*$F816,)</f>
        <v>#VALUE!</v>
      </c>
      <c r="C816" s="12" t="str">
        <f>IF($A816&lt;&gt;"",MINIFS(Merchant!$A:$A,Merchant!$C:$C,$G$2),)</f>
        <v/>
      </c>
      <c r="D816" s="12" t="s">
        <f>IF($A816&lt;&gt;"",$K816,)</f>
      </c>
      <c r="E816" s="12" t="str">
        <v/>
      </c>
      <c r="F816" s="11" t="str">
        <f>IF($A816&lt;&gt;"",MAXIFS(Token!$C:$C,Token!$A:$A,$D816),)</f>
        <v/>
      </c>
    </row>
    <row r="817">
      <c r="A817" s="32">
        <f>IF(IFERROR($H817,0)*$J817&gt;0,$L817/86400+DATE(1970,1,1)+IF($L817*1&gt;=$G$5,$G$6,0),)</f>
        <v>0</v>
      </c>
      <c r="B817" s="22" t="e">
        <f>IF($A817&lt;&gt;"",$E817*$F817,)</f>
        <v>#VALUE!</v>
      </c>
      <c r="C817" s="12" t="str">
        <f>IF($A817&lt;&gt;"",MINIFS(Merchant!$A:$A,Merchant!$C:$C,$G$2),)</f>
        <v/>
      </c>
      <c r="D817" s="12" t="s">
        <f>IF($A817&lt;&gt;"",$K817,)</f>
      </c>
      <c r="E817" s="12" t="str">
        <v/>
      </c>
      <c r="F817" s="11" t="str">
        <f>IF($A817&lt;&gt;"",MAXIFS(Token!$C:$C,Token!$A:$A,$D817),)</f>
        <v/>
      </c>
    </row>
    <row r="818">
      <c r="A818" s="32">
        <f>IF(IFERROR($H818,0)*$J818&gt;0,$L818/86400+DATE(1970,1,1)+IF($L818*1&gt;=$G$5,$G$6,0),)</f>
        <v>0</v>
      </c>
      <c r="B818" s="22" t="e">
        <f>IF($A818&lt;&gt;"",$E818*$F818,)</f>
        <v>#VALUE!</v>
      </c>
      <c r="C818" s="12" t="str">
        <f>IF($A818&lt;&gt;"",MINIFS(Merchant!$A:$A,Merchant!$C:$C,$G$2),)</f>
        <v/>
      </c>
      <c r="D818" s="12" t="s">
        <f>IF($A818&lt;&gt;"",$K818,)</f>
      </c>
      <c r="E818" s="12" t="str">
        <v/>
      </c>
      <c r="F818" s="11" t="str">
        <f>IF($A818&lt;&gt;"",MAXIFS(Token!$C:$C,Token!$A:$A,$D818),)</f>
        <v/>
      </c>
    </row>
    <row r="819">
      <c r="A819" s="32">
        <f>IF(IFERROR($H819,0)*$J819&gt;0,$L819/86400+DATE(1970,1,1)+IF($L819*1&gt;=$G$5,$G$6,0),)</f>
        <v>0</v>
      </c>
      <c r="B819" s="22" t="e">
        <f>IF($A819&lt;&gt;"",$E819*$F819,)</f>
        <v>#VALUE!</v>
      </c>
      <c r="C819" s="12" t="str">
        <f>IF($A819&lt;&gt;"",MINIFS(Merchant!$A:$A,Merchant!$C:$C,$G$2),)</f>
        <v/>
      </c>
      <c r="D819" s="12" t="s">
        <f>IF($A819&lt;&gt;"",$K819,)</f>
      </c>
      <c r="E819" s="12" t="str">
        <v/>
      </c>
      <c r="F819" s="11" t="str">
        <f>IF($A819&lt;&gt;"",MAXIFS(Token!$C:$C,Token!$A:$A,$D819),)</f>
        <v/>
      </c>
    </row>
    <row r="820">
      <c r="A820" s="32">
        <f>IF(IFERROR($H820,0)*$J820&gt;0,$L820/86400+DATE(1970,1,1)+IF($L820*1&gt;=$G$5,$G$6,0),)</f>
        <v>0</v>
      </c>
      <c r="B820" s="22" t="e">
        <f>IF($A820&lt;&gt;"",$E820*$F820,)</f>
        <v>#VALUE!</v>
      </c>
      <c r="C820" s="12" t="str">
        <f>IF($A820&lt;&gt;"",MINIFS(Merchant!$A:$A,Merchant!$C:$C,$G$2),)</f>
        <v/>
      </c>
      <c r="D820" s="12" t="s">
        <f>IF($A820&lt;&gt;"",$K820,)</f>
      </c>
      <c r="E820" s="12" t="str">
        <v/>
      </c>
      <c r="F820" s="11" t="str">
        <f>IF($A820&lt;&gt;"",MAXIFS(Token!$C:$C,Token!$A:$A,$D820),)</f>
        <v/>
      </c>
    </row>
    <row r="821">
      <c r="A821" s="32">
        <f>IF(IFERROR($H821,0)*$J821&gt;0,$L821/86400+DATE(1970,1,1)+IF($L821*1&gt;=$G$5,$G$6,0),)</f>
        <v>0</v>
      </c>
      <c r="B821" s="22" t="e">
        <f>IF($A821&lt;&gt;"",$E821*$F821,)</f>
        <v>#VALUE!</v>
      </c>
      <c r="C821" s="12" t="str">
        <f>IF($A821&lt;&gt;"",MINIFS(Merchant!$A:$A,Merchant!$C:$C,$G$2),)</f>
        <v/>
      </c>
      <c r="D821" s="12" t="s">
        <f>IF($A821&lt;&gt;"",$K821,)</f>
      </c>
      <c r="E821" s="12" t="str">
        <v/>
      </c>
      <c r="F821" s="11" t="str">
        <f>IF($A821&lt;&gt;"",MAXIFS(Token!$C:$C,Token!$A:$A,$D821),)</f>
        <v/>
      </c>
    </row>
    <row r="822">
      <c r="A822" s="32">
        <f>IF(IFERROR($H822,0)*$J822&gt;0,$L822/86400+DATE(1970,1,1)+IF($L822*1&gt;=$G$5,$G$6,0),)</f>
        <v>0</v>
      </c>
      <c r="B822" s="22" t="e">
        <f>IF($A822&lt;&gt;"",$E822*$F822,)</f>
        <v>#VALUE!</v>
      </c>
      <c r="C822" s="12" t="str">
        <f>IF($A822&lt;&gt;"",MINIFS(Merchant!$A:$A,Merchant!$C:$C,$G$2),)</f>
        <v/>
      </c>
      <c r="D822" s="12" t="s">
        <f>IF($A822&lt;&gt;"",$K822,)</f>
      </c>
      <c r="E822" s="12" t="str">
        <v/>
      </c>
      <c r="F822" s="11" t="str">
        <f>IF($A822&lt;&gt;"",MAXIFS(Token!$C:$C,Token!$A:$A,$D822),)</f>
        <v/>
      </c>
    </row>
    <row r="823">
      <c r="A823" s="32">
        <f>IF(IFERROR($H823,0)*$J823&gt;0,$L823/86400+DATE(1970,1,1)+IF($L823*1&gt;=$G$5,$G$6,0),)</f>
        <v>0</v>
      </c>
      <c r="B823" s="22" t="e">
        <f>IF($A823&lt;&gt;"",$E823*$F823,)</f>
        <v>#VALUE!</v>
      </c>
      <c r="C823" s="12" t="str">
        <f>IF($A823&lt;&gt;"",MINIFS(Merchant!$A:$A,Merchant!$C:$C,$G$2),)</f>
        <v/>
      </c>
      <c r="D823" s="12" t="s">
        <f>IF($A823&lt;&gt;"",$K823,)</f>
      </c>
      <c r="E823" s="12" t="str">
        <v/>
      </c>
      <c r="F823" s="11" t="str">
        <f>IF($A823&lt;&gt;"",MAXIFS(Token!$C:$C,Token!$A:$A,$D823),)</f>
        <v/>
      </c>
    </row>
    <row r="824">
      <c r="A824" s="32">
        <f>IF(IFERROR($H824,0)*$J824&gt;0,$L824/86400+DATE(1970,1,1)+IF($L824*1&gt;=$G$5,$G$6,0),)</f>
        <v>0</v>
      </c>
      <c r="B824" s="22" t="e">
        <f>IF($A824&lt;&gt;"",$E824*$F824,)</f>
        <v>#VALUE!</v>
      </c>
      <c r="C824" s="12" t="str">
        <f>IF($A824&lt;&gt;"",MINIFS(Merchant!$A:$A,Merchant!$C:$C,$G$2),)</f>
        <v/>
      </c>
      <c r="D824" s="12" t="s">
        <f>IF($A824&lt;&gt;"",$K824,)</f>
      </c>
      <c r="E824" s="12" t="str">
        <v/>
      </c>
      <c r="F824" s="11" t="str">
        <f>IF($A824&lt;&gt;"",MAXIFS(Token!$C:$C,Token!$A:$A,$D824),)</f>
        <v/>
      </c>
    </row>
    <row r="825">
      <c r="A825" s="32">
        <f>IF(IFERROR($H825,0)*$J825&gt;0,$L825/86400+DATE(1970,1,1)+IF($L825*1&gt;=$G$5,$G$6,0),)</f>
        <v>0</v>
      </c>
      <c r="B825" s="22" t="e">
        <f>IF($A825&lt;&gt;"",$E825*$F825,)</f>
        <v>#VALUE!</v>
      </c>
      <c r="C825" s="12" t="str">
        <f>IF($A825&lt;&gt;"",MINIFS(Merchant!$A:$A,Merchant!$C:$C,$G$2),)</f>
        <v/>
      </c>
      <c r="D825" s="12" t="s">
        <f>IF($A825&lt;&gt;"",$K825,)</f>
      </c>
      <c r="E825" s="12" t="str">
        <v/>
      </c>
      <c r="F825" s="11" t="str">
        <f>IF($A825&lt;&gt;"",MAXIFS(Token!$C:$C,Token!$A:$A,$D825),)</f>
        <v/>
      </c>
    </row>
    <row r="826">
      <c r="A826" s="32">
        <f>IF(IFERROR($H826,0)*$J826&gt;0,$L826/86400+DATE(1970,1,1)+IF($L826*1&gt;=$G$5,$G$6,0),)</f>
        <v>0</v>
      </c>
      <c r="B826" s="22" t="e">
        <f>IF($A826&lt;&gt;"",$E826*$F826,)</f>
        <v>#VALUE!</v>
      </c>
      <c r="C826" s="12" t="str">
        <f>IF($A826&lt;&gt;"",MINIFS(Merchant!$A:$A,Merchant!$C:$C,$G$2),)</f>
        <v/>
      </c>
      <c r="D826" s="12" t="s">
        <f>IF($A826&lt;&gt;"",$K826,)</f>
      </c>
      <c r="E826" s="12" t="str">
        <v/>
      </c>
      <c r="F826" s="11" t="str">
        <f>IF($A826&lt;&gt;"",MAXIFS(Token!$C:$C,Token!$A:$A,$D826),)</f>
        <v/>
      </c>
    </row>
    <row r="827">
      <c r="A827" s="32">
        <f>IF(IFERROR($H827,0)*$J827&gt;0,$L827/86400+DATE(1970,1,1)+IF($L827*1&gt;=$G$5,$G$6,0),)</f>
        <v>0</v>
      </c>
      <c r="B827" s="22" t="e">
        <f>IF($A827&lt;&gt;"",$E827*$F827,)</f>
        <v>#VALUE!</v>
      </c>
      <c r="C827" s="12" t="str">
        <f>IF($A827&lt;&gt;"",MINIFS(Merchant!$A:$A,Merchant!$C:$C,$G$2),)</f>
        <v/>
      </c>
      <c r="D827" s="12" t="s">
        <f>IF($A827&lt;&gt;"",$K827,)</f>
      </c>
      <c r="E827" s="12" t="str">
        <v/>
      </c>
      <c r="F827" s="11" t="str">
        <f>IF($A827&lt;&gt;"",MAXIFS(Token!$C:$C,Token!$A:$A,$D827),)</f>
        <v/>
      </c>
    </row>
    <row r="828">
      <c r="A828" s="32">
        <f>IF(IFERROR($H828,0)*$J828&gt;0,$L828/86400+DATE(1970,1,1)+IF($L828*1&gt;=$G$5,$G$6,0),)</f>
        <v>0</v>
      </c>
      <c r="B828" s="22" t="e">
        <f>IF($A828&lt;&gt;"",$E828*$F828,)</f>
        <v>#VALUE!</v>
      </c>
      <c r="C828" s="12" t="str">
        <f>IF($A828&lt;&gt;"",MINIFS(Merchant!$A:$A,Merchant!$C:$C,$G$2),)</f>
        <v/>
      </c>
      <c r="D828" s="12" t="s">
        <f>IF($A828&lt;&gt;"",$K828,)</f>
      </c>
      <c r="E828" s="12" t="str">
        <v/>
      </c>
      <c r="F828" s="11" t="str">
        <f>IF($A828&lt;&gt;"",MAXIFS(Token!$C:$C,Token!$A:$A,$D828),)</f>
        <v/>
      </c>
    </row>
    <row r="829">
      <c r="A829" s="32">
        <f>IF(IFERROR($H829,0)*$J829&gt;0,$L829/86400+DATE(1970,1,1)+IF($L829*1&gt;=$G$5,$G$6,0),)</f>
        <v>0</v>
      </c>
      <c r="B829" s="22" t="e">
        <f>IF($A829&lt;&gt;"",$E829*$F829,)</f>
        <v>#VALUE!</v>
      </c>
      <c r="C829" s="12" t="str">
        <f>IF($A829&lt;&gt;"",MINIFS(Merchant!$A:$A,Merchant!$C:$C,$G$2),)</f>
        <v/>
      </c>
      <c r="D829" s="12" t="s">
        <f>IF($A829&lt;&gt;"",$K829,)</f>
      </c>
      <c r="E829" s="12" t="str">
        <v/>
      </c>
      <c r="F829" s="11" t="str">
        <f>IF($A829&lt;&gt;"",MAXIFS(Token!$C:$C,Token!$A:$A,$D829),)</f>
        <v/>
      </c>
    </row>
    <row r="830">
      <c r="A830" s="32">
        <f>IF(IFERROR($H830,0)*$J830&gt;0,$L830/86400+DATE(1970,1,1)+IF($L830*1&gt;=$G$5,$G$6,0),)</f>
        <v>0</v>
      </c>
      <c r="B830" s="22" t="e">
        <f>IF($A830&lt;&gt;"",$E830*$F830,)</f>
        <v>#VALUE!</v>
      </c>
      <c r="C830" s="12" t="str">
        <f>IF($A830&lt;&gt;"",MINIFS(Merchant!$A:$A,Merchant!$C:$C,$G$2),)</f>
        <v/>
      </c>
      <c r="D830" s="12" t="s">
        <f>IF($A830&lt;&gt;"",$K830,)</f>
      </c>
      <c r="E830" s="12" t="str">
        <v/>
      </c>
      <c r="F830" s="11" t="str">
        <f>IF($A830&lt;&gt;"",MAXIFS(Token!$C:$C,Token!$A:$A,$D830),)</f>
        <v/>
      </c>
    </row>
    <row r="831">
      <c r="A831" s="32">
        <f>IF(IFERROR($H831,0)*$J831&gt;0,$L831/86400+DATE(1970,1,1)+IF($L831*1&gt;=$G$5,$G$6,0),)</f>
        <v>0</v>
      </c>
      <c r="B831" s="22" t="e">
        <f>IF($A831&lt;&gt;"",$E831*$F831,)</f>
        <v>#VALUE!</v>
      </c>
      <c r="C831" s="12" t="str">
        <f>IF($A831&lt;&gt;"",MINIFS(Merchant!$A:$A,Merchant!$C:$C,$G$2),)</f>
        <v/>
      </c>
      <c r="D831" s="12" t="s">
        <f>IF($A831&lt;&gt;"",$K831,)</f>
      </c>
      <c r="E831" s="12" t="str">
        <v/>
      </c>
      <c r="F831" s="11" t="str">
        <f>IF($A831&lt;&gt;"",MAXIFS(Token!$C:$C,Token!$A:$A,$D831),)</f>
        <v/>
      </c>
    </row>
    <row r="832">
      <c r="A832" s="32">
        <f>IF(IFERROR($H832,0)*$J832&gt;0,$L832/86400+DATE(1970,1,1)+IF($L832*1&gt;=$G$5,$G$6,0),)</f>
        <v>0</v>
      </c>
      <c r="B832" s="22" t="e">
        <f>IF($A832&lt;&gt;"",$E832*$F832,)</f>
        <v>#VALUE!</v>
      </c>
      <c r="C832" s="12" t="str">
        <f>IF($A832&lt;&gt;"",MINIFS(Merchant!$A:$A,Merchant!$C:$C,$G$2),)</f>
        <v/>
      </c>
      <c r="D832" s="12" t="s">
        <f>IF($A832&lt;&gt;"",$K832,)</f>
      </c>
      <c r="E832" s="12" t="str">
        <v/>
      </c>
      <c r="F832" s="11" t="str">
        <f>IF($A832&lt;&gt;"",MAXIFS(Token!$C:$C,Token!$A:$A,$D832),)</f>
        <v/>
      </c>
    </row>
    <row r="833">
      <c r="A833" s="32">
        <f>IF(IFERROR($H833,0)*$J833&gt;0,$L833/86400+DATE(1970,1,1)+IF($L833*1&gt;=$G$5,$G$6,0),)</f>
        <v>0</v>
      </c>
      <c r="B833" s="22" t="e">
        <f>IF($A833&lt;&gt;"",$E833*$F833,)</f>
        <v>#VALUE!</v>
      </c>
      <c r="C833" s="12" t="str">
        <f>IF($A833&lt;&gt;"",MINIFS(Merchant!$A:$A,Merchant!$C:$C,$G$2),)</f>
        <v/>
      </c>
      <c r="D833" s="12" t="s">
        <f>IF($A833&lt;&gt;"",$K833,)</f>
      </c>
      <c r="E833" s="12" t="str">
        <v/>
      </c>
      <c r="F833" s="11" t="str">
        <f>IF($A833&lt;&gt;"",MAXIFS(Token!$C:$C,Token!$A:$A,$D833),)</f>
        <v/>
      </c>
    </row>
    <row r="834">
      <c r="A834" s="32">
        <f>IF(IFERROR($H834,0)*$J834&gt;0,$L834/86400+DATE(1970,1,1)+IF($L834*1&gt;=$G$5,$G$6,0),)</f>
        <v>0</v>
      </c>
      <c r="B834" s="22" t="e">
        <f>IF($A834&lt;&gt;"",$E834*$F834,)</f>
        <v>#VALUE!</v>
      </c>
      <c r="C834" s="12" t="str">
        <f>IF($A834&lt;&gt;"",MINIFS(Merchant!$A:$A,Merchant!$C:$C,$G$2),)</f>
        <v/>
      </c>
      <c r="D834" s="12" t="s">
        <f>IF($A834&lt;&gt;"",$K834,)</f>
      </c>
      <c r="E834" s="12" t="str">
        <v/>
      </c>
      <c r="F834" s="11" t="str">
        <f>IF($A834&lt;&gt;"",MAXIFS(Token!$C:$C,Token!$A:$A,$D834),)</f>
        <v/>
      </c>
    </row>
    <row r="835">
      <c r="A835" s="32">
        <f>IF(IFERROR($H835,0)*$J835&gt;0,$L835/86400+DATE(1970,1,1)+IF($L835*1&gt;=$G$5,$G$6,0),)</f>
        <v>0</v>
      </c>
      <c r="B835" s="22" t="e">
        <f>IF($A835&lt;&gt;"",$E835*$F835,)</f>
        <v>#VALUE!</v>
      </c>
      <c r="C835" s="12" t="str">
        <f>IF($A835&lt;&gt;"",MINIFS(Merchant!$A:$A,Merchant!$C:$C,$G$2),)</f>
        <v/>
      </c>
      <c r="D835" s="12" t="s">
        <f>IF($A835&lt;&gt;"",$K835,)</f>
      </c>
      <c r="E835" s="12" t="str">
        <v/>
      </c>
      <c r="F835" s="11" t="str">
        <f>IF($A835&lt;&gt;"",MAXIFS(Token!$C:$C,Token!$A:$A,$D835),)</f>
        <v/>
      </c>
    </row>
    <row r="836">
      <c r="A836" s="32">
        <f>IF(IFERROR($H836,0)*$J836&gt;0,$L836/86400+DATE(1970,1,1)+IF($L836*1&gt;=$G$5,$G$6,0),)</f>
        <v>0</v>
      </c>
      <c r="B836" s="22" t="e">
        <f>IF($A836&lt;&gt;"",$E836*$F836,)</f>
        <v>#VALUE!</v>
      </c>
      <c r="C836" s="12" t="str">
        <f>IF($A836&lt;&gt;"",MINIFS(Merchant!$A:$A,Merchant!$C:$C,$G$2),)</f>
        <v/>
      </c>
      <c r="D836" s="12" t="s">
        <f>IF($A836&lt;&gt;"",$K836,)</f>
      </c>
      <c r="E836" s="12" t="str">
        <v/>
      </c>
      <c r="F836" s="11" t="str">
        <f>IF($A836&lt;&gt;"",MAXIFS(Token!$C:$C,Token!$A:$A,$D836),)</f>
        <v/>
      </c>
    </row>
    <row r="837">
      <c r="A837" s="32">
        <f>IF(IFERROR($H837,0)*$J837&gt;0,$L837/86400+DATE(1970,1,1)+IF($L837*1&gt;=$G$5,$G$6,0),)</f>
        <v>0</v>
      </c>
      <c r="B837" s="22" t="e">
        <f>IF($A837&lt;&gt;"",$E837*$F837,)</f>
        <v>#VALUE!</v>
      </c>
      <c r="C837" s="12" t="str">
        <f>IF($A837&lt;&gt;"",MINIFS(Merchant!$A:$A,Merchant!$C:$C,$G$2),)</f>
        <v/>
      </c>
      <c r="D837" s="12" t="s">
        <f>IF($A837&lt;&gt;"",$K837,)</f>
      </c>
      <c r="E837" s="12" t="str">
        <v/>
      </c>
      <c r="F837" s="11" t="str">
        <f>IF($A837&lt;&gt;"",MAXIFS(Token!$C:$C,Token!$A:$A,$D837),)</f>
        <v/>
      </c>
    </row>
    <row r="838">
      <c r="A838" s="32">
        <f>IF(IFERROR($H838,0)*$J838&gt;0,$L838/86400+DATE(1970,1,1)+IF($L838*1&gt;=$G$5,$G$6,0),)</f>
        <v>0</v>
      </c>
      <c r="B838" s="22" t="e">
        <f>IF($A838&lt;&gt;"",$E838*$F838,)</f>
        <v>#VALUE!</v>
      </c>
      <c r="C838" s="12" t="str">
        <f>IF($A838&lt;&gt;"",MINIFS(Merchant!$A:$A,Merchant!$C:$C,$G$2),)</f>
        <v/>
      </c>
      <c r="D838" s="12" t="s">
        <f>IF($A838&lt;&gt;"",$K838,)</f>
      </c>
      <c r="E838" s="12" t="str">
        <v/>
      </c>
      <c r="F838" s="11" t="str">
        <f>IF($A838&lt;&gt;"",MAXIFS(Token!$C:$C,Token!$A:$A,$D838),)</f>
        <v/>
      </c>
    </row>
    <row r="839">
      <c r="A839" s="32">
        <f>IF(IFERROR($H839,0)*$J839&gt;0,$L839/86400+DATE(1970,1,1)+IF($L839*1&gt;=$G$5,$G$6,0),)</f>
        <v>0</v>
      </c>
      <c r="B839" s="22" t="e">
        <f>IF($A839&lt;&gt;"",$E839*$F839,)</f>
        <v>#VALUE!</v>
      </c>
      <c r="C839" s="12" t="str">
        <f>IF($A839&lt;&gt;"",MINIFS(Merchant!$A:$A,Merchant!$C:$C,$G$2),)</f>
        <v/>
      </c>
      <c r="D839" s="12" t="s">
        <f>IF($A839&lt;&gt;"",$K839,)</f>
      </c>
      <c r="E839" s="12" t="str">
        <v/>
      </c>
      <c r="F839" s="11" t="str">
        <f>IF($A839&lt;&gt;"",MAXIFS(Token!$C:$C,Token!$A:$A,$D839),)</f>
        <v/>
      </c>
    </row>
    <row r="840">
      <c r="A840" s="32">
        <f>IF(IFERROR($H840,0)*$J840&gt;0,$L840/86400+DATE(1970,1,1)+IF($L840*1&gt;=$G$5,$G$6,0),)</f>
        <v>0</v>
      </c>
      <c r="B840" s="22" t="e">
        <f>IF($A840&lt;&gt;"",$E840*$F840,)</f>
        <v>#VALUE!</v>
      </c>
      <c r="C840" s="12" t="str">
        <f>IF($A840&lt;&gt;"",MINIFS(Merchant!$A:$A,Merchant!$C:$C,$G$2),)</f>
        <v/>
      </c>
      <c r="D840" s="12" t="s">
        <f>IF($A840&lt;&gt;"",$K840,)</f>
      </c>
      <c r="E840" s="12" t="str">
        <v/>
      </c>
      <c r="F840" s="11" t="str">
        <f>IF($A840&lt;&gt;"",MAXIFS(Token!$C:$C,Token!$A:$A,$D840),)</f>
        <v/>
      </c>
    </row>
    <row r="841">
      <c r="A841" s="32">
        <f>IF(IFERROR($H841,0)*$J841&gt;0,$L841/86400+DATE(1970,1,1)+IF($L841*1&gt;=$G$5,$G$6,0),)</f>
        <v>0</v>
      </c>
      <c r="B841" s="22" t="e">
        <f>IF($A841&lt;&gt;"",$E841*$F841,)</f>
        <v>#VALUE!</v>
      </c>
      <c r="C841" s="12" t="str">
        <f>IF($A841&lt;&gt;"",MINIFS(Merchant!$A:$A,Merchant!$C:$C,$G$2),)</f>
        <v/>
      </c>
      <c r="D841" s="12" t="s">
        <f>IF($A841&lt;&gt;"",$K841,)</f>
      </c>
      <c r="E841" s="12" t="str">
        <v/>
      </c>
      <c r="F841" s="11" t="str">
        <f>IF($A841&lt;&gt;"",MAXIFS(Token!$C:$C,Token!$A:$A,$D841),)</f>
        <v/>
      </c>
    </row>
    <row r="842">
      <c r="A842" s="32">
        <f>IF(IFERROR($H842,0)*$J842&gt;0,$L842/86400+DATE(1970,1,1)+IF($L842*1&gt;=$G$5,$G$6,0),)</f>
        <v>0</v>
      </c>
      <c r="B842" s="22" t="e">
        <f>IF($A842&lt;&gt;"",$E842*$F842,)</f>
        <v>#VALUE!</v>
      </c>
      <c r="C842" s="12" t="str">
        <f>IF($A842&lt;&gt;"",MINIFS(Merchant!$A:$A,Merchant!$C:$C,$G$2),)</f>
        <v/>
      </c>
      <c r="D842" s="12" t="s">
        <f>IF($A842&lt;&gt;"",$K842,)</f>
      </c>
      <c r="E842" s="12" t="str">
        <v/>
      </c>
      <c r="F842" s="11" t="str">
        <f>IF($A842&lt;&gt;"",MAXIFS(Token!$C:$C,Token!$A:$A,$D842),)</f>
        <v/>
      </c>
    </row>
    <row r="843">
      <c r="A843" s="32">
        <f>IF(IFERROR($H843,0)*$J843&gt;0,$L843/86400+DATE(1970,1,1)+IF($L843*1&gt;=$G$5,$G$6,0),)</f>
        <v>0</v>
      </c>
      <c r="B843" s="22" t="e">
        <f>IF($A843&lt;&gt;"",$E843*$F843,)</f>
        <v>#VALUE!</v>
      </c>
      <c r="C843" s="12" t="str">
        <f>IF($A843&lt;&gt;"",MINIFS(Merchant!$A:$A,Merchant!$C:$C,$G$2),)</f>
        <v/>
      </c>
      <c r="D843" s="12" t="s">
        <f>IF($A843&lt;&gt;"",$K843,)</f>
      </c>
      <c r="E843" s="12" t="str">
        <v/>
      </c>
      <c r="F843" s="11" t="str">
        <f>IF($A843&lt;&gt;"",MAXIFS(Token!$C:$C,Token!$A:$A,$D843),)</f>
        <v/>
      </c>
    </row>
    <row r="844">
      <c r="A844" s="32">
        <f>IF(IFERROR($H844,0)*$J844&gt;0,$L844/86400+DATE(1970,1,1)+IF($L844*1&gt;=$G$5,$G$6,0),)</f>
        <v>0</v>
      </c>
      <c r="B844" s="22" t="e">
        <f>IF($A844&lt;&gt;"",$E844*$F844,)</f>
        <v>#VALUE!</v>
      </c>
      <c r="C844" s="12" t="str">
        <f>IF($A844&lt;&gt;"",MINIFS(Merchant!$A:$A,Merchant!$C:$C,$G$2),)</f>
        <v/>
      </c>
      <c r="D844" s="12" t="s">
        <f>IF($A844&lt;&gt;"",$K844,)</f>
      </c>
      <c r="E844" s="12" t="str">
        <v/>
      </c>
      <c r="F844" s="11" t="str">
        <f>IF($A844&lt;&gt;"",MAXIFS(Token!$C:$C,Token!$A:$A,$D844),)</f>
        <v/>
      </c>
    </row>
    <row r="845">
      <c r="A845" s="32">
        <f>IF(IFERROR($H845,0)*$J845&gt;0,$L845/86400+DATE(1970,1,1)+IF($L845*1&gt;=$G$5,$G$6,0),)</f>
        <v>0</v>
      </c>
      <c r="B845" s="22" t="e">
        <f>IF($A845&lt;&gt;"",$E845*$F845,)</f>
        <v>#VALUE!</v>
      </c>
      <c r="C845" s="12" t="str">
        <f>IF($A845&lt;&gt;"",MINIFS(Merchant!$A:$A,Merchant!$C:$C,$G$2),)</f>
        <v/>
      </c>
      <c r="D845" s="12" t="s">
        <f>IF($A845&lt;&gt;"",$K845,)</f>
      </c>
      <c r="E845" s="12" t="str">
        <v/>
      </c>
      <c r="F845" s="11" t="str">
        <f>IF($A845&lt;&gt;"",MAXIFS(Token!$C:$C,Token!$A:$A,$D845),)</f>
        <v/>
      </c>
    </row>
    <row r="846">
      <c r="A846" s="32">
        <f>IF(IFERROR($H846,0)*$J846&gt;0,$L846/86400+DATE(1970,1,1)+IF($L846*1&gt;=$G$5,$G$6,0),)</f>
        <v>0</v>
      </c>
      <c r="B846" s="22" t="e">
        <f>IF($A846&lt;&gt;"",$E846*$F846,)</f>
        <v>#VALUE!</v>
      </c>
      <c r="C846" s="12" t="str">
        <f>IF($A846&lt;&gt;"",MINIFS(Merchant!$A:$A,Merchant!$C:$C,$G$2),)</f>
        <v/>
      </c>
      <c r="D846" s="12" t="s">
        <f>IF($A846&lt;&gt;"",$K846,)</f>
      </c>
      <c r="E846" s="12" t="str">
        <v/>
      </c>
      <c r="F846" s="11" t="str">
        <f>IF($A846&lt;&gt;"",MAXIFS(Token!$C:$C,Token!$A:$A,$D846),)</f>
        <v/>
      </c>
    </row>
    <row r="847">
      <c r="A847" s="32">
        <f>IF(IFERROR($H847,0)*$J847&gt;0,$L847/86400+DATE(1970,1,1)+IF($L847*1&gt;=$G$5,$G$6,0),)</f>
        <v>0</v>
      </c>
      <c r="B847" s="22" t="e">
        <f>IF($A847&lt;&gt;"",$E847*$F847,)</f>
        <v>#VALUE!</v>
      </c>
      <c r="C847" s="12" t="str">
        <f>IF($A847&lt;&gt;"",MINIFS(Merchant!$A:$A,Merchant!$C:$C,$G$2),)</f>
        <v/>
      </c>
      <c r="D847" s="12" t="s">
        <f>IF($A847&lt;&gt;"",$K847,)</f>
      </c>
      <c r="E847" s="12" t="str">
        <v/>
      </c>
      <c r="F847" s="11" t="str">
        <f>IF($A847&lt;&gt;"",MAXIFS(Token!$C:$C,Token!$A:$A,$D847),)</f>
        <v/>
      </c>
    </row>
    <row r="848">
      <c r="A848" s="32">
        <f>IF(IFERROR($H848,0)*$J848&gt;0,$L848/86400+DATE(1970,1,1)+IF($L848*1&gt;=$G$5,$G$6,0),)</f>
        <v>0</v>
      </c>
      <c r="B848" s="22" t="e">
        <f>IF($A848&lt;&gt;"",$E848*$F848,)</f>
        <v>#VALUE!</v>
      </c>
      <c r="C848" s="12" t="str">
        <f>IF($A848&lt;&gt;"",MINIFS(Merchant!$A:$A,Merchant!$C:$C,$G$2),)</f>
        <v/>
      </c>
      <c r="D848" s="12" t="s">
        <f>IF($A848&lt;&gt;"",$K848,)</f>
      </c>
      <c r="E848" s="12" t="str">
        <v/>
      </c>
      <c r="F848" s="11" t="str">
        <f>IF($A848&lt;&gt;"",MAXIFS(Token!$C:$C,Token!$A:$A,$D848),)</f>
        <v/>
      </c>
    </row>
    <row r="849">
      <c r="A849" s="32">
        <f>IF(IFERROR($H849,0)*$J849&gt;0,$L849/86400+DATE(1970,1,1)+IF($L849*1&gt;=$G$5,$G$6,0),)</f>
        <v>0</v>
      </c>
      <c r="B849" s="22" t="e">
        <f>IF($A849&lt;&gt;"",$E849*$F849,)</f>
        <v>#VALUE!</v>
      </c>
      <c r="C849" s="12" t="str">
        <f>IF($A849&lt;&gt;"",MINIFS(Merchant!$A:$A,Merchant!$C:$C,$G$2),)</f>
        <v/>
      </c>
      <c r="D849" s="12" t="s">
        <f>IF($A849&lt;&gt;"",$K849,)</f>
      </c>
      <c r="E849" s="12" t="str">
        <v/>
      </c>
      <c r="F849" s="11" t="str">
        <f>IF($A849&lt;&gt;"",MAXIFS(Token!$C:$C,Token!$A:$A,$D849),)</f>
        <v/>
      </c>
    </row>
    <row r="850">
      <c r="A850" s="32">
        <f>IF(IFERROR($H850,0)*$J850&gt;0,$L850/86400+DATE(1970,1,1)+IF($L850*1&gt;=$G$5,$G$6,0),)</f>
        <v>0</v>
      </c>
      <c r="B850" s="22" t="e">
        <f>IF($A850&lt;&gt;"",$E850*$F850,)</f>
        <v>#VALUE!</v>
      </c>
      <c r="C850" s="12" t="str">
        <f>IF($A850&lt;&gt;"",MINIFS(Merchant!$A:$A,Merchant!$C:$C,$G$2),)</f>
        <v/>
      </c>
      <c r="D850" s="12" t="s">
        <f>IF($A850&lt;&gt;"",$K850,)</f>
      </c>
      <c r="E850" s="12" t="str">
        <v/>
      </c>
      <c r="F850" s="11" t="str">
        <f>IF($A850&lt;&gt;"",MAXIFS(Token!$C:$C,Token!$A:$A,$D850),)</f>
        <v/>
      </c>
    </row>
    <row r="851">
      <c r="A851" s="32">
        <f>IF(IFERROR($H851,0)*$J851&gt;0,$L851/86400+DATE(1970,1,1)+IF($L851*1&gt;=$G$5,$G$6,0),)</f>
        <v>0</v>
      </c>
      <c r="B851" s="22" t="e">
        <f>IF($A851&lt;&gt;"",$E851*$F851,)</f>
        <v>#VALUE!</v>
      </c>
      <c r="C851" s="12" t="str">
        <f>IF($A851&lt;&gt;"",MINIFS(Merchant!$A:$A,Merchant!$C:$C,$G$2),)</f>
        <v/>
      </c>
      <c r="D851" s="12" t="s">
        <f>IF($A851&lt;&gt;"",$K851,)</f>
      </c>
      <c r="E851" s="12" t="str">
        <v/>
      </c>
      <c r="F851" s="11" t="str">
        <f>IF($A851&lt;&gt;"",MAXIFS(Token!$C:$C,Token!$A:$A,$D851),)</f>
        <v/>
      </c>
    </row>
    <row r="852">
      <c r="A852" s="32">
        <f>IF(IFERROR($H852,0)*$J852&gt;0,$L852/86400+DATE(1970,1,1)+IF($L852*1&gt;=$G$5,$G$6,0),)</f>
        <v>0</v>
      </c>
      <c r="B852" s="22" t="e">
        <f>IF($A852&lt;&gt;"",$E852*$F852,)</f>
        <v>#VALUE!</v>
      </c>
      <c r="C852" s="12" t="str">
        <f>IF($A852&lt;&gt;"",MINIFS(Merchant!$A:$A,Merchant!$C:$C,$G$2),)</f>
        <v/>
      </c>
      <c r="D852" s="12" t="s">
        <f>IF($A852&lt;&gt;"",$K852,)</f>
      </c>
      <c r="E852" s="12" t="str">
        <v/>
      </c>
      <c r="F852" s="11" t="str">
        <f>IF($A852&lt;&gt;"",MAXIFS(Token!$C:$C,Token!$A:$A,$D852),)</f>
        <v/>
      </c>
    </row>
    <row r="853">
      <c r="A853" s="32">
        <f>IF(IFERROR($H853,0)*$J853&gt;0,$L853/86400+DATE(1970,1,1)+IF($L853*1&gt;=$G$5,$G$6,0),)</f>
        <v>0</v>
      </c>
      <c r="B853" s="22" t="e">
        <f>IF($A853&lt;&gt;"",$E853*$F853,)</f>
        <v>#VALUE!</v>
      </c>
      <c r="C853" s="12" t="str">
        <f>IF($A853&lt;&gt;"",MINIFS(Merchant!$A:$A,Merchant!$C:$C,$G$2),)</f>
        <v/>
      </c>
      <c r="D853" s="12" t="s">
        <f>IF($A853&lt;&gt;"",$K853,)</f>
      </c>
      <c r="E853" s="12" t="str">
        <v/>
      </c>
      <c r="F853" s="11" t="str">
        <f>IF($A853&lt;&gt;"",MAXIFS(Token!$C:$C,Token!$A:$A,$D853),)</f>
        <v/>
      </c>
    </row>
    <row r="854">
      <c r="A854" s="32">
        <f>IF(IFERROR($H854,0)*$J854&gt;0,$L854/86400+DATE(1970,1,1)+IF($L854*1&gt;=$G$5,$G$6,0),)</f>
        <v>0</v>
      </c>
      <c r="B854" s="22" t="e">
        <f>IF($A854&lt;&gt;"",$E854*$F854,)</f>
        <v>#VALUE!</v>
      </c>
      <c r="C854" s="12" t="str">
        <f>IF($A854&lt;&gt;"",MINIFS(Merchant!$A:$A,Merchant!$C:$C,$G$2),)</f>
        <v/>
      </c>
      <c r="D854" s="12" t="s">
        <f>IF($A854&lt;&gt;"",$K854,)</f>
      </c>
      <c r="E854" s="12" t="str">
        <v/>
      </c>
      <c r="F854" s="11" t="str">
        <f>IF($A854&lt;&gt;"",MAXIFS(Token!$C:$C,Token!$A:$A,$D854),)</f>
        <v/>
      </c>
    </row>
    <row r="855">
      <c r="A855" s="32">
        <f>IF(IFERROR($H855,0)*$J855&gt;0,$L855/86400+DATE(1970,1,1)+IF($L855*1&gt;=$G$5,$G$6,0),)</f>
        <v>0</v>
      </c>
      <c r="B855" s="22" t="e">
        <f>IF($A855&lt;&gt;"",$E855*$F855,)</f>
        <v>#VALUE!</v>
      </c>
      <c r="C855" s="12" t="str">
        <f>IF($A855&lt;&gt;"",MINIFS(Merchant!$A:$A,Merchant!$C:$C,$G$2),)</f>
        <v/>
      </c>
      <c r="D855" s="12" t="s">
        <f>IF($A855&lt;&gt;"",$K855,)</f>
      </c>
      <c r="E855" s="12" t="str">
        <v/>
      </c>
      <c r="F855" s="11" t="str">
        <f>IF($A855&lt;&gt;"",MAXIFS(Token!$C:$C,Token!$A:$A,$D855),)</f>
        <v/>
      </c>
    </row>
    <row r="856">
      <c r="A856" s="32">
        <f>IF(IFERROR($H856,0)*$J856&gt;0,$L856/86400+DATE(1970,1,1)+IF($L856*1&gt;=$G$5,$G$6,0),)</f>
        <v>0</v>
      </c>
      <c r="B856" s="22" t="e">
        <f>IF($A856&lt;&gt;"",$E856*$F856,)</f>
        <v>#VALUE!</v>
      </c>
      <c r="C856" s="12" t="str">
        <f>IF($A856&lt;&gt;"",MINIFS(Merchant!$A:$A,Merchant!$C:$C,$G$2),)</f>
        <v/>
      </c>
      <c r="D856" s="12" t="s">
        <f>IF($A856&lt;&gt;"",$K856,)</f>
      </c>
      <c r="E856" s="12" t="str">
        <v/>
      </c>
      <c r="F856" s="11" t="str">
        <f>IF($A856&lt;&gt;"",MAXIFS(Token!$C:$C,Token!$A:$A,$D856),)</f>
        <v/>
      </c>
    </row>
    <row r="857">
      <c r="A857" s="32">
        <f>IF(IFERROR($H857,0)*$J857&gt;0,$L857/86400+DATE(1970,1,1)+IF($L857*1&gt;=$G$5,$G$6,0),)</f>
        <v>0</v>
      </c>
      <c r="B857" s="22" t="e">
        <f>IF($A857&lt;&gt;"",$E857*$F857,)</f>
        <v>#VALUE!</v>
      </c>
      <c r="C857" s="12" t="str">
        <f>IF($A857&lt;&gt;"",MINIFS(Merchant!$A:$A,Merchant!$C:$C,$G$2),)</f>
        <v/>
      </c>
      <c r="D857" s="12" t="s">
        <f>IF($A857&lt;&gt;"",$K857,)</f>
      </c>
      <c r="E857" s="12" t="str">
        <v/>
      </c>
      <c r="F857" s="11" t="str">
        <f>IF($A857&lt;&gt;"",MAXIFS(Token!$C:$C,Token!$A:$A,$D857),)</f>
        <v/>
      </c>
    </row>
    <row r="858">
      <c r="A858" s="32">
        <f>IF(IFERROR($H858,0)*$J858&gt;0,$L858/86400+DATE(1970,1,1)+IF($L858*1&gt;=$G$5,$G$6,0),)</f>
        <v>0</v>
      </c>
      <c r="B858" s="22" t="e">
        <f>IF($A858&lt;&gt;"",$E858*$F858,)</f>
        <v>#VALUE!</v>
      </c>
      <c r="C858" s="12" t="str">
        <f>IF($A858&lt;&gt;"",MINIFS(Merchant!$A:$A,Merchant!$C:$C,$G$2),)</f>
        <v/>
      </c>
      <c r="D858" s="12" t="s">
        <f>IF($A858&lt;&gt;"",$K858,)</f>
      </c>
      <c r="E858" s="12" t="str">
        <v/>
      </c>
      <c r="F858" s="11" t="str">
        <f>IF($A858&lt;&gt;"",MAXIFS(Token!$C:$C,Token!$A:$A,$D858),)</f>
        <v/>
      </c>
    </row>
    <row r="859">
      <c r="A859" s="32">
        <f>IF(IFERROR($H859,0)*$J859&gt;0,$L859/86400+DATE(1970,1,1)+IF($L859*1&gt;=$G$5,$G$6,0),)</f>
        <v>0</v>
      </c>
      <c r="B859" s="22" t="e">
        <f>IF($A859&lt;&gt;"",$E859*$F859,)</f>
        <v>#VALUE!</v>
      </c>
      <c r="C859" s="12" t="str">
        <f>IF($A859&lt;&gt;"",MINIFS(Merchant!$A:$A,Merchant!$C:$C,$G$2),)</f>
        <v/>
      </c>
      <c r="D859" s="12" t="s">
        <f>IF($A859&lt;&gt;"",$K859,)</f>
      </c>
      <c r="E859" s="12" t="str">
        <v/>
      </c>
      <c r="F859" s="11" t="str">
        <f>IF($A859&lt;&gt;"",MAXIFS(Token!$C:$C,Token!$A:$A,$D859),)</f>
        <v/>
      </c>
    </row>
    <row r="860">
      <c r="A860" s="32">
        <f>IF(IFERROR($H860,0)*$J860&gt;0,$L860/86400+DATE(1970,1,1)+IF($L860*1&gt;=$G$5,$G$6,0),)</f>
        <v>0</v>
      </c>
      <c r="B860" s="22" t="e">
        <f>IF($A860&lt;&gt;"",$E860*$F860,)</f>
        <v>#VALUE!</v>
      </c>
      <c r="C860" s="12" t="str">
        <f>IF($A860&lt;&gt;"",MINIFS(Merchant!$A:$A,Merchant!$C:$C,$G$2),)</f>
        <v/>
      </c>
      <c r="D860" s="12" t="s">
        <f>IF($A860&lt;&gt;"",$K860,)</f>
      </c>
      <c r="E860" s="12" t="str">
        <v/>
      </c>
      <c r="F860" s="11" t="str">
        <f>IF($A860&lt;&gt;"",MAXIFS(Token!$C:$C,Token!$A:$A,$D860),)</f>
        <v/>
      </c>
    </row>
    <row r="861">
      <c r="A861" s="32">
        <f>IF(IFERROR($H861,0)*$J861&gt;0,$L861/86400+DATE(1970,1,1)+IF($L861*1&gt;=$G$5,$G$6,0),)</f>
        <v>0</v>
      </c>
      <c r="B861" s="22" t="e">
        <f>IF($A861&lt;&gt;"",$E861*$F861,)</f>
        <v>#VALUE!</v>
      </c>
      <c r="C861" s="12" t="str">
        <f>IF($A861&lt;&gt;"",MINIFS(Merchant!$A:$A,Merchant!$C:$C,$G$2),)</f>
        <v/>
      </c>
      <c r="D861" s="12" t="s">
        <f>IF($A861&lt;&gt;"",$K861,)</f>
      </c>
      <c r="E861" s="12" t="str">
        <v/>
      </c>
      <c r="F861" s="11" t="str">
        <f>IF($A861&lt;&gt;"",MAXIFS(Token!$C:$C,Token!$A:$A,$D861),)</f>
        <v/>
      </c>
    </row>
    <row r="862">
      <c r="A862" s="32">
        <f>IF(IFERROR($H862,0)*$J862&gt;0,$L862/86400+DATE(1970,1,1)+IF($L862*1&gt;=$G$5,$G$6,0),)</f>
        <v>0</v>
      </c>
      <c r="B862" s="22" t="e">
        <f>IF($A862&lt;&gt;"",$E862*$F862,)</f>
        <v>#VALUE!</v>
      </c>
      <c r="C862" s="12" t="str">
        <f>IF($A862&lt;&gt;"",MINIFS(Merchant!$A:$A,Merchant!$C:$C,$G$2),)</f>
        <v/>
      </c>
      <c r="D862" s="12" t="s">
        <f>IF($A862&lt;&gt;"",$K862,)</f>
      </c>
      <c r="E862" s="12" t="str">
        <v/>
      </c>
      <c r="F862" s="11" t="str">
        <f>IF($A862&lt;&gt;"",MAXIFS(Token!$C:$C,Token!$A:$A,$D862),)</f>
        <v/>
      </c>
    </row>
    <row r="863">
      <c r="A863" s="32">
        <f>IF(IFERROR($H863,0)*$J863&gt;0,$L863/86400+DATE(1970,1,1)+IF($L863*1&gt;=$G$5,$G$6,0),)</f>
        <v>0</v>
      </c>
      <c r="B863" s="22" t="e">
        <f>IF($A863&lt;&gt;"",$E863*$F863,)</f>
        <v>#VALUE!</v>
      </c>
      <c r="C863" s="12" t="str">
        <f>IF($A863&lt;&gt;"",MINIFS(Merchant!$A:$A,Merchant!$C:$C,$G$2),)</f>
        <v/>
      </c>
      <c r="D863" s="12" t="s">
        <f>IF($A863&lt;&gt;"",$K863,)</f>
      </c>
      <c r="E863" s="12" t="str">
        <v/>
      </c>
      <c r="F863" s="11" t="str">
        <f>IF($A863&lt;&gt;"",MAXIFS(Token!$C:$C,Token!$A:$A,$D863),)</f>
        <v/>
      </c>
    </row>
    <row r="864">
      <c r="A864" s="32">
        <f>IF(IFERROR($H864,0)*$J864&gt;0,$L864/86400+DATE(1970,1,1)+IF($L864*1&gt;=$G$5,$G$6,0),)</f>
        <v>0</v>
      </c>
      <c r="B864" s="22" t="e">
        <f>IF($A864&lt;&gt;"",$E864*$F864,)</f>
        <v>#VALUE!</v>
      </c>
      <c r="C864" s="12" t="str">
        <f>IF($A864&lt;&gt;"",MINIFS(Merchant!$A:$A,Merchant!$C:$C,$G$2),)</f>
        <v/>
      </c>
      <c r="D864" s="12" t="s">
        <f>IF($A864&lt;&gt;"",$K864,)</f>
      </c>
      <c r="E864" s="12" t="str">
        <v/>
      </c>
      <c r="F864" s="11" t="str">
        <f>IF($A864&lt;&gt;"",MAXIFS(Token!$C:$C,Token!$A:$A,$D864),)</f>
        <v/>
      </c>
    </row>
    <row r="865">
      <c r="A865" s="32">
        <f>IF(IFERROR($H865,0)*$J865&gt;0,$L865/86400+DATE(1970,1,1)+IF($L865*1&gt;=$G$5,$G$6,0),)</f>
        <v>0</v>
      </c>
      <c r="B865" s="22" t="e">
        <f>IF($A865&lt;&gt;"",$E865*$F865,)</f>
        <v>#VALUE!</v>
      </c>
      <c r="C865" s="12" t="str">
        <f>IF($A865&lt;&gt;"",MINIFS(Merchant!$A:$A,Merchant!$C:$C,$G$2),)</f>
        <v/>
      </c>
      <c r="D865" s="12" t="s">
        <f>IF($A865&lt;&gt;"",$K865,)</f>
      </c>
      <c r="E865" s="12" t="str">
        <v/>
      </c>
      <c r="F865" s="11" t="str">
        <f>IF($A865&lt;&gt;"",MAXIFS(Token!$C:$C,Token!$A:$A,$D865),)</f>
        <v/>
      </c>
    </row>
    <row r="866">
      <c r="A866" s="32">
        <f>IF(IFERROR($H866,0)*$J866&gt;0,$L866/86400+DATE(1970,1,1)+IF($L866*1&gt;=$G$5,$G$6,0),)</f>
        <v>0</v>
      </c>
      <c r="B866" s="22" t="e">
        <f>IF($A866&lt;&gt;"",$E866*$F866,)</f>
        <v>#VALUE!</v>
      </c>
      <c r="C866" s="12" t="str">
        <f>IF($A866&lt;&gt;"",MINIFS(Merchant!$A:$A,Merchant!$C:$C,$G$2),)</f>
        <v/>
      </c>
      <c r="D866" s="12" t="s">
        <f>IF($A866&lt;&gt;"",$K866,)</f>
      </c>
      <c r="E866" s="12" t="str">
        <v/>
      </c>
      <c r="F866" s="11" t="str">
        <f>IF($A866&lt;&gt;"",MAXIFS(Token!$C:$C,Token!$A:$A,$D866),)</f>
        <v/>
      </c>
    </row>
    <row r="867">
      <c r="A867" s="32">
        <f>IF(IFERROR($H867,0)*$J867&gt;0,$L867/86400+DATE(1970,1,1)+IF($L867*1&gt;=$G$5,$G$6,0),)</f>
        <v>0</v>
      </c>
      <c r="B867" s="22" t="e">
        <f>IF($A867&lt;&gt;"",$E867*$F867,)</f>
        <v>#VALUE!</v>
      </c>
      <c r="C867" s="12" t="str">
        <f>IF($A867&lt;&gt;"",MINIFS(Merchant!$A:$A,Merchant!$C:$C,$G$2),)</f>
        <v/>
      </c>
      <c r="D867" s="12" t="s">
        <f>IF($A867&lt;&gt;"",$K867,)</f>
      </c>
      <c r="E867" s="12" t="str">
        <v/>
      </c>
      <c r="F867" s="11" t="str">
        <f>IF($A867&lt;&gt;"",MAXIFS(Token!$C:$C,Token!$A:$A,$D867),)</f>
        <v/>
      </c>
    </row>
    <row r="868">
      <c r="A868" s="32">
        <f>IF(IFERROR($H868,0)*$J868&gt;0,$L868/86400+DATE(1970,1,1)+IF($L868*1&gt;=$G$5,$G$6,0),)</f>
        <v>0</v>
      </c>
      <c r="B868" s="22" t="e">
        <f>IF($A868&lt;&gt;"",$E868*$F868,)</f>
        <v>#VALUE!</v>
      </c>
      <c r="C868" s="12" t="str">
        <f>IF($A868&lt;&gt;"",MINIFS(Merchant!$A:$A,Merchant!$C:$C,$G$2),)</f>
        <v/>
      </c>
      <c r="D868" s="12" t="s">
        <f>IF($A868&lt;&gt;"",$K868,)</f>
      </c>
      <c r="E868" s="12" t="str">
        <v/>
      </c>
      <c r="F868" s="11" t="str">
        <f>IF($A868&lt;&gt;"",MAXIFS(Token!$C:$C,Token!$A:$A,$D868),)</f>
        <v/>
      </c>
    </row>
    <row r="869">
      <c r="A869" s="32">
        <f>IF(IFERROR($H869,0)*$J869&gt;0,$L869/86400+DATE(1970,1,1)+IF($L869*1&gt;=$G$5,$G$6,0),)</f>
        <v>0</v>
      </c>
      <c r="B869" s="22" t="e">
        <f>IF($A869&lt;&gt;"",$E869*$F869,)</f>
        <v>#VALUE!</v>
      </c>
      <c r="C869" s="12" t="str">
        <f>IF($A869&lt;&gt;"",MINIFS(Merchant!$A:$A,Merchant!$C:$C,$G$2),)</f>
        <v/>
      </c>
      <c r="D869" s="12" t="s">
        <f>IF($A869&lt;&gt;"",$K869,)</f>
      </c>
      <c r="E869" s="12" t="str">
        <v/>
      </c>
      <c r="F869" s="11" t="str">
        <f>IF($A869&lt;&gt;"",MAXIFS(Token!$C:$C,Token!$A:$A,$D869),)</f>
        <v/>
      </c>
    </row>
    <row r="870">
      <c r="A870" s="32">
        <f>IF(IFERROR($H870,0)*$J870&gt;0,$L870/86400+DATE(1970,1,1)+IF($L870*1&gt;=$G$5,$G$6,0),)</f>
        <v>0</v>
      </c>
      <c r="B870" s="22" t="e">
        <f>IF($A870&lt;&gt;"",$E870*$F870,)</f>
        <v>#VALUE!</v>
      </c>
      <c r="C870" s="12" t="str">
        <f>IF($A870&lt;&gt;"",MINIFS(Merchant!$A:$A,Merchant!$C:$C,$G$2),)</f>
        <v/>
      </c>
      <c r="D870" s="12" t="s">
        <f>IF($A870&lt;&gt;"",$K870,)</f>
      </c>
      <c r="E870" s="12" t="str">
        <v/>
      </c>
      <c r="F870" s="11" t="str">
        <f>IF($A870&lt;&gt;"",MAXIFS(Token!$C:$C,Token!$A:$A,$D870),)</f>
        <v/>
      </c>
    </row>
    <row r="871">
      <c r="A871" s="32">
        <f>IF(IFERROR($H871,0)*$J871&gt;0,$L871/86400+DATE(1970,1,1)+IF($L871*1&gt;=$G$5,$G$6,0),)</f>
        <v>0</v>
      </c>
      <c r="B871" s="22" t="e">
        <f>IF($A871&lt;&gt;"",$E871*$F871,)</f>
        <v>#VALUE!</v>
      </c>
      <c r="C871" s="12" t="str">
        <f>IF($A871&lt;&gt;"",MINIFS(Merchant!$A:$A,Merchant!$C:$C,$G$2),)</f>
        <v/>
      </c>
      <c r="D871" s="12" t="s">
        <f>IF($A871&lt;&gt;"",$K871,)</f>
      </c>
      <c r="E871" s="12" t="str">
        <v/>
      </c>
      <c r="F871" s="11" t="str">
        <f>IF($A871&lt;&gt;"",MAXIFS(Token!$C:$C,Token!$A:$A,$D871),)</f>
        <v/>
      </c>
    </row>
    <row r="872">
      <c r="A872" s="32">
        <f>IF(IFERROR($H872,0)*$J872&gt;0,$L872/86400+DATE(1970,1,1)+IF($L872*1&gt;=$G$5,$G$6,0),)</f>
        <v>0</v>
      </c>
      <c r="B872" s="22" t="e">
        <f>IF($A872&lt;&gt;"",$E872*$F872,)</f>
        <v>#VALUE!</v>
      </c>
      <c r="C872" s="12" t="str">
        <f>IF($A872&lt;&gt;"",MINIFS(Merchant!$A:$A,Merchant!$C:$C,$G$2),)</f>
        <v/>
      </c>
      <c r="D872" s="12" t="s">
        <f>IF($A872&lt;&gt;"",$K872,)</f>
      </c>
      <c r="E872" s="12" t="str">
        <v/>
      </c>
      <c r="F872" s="11" t="str">
        <f>IF($A872&lt;&gt;"",MAXIFS(Token!$C:$C,Token!$A:$A,$D872),)</f>
        <v/>
      </c>
    </row>
    <row r="873">
      <c r="A873" s="32">
        <f>IF(IFERROR($H873,0)*$J873&gt;0,$L873/86400+DATE(1970,1,1)+IF($L873*1&gt;=$G$5,$G$6,0),)</f>
        <v>0</v>
      </c>
      <c r="B873" s="22" t="e">
        <f>IF($A873&lt;&gt;"",$E873*$F873,)</f>
        <v>#VALUE!</v>
      </c>
      <c r="C873" s="12" t="str">
        <f>IF($A873&lt;&gt;"",MINIFS(Merchant!$A:$A,Merchant!$C:$C,$G$2),)</f>
        <v/>
      </c>
      <c r="D873" s="12" t="s">
        <f>IF($A873&lt;&gt;"",$K873,)</f>
      </c>
      <c r="E873" s="12" t="str">
        <v/>
      </c>
      <c r="F873" s="11" t="str">
        <f>IF($A873&lt;&gt;"",MAXIFS(Token!$C:$C,Token!$A:$A,$D873),)</f>
        <v/>
      </c>
    </row>
    <row r="874">
      <c r="A874" s="32">
        <f>IF(IFERROR($H874,0)*$J874&gt;0,$L874/86400+DATE(1970,1,1)+IF($L874*1&gt;=$G$5,$G$6,0),)</f>
        <v>0</v>
      </c>
      <c r="B874" s="22" t="e">
        <f>IF($A874&lt;&gt;"",$E874*$F874,)</f>
        <v>#VALUE!</v>
      </c>
      <c r="C874" s="12" t="str">
        <f>IF($A874&lt;&gt;"",MINIFS(Merchant!$A:$A,Merchant!$C:$C,$G$2),)</f>
        <v/>
      </c>
      <c r="D874" s="12" t="s">
        <f>IF($A874&lt;&gt;"",$K874,)</f>
      </c>
      <c r="E874" s="12" t="str">
        <v/>
      </c>
      <c r="F874" s="11" t="str">
        <f>IF($A874&lt;&gt;"",MAXIFS(Token!$C:$C,Token!$A:$A,$D874),)</f>
        <v/>
      </c>
    </row>
    <row r="875">
      <c r="A875" s="32">
        <f>IF(IFERROR($H875,0)*$J875&gt;0,$L875/86400+DATE(1970,1,1)+IF($L875*1&gt;=$G$5,$G$6,0),)</f>
        <v>0</v>
      </c>
      <c r="B875" s="22" t="e">
        <f>IF($A875&lt;&gt;"",$E875*$F875,)</f>
        <v>#VALUE!</v>
      </c>
      <c r="C875" s="12" t="str">
        <f>IF($A875&lt;&gt;"",MINIFS(Merchant!$A:$A,Merchant!$C:$C,$G$2),)</f>
        <v/>
      </c>
      <c r="D875" s="12" t="s">
        <f>IF($A875&lt;&gt;"",$K875,)</f>
      </c>
      <c r="E875" s="12" t="str">
        <v/>
      </c>
      <c r="F875" s="11" t="str">
        <f>IF($A875&lt;&gt;"",MAXIFS(Token!$C:$C,Token!$A:$A,$D875),)</f>
        <v/>
      </c>
    </row>
    <row r="876">
      <c r="A876" s="32">
        <f>IF(IFERROR($H876,0)*$J876&gt;0,$L876/86400+DATE(1970,1,1)+IF($L876*1&gt;=$G$5,$G$6,0),)</f>
        <v>0</v>
      </c>
      <c r="B876" s="22" t="e">
        <f>IF($A876&lt;&gt;"",$E876*$F876,)</f>
        <v>#VALUE!</v>
      </c>
      <c r="C876" s="12" t="str">
        <f>IF($A876&lt;&gt;"",MINIFS(Merchant!$A:$A,Merchant!$C:$C,$G$2),)</f>
        <v/>
      </c>
      <c r="D876" s="12" t="s">
        <f>IF($A876&lt;&gt;"",$K876,)</f>
      </c>
      <c r="E876" s="12" t="str">
        <v/>
      </c>
      <c r="F876" s="11" t="str">
        <f>IF($A876&lt;&gt;"",MAXIFS(Token!$C:$C,Token!$A:$A,$D876),)</f>
        <v/>
      </c>
    </row>
    <row r="877">
      <c r="A877" s="32">
        <f>IF(IFERROR($H877,0)*$J877&gt;0,$L877/86400+DATE(1970,1,1)+IF($L877*1&gt;=$G$5,$G$6,0),)</f>
        <v>0</v>
      </c>
      <c r="B877" s="22" t="e">
        <f>IF($A877&lt;&gt;"",$E877*$F877,)</f>
        <v>#VALUE!</v>
      </c>
      <c r="C877" s="12" t="str">
        <f>IF($A877&lt;&gt;"",MINIFS(Merchant!$A:$A,Merchant!$C:$C,$G$2),)</f>
        <v/>
      </c>
      <c r="D877" s="12" t="s">
        <f>IF($A877&lt;&gt;"",$K877,)</f>
      </c>
      <c r="E877" s="12" t="str">
        <v/>
      </c>
      <c r="F877" s="11" t="str">
        <f>IF($A877&lt;&gt;"",MAXIFS(Token!$C:$C,Token!$A:$A,$D877),)</f>
        <v/>
      </c>
    </row>
    <row r="878">
      <c r="A878" s="32">
        <f>IF(IFERROR($H878,0)*$J878&gt;0,$L878/86400+DATE(1970,1,1)+IF($L878*1&gt;=$G$5,$G$6,0),)</f>
        <v>0</v>
      </c>
      <c r="B878" s="22" t="e">
        <f>IF($A878&lt;&gt;"",$E878*$F878,)</f>
        <v>#VALUE!</v>
      </c>
      <c r="C878" s="12" t="str">
        <f>IF($A878&lt;&gt;"",MINIFS(Merchant!$A:$A,Merchant!$C:$C,$G$2),)</f>
        <v/>
      </c>
      <c r="D878" s="12" t="s">
        <f>IF($A878&lt;&gt;"",$K878,)</f>
      </c>
      <c r="E878" s="12" t="str">
        <v/>
      </c>
      <c r="F878" s="11" t="str">
        <f>IF($A878&lt;&gt;"",MAXIFS(Token!$C:$C,Token!$A:$A,$D878),)</f>
        <v/>
      </c>
    </row>
    <row r="879">
      <c r="A879" s="32">
        <f>IF(IFERROR($H879,0)*$J879&gt;0,$L879/86400+DATE(1970,1,1)+IF($L879*1&gt;=$G$5,$G$6,0),)</f>
        <v>0</v>
      </c>
      <c r="B879" s="22" t="e">
        <f>IF($A879&lt;&gt;"",$E879*$F879,)</f>
        <v>#VALUE!</v>
      </c>
      <c r="C879" s="12" t="str">
        <f>IF($A879&lt;&gt;"",MINIFS(Merchant!$A:$A,Merchant!$C:$C,$G$2),)</f>
        <v/>
      </c>
      <c r="D879" s="12" t="s">
        <f>IF($A879&lt;&gt;"",$K879,)</f>
      </c>
      <c r="E879" s="12" t="str">
        <v/>
      </c>
      <c r="F879" s="11" t="str">
        <f>IF($A879&lt;&gt;"",MAXIFS(Token!$C:$C,Token!$A:$A,$D879),)</f>
        <v/>
      </c>
    </row>
    <row r="880">
      <c r="A880" s="32">
        <f>IF(IFERROR($H880,0)*$J880&gt;0,$L880/86400+DATE(1970,1,1)+IF($L880*1&gt;=$G$5,$G$6,0),)</f>
        <v>0</v>
      </c>
      <c r="B880" s="22" t="e">
        <f>IF($A880&lt;&gt;"",$E880*$F880,)</f>
        <v>#VALUE!</v>
      </c>
      <c r="C880" s="12" t="str">
        <f>IF($A880&lt;&gt;"",MINIFS(Merchant!$A:$A,Merchant!$C:$C,$G$2),)</f>
        <v/>
      </c>
      <c r="D880" s="12" t="s">
        <f>IF($A880&lt;&gt;"",$K880,)</f>
      </c>
      <c r="E880" s="12" t="str">
        <v/>
      </c>
      <c r="F880" s="11" t="str">
        <f>IF($A880&lt;&gt;"",MAXIFS(Token!$C:$C,Token!$A:$A,$D880),)</f>
        <v/>
      </c>
    </row>
    <row r="881">
      <c r="A881" s="32">
        <f>IF(IFERROR($H881,0)*$J881&gt;0,$L881/86400+DATE(1970,1,1)+IF($L881*1&gt;=$G$5,$G$6,0),)</f>
        <v>0</v>
      </c>
      <c r="B881" s="22" t="e">
        <f>IF($A881&lt;&gt;"",$E881*$F881,)</f>
        <v>#VALUE!</v>
      </c>
      <c r="C881" s="12" t="str">
        <f>IF($A881&lt;&gt;"",MINIFS(Merchant!$A:$A,Merchant!$C:$C,$G$2),)</f>
        <v/>
      </c>
      <c r="D881" s="12" t="s">
        <f>IF($A881&lt;&gt;"",$K881,)</f>
      </c>
      <c r="E881" s="12" t="str">
        <v/>
      </c>
      <c r="F881" s="11" t="str">
        <f>IF($A881&lt;&gt;"",MAXIFS(Token!$C:$C,Token!$A:$A,$D881),)</f>
        <v/>
      </c>
    </row>
    <row r="882">
      <c r="A882" s="32">
        <f>IF(IFERROR($H882,0)*$J882&gt;0,$L882/86400+DATE(1970,1,1)+IF($L882*1&gt;=$G$5,$G$6,0),)</f>
        <v>0</v>
      </c>
      <c r="B882" s="22" t="e">
        <f>IF($A882&lt;&gt;"",$E882*$F882,)</f>
        <v>#VALUE!</v>
      </c>
      <c r="C882" s="12" t="str">
        <f>IF($A882&lt;&gt;"",MINIFS(Merchant!$A:$A,Merchant!$C:$C,$G$2),)</f>
        <v/>
      </c>
      <c r="D882" s="12" t="s">
        <f>IF($A882&lt;&gt;"",$K882,)</f>
      </c>
      <c r="E882" s="12" t="str">
        <v/>
      </c>
      <c r="F882" s="11" t="str">
        <f>IF($A882&lt;&gt;"",MAXIFS(Token!$C:$C,Token!$A:$A,$D882),)</f>
        <v/>
      </c>
    </row>
    <row r="883">
      <c r="A883" s="32">
        <f>IF(IFERROR($H883,0)*$J883&gt;0,$L883/86400+DATE(1970,1,1)+IF($L883*1&gt;=$G$5,$G$6,0),)</f>
        <v>0</v>
      </c>
      <c r="B883" s="22" t="e">
        <f>IF($A883&lt;&gt;"",$E883*$F883,)</f>
        <v>#VALUE!</v>
      </c>
      <c r="C883" s="12" t="str">
        <f>IF($A883&lt;&gt;"",MINIFS(Merchant!$A:$A,Merchant!$C:$C,$G$2),)</f>
        <v/>
      </c>
      <c r="D883" s="12" t="s">
        <f>IF($A883&lt;&gt;"",$K883,)</f>
      </c>
      <c r="E883" s="12" t="str">
        <v/>
      </c>
      <c r="F883" s="11" t="str">
        <f>IF($A883&lt;&gt;"",MAXIFS(Token!$C:$C,Token!$A:$A,$D883),)</f>
        <v/>
      </c>
    </row>
    <row r="884">
      <c r="A884" s="32">
        <f>IF(IFERROR($H884,0)*$J884&gt;0,$L884/86400+DATE(1970,1,1)+IF($L884*1&gt;=$G$5,$G$6,0),)</f>
        <v>0</v>
      </c>
      <c r="B884" s="22" t="e">
        <f>IF($A884&lt;&gt;"",$E884*$F884,)</f>
        <v>#VALUE!</v>
      </c>
      <c r="C884" s="12" t="str">
        <f>IF($A884&lt;&gt;"",MINIFS(Merchant!$A:$A,Merchant!$C:$C,$G$2),)</f>
        <v/>
      </c>
      <c r="D884" s="12" t="s">
        <f>IF($A884&lt;&gt;"",$K884,)</f>
      </c>
      <c r="E884" s="12" t="str">
        <v/>
      </c>
      <c r="F884" s="11" t="str">
        <f>IF($A884&lt;&gt;"",MAXIFS(Token!$C:$C,Token!$A:$A,$D884),)</f>
        <v/>
      </c>
    </row>
    <row r="885">
      <c r="A885" s="32">
        <f>IF(IFERROR($H885,0)*$J885&gt;0,$L885/86400+DATE(1970,1,1)+IF($L885*1&gt;=$G$5,$G$6,0),)</f>
        <v>0</v>
      </c>
      <c r="B885" s="22" t="e">
        <f>IF($A885&lt;&gt;"",$E885*$F885,)</f>
        <v>#VALUE!</v>
      </c>
      <c r="C885" s="12" t="str">
        <f>IF($A885&lt;&gt;"",MINIFS(Merchant!$A:$A,Merchant!$C:$C,$G$2),)</f>
        <v/>
      </c>
      <c r="D885" s="12" t="s">
        <f>IF($A885&lt;&gt;"",$K885,)</f>
      </c>
      <c r="E885" s="12" t="str">
        <v/>
      </c>
      <c r="F885" s="11" t="str">
        <f>IF($A885&lt;&gt;"",MAXIFS(Token!$C:$C,Token!$A:$A,$D885),)</f>
        <v/>
      </c>
    </row>
    <row r="886">
      <c r="A886" s="32">
        <f>IF(IFERROR($H886,0)*$J886&gt;0,$L886/86400+DATE(1970,1,1)+IF($L886*1&gt;=$G$5,$G$6,0),)</f>
        <v>0</v>
      </c>
      <c r="B886" s="22" t="e">
        <f>IF($A886&lt;&gt;"",$E886*$F886,)</f>
        <v>#VALUE!</v>
      </c>
      <c r="C886" s="12" t="str">
        <f>IF($A886&lt;&gt;"",MINIFS(Merchant!$A:$A,Merchant!$C:$C,$G$2),)</f>
        <v/>
      </c>
      <c r="D886" s="12" t="s">
        <f>IF($A886&lt;&gt;"",$K886,)</f>
      </c>
      <c r="E886" s="12" t="str">
        <v/>
      </c>
      <c r="F886" s="11" t="str">
        <f>IF($A886&lt;&gt;"",MAXIFS(Token!$C:$C,Token!$A:$A,$D886),)</f>
        <v/>
      </c>
    </row>
    <row r="887">
      <c r="A887" s="32">
        <f>IF(IFERROR($H887,0)*$J887&gt;0,$L887/86400+DATE(1970,1,1)+IF($L887*1&gt;=$G$5,$G$6,0),)</f>
        <v>0</v>
      </c>
      <c r="B887" s="22" t="e">
        <f>IF($A887&lt;&gt;"",$E887*$F887,)</f>
        <v>#VALUE!</v>
      </c>
      <c r="C887" s="12" t="str">
        <f>IF($A887&lt;&gt;"",MINIFS(Merchant!$A:$A,Merchant!$C:$C,$G$2),)</f>
        <v/>
      </c>
      <c r="D887" s="12" t="s">
        <f>IF($A887&lt;&gt;"",$K887,)</f>
      </c>
      <c r="E887" s="12" t="str">
        <v/>
      </c>
      <c r="F887" s="11" t="str">
        <f>IF($A887&lt;&gt;"",MAXIFS(Token!$C:$C,Token!$A:$A,$D887),)</f>
        <v/>
      </c>
    </row>
    <row r="888">
      <c r="A888" s="32">
        <f>IF(IFERROR($H888,0)*$J888&gt;0,$L888/86400+DATE(1970,1,1)+IF($L888*1&gt;=$G$5,$G$6,0),)</f>
        <v>0</v>
      </c>
      <c r="B888" s="22" t="e">
        <f>IF($A888&lt;&gt;"",$E888*$F888,)</f>
        <v>#VALUE!</v>
      </c>
      <c r="C888" s="12" t="str">
        <f>IF($A888&lt;&gt;"",MINIFS(Merchant!$A:$A,Merchant!$C:$C,$G$2),)</f>
        <v/>
      </c>
      <c r="D888" s="12" t="s">
        <f>IF($A888&lt;&gt;"",$K888,)</f>
      </c>
      <c r="E888" s="12" t="str">
        <v/>
      </c>
      <c r="F888" s="11" t="str">
        <f>IF($A888&lt;&gt;"",MAXIFS(Token!$C:$C,Token!$A:$A,$D888),)</f>
        <v/>
      </c>
    </row>
    <row r="889">
      <c r="A889" s="32">
        <f>IF(IFERROR($H889,0)*$J889&gt;0,$L889/86400+DATE(1970,1,1)+IF($L889*1&gt;=$G$5,$G$6,0),)</f>
        <v>0</v>
      </c>
      <c r="B889" s="22" t="e">
        <f>IF($A889&lt;&gt;"",$E889*$F889,)</f>
        <v>#VALUE!</v>
      </c>
      <c r="C889" s="12" t="str">
        <f>IF($A889&lt;&gt;"",MINIFS(Merchant!$A:$A,Merchant!$C:$C,$G$2),)</f>
        <v/>
      </c>
      <c r="D889" s="12" t="s">
        <f>IF($A889&lt;&gt;"",$K889,)</f>
      </c>
      <c r="E889" s="12" t="str">
        <v/>
      </c>
      <c r="F889" s="11" t="str">
        <f>IF($A889&lt;&gt;"",MAXIFS(Token!$C:$C,Token!$A:$A,$D889),)</f>
        <v/>
      </c>
    </row>
    <row r="890">
      <c r="A890" s="32">
        <f>IF(IFERROR($H890,0)*$J890&gt;0,$L890/86400+DATE(1970,1,1)+IF($L890*1&gt;=$G$5,$G$6,0),)</f>
        <v>0</v>
      </c>
      <c r="B890" s="22" t="e">
        <f>IF($A890&lt;&gt;"",$E890*$F890,)</f>
        <v>#VALUE!</v>
      </c>
      <c r="C890" s="12" t="str">
        <f>IF($A890&lt;&gt;"",MINIFS(Merchant!$A:$A,Merchant!$C:$C,$G$2),)</f>
        <v/>
      </c>
      <c r="D890" s="12" t="s">
        <f>IF($A890&lt;&gt;"",$K890,)</f>
      </c>
      <c r="E890" s="12" t="str">
        <v/>
      </c>
      <c r="F890" s="11" t="str">
        <f>IF($A890&lt;&gt;"",MAXIFS(Token!$C:$C,Token!$A:$A,$D890),)</f>
        <v/>
      </c>
    </row>
    <row r="891">
      <c r="A891" s="32">
        <f>IF(IFERROR($H891,0)*$J891&gt;0,$L891/86400+DATE(1970,1,1)+IF($L891*1&gt;=$G$5,$G$6,0),)</f>
        <v>0</v>
      </c>
      <c r="B891" s="22" t="e">
        <f>IF($A891&lt;&gt;"",$E891*$F891,)</f>
        <v>#VALUE!</v>
      </c>
      <c r="C891" s="12" t="str">
        <f>IF($A891&lt;&gt;"",MINIFS(Merchant!$A:$A,Merchant!$C:$C,$G$2),)</f>
        <v/>
      </c>
      <c r="D891" s="12" t="s">
        <f>IF($A891&lt;&gt;"",$K891,)</f>
      </c>
      <c r="E891" s="12" t="str">
        <v/>
      </c>
      <c r="F891" s="11" t="str">
        <f>IF($A891&lt;&gt;"",MAXIFS(Token!$C:$C,Token!$A:$A,$D891),)</f>
        <v/>
      </c>
    </row>
    <row r="892">
      <c r="A892" s="32">
        <f>IF(IFERROR($H892,0)*$J892&gt;0,$L892/86400+DATE(1970,1,1)+IF($L892*1&gt;=$G$5,$G$6,0),)</f>
        <v>0</v>
      </c>
      <c r="B892" s="22" t="e">
        <f>IF($A892&lt;&gt;"",$E892*$F892,)</f>
        <v>#VALUE!</v>
      </c>
      <c r="C892" s="12" t="str">
        <f>IF($A892&lt;&gt;"",MINIFS(Merchant!$A:$A,Merchant!$C:$C,$G$2),)</f>
        <v/>
      </c>
      <c r="D892" s="12" t="s">
        <f>IF($A892&lt;&gt;"",$K892,)</f>
      </c>
      <c r="E892" s="12" t="str">
        <v/>
      </c>
      <c r="F892" s="11" t="str">
        <f>IF($A892&lt;&gt;"",MAXIFS(Token!$C:$C,Token!$A:$A,$D892),)</f>
        <v/>
      </c>
    </row>
    <row r="893">
      <c r="A893" s="32">
        <f>IF(IFERROR($H893,0)*$J893&gt;0,$L893/86400+DATE(1970,1,1)+IF($L893*1&gt;=$G$5,$G$6,0),)</f>
        <v>0</v>
      </c>
      <c r="B893" s="22" t="e">
        <f>IF($A893&lt;&gt;"",$E893*$F893,)</f>
        <v>#VALUE!</v>
      </c>
      <c r="C893" s="12" t="str">
        <f>IF($A893&lt;&gt;"",MINIFS(Merchant!$A:$A,Merchant!$C:$C,$G$2),)</f>
        <v/>
      </c>
      <c r="D893" s="12" t="s">
        <f>IF($A893&lt;&gt;"",$K893,)</f>
      </c>
      <c r="E893" s="12" t="str">
        <v/>
      </c>
      <c r="F893" s="11" t="str">
        <f>IF($A893&lt;&gt;"",MAXIFS(Token!$C:$C,Token!$A:$A,$D893),)</f>
        <v/>
      </c>
    </row>
    <row r="894">
      <c r="A894" s="32">
        <f>IF(IFERROR($H894,0)*$J894&gt;0,$L894/86400+DATE(1970,1,1)+IF($L894*1&gt;=$G$5,$G$6,0),)</f>
        <v>0</v>
      </c>
      <c r="B894" s="22" t="e">
        <f>IF($A894&lt;&gt;"",$E894*$F894,)</f>
        <v>#VALUE!</v>
      </c>
      <c r="C894" s="12" t="str">
        <f>IF($A894&lt;&gt;"",MINIFS(Merchant!$A:$A,Merchant!$C:$C,$G$2),)</f>
        <v/>
      </c>
      <c r="D894" s="12" t="s">
        <f>IF($A894&lt;&gt;"",$K894,)</f>
      </c>
      <c r="E894" s="12" t="str">
        <v/>
      </c>
      <c r="F894" s="11" t="str">
        <f>IF($A894&lt;&gt;"",MAXIFS(Token!$C:$C,Token!$A:$A,$D894),)</f>
        <v/>
      </c>
    </row>
    <row r="895">
      <c r="A895" s="32">
        <f>IF(IFERROR($H895,0)*$J895&gt;0,$L895/86400+DATE(1970,1,1)+IF($L895*1&gt;=$G$5,$G$6,0),)</f>
        <v>0</v>
      </c>
      <c r="B895" s="22" t="e">
        <f>IF($A895&lt;&gt;"",$E895*$F895,)</f>
        <v>#VALUE!</v>
      </c>
      <c r="C895" s="12" t="str">
        <f>IF($A895&lt;&gt;"",MINIFS(Merchant!$A:$A,Merchant!$C:$C,$G$2),)</f>
        <v/>
      </c>
      <c r="D895" s="12" t="s">
        <f>IF($A895&lt;&gt;"",$K895,)</f>
      </c>
      <c r="E895" s="12" t="str">
        <v/>
      </c>
      <c r="F895" s="11" t="str">
        <f>IF($A895&lt;&gt;"",MAXIFS(Token!$C:$C,Token!$A:$A,$D895),)</f>
        <v/>
      </c>
    </row>
    <row r="896">
      <c r="A896" s="32">
        <f>IF(IFERROR($H896,0)*$J896&gt;0,$L896/86400+DATE(1970,1,1)+IF($L896*1&gt;=$G$5,$G$6,0),)</f>
        <v>0</v>
      </c>
      <c r="B896" s="22" t="e">
        <f>IF($A896&lt;&gt;"",$E896*$F896,)</f>
        <v>#VALUE!</v>
      </c>
      <c r="C896" s="12" t="str">
        <f>IF($A896&lt;&gt;"",MINIFS(Merchant!$A:$A,Merchant!$C:$C,$G$2),)</f>
        <v/>
      </c>
      <c r="D896" s="12" t="s">
        <f>IF($A896&lt;&gt;"",$K896,)</f>
      </c>
      <c r="E896" s="12" t="str">
        <v/>
      </c>
      <c r="F896" s="11" t="str">
        <f>IF($A896&lt;&gt;"",MAXIFS(Token!$C:$C,Token!$A:$A,$D896),)</f>
        <v/>
      </c>
    </row>
    <row r="897">
      <c r="A897" s="32">
        <f>IF(IFERROR($H897,0)*$J897&gt;0,$L897/86400+DATE(1970,1,1)+IF($L897*1&gt;=$G$5,$G$6,0),)</f>
        <v>0</v>
      </c>
      <c r="B897" s="22" t="e">
        <f>IF($A897&lt;&gt;"",$E897*$F897,)</f>
        <v>#VALUE!</v>
      </c>
      <c r="C897" s="12" t="str">
        <f>IF($A897&lt;&gt;"",MINIFS(Merchant!$A:$A,Merchant!$C:$C,$G$2),)</f>
        <v/>
      </c>
      <c r="D897" s="12" t="s">
        <f>IF($A897&lt;&gt;"",$K897,)</f>
      </c>
      <c r="E897" s="12" t="str">
        <v/>
      </c>
      <c r="F897" s="11" t="str">
        <f>IF($A897&lt;&gt;"",MAXIFS(Token!$C:$C,Token!$A:$A,$D897),)</f>
        <v/>
      </c>
    </row>
    <row r="898">
      <c r="A898" s="32">
        <f>IF(IFERROR($H898,0)*$J898&gt;0,$L898/86400+DATE(1970,1,1)+IF($L898*1&gt;=$G$5,$G$6,0),)</f>
        <v>0</v>
      </c>
      <c r="B898" s="22" t="e">
        <f>IF($A898&lt;&gt;"",$E898*$F898,)</f>
        <v>#VALUE!</v>
      </c>
      <c r="C898" s="12" t="str">
        <f>IF($A898&lt;&gt;"",MINIFS(Merchant!$A:$A,Merchant!$C:$C,$G$2),)</f>
        <v/>
      </c>
      <c r="D898" s="12" t="s">
        <f>IF($A898&lt;&gt;"",$K898,)</f>
      </c>
      <c r="E898" s="12" t="str">
        <v/>
      </c>
      <c r="F898" s="11" t="str">
        <f>IF($A898&lt;&gt;"",MAXIFS(Token!$C:$C,Token!$A:$A,$D898),)</f>
        <v/>
      </c>
    </row>
    <row r="899">
      <c r="A899" s="32">
        <f>IF(IFERROR($H899,0)*$J899&gt;0,$L899/86400+DATE(1970,1,1)+IF($L899*1&gt;=$G$5,$G$6,0),)</f>
        <v>0</v>
      </c>
      <c r="B899" s="22" t="e">
        <f>IF($A899&lt;&gt;"",$E899*$F899,)</f>
        <v>#VALUE!</v>
      </c>
      <c r="C899" s="12" t="str">
        <f>IF($A899&lt;&gt;"",MINIFS(Merchant!$A:$A,Merchant!$C:$C,$G$2),)</f>
        <v/>
      </c>
      <c r="D899" s="12" t="s">
        <f>IF($A899&lt;&gt;"",$K899,)</f>
      </c>
      <c r="E899" s="12" t="str">
        <v/>
      </c>
      <c r="F899" s="11" t="str">
        <f>IF($A899&lt;&gt;"",MAXIFS(Token!$C:$C,Token!$A:$A,$D899),)</f>
        <v/>
      </c>
    </row>
    <row r="900">
      <c r="A900" s="32">
        <f>IF(IFERROR($H900,0)*$J900&gt;0,$L900/86400+DATE(1970,1,1)+IF($L900*1&gt;=$G$5,$G$6,0),)</f>
        <v>0</v>
      </c>
      <c r="B900" s="22" t="e">
        <f>IF($A900&lt;&gt;"",$E900*$F900,)</f>
        <v>#VALUE!</v>
      </c>
      <c r="C900" s="12" t="str">
        <f>IF($A900&lt;&gt;"",MINIFS(Merchant!$A:$A,Merchant!$C:$C,$G$2),)</f>
        <v/>
      </c>
      <c r="D900" s="12" t="s">
        <f>IF($A900&lt;&gt;"",$K900,)</f>
      </c>
      <c r="E900" s="12" t="str">
        <v/>
      </c>
      <c r="F900" s="11" t="str">
        <f>IF($A900&lt;&gt;"",MAXIFS(Token!$C:$C,Token!$A:$A,$D900),)</f>
        <v/>
      </c>
    </row>
    <row r="901">
      <c r="A901" s="32">
        <f>IF(IFERROR($H901,0)*$J901&gt;0,$L901/86400+DATE(1970,1,1)+IF($L901*1&gt;=$G$5,$G$6,0),)</f>
        <v>0</v>
      </c>
      <c r="B901" s="22" t="e">
        <f>IF($A901&lt;&gt;"",$E901*$F901,)</f>
        <v>#VALUE!</v>
      </c>
      <c r="C901" s="12" t="str">
        <f>IF($A901&lt;&gt;"",MINIFS(Merchant!$A:$A,Merchant!$C:$C,$G$2),)</f>
        <v/>
      </c>
      <c r="D901" s="12" t="s">
        <f>IF($A901&lt;&gt;"",$K901,)</f>
      </c>
      <c r="E901" s="12" t="str">
        <v/>
      </c>
      <c r="F901" s="11" t="str">
        <f>IF($A901&lt;&gt;"",MAXIFS(Token!$C:$C,Token!$A:$A,$D901),)</f>
        <v/>
      </c>
    </row>
    <row r="902">
      <c r="A902" s="32">
        <f>IF(IFERROR($H902,0)*$J902&gt;0,$L902/86400+DATE(1970,1,1)+IF($L902*1&gt;=$G$5,$G$6,0),)</f>
        <v>0</v>
      </c>
      <c r="B902" s="22" t="e">
        <f>IF($A902&lt;&gt;"",$E902*$F902,)</f>
        <v>#VALUE!</v>
      </c>
      <c r="C902" s="12" t="str">
        <f>IF($A902&lt;&gt;"",MINIFS(Merchant!$A:$A,Merchant!$C:$C,$G$2),)</f>
        <v/>
      </c>
      <c r="D902" s="12" t="s">
        <f>IF($A902&lt;&gt;"",$K902,)</f>
      </c>
      <c r="E902" s="12" t="str">
        <v/>
      </c>
      <c r="F902" s="11" t="str">
        <f>IF($A902&lt;&gt;"",MAXIFS(Token!$C:$C,Token!$A:$A,$D902),)</f>
        <v/>
      </c>
    </row>
    <row r="903">
      <c r="A903" s="32">
        <f>IF(IFERROR($H903,0)*$J903&gt;0,$L903/86400+DATE(1970,1,1)+IF($L903*1&gt;=$G$5,$G$6,0),)</f>
        <v>0</v>
      </c>
      <c r="B903" s="22" t="e">
        <f>IF($A903&lt;&gt;"",$E903*$F903,)</f>
        <v>#VALUE!</v>
      </c>
      <c r="C903" s="12" t="str">
        <f>IF($A903&lt;&gt;"",MINIFS(Merchant!$A:$A,Merchant!$C:$C,$G$2),)</f>
        <v/>
      </c>
      <c r="D903" s="12" t="s">
        <f>IF($A903&lt;&gt;"",$K903,)</f>
      </c>
      <c r="E903" s="12" t="str">
        <v/>
      </c>
      <c r="F903" s="11" t="str">
        <f>IF($A903&lt;&gt;"",MAXIFS(Token!$C:$C,Token!$A:$A,$D903),)</f>
        <v/>
      </c>
    </row>
    <row r="904">
      <c r="A904" s="32">
        <f>IF(IFERROR($H904,0)*$J904&gt;0,$L904/86400+DATE(1970,1,1)+IF($L904*1&gt;=$G$5,$G$6,0),)</f>
        <v>0</v>
      </c>
      <c r="B904" s="22" t="e">
        <f>IF($A904&lt;&gt;"",$E904*$F904,)</f>
        <v>#VALUE!</v>
      </c>
      <c r="C904" s="12" t="str">
        <f>IF($A904&lt;&gt;"",MINIFS(Merchant!$A:$A,Merchant!$C:$C,$G$2),)</f>
        <v/>
      </c>
      <c r="D904" s="12" t="s">
        <f>IF($A904&lt;&gt;"",$K904,)</f>
      </c>
      <c r="E904" s="12" t="str">
        <v/>
      </c>
      <c r="F904" s="11" t="str">
        <f>IF($A904&lt;&gt;"",MAXIFS(Token!$C:$C,Token!$A:$A,$D904),)</f>
        <v/>
      </c>
    </row>
    <row r="905">
      <c r="A905" s="32">
        <f>IF(IFERROR($H905,0)*$J905&gt;0,$L905/86400+DATE(1970,1,1)+IF($L905*1&gt;=$G$5,$G$6,0),)</f>
        <v>0</v>
      </c>
      <c r="B905" s="22" t="e">
        <f>IF($A905&lt;&gt;"",$E905*$F905,)</f>
        <v>#VALUE!</v>
      </c>
      <c r="C905" s="12" t="str">
        <f>IF($A905&lt;&gt;"",MINIFS(Merchant!$A:$A,Merchant!$C:$C,$G$2),)</f>
        <v/>
      </c>
      <c r="D905" s="12" t="s">
        <f>IF($A905&lt;&gt;"",$K905,)</f>
      </c>
      <c r="E905" s="12" t="str">
        <v/>
      </c>
      <c r="F905" s="11" t="str">
        <f>IF($A905&lt;&gt;"",MAXIFS(Token!$C:$C,Token!$A:$A,$D905),)</f>
        <v/>
      </c>
    </row>
    <row r="906">
      <c r="A906" s="32">
        <f>IF(IFERROR($H906,0)*$J906&gt;0,$L906/86400+DATE(1970,1,1)+IF($L906*1&gt;=$G$5,$G$6,0),)</f>
        <v>0</v>
      </c>
      <c r="B906" s="22" t="e">
        <f>IF($A906&lt;&gt;"",$E906*$F906,)</f>
        <v>#VALUE!</v>
      </c>
      <c r="C906" s="12" t="str">
        <f>IF($A906&lt;&gt;"",MINIFS(Merchant!$A:$A,Merchant!$C:$C,$G$2),)</f>
        <v/>
      </c>
      <c r="D906" s="12" t="s">
        <f>IF($A906&lt;&gt;"",$K906,)</f>
      </c>
      <c r="E906" s="12" t="str">
        <v/>
      </c>
      <c r="F906" s="11" t="str">
        <f>IF($A906&lt;&gt;"",MAXIFS(Token!$C:$C,Token!$A:$A,$D906),)</f>
        <v/>
      </c>
    </row>
    <row r="907">
      <c r="A907" s="32">
        <f>IF(IFERROR($H907,0)*$J907&gt;0,$L907/86400+DATE(1970,1,1)+IF($L907*1&gt;=$G$5,$G$6,0),)</f>
        <v>0</v>
      </c>
      <c r="B907" s="22" t="e">
        <f>IF($A907&lt;&gt;"",$E907*$F907,)</f>
        <v>#VALUE!</v>
      </c>
      <c r="C907" s="12" t="str">
        <f>IF($A907&lt;&gt;"",MINIFS(Merchant!$A:$A,Merchant!$C:$C,$G$2),)</f>
        <v/>
      </c>
      <c r="D907" s="12" t="s">
        <f>IF($A907&lt;&gt;"",$K907,)</f>
      </c>
      <c r="E907" s="12" t="str">
        <v/>
      </c>
      <c r="F907" s="11" t="str">
        <f>IF($A907&lt;&gt;"",MAXIFS(Token!$C:$C,Token!$A:$A,$D907),)</f>
        <v/>
      </c>
    </row>
    <row r="908">
      <c r="A908" s="32">
        <f>IF(IFERROR($H908,0)*$J908&gt;0,$L908/86400+DATE(1970,1,1)+IF($L908*1&gt;=$G$5,$G$6,0),)</f>
        <v>0</v>
      </c>
      <c r="B908" s="22" t="e">
        <f>IF($A908&lt;&gt;"",$E908*$F908,)</f>
        <v>#VALUE!</v>
      </c>
      <c r="C908" s="12" t="str">
        <f>IF($A908&lt;&gt;"",MINIFS(Merchant!$A:$A,Merchant!$C:$C,$G$2),)</f>
        <v/>
      </c>
      <c r="D908" s="12" t="s">
        <f>IF($A908&lt;&gt;"",$K908,)</f>
      </c>
      <c r="E908" s="12" t="str">
        <v/>
      </c>
      <c r="F908" s="11" t="str">
        <f>IF($A908&lt;&gt;"",MAXIFS(Token!$C:$C,Token!$A:$A,$D908),)</f>
        <v/>
      </c>
    </row>
    <row r="909">
      <c r="A909" s="32">
        <f>IF(IFERROR($H909,0)*$J909&gt;0,$L909/86400+DATE(1970,1,1)+IF($L909*1&gt;=$G$5,$G$6,0),)</f>
        <v>0</v>
      </c>
      <c r="B909" s="22" t="e">
        <f>IF($A909&lt;&gt;"",$E909*$F909,)</f>
        <v>#VALUE!</v>
      </c>
      <c r="C909" s="12" t="str">
        <f>IF($A909&lt;&gt;"",MINIFS(Merchant!$A:$A,Merchant!$C:$C,$G$2),)</f>
        <v/>
      </c>
      <c r="D909" s="12" t="s">
        <f>IF($A909&lt;&gt;"",$K909,)</f>
      </c>
      <c r="E909" s="12" t="str">
        <v/>
      </c>
      <c r="F909" s="11" t="str">
        <f>IF($A909&lt;&gt;"",MAXIFS(Token!$C:$C,Token!$A:$A,$D909),)</f>
        <v/>
      </c>
    </row>
    <row r="910">
      <c r="A910" s="32">
        <f>IF(IFERROR($H910,0)*$J910&gt;0,$L910/86400+DATE(1970,1,1)+IF($L910*1&gt;=$G$5,$G$6,0),)</f>
        <v>0</v>
      </c>
      <c r="B910" s="22" t="e">
        <f>IF($A910&lt;&gt;"",$E910*$F910,)</f>
        <v>#VALUE!</v>
      </c>
      <c r="C910" s="12" t="str">
        <f>IF($A910&lt;&gt;"",MINIFS(Merchant!$A:$A,Merchant!$C:$C,$G$2),)</f>
        <v/>
      </c>
      <c r="D910" s="12" t="s">
        <f>IF($A910&lt;&gt;"",$K910,)</f>
      </c>
      <c r="E910" s="12" t="str">
        <v/>
      </c>
      <c r="F910" s="11" t="str">
        <f>IF($A910&lt;&gt;"",MAXIFS(Token!$C:$C,Token!$A:$A,$D910),)</f>
        <v/>
      </c>
    </row>
    <row r="911">
      <c r="A911" s="32">
        <f>IF(IFERROR($H911,0)*$J911&gt;0,$L911/86400+DATE(1970,1,1)+IF($L911*1&gt;=$G$5,$G$6,0),)</f>
        <v>0</v>
      </c>
      <c r="B911" s="22" t="e">
        <f>IF($A911&lt;&gt;"",$E911*$F911,)</f>
        <v>#VALUE!</v>
      </c>
      <c r="C911" s="12" t="str">
        <f>IF($A911&lt;&gt;"",MINIFS(Merchant!$A:$A,Merchant!$C:$C,$G$2),)</f>
        <v/>
      </c>
      <c r="D911" s="12" t="s">
        <f>IF($A911&lt;&gt;"",$K911,)</f>
      </c>
      <c r="E911" s="12" t="str">
        <v/>
      </c>
      <c r="F911" s="11" t="str">
        <f>IF($A911&lt;&gt;"",MAXIFS(Token!$C:$C,Token!$A:$A,$D911),)</f>
        <v/>
      </c>
    </row>
    <row r="912">
      <c r="A912" s="32">
        <f>IF(IFERROR($H912,0)*$J912&gt;0,$L912/86400+DATE(1970,1,1)+IF($L912*1&gt;=$G$5,$G$6,0),)</f>
        <v>0</v>
      </c>
      <c r="B912" s="22" t="e">
        <f>IF($A912&lt;&gt;"",$E912*$F912,)</f>
        <v>#VALUE!</v>
      </c>
      <c r="C912" s="12" t="str">
        <f>IF($A912&lt;&gt;"",MINIFS(Merchant!$A:$A,Merchant!$C:$C,$G$2),)</f>
        <v/>
      </c>
      <c r="D912" s="12" t="s">
        <f>IF($A912&lt;&gt;"",$K912,)</f>
      </c>
      <c r="E912" s="12" t="str">
        <v/>
      </c>
      <c r="F912" s="11" t="str">
        <f>IF($A912&lt;&gt;"",MAXIFS(Token!$C:$C,Token!$A:$A,$D912),)</f>
        <v/>
      </c>
    </row>
    <row r="913">
      <c r="A913" s="32">
        <f>IF(IFERROR($H913,0)*$J913&gt;0,$L913/86400+DATE(1970,1,1)+IF($L913*1&gt;=$G$5,$G$6,0),)</f>
        <v>0</v>
      </c>
      <c r="B913" s="22" t="e">
        <f>IF($A913&lt;&gt;"",$E913*$F913,)</f>
        <v>#VALUE!</v>
      </c>
      <c r="C913" s="12" t="str">
        <f>IF($A913&lt;&gt;"",MINIFS(Merchant!$A:$A,Merchant!$C:$C,$G$2),)</f>
        <v/>
      </c>
      <c r="D913" s="12" t="s">
        <f>IF($A913&lt;&gt;"",$K913,)</f>
      </c>
      <c r="E913" s="12" t="str">
        <v/>
      </c>
      <c r="F913" s="11" t="str">
        <f>IF($A913&lt;&gt;"",MAXIFS(Token!$C:$C,Token!$A:$A,$D913),)</f>
        <v/>
      </c>
    </row>
    <row r="914">
      <c r="A914" s="32">
        <f>IF(IFERROR($H914,0)*$J914&gt;0,$L914/86400+DATE(1970,1,1)+IF($L914*1&gt;=$G$5,$G$6,0),)</f>
        <v>0</v>
      </c>
      <c r="B914" s="22" t="e">
        <f>IF($A914&lt;&gt;"",$E914*$F914,)</f>
        <v>#VALUE!</v>
      </c>
      <c r="C914" s="12" t="str">
        <f>IF($A914&lt;&gt;"",MINIFS(Merchant!$A:$A,Merchant!$C:$C,$G$2),)</f>
        <v/>
      </c>
      <c r="D914" s="12" t="s">
        <f>IF($A914&lt;&gt;"",$K914,)</f>
      </c>
      <c r="E914" s="12" t="str">
        <v/>
      </c>
      <c r="F914" s="11" t="str">
        <f>IF($A914&lt;&gt;"",MAXIFS(Token!$C:$C,Token!$A:$A,$D914),)</f>
        <v/>
      </c>
    </row>
    <row r="915">
      <c r="A915" s="32">
        <f>IF(IFERROR($H915,0)*$J915&gt;0,$L915/86400+DATE(1970,1,1)+IF($L915*1&gt;=$G$5,$G$6,0),)</f>
        <v>0</v>
      </c>
      <c r="B915" s="22" t="e">
        <f>IF($A915&lt;&gt;"",$E915*$F915,)</f>
        <v>#VALUE!</v>
      </c>
      <c r="C915" s="12" t="str">
        <f>IF($A915&lt;&gt;"",MINIFS(Merchant!$A:$A,Merchant!$C:$C,$G$2),)</f>
        <v/>
      </c>
      <c r="D915" s="12" t="s">
        <f>IF($A915&lt;&gt;"",$K915,)</f>
      </c>
      <c r="E915" s="12" t="str">
        <v/>
      </c>
      <c r="F915" s="11" t="str">
        <f>IF($A915&lt;&gt;"",MAXIFS(Token!$C:$C,Token!$A:$A,$D915),)</f>
        <v/>
      </c>
    </row>
    <row r="916">
      <c r="A916" s="32">
        <f>IF(IFERROR($H916,0)*$J916&gt;0,$L916/86400+DATE(1970,1,1)+IF($L916*1&gt;=$G$5,$G$6,0),)</f>
        <v>0</v>
      </c>
      <c r="B916" s="22" t="e">
        <f>IF($A916&lt;&gt;"",$E916*$F916,)</f>
        <v>#VALUE!</v>
      </c>
      <c r="C916" s="12" t="str">
        <f>IF($A916&lt;&gt;"",MINIFS(Merchant!$A:$A,Merchant!$C:$C,$G$2),)</f>
        <v/>
      </c>
      <c r="D916" s="12" t="s">
        <f>IF($A916&lt;&gt;"",$K916,)</f>
      </c>
      <c r="E916" s="12" t="str">
        <v/>
      </c>
      <c r="F916" s="11" t="str">
        <f>IF($A916&lt;&gt;"",MAXIFS(Token!$C:$C,Token!$A:$A,$D916),)</f>
        <v/>
      </c>
    </row>
    <row r="917">
      <c r="A917" s="32">
        <f>IF(IFERROR($H917,0)*$J917&gt;0,$L917/86400+DATE(1970,1,1)+IF($L917*1&gt;=$G$5,$G$6,0),)</f>
        <v>0</v>
      </c>
      <c r="B917" s="22" t="e">
        <f>IF($A917&lt;&gt;"",$E917*$F917,)</f>
        <v>#VALUE!</v>
      </c>
      <c r="C917" s="12" t="str">
        <f>IF($A917&lt;&gt;"",MINIFS(Merchant!$A:$A,Merchant!$C:$C,$G$2),)</f>
        <v/>
      </c>
      <c r="D917" s="12" t="s">
        <f>IF($A917&lt;&gt;"",$K917,)</f>
      </c>
      <c r="E917" s="12" t="str">
        <v/>
      </c>
      <c r="F917" s="11" t="str">
        <f>IF($A917&lt;&gt;"",MAXIFS(Token!$C:$C,Token!$A:$A,$D917),)</f>
        <v/>
      </c>
    </row>
    <row r="918">
      <c r="A918" s="32">
        <f>IF(IFERROR($H918,0)*$J918&gt;0,$L918/86400+DATE(1970,1,1)+IF($L918*1&gt;=$G$5,$G$6,0),)</f>
        <v>0</v>
      </c>
      <c r="B918" s="22" t="e">
        <f>IF($A918&lt;&gt;"",$E918*$F918,)</f>
        <v>#VALUE!</v>
      </c>
      <c r="C918" s="12" t="str">
        <f>IF($A918&lt;&gt;"",MINIFS(Merchant!$A:$A,Merchant!$C:$C,$G$2),)</f>
        <v/>
      </c>
      <c r="D918" s="12" t="s">
        <f>IF($A918&lt;&gt;"",$K918,)</f>
      </c>
      <c r="E918" s="12" t="str">
        <v/>
      </c>
      <c r="F918" s="11" t="str">
        <f>IF($A918&lt;&gt;"",MAXIFS(Token!$C:$C,Token!$A:$A,$D918),)</f>
        <v/>
      </c>
    </row>
    <row r="919">
      <c r="A919" s="32">
        <f>IF(IFERROR($H919,0)*$J919&gt;0,$L919/86400+DATE(1970,1,1)+IF($L919*1&gt;=$G$5,$G$6,0),)</f>
        <v>0</v>
      </c>
      <c r="B919" s="22" t="e">
        <f>IF($A919&lt;&gt;"",$E919*$F919,)</f>
        <v>#VALUE!</v>
      </c>
      <c r="C919" s="12" t="str">
        <f>IF($A919&lt;&gt;"",MINIFS(Merchant!$A:$A,Merchant!$C:$C,$G$2),)</f>
        <v/>
      </c>
      <c r="D919" s="12" t="s">
        <f>IF($A919&lt;&gt;"",$K919,)</f>
      </c>
      <c r="E919" s="12" t="str">
        <v/>
      </c>
      <c r="F919" s="11" t="str">
        <f>IF($A919&lt;&gt;"",MAXIFS(Token!$C:$C,Token!$A:$A,$D919),)</f>
        <v/>
      </c>
    </row>
    <row r="920">
      <c r="A920" s="32">
        <f>IF(IFERROR($H920,0)*$J920&gt;0,$L920/86400+DATE(1970,1,1)+IF($L920*1&gt;=$G$5,$G$6,0),)</f>
        <v>0</v>
      </c>
      <c r="B920" s="22" t="e">
        <f>IF($A920&lt;&gt;"",$E920*$F920,)</f>
        <v>#VALUE!</v>
      </c>
      <c r="C920" s="12" t="str">
        <f>IF($A920&lt;&gt;"",MINIFS(Merchant!$A:$A,Merchant!$C:$C,$G$2),)</f>
        <v/>
      </c>
      <c r="D920" s="12" t="s">
        <f>IF($A920&lt;&gt;"",$K920,)</f>
      </c>
      <c r="E920" s="12" t="str">
        <v/>
      </c>
      <c r="F920" s="11" t="str">
        <f>IF($A920&lt;&gt;"",MAXIFS(Token!$C:$C,Token!$A:$A,$D920),)</f>
        <v/>
      </c>
    </row>
    <row r="921">
      <c r="A921" s="32">
        <f>IF(IFERROR($H921,0)*$J921&gt;0,$L921/86400+DATE(1970,1,1)+IF($L921*1&gt;=$G$5,$G$6,0),)</f>
        <v>0</v>
      </c>
      <c r="B921" s="22" t="e">
        <f>IF($A921&lt;&gt;"",$E921*$F921,)</f>
        <v>#VALUE!</v>
      </c>
      <c r="C921" s="12" t="str">
        <f>IF($A921&lt;&gt;"",MINIFS(Merchant!$A:$A,Merchant!$C:$C,$G$2),)</f>
        <v/>
      </c>
      <c r="D921" s="12" t="s">
        <f>IF($A921&lt;&gt;"",$K921,)</f>
      </c>
      <c r="E921" s="12" t="str">
        <v/>
      </c>
      <c r="F921" s="11" t="str">
        <f>IF($A921&lt;&gt;"",MAXIFS(Token!$C:$C,Token!$A:$A,$D921),)</f>
        <v/>
      </c>
    </row>
    <row r="922">
      <c r="A922" s="32">
        <f>IF(IFERROR($H922,0)*$J922&gt;0,$L922/86400+DATE(1970,1,1)+IF($L922*1&gt;=$G$5,$G$6,0),)</f>
        <v>0</v>
      </c>
      <c r="B922" s="22" t="e">
        <f>IF($A922&lt;&gt;"",$E922*$F922,)</f>
        <v>#VALUE!</v>
      </c>
      <c r="C922" s="12" t="str">
        <f>IF($A922&lt;&gt;"",MINIFS(Merchant!$A:$A,Merchant!$C:$C,$G$2),)</f>
        <v/>
      </c>
      <c r="D922" s="12" t="s">
        <f>IF($A922&lt;&gt;"",$K922,)</f>
      </c>
      <c r="E922" s="12" t="str">
        <v/>
      </c>
      <c r="F922" s="11" t="str">
        <f>IF($A922&lt;&gt;"",MAXIFS(Token!$C:$C,Token!$A:$A,$D922),)</f>
        <v/>
      </c>
    </row>
    <row r="923">
      <c r="A923" s="32">
        <f>IF(IFERROR($H923,0)*$J923&gt;0,$L923/86400+DATE(1970,1,1)+IF($L923*1&gt;=$G$5,$G$6,0),)</f>
        <v>0</v>
      </c>
      <c r="B923" s="22" t="e">
        <f>IF($A923&lt;&gt;"",$E923*$F923,)</f>
        <v>#VALUE!</v>
      </c>
      <c r="C923" s="12" t="str">
        <f>IF($A923&lt;&gt;"",MINIFS(Merchant!$A:$A,Merchant!$C:$C,$G$2),)</f>
        <v/>
      </c>
      <c r="D923" s="12" t="s">
        <f>IF($A923&lt;&gt;"",$K923,)</f>
      </c>
      <c r="E923" s="12" t="str">
        <v/>
      </c>
      <c r="F923" s="11" t="str">
        <f>IF($A923&lt;&gt;"",MAXIFS(Token!$C:$C,Token!$A:$A,$D923),)</f>
        <v/>
      </c>
    </row>
    <row r="924">
      <c r="A924" s="32">
        <f>IF(IFERROR($H924,0)*$J924&gt;0,$L924/86400+DATE(1970,1,1)+IF($L924*1&gt;=$G$5,$G$6,0),)</f>
        <v>0</v>
      </c>
      <c r="B924" s="22" t="e">
        <f>IF($A924&lt;&gt;"",$E924*$F924,)</f>
        <v>#VALUE!</v>
      </c>
      <c r="C924" s="12" t="str">
        <f>IF($A924&lt;&gt;"",MINIFS(Merchant!$A:$A,Merchant!$C:$C,$G$2),)</f>
        <v/>
      </c>
      <c r="D924" s="12" t="s">
        <f>IF($A924&lt;&gt;"",$K924,)</f>
      </c>
      <c r="E924" s="12" t="str">
        <v/>
      </c>
      <c r="F924" s="11" t="str">
        <f>IF($A924&lt;&gt;"",MAXIFS(Token!$C:$C,Token!$A:$A,$D924),)</f>
        <v/>
      </c>
    </row>
    <row r="925">
      <c r="A925" s="32">
        <f>IF(IFERROR($H925,0)*$J925&gt;0,$L925/86400+DATE(1970,1,1)+IF($L925*1&gt;=$G$5,$G$6,0),)</f>
        <v>0</v>
      </c>
      <c r="B925" s="22" t="e">
        <f>IF($A925&lt;&gt;"",$E925*$F925,)</f>
        <v>#VALUE!</v>
      </c>
      <c r="C925" s="12" t="str">
        <f>IF($A925&lt;&gt;"",MINIFS(Merchant!$A:$A,Merchant!$C:$C,$G$2),)</f>
        <v/>
      </c>
      <c r="D925" s="12" t="s">
        <f>IF($A925&lt;&gt;"",$K925,)</f>
      </c>
      <c r="E925" s="12" t="str">
        <v/>
      </c>
      <c r="F925" s="11" t="str">
        <f>IF($A925&lt;&gt;"",MAXIFS(Token!$C:$C,Token!$A:$A,$D925),)</f>
        <v/>
      </c>
    </row>
    <row r="926">
      <c r="A926" s="32">
        <f>IF(IFERROR($H926,0)*$J926&gt;0,$L926/86400+DATE(1970,1,1)+IF($L926*1&gt;=$G$5,$G$6,0),)</f>
        <v>0</v>
      </c>
      <c r="B926" s="22" t="e">
        <f>IF($A926&lt;&gt;"",$E926*$F926,)</f>
        <v>#VALUE!</v>
      </c>
      <c r="C926" s="12" t="str">
        <f>IF($A926&lt;&gt;"",MINIFS(Merchant!$A:$A,Merchant!$C:$C,$G$2),)</f>
        <v/>
      </c>
      <c r="D926" s="12" t="s">
        <f>IF($A926&lt;&gt;"",$K926,)</f>
      </c>
      <c r="E926" s="12" t="str">
        <v/>
      </c>
      <c r="F926" s="11" t="str">
        <f>IF($A926&lt;&gt;"",MAXIFS(Token!$C:$C,Token!$A:$A,$D926),)</f>
        <v/>
      </c>
    </row>
    <row r="927">
      <c r="A927" s="32">
        <f>IF(IFERROR($H927,0)*$J927&gt;0,$L927/86400+DATE(1970,1,1)+IF($L927*1&gt;=$G$5,$G$6,0),)</f>
        <v>0</v>
      </c>
      <c r="B927" s="22" t="e">
        <f>IF($A927&lt;&gt;"",$E927*$F927,)</f>
        <v>#VALUE!</v>
      </c>
      <c r="C927" s="12" t="str">
        <f>IF($A927&lt;&gt;"",MINIFS(Merchant!$A:$A,Merchant!$C:$C,$G$2),)</f>
        <v/>
      </c>
      <c r="D927" s="12" t="s">
        <f>IF($A927&lt;&gt;"",$K927,)</f>
      </c>
      <c r="E927" s="12" t="str">
        <v/>
      </c>
      <c r="F927" s="11" t="str">
        <f>IF($A927&lt;&gt;"",MAXIFS(Token!$C:$C,Token!$A:$A,$D927),)</f>
        <v/>
      </c>
    </row>
    <row r="928">
      <c r="A928" s="32">
        <f>IF(IFERROR($H928,0)*$J928&gt;0,$L928/86400+DATE(1970,1,1)+IF($L928*1&gt;=$G$5,$G$6,0),)</f>
        <v>0</v>
      </c>
      <c r="B928" s="22" t="e">
        <f>IF($A928&lt;&gt;"",$E928*$F928,)</f>
        <v>#VALUE!</v>
      </c>
      <c r="C928" s="12" t="str">
        <f>IF($A928&lt;&gt;"",MINIFS(Merchant!$A:$A,Merchant!$C:$C,$G$2),)</f>
        <v/>
      </c>
      <c r="D928" s="12" t="s">
        <f>IF($A928&lt;&gt;"",$K928,)</f>
      </c>
      <c r="E928" s="12" t="str">
        <v/>
      </c>
      <c r="F928" s="11" t="str">
        <f>IF($A928&lt;&gt;"",MAXIFS(Token!$C:$C,Token!$A:$A,$D928),)</f>
        <v/>
      </c>
    </row>
    <row r="929">
      <c r="A929" s="32">
        <f>IF(IFERROR($H929,0)*$J929&gt;0,$L929/86400+DATE(1970,1,1)+IF($L929*1&gt;=$G$5,$G$6,0),)</f>
        <v>0</v>
      </c>
      <c r="B929" s="22" t="e">
        <f>IF($A929&lt;&gt;"",$E929*$F929,)</f>
        <v>#VALUE!</v>
      </c>
      <c r="C929" s="12" t="str">
        <f>IF($A929&lt;&gt;"",MINIFS(Merchant!$A:$A,Merchant!$C:$C,$G$2),)</f>
        <v/>
      </c>
      <c r="D929" s="12" t="s">
        <f>IF($A929&lt;&gt;"",$K929,)</f>
      </c>
      <c r="E929" s="12" t="str">
        <v/>
      </c>
      <c r="F929" s="11" t="str">
        <f>IF($A929&lt;&gt;"",MAXIFS(Token!$C:$C,Token!$A:$A,$D929),)</f>
        <v/>
      </c>
    </row>
    <row r="930">
      <c r="A930" s="32">
        <f>IF(IFERROR($H930,0)*$J930&gt;0,$L930/86400+DATE(1970,1,1)+IF($L930*1&gt;=$G$5,$G$6,0),)</f>
        <v>0</v>
      </c>
      <c r="B930" s="22" t="e">
        <f>IF($A930&lt;&gt;"",$E930*$F930,)</f>
        <v>#VALUE!</v>
      </c>
      <c r="C930" s="12" t="str">
        <f>IF($A930&lt;&gt;"",MINIFS(Merchant!$A:$A,Merchant!$C:$C,$G$2),)</f>
        <v/>
      </c>
      <c r="D930" s="12" t="s">
        <f>IF($A930&lt;&gt;"",$K930,)</f>
      </c>
      <c r="E930" s="12" t="str">
        <v/>
      </c>
      <c r="F930" s="11" t="str">
        <f>IF($A930&lt;&gt;"",MAXIFS(Token!$C:$C,Token!$A:$A,$D930),)</f>
        <v/>
      </c>
    </row>
    <row r="931">
      <c r="A931" s="32">
        <f>IF(IFERROR($H931,0)*$J931&gt;0,$L931/86400+DATE(1970,1,1)+IF($L931*1&gt;=$G$5,$G$6,0),)</f>
        <v>0</v>
      </c>
      <c r="B931" s="22" t="e">
        <f>IF($A931&lt;&gt;"",$E931*$F931,)</f>
        <v>#VALUE!</v>
      </c>
      <c r="C931" s="12" t="str">
        <f>IF($A931&lt;&gt;"",MINIFS(Merchant!$A:$A,Merchant!$C:$C,$G$2),)</f>
        <v/>
      </c>
      <c r="D931" s="12" t="s">
        <f>IF($A931&lt;&gt;"",$K931,)</f>
      </c>
      <c r="E931" s="12" t="str">
        <v/>
      </c>
      <c r="F931" s="11" t="str">
        <f>IF($A931&lt;&gt;"",MAXIFS(Token!$C:$C,Token!$A:$A,$D931),)</f>
        <v/>
      </c>
    </row>
    <row r="932">
      <c r="A932" s="32">
        <f>IF(IFERROR($H932,0)*$J932&gt;0,$L932/86400+DATE(1970,1,1)+IF($L932*1&gt;=$G$5,$G$6,0),)</f>
        <v>0</v>
      </c>
      <c r="B932" s="22" t="e">
        <f>IF($A932&lt;&gt;"",$E932*$F932,)</f>
        <v>#VALUE!</v>
      </c>
      <c r="C932" s="12" t="str">
        <f>IF($A932&lt;&gt;"",MINIFS(Merchant!$A:$A,Merchant!$C:$C,$G$2),)</f>
        <v/>
      </c>
      <c r="D932" s="12" t="s">
        <f>IF($A932&lt;&gt;"",$K932,)</f>
      </c>
      <c r="E932" s="12" t="str">
        <v/>
      </c>
      <c r="F932" s="11" t="str">
        <f>IF($A932&lt;&gt;"",MAXIFS(Token!$C:$C,Token!$A:$A,$D932),)</f>
        <v/>
      </c>
    </row>
    <row r="933">
      <c r="A933" s="32">
        <f>IF(IFERROR($H933,0)*$J933&gt;0,$L933/86400+DATE(1970,1,1)+IF($L933*1&gt;=$G$5,$G$6,0),)</f>
        <v>0</v>
      </c>
      <c r="B933" s="22" t="e">
        <f>IF($A933&lt;&gt;"",$E933*$F933,)</f>
        <v>#VALUE!</v>
      </c>
      <c r="C933" s="12" t="str">
        <f>IF($A933&lt;&gt;"",MINIFS(Merchant!$A:$A,Merchant!$C:$C,$G$2),)</f>
        <v/>
      </c>
      <c r="D933" s="12" t="s">
        <f>IF($A933&lt;&gt;"",$K933,)</f>
      </c>
      <c r="E933" s="12" t="str">
        <v/>
      </c>
      <c r="F933" s="11" t="str">
        <f>IF($A933&lt;&gt;"",MAXIFS(Token!$C:$C,Token!$A:$A,$D933),)</f>
        <v/>
      </c>
    </row>
    <row r="934">
      <c r="A934" s="32">
        <f>IF(IFERROR($H934,0)*$J934&gt;0,$L934/86400+DATE(1970,1,1)+IF($L934*1&gt;=$G$5,$G$6,0),)</f>
        <v>0</v>
      </c>
      <c r="B934" s="22" t="e">
        <f>IF($A934&lt;&gt;"",$E934*$F934,)</f>
        <v>#VALUE!</v>
      </c>
      <c r="C934" s="12" t="str">
        <f>IF($A934&lt;&gt;"",MINIFS(Merchant!$A:$A,Merchant!$C:$C,$G$2),)</f>
        <v/>
      </c>
      <c r="D934" s="12" t="s">
        <f>IF($A934&lt;&gt;"",$K934,)</f>
      </c>
      <c r="E934" s="12" t="str">
        <v/>
      </c>
      <c r="F934" s="11" t="str">
        <f>IF($A934&lt;&gt;"",MAXIFS(Token!$C:$C,Token!$A:$A,$D934),)</f>
        <v/>
      </c>
    </row>
    <row r="935">
      <c r="A935" s="32">
        <f>IF(IFERROR($H935,0)*$J935&gt;0,$L935/86400+DATE(1970,1,1)+IF($L935*1&gt;=$G$5,$G$6,0),)</f>
        <v>0</v>
      </c>
      <c r="B935" s="22" t="e">
        <f>IF($A935&lt;&gt;"",$E935*$F935,)</f>
        <v>#VALUE!</v>
      </c>
      <c r="C935" s="12" t="str">
        <f>IF($A935&lt;&gt;"",MINIFS(Merchant!$A:$A,Merchant!$C:$C,$G$2),)</f>
        <v/>
      </c>
      <c r="D935" s="12" t="s">
        <f>IF($A935&lt;&gt;"",$K935,)</f>
      </c>
      <c r="E935" s="12" t="str">
        <v/>
      </c>
      <c r="F935" s="11" t="str">
        <f>IF($A935&lt;&gt;"",MAXIFS(Token!$C:$C,Token!$A:$A,$D935),)</f>
        <v/>
      </c>
    </row>
    <row r="936">
      <c r="A936" s="32">
        <f>IF(IFERROR($H936,0)*$J936&gt;0,$L936/86400+DATE(1970,1,1)+IF($L936*1&gt;=$G$5,$G$6,0),)</f>
        <v>0</v>
      </c>
      <c r="B936" s="22" t="e">
        <f>IF($A936&lt;&gt;"",$E936*$F936,)</f>
        <v>#VALUE!</v>
      </c>
      <c r="C936" s="12" t="str">
        <f>IF($A936&lt;&gt;"",MINIFS(Merchant!$A:$A,Merchant!$C:$C,$G$2),)</f>
        <v/>
      </c>
      <c r="D936" s="12" t="s">
        <f>IF($A936&lt;&gt;"",$K936,)</f>
      </c>
      <c r="E936" s="12" t="str">
        <v/>
      </c>
      <c r="F936" s="11" t="str">
        <f>IF($A936&lt;&gt;"",MAXIFS(Token!$C:$C,Token!$A:$A,$D936),)</f>
        <v/>
      </c>
    </row>
    <row r="937">
      <c r="A937" s="32">
        <f>IF(IFERROR($H937,0)*$J937&gt;0,$L937/86400+DATE(1970,1,1)+IF($L937*1&gt;=$G$5,$G$6,0),)</f>
        <v>0</v>
      </c>
      <c r="B937" s="22" t="e">
        <f>IF($A937&lt;&gt;"",$E937*$F937,)</f>
        <v>#VALUE!</v>
      </c>
      <c r="C937" s="12" t="str">
        <f>IF($A937&lt;&gt;"",MINIFS(Merchant!$A:$A,Merchant!$C:$C,$G$2),)</f>
        <v/>
      </c>
      <c r="D937" s="12" t="s">
        <f>IF($A937&lt;&gt;"",$K937,)</f>
      </c>
      <c r="E937" s="12" t="str">
        <v/>
      </c>
      <c r="F937" s="11" t="str">
        <f>IF($A937&lt;&gt;"",MAXIFS(Token!$C:$C,Token!$A:$A,$D937),)</f>
        <v/>
      </c>
    </row>
    <row r="938">
      <c r="A938" s="32">
        <f>IF(IFERROR($H938,0)*$J938&gt;0,$L938/86400+DATE(1970,1,1)+IF($L938*1&gt;=$G$5,$G$6,0),)</f>
        <v>0</v>
      </c>
      <c r="B938" s="22" t="e">
        <f>IF($A938&lt;&gt;"",$E938*$F938,)</f>
        <v>#VALUE!</v>
      </c>
      <c r="C938" s="12" t="str">
        <f>IF($A938&lt;&gt;"",MINIFS(Merchant!$A:$A,Merchant!$C:$C,$G$2),)</f>
        <v/>
      </c>
      <c r="D938" s="12" t="s">
        <f>IF($A938&lt;&gt;"",$K938,)</f>
      </c>
      <c r="E938" s="12" t="str">
        <v/>
      </c>
      <c r="F938" s="11" t="str">
        <f>IF($A938&lt;&gt;"",MAXIFS(Token!$C:$C,Token!$A:$A,$D938),)</f>
        <v/>
      </c>
    </row>
    <row r="939">
      <c r="A939" s="32">
        <f>IF(IFERROR($H939,0)*$J939&gt;0,$L939/86400+DATE(1970,1,1)+IF($L939*1&gt;=$G$5,$G$6,0),)</f>
        <v>0</v>
      </c>
      <c r="B939" s="22" t="e">
        <f>IF($A939&lt;&gt;"",$E939*$F939,)</f>
        <v>#VALUE!</v>
      </c>
      <c r="C939" s="12" t="str">
        <f>IF($A939&lt;&gt;"",MINIFS(Merchant!$A:$A,Merchant!$C:$C,$G$2),)</f>
        <v/>
      </c>
      <c r="D939" s="12" t="s">
        <f>IF($A939&lt;&gt;"",$K939,)</f>
      </c>
      <c r="E939" s="12" t="str">
        <v/>
      </c>
      <c r="F939" s="11" t="str">
        <f>IF($A939&lt;&gt;"",MAXIFS(Token!$C:$C,Token!$A:$A,$D939),)</f>
        <v/>
      </c>
    </row>
    <row r="940">
      <c r="A940" s="32">
        <f>IF(IFERROR($H940,0)*$J940&gt;0,$L940/86400+DATE(1970,1,1)+IF($L940*1&gt;=$G$5,$G$6,0),)</f>
        <v>0</v>
      </c>
      <c r="B940" s="22" t="e">
        <f>IF($A940&lt;&gt;"",$E940*$F940,)</f>
        <v>#VALUE!</v>
      </c>
      <c r="C940" s="12" t="str">
        <f>IF($A940&lt;&gt;"",MINIFS(Merchant!$A:$A,Merchant!$C:$C,$G$2),)</f>
        <v/>
      </c>
      <c r="D940" s="12" t="s">
        <f>IF($A940&lt;&gt;"",$K940,)</f>
      </c>
      <c r="E940" s="12" t="str">
        <v/>
      </c>
      <c r="F940" s="11" t="str">
        <f>IF($A940&lt;&gt;"",MAXIFS(Token!$C:$C,Token!$A:$A,$D940),)</f>
        <v/>
      </c>
    </row>
    <row r="941">
      <c r="A941" s="32">
        <f>IF(IFERROR($H941,0)*$J941&gt;0,$L941/86400+DATE(1970,1,1)+IF($L941*1&gt;=$G$5,$G$6,0),)</f>
        <v>0</v>
      </c>
      <c r="B941" s="22" t="e">
        <f>IF($A941&lt;&gt;"",$E941*$F941,)</f>
        <v>#VALUE!</v>
      </c>
      <c r="C941" s="12" t="str">
        <f>IF($A941&lt;&gt;"",MINIFS(Merchant!$A:$A,Merchant!$C:$C,$G$2),)</f>
        <v/>
      </c>
      <c r="D941" s="12" t="s">
        <f>IF($A941&lt;&gt;"",$K941,)</f>
      </c>
      <c r="E941" s="12" t="str">
        <v/>
      </c>
      <c r="F941" s="11" t="str">
        <f>IF($A941&lt;&gt;"",MAXIFS(Token!$C:$C,Token!$A:$A,$D941),)</f>
        <v/>
      </c>
    </row>
    <row r="942">
      <c r="A942" s="32">
        <f>IF(IFERROR($H942,0)*$J942&gt;0,$L942/86400+DATE(1970,1,1)+IF($L942*1&gt;=$G$5,$G$6,0),)</f>
        <v>0</v>
      </c>
      <c r="B942" s="22" t="e">
        <f>IF($A942&lt;&gt;"",$E942*$F942,)</f>
        <v>#VALUE!</v>
      </c>
      <c r="C942" s="12" t="str">
        <f>IF($A942&lt;&gt;"",MINIFS(Merchant!$A:$A,Merchant!$C:$C,$G$2),)</f>
        <v/>
      </c>
      <c r="D942" s="12" t="s">
        <f>IF($A942&lt;&gt;"",$K942,)</f>
      </c>
      <c r="E942" s="12" t="str">
        <v/>
      </c>
      <c r="F942" s="11" t="str">
        <f>IF($A942&lt;&gt;"",MAXIFS(Token!$C:$C,Token!$A:$A,$D942),)</f>
        <v/>
      </c>
    </row>
    <row r="943">
      <c r="A943" s="32">
        <f>IF(IFERROR($H943,0)*$J943&gt;0,$L943/86400+DATE(1970,1,1)+IF($L943*1&gt;=$G$5,$G$6,0),)</f>
        <v>0</v>
      </c>
      <c r="B943" s="22" t="e">
        <f>IF($A943&lt;&gt;"",$E943*$F943,)</f>
        <v>#VALUE!</v>
      </c>
      <c r="C943" s="12" t="str">
        <f>IF($A943&lt;&gt;"",MINIFS(Merchant!$A:$A,Merchant!$C:$C,$G$2),)</f>
        <v/>
      </c>
      <c r="D943" s="12" t="s">
        <f>IF($A943&lt;&gt;"",$K943,)</f>
      </c>
      <c r="E943" s="12" t="str">
        <v/>
      </c>
      <c r="F943" s="11" t="str">
        <f>IF($A943&lt;&gt;"",MAXIFS(Token!$C:$C,Token!$A:$A,$D943),)</f>
        <v/>
      </c>
    </row>
    <row r="944">
      <c r="A944" s="32">
        <f>IF(IFERROR($H944,0)*$J944&gt;0,$L944/86400+DATE(1970,1,1)+IF($L944*1&gt;=$G$5,$G$6,0),)</f>
        <v>0</v>
      </c>
      <c r="B944" s="22" t="e">
        <f>IF($A944&lt;&gt;"",$E944*$F944,)</f>
        <v>#VALUE!</v>
      </c>
      <c r="C944" s="12" t="str">
        <f>IF($A944&lt;&gt;"",MINIFS(Merchant!$A:$A,Merchant!$C:$C,$G$2),)</f>
        <v/>
      </c>
      <c r="D944" s="12" t="s">
        <f>IF($A944&lt;&gt;"",$K944,)</f>
      </c>
      <c r="E944" s="12" t="str">
        <v/>
      </c>
      <c r="F944" s="11" t="str">
        <f>IF($A944&lt;&gt;"",MAXIFS(Token!$C:$C,Token!$A:$A,$D944),)</f>
        <v/>
      </c>
    </row>
    <row r="945">
      <c r="A945" s="32">
        <f>IF(IFERROR($H945,0)*$J945&gt;0,$L945/86400+DATE(1970,1,1)+IF($L945*1&gt;=$G$5,$G$6,0),)</f>
        <v>0</v>
      </c>
      <c r="B945" s="22" t="e">
        <f>IF($A945&lt;&gt;"",$E945*$F945,)</f>
        <v>#VALUE!</v>
      </c>
      <c r="C945" s="12" t="str">
        <f>IF($A945&lt;&gt;"",MINIFS(Merchant!$A:$A,Merchant!$C:$C,$G$2),)</f>
        <v/>
      </c>
      <c r="D945" s="12" t="s">
        <f>IF($A945&lt;&gt;"",$K945,)</f>
      </c>
      <c r="E945" s="12" t="str">
        <v/>
      </c>
      <c r="F945" s="11" t="str">
        <f>IF($A945&lt;&gt;"",MAXIFS(Token!$C:$C,Token!$A:$A,$D945),)</f>
        <v/>
      </c>
    </row>
    <row r="946">
      <c r="A946" s="32">
        <f>IF(IFERROR($H946,0)*$J946&gt;0,$L946/86400+DATE(1970,1,1)+IF($L946*1&gt;=$G$5,$G$6,0),)</f>
        <v>0</v>
      </c>
      <c r="B946" s="22" t="e">
        <f>IF($A946&lt;&gt;"",$E946*$F946,)</f>
        <v>#VALUE!</v>
      </c>
      <c r="C946" s="12" t="str">
        <f>IF($A946&lt;&gt;"",MINIFS(Merchant!$A:$A,Merchant!$C:$C,$G$2),)</f>
        <v/>
      </c>
      <c r="D946" s="12" t="s">
        <f>IF($A946&lt;&gt;"",$K946,)</f>
      </c>
      <c r="E946" s="12" t="str">
        <v/>
      </c>
      <c r="F946" s="11" t="str">
        <f>IF($A946&lt;&gt;"",MAXIFS(Token!$C:$C,Token!$A:$A,$D946),)</f>
        <v/>
      </c>
    </row>
    <row r="947">
      <c r="A947" s="32">
        <f>IF(IFERROR($H947,0)*$J947&gt;0,$L947/86400+DATE(1970,1,1)+IF($L947*1&gt;=$G$5,$G$6,0),)</f>
        <v>0</v>
      </c>
      <c r="B947" s="22" t="e">
        <f>IF($A947&lt;&gt;"",$E947*$F947,)</f>
        <v>#VALUE!</v>
      </c>
      <c r="C947" s="12" t="str">
        <f>IF($A947&lt;&gt;"",MINIFS(Merchant!$A:$A,Merchant!$C:$C,$G$2),)</f>
        <v/>
      </c>
      <c r="D947" s="12" t="s">
        <f>IF($A947&lt;&gt;"",$K947,)</f>
      </c>
      <c r="E947" s="12" t="str">
        <v/>
      </c>
      <c r="F947" s="11" t="str">
        <f>IF($A947&lt;&gt;"",MAXIFS(Token!$C:$C,Token!$A:$A,$D947),)</f>
        <v/>
      </c>
    </row>
    <row r="948">
      <c r="A948" s="32">
        <f>IF(IFERROR($H948,0)*$J948&gt;0,$L948/86400+DATE(1970,1,1)+IF($L948*1&gt;=$G$5,$G$6,0),)</f>
        <v>0</v>
      </c>
      <c r="B948" s="22" t="e">
        <f>IF($A948&lt;&gt;"",$E948*$F948,)</f>
        <v>#VALUE!</v>
      </c>
      <c r="C948" s="12" t="str">
        <f>IF($A948&lt;&gt;"",MINIFS(Merchant!$A:$A,Merchant!$C:$C,$G$2),)</f>
        <v/>
      </c>
      <c r="D948" s="12" t="s">
        <f>IF($A948&lt;&gt;"",$K948,)</f>
      </c>
      <c r="E948" s="12" t="str">
        <v/>
      </c>
      <c r="F948" s="11" t="str">
        <f>IF($A948&lt;&gt;"",MAXIFS(Token!$C:$C,Token!$A:$A,$D948),)</f>
        <v/>
      </c>
    </row>
    <row r="949">
      <c r="A949" s="32">
        <f>IF(IFERROR($H949,0)*$J949&gt;0,$L949/86400+DATE(1970,1,1)+IF($L949*1&gt;=$G$5,$G$6,0),)</f>
        <v>0</v>
      </c>
      <c r="B949" s="22" t="e">
        <f>IF($A949&lt;&gt;"",$E949*$F949,)</f>
        <v>#VALUE!</v>
      </c>
      <c r="C949" s="12" t="str">
        <f>IF($A949&lt;&gt;"",MINIFS(Merchant!$A:$A,Merchant!$C:$C,$G$2),)</f>
        <v/>
      </c>
      <c r="D949" s="12" t="s">
        <f>IF($A949&lt;&gt;"",$K949,)</f>
      </c>
      <c r="E949" s="12" t="str">
        <v/>
      </c>
      <c r="F949" s="11" t="str">
        <f>IF($A949&lt;&gt;"",MAXIFS(Token!$C:$C,Token!$A:$A,$D949),)</f>
        <v/>
      </c>
    </row>
    <row r="950">
      <c r="A950" s="32">
        <f>IF(IFERROR($H950,0)*$J950&gt;0,$L950/86400+DATE(1970,1,1)+IF($L950*1&gt;=$G$5,$G$6,0),)</f>
        <v>0</v>
      </c>
      <c r="B950" s="22" t="e">
        <f>IF($A950&lt;&gt;"",$E950*$F950,)</f>
        <v>#VALUE!</v>
      </c>
      <c r="C950" s="12" t="str">
        <f>IF($A950&lt;&gt;"",MINIFS(Merchant!$A:$A,Merchant!$C:$C,$G$2),)</f>
        <v/>
      </c>
      <c r="D950" s="12" t="s">
        <f>IF($A950&lt;&gt;"",$K950,)</f>
      </c>
      <c r="E950" s="12" t="str">
        <v/>
      </c>
      <c r="F950" s="11" t="str">
        <f>IF($A950&lt;&gt;"",MAXIFS(Token!$C:$C,Token!$A:$A,$D950),)</f>
        <v/>
      </c>
    </row>
    <row r="951">
      <c r="A951" s="32">
        <f>IF(IFERROR($H951,0)*$J951&gt;0,$L951/86400+DATE(1970,1,1)+IF($L951*1&gt;=$G$5,$G$6,0),)</f>
        <v>0</v>
      </c>
      <c r="B951" s="22" t="e">
        <f>IF($A951&lt;&gt;"",$E951*$F951,)</f>
        <v>#VALUE!</v>
      </c>
      <c r="C951" s="12" t="str">
        <f>IF($A951&lt;&gt;"",MINIFS(Merchant!$A:$A,Merchant!$C:$C,$G$2),)</f>
        <v/>
      </c>
      <c r="D951" s="12" t="s">
        <f>IF($A951&lt;&gt;"",$K951,)</f>
      </c>
      <c r="E951" s="12" t="str">
        <v/>
      </c>
      <c r="F951" s="11" t="str">
        <f>IF($A951&lt;&gt;"",MAXIFS(Token!$C:$C,Token!$A:$A,$D951),)</f>
        <v/>
      </c>
    </row>
    <row r="952">
      <c r="A952" s="32">
        <f>IF(IFERROR($H952,0)*$J952&gt;0,$L952/86400+DATE(1970,1,1)+IF($L952*1&gt;=$G$5,$G$6,0),)</f>
        <v>0</v>
      </c>
      <c r="B952" s="22" t="e">
        <f>IF($A952&lt;&gt;"",$E952*$F952,)</f>
        <v>#VALUE!</v>
      </c>
      <c r="C952" s="12" t="str">
        <f>IF($A952&lt;&gt;"",MINIFS(Merchant!$A:$A,Merchant!$C:$C,$G$2),)</f>
        <v/>
      </c>
      <c r="D952" s="12" t="s">
        <f>IF($A952&lt;&gt;"",$K952,)</f>
      </c>
      <c r="E952" s="12" t="str">
        <v/>
      </c>
      <c r="F952" s="11" t="str">
        <f>IF($A952&lt;&gt;"",MAXIFS(Token!$C:$C,Token!$A:$A,$D952),)</f>
        <v/>
      </c>
    </row>
    <row r="953">
      <c r="A953" s="32">
        <f>IF(IFERROR($H953,0)*$J953&gt;0,$L953/86400+DATE(1970,1,1)+IF($L953*1&gt;=$G$5,$G$6,0),)</f>
        <v>0</v>
      </c>
      <c r="B953" s="22" t="e">
        <f>IF($A953&lt;&gt;"",$E953*$F953,)</f>
        <v>#VALUE!</v>
      </c>
      <c r="C953" s="12" t="str">
        <f>IF($A953&lt;&gt;"",MINIFS(Merchant!$A:$A,Merchant!$C:$C,$G$2),)</f>
        <v/>
      </c>
      <c r="D953" s="12" t="s">
        <f>IF($A953&lt;&gt;"",$K953,)</f>
      </c>
      <c r="E953" s="12" t="str">
        <v/>
      </c>
      <c r="F953" s="11" t="str">
        <f>IF($A953&lt;&gt;"",MAXIFS(Token!$C:$C,Token!$A:$A,$D953),)</f>
        <v/>
      </c>
    </row>
    <row r="954">
      <c r="A954" s="32">
        <f>IF(IFERROR($H954,0)*$J954&gt;0,$L954/86400+DATE(1970,1,1)+IF($L954*1&gt;=$G$5,$G$6,0),)</f>
        <v>0</v>
      </c>
      <c r="B954" s="22" t="e">
        <f>IF($A954&lt;&gt;"",$E954*$F954,)</f>
        <v>#VALUE!</v>
      </c>
      <c r="C954" s="12" t="str">
        <f>IF($A954&lt;&gt;"",MINIFS(Merchant!$A:$A,Merchant!$C:$C,$G$2),)</f>
        <v/>
      </c>
      <c r="D954" s="12" t="s">
        <f>IF($A954&lt;&gt;"",$K954,)</f>
      </c>
      <c r="E954" s="12" t="str">
        <v/>
      </c>
      <c r="F954" s="11" t="str">
        <f>IF($A954&lt;&gt;"",MAXIFS(Token!$C:$C,Token!$A:$A,$D954),)</f>
        <v/>
      </c>
    </row>
    <row r="955">
      <c r="A955" s="32">
        <f>IF(IFERROR($H955,0)*$J955&gt;0,$L955/86400+DATE(1970,1,1)+IF($L955*1&gt;=$G$5,$G$6,0),)</f>
        <v>0</v>
      </c>
      <c r="B955" s="22" t="e">
        <f>IF($A955&lt;&gt;"",$E955*$F955,)</f>
        <v>#VALUE!</v>
      </c>
      <c r="C955" s="12" t="str">
        <f>IF($A955&lt;&gt;"",MINIFS(Merchant!$A:$A,Merchant!$C:$C,$G$2),)</f>
        <v/>
      </c>
      <c r="D955" s="12" t="s">
        <f>IF($A955&lt;&gt;"",$K955,)</f>
      </c>
      <c r="E955" s="12" t="str">
        <v/>
      </c>
      <c r="F955" s="11" t="str">
        <f>IF($A955&lt;&gt;"",MAXIFS(Token!$C:$C,Token!$A:$A,$D955),)</f>
        <v/>
      </c>
    </row>
    <row r="956">
      <c r="A956" s="32">
        <f>IF(IFERROR($H956,0)*$J956&gt;0,$L956/86400+DATE(1970,1,1)+IF($L956*1&gt;=$G$5,$G$6,0),)</f>
        <v>0</v>
      </c>
      <c r="B956" s="22" t="e">
        <f>IF($A956&lt;&gt;"",$E956*$F956,)</f>
        <v>#VALUE!</v>
      </c>
      <c r="C956" s="12" t="str">
        <f>IF($A956&lt;&gt;"",MINIFS(Merchant!$A:$A,Merchant!$C:$C,$G$2),)</f>
        <v/>
      </c>
      <c r="D956" s="12" t="s">
        <f>IF($A956&lt;&gt;"",$K956,)</f>
      </c>
      <c r="E956" s="12" t="str">
        <v/>
      </c>
      <c r="F956" s="11" t="str">
        <f>IF($A956&lt;&gt;"",MAXIFS(Token!$C:$C,Token!$A:$A,$D956),)</f>
        <v/>
      </c>
    </row>
    <row r="957">
      <c r="A957" s="32">
        <f>IF(IFERROR($H957,0)*$J957&gt;0,$L957/86400+DATE(1970,1,1)+IF($L957*1&gt;=$G$5,$G$6,0),)</f>
        <v>0</v>
      </c>
      <c r="B957" s="22" t="e">
        <f>IF($A957&lt;&gt;"",$E957*$F957,)</f>
        <v>#VALUE!</v>
      </c>
      <c r="C957" s="12" t="str">
        <f>IF($A957&lt;&gt;"",MINIFS(Merchant!$A:$A,Merchant!$C:$C,$G$2),)</f>
        <v/>
      </c>
      <c r="D957" s="12" t="s">
        <f>IF($A957&lt;&gt;"",$K957,)</f>
      </c>
      <c r="E957" s="12" t="str">
        <v/>
      </c>
      <c r="F957" s="11" t="str">
        <f>IF($A957&lt;&gt;"",MAXIFS(Token!$C:$C,Token!$A:$A,$D957),)</f>
        <v/>
      </c>
    </row>
    <row r="958">
      <c r="A958" s="32">
        <f>IF(IFERROR($H958,0)*$J958&gt;0,$L958/86400+DATE(1970,1,1)+IF($L958*1&gt;=$G$5,$G$6,0),)</f>
        <v>0</v>
      </c>
      <c r="B958" s="22" t="e">
        <f>IF($A958&lt;&gt;"",$E958*$F958,)</f>
        <v>#VALUE!</v>
      </c>
      <c r="C958" s="12" t="str">
        <f>IF($A958&lt;&gt;"",MINIFS(Merchant!$A:$A,Merchant!$C:$C,$G$2),)</f>
        <v/>
      </c>
      <c r="D958" s="12" t="s">
        <f>IF($A958&lt;&gt;"",$K958,)</f>
      </c>
      <c r="E958" s="12" t="str">
        <v/>
      </c>
      <c r="F958" s="11" t="str">
        <f>IF($A958&lt;&gt;"",MAXIFS(Token!$C:$C,Token!$A:$A,$D958),)</f>
        <v/>
      </c>
    </row>
    <row r="959">
      <c r="A959" s="32">
        <f>IF(IFERROR($H959,0)*$J959&gt;0,$L959/86400+DATE(1970,1,1)+IF($L959*1&gt;=$G$5,$G$6,0),)</f>
        <v>0</v>
      </c>
      <c r="B959" s="22" t="e">
        <f>IF($A959&lt;&gt;"",$E959*$F959,)</f>
        <v>#VALUE!</v>
      </c>
      <c r="C959" s="12" t="str">
        <f>IF($A959&lt;&gt;"",MINIFS(Merchant!$A:$A,Merchant!$C:$C,$G$2),)</f>
        <v/>
      </c>
      <c r="D959" s="12" t="s">
        <f>IF($A959&lt;&gt;"",$K959,)</f>
      </c>
      <c r="E959" s="12" t="str">
        <v/>
      </c>
      <c r="F959" s="11" t="str">
        <f>IF($A959&lt;&gt;"",MAXIFS(Token!$C:$C,Token!$A:$A,$D959),)</f>
        <v/>
      </c>
    </row>
    <row r="960">
      <c r="A960" s="32">
        <f>IF(IFERROR($H960,0)*$J960&gt;0,$L960/86400+DATE(1970,1,1)+IF($L960*1&gt;=$G$5,$G$6,0),)</f>
        <v>0</v>
      </c>
      <c r="B960" s="22" t="e">
        <f>IF($A960&lt;&gt;"",$E960*$F960,)</f>
        <v>#VALUE!</v>
      </c>
      <c r="C960" s="12" t="str">
        <f>IF($A960&lt;&gt;"",MINIFS(Merchant!$A:$A,Merchant!$C:$C,$G$2),)</f>
        <v/>
      </c>
      <c r="D960" s="12" t="s">
        <f>IF($A960&lt;&gt;"",$K960,)</f>
      </c>
      <c r="E960" s="12" t="str">
        <v/>
      </c>
      <c r="F960" s="11" t="str">
        <f>IF($A960&lt;&gt;"",MAXIFS(Token!$C:$C,Token!$A:$A,$D960),)</f>
        <v/>
      </c>
    </row>
    <row r="961">
      <c r="A961" s="32">
        <f>IF(IFERROR($H961,0)*$J961&gt;0,$L961/86400+DATE(1970,1,1)+IF($L961*1&gt;=$G$5,$G$6,0),)</f>
        <v>0</v>
      </c>
      <c r="B961" s="22" t="e">
        <f>IF($A961&lt;&gt;"",$E961*$F961,)</f>
        <v>#VALUE!</v>
      </c>
      <c r="C961" s="12" t="str">
        <f>IF($A961&lt;&gt;"",MINIFS(Merchant!$A:$A,Merchant!$C:$C,$G$2),)</f>
        <v/>
      </c>
      <c r="D961" s="12" t="s">
        <f>IF($A961&lt;&gt;"",$K961,)</f>
      </c>
      <c r="E961" s="12" t="str">
        <v/>
      </c>
      <c r="F961" s="11" t="str">
        <f>IF($A961&lt;&gt;"",MAXIFS(Token!$C:$C,Token!$A:$A,$D961),)</f>
        <v/>
      </c>
    </row>
    <row r="962">
      <c r="A962" s="32">
        <f>IF(IFERROR($H962,0)*$J962&gt;0,$L962/86400+DATE(1970,1,1)+IF($L962*1&gt;=$G$5,$G$6,0),)</f>
        <v>0</v>
      </c>
      <c r="B962" s="22" t="e">
        <f>IF($A962&lt;&gt;"",$E962*$F962,)</f>
        <v>#VALUE!</v>
      </c>
      <c r="C962" s="12" t="str">
        <f>IF($A962&lt;&gt;"",MINIFS(Merchant!$A:$A,Merchant!$C:$C,$G$2),)</f>
        <v/>
      </c>
      <c r="D962" s="12" t="s">
        <f>IF($A962&lt;&gt;"",$K962,)</f>
      </c>
      <c r="E962" s="12" t="str">
        <v/>
      </c>
      <c r="F962" s="11" t="str">
        <f>IF($A962&lt;&gt;"",MAXIFS(Token!$C:$C,Token!$A:$A,$D962),)</f>
        <v/>
      </c>
    </row>
    <row r="963">
      <c r="A963" s="32">
        <f>IF(IFERROR($H963,0)*$J963&gt;0,$L963/86400+DATE(1970,1,1)+IF($L963*1&gt;=$G$5,$G$6,0),)</f>
        <v>0</v>
      </c>
      <c r="B963" s="22" t="e">
        <f>IF($A963&lt;&gt;"",$E963*$F963,)</f>
        <v>#VALUE!</v>
      </c>
      <c r="C963" s="12" t="str">
        <f>IF($A963&lt;&gt;"",MINIFS(Merchant!$A:$A,Merchant!$C:$C,$G$2),)</f>
        <v/>
      </c>
      <c r="D963" s="12" t="s">
        <f>IF($A963&lt;&gt;"",$K963,)</f>
      </c>
      <c r="E963" s="12" t="str">
        <v/>
      </c>
      <c r="F963" s="11" t="str">
        <f>IF($A963&lt;&gt;"",MAXIFS(Token!$C:$C,Token!$A:$A,$D963),)</f>
        <v/>
      </c>
    </row>
    <row r="964">
      <c r="A964" s="32">
        <f>IF(IFERROR($H964,0)*$J964&gt;0,$L964/86400+DATE(1970,1,1)+IF($L964*1&gt;=$G$5,$G$6,0),)</f>
        <v>0</v>
      </c>
      <c r="B964" s="22" t="e">
        <f>IF($A964&lt;&gt;"",$E964*$F964,)</f>
        <v>#VALUE!</v>
      </c>
      <c r="C964" s="12" t="str">
        <f>IF($A964&lt;&gt;"",MINIFS(Merchant!$A:$A,Merchant!$C:$C,$G$2),)</f>
        <v/>
      </c>
      <c r="D964" s="12" t="s">
        <f>IF($A964&lt;&gt;"",$K964,)</f>
      </c>
      <c r="E964" s="12" t="str">
        <v/>
      </c>
      <c r="F964" s="11" t="str">
        <f>IF($A964&lt;&gt;"",MAXIFS(Token!$C:$C,Token!$A:$A,$D964),)</f>
        <v/>
      </c>
    </row>
    <row r="965">
      <c r="A965" s="32">
        <f>IF(IFERROR($H965,0)*$J965&gt;0,$L965/86400+DATE(1970,1,1)+IF($L965*1&gt;=$G$5,$G$6,0),)</f>
        <v>0</v>
      </c>
      <c r="B965" s="22" t="e">
        <f>IF($A965&lt;&gt;"",$E965*$F965,)</f>
        <v>#VALUE!</v>
      </c>
      <c r="C965" s="12" t="str">
        <f>IF($A965&lt;&gt;"",MINIFS(Merchant!$A:$A,Merchant!$C:$C,$G$2),)</f>
        <v/>
      </c>
      <c r="D965" s="12" t="s">
        <f>IF($A965&lt;&gt;"",$K965,)</f>
      </c>
      <c r="E965" s="12" t="str">
        <v/>
      </c>
      <c r="F965" s="11" t="str">
        <f>IF($A965&lt;&gt;"",MAXIFS(Token!$C:$C,Token!$A:$A,$D965),)</f>
        <v/>
      </c>
    </row>
    <row r="966">
      <c r="A966" s="32">
        <f>IF(IFERROR($H966,0)*$J966&gt;0,$L966/86400+DATE(1970,1,1)+IF($L966*1&gt;=$G$5,$G$6,0),)</f>
        <v>0</v>
      </c>
      <c r="B966" s="22" t="e">
        <f>IF($A966&lt;&gt;"",$E966*$F966,)</f>
        <v>#VALUE!</v>
      </c>
      <c r="C966" s="12" t="str">
        <f>IF($A966&lt;&gt;"",MINIFS(Merchant!$A:$A,Merchant!$C:$C,$G$2),)</f>
        <v/>
      </c>
      <c r="D966" s="12" t="s">
        <f>IF($A966&lt;&gt;"",$K966,)</f>
      </c>
      <c r="E966" s="12" t="str">
        <v/>
      </c>
      <c r="F966" s="11" t="str">
        <f>IF($A966&lt;&gt;"",MAXIFS(Token!$C:$C,Token!$A:$A,$D966),)</f>
        <v/>
      </c>
    </row>
    <row r="967">
      <c r="A967" s="32">
        <f>IF(IFERROR($H967,0)*$J967&gt;0,$L967/86400+DATE(1970,1,1)+IF($L967*1&gt;=$G$5,$G$6,0),)</f>
        <v>0</v>
      </c>
      <c r="B967" s="22" t="e">
        <f>IF($A967&lt;&gt;"",$E967*$F967,)</f>
        <v>#VALUE!</v>
      </c>
      <c r="C967" s="12" t="str">
        <f>IF($A967&lt;&gt;"",MINIFS(Merchant!$A:$A,Merchant!$C:$C,$G$2),)</f>
        <v/>
      </c>
      <c r="D967" s="12" t="s">
        <f>IF($A967&lt;&gt;"",$K967,)</f>
      </c>
      <c r="E967" s="12" t="str">
        <v/>
      </c>
      <c r="F967" s="11" t="str">
        <f>IF($A967&lt;&gt;"",MAXIFS(Token!$C:$C,Token!$A:$A,$D967),)</f>
        <v/>
      </c>
    </row>
    <row r="968">
      <c r="A968" s="32">
        <f>IF(IFERROR($H968,0)*$J968&gt;0,$L968/86400+DATE(1970,1,1)+IF($L968*1&gt;=$G$5,$G$6,0),)</f>
        <v>0</v>
      </c>
      <c r="B968" s="22" t="e">
        <f>IF($A968&lt;&gt;"",$E968*$F968,)</f>
        <v>#VALUE!</v>
      </c>
      <c r="C968" s="12" t="str">
        <f>IF($A968&lt;&gt;"",MINIFS(Merchant!$A:$A,Merchant!$C:$C,$G$2),)</f>
        <v/>
      </c>
      <c r="D968" s="12" t="s">
        <f>IF($A968&lt;&gt;"",$K968,)</f>
      </c>
      <c r="E968" s="12" t="str">
        <v/>
      </c>
      <c r="F968" s="11" t="str">
        <f>IF($A968&lt;&gt;"",MAXIFS(Token!$C:$C,Token!$A:$A,$D968),)</f>
        <v/>
      </c>
    </row>
    <row r="969">
      <c r="A969" s="32">
        <f>IF(IFERROR($H969,0)*$J969&gt;0,$L969/86400+DATE(1970,1,1)+IF($L969*1&gt;=$G$5,$G$6,0),)</f>
        <v>0</v>
      </c>
      <c r="B969" s="22" t="e">
        <f>IF($A969&lt;&gt;"",$E969*$F969,)</f>
        <v>#VALUE!</v>
      </c>
      <c r="C969" s="12" t="str">
        <f>IF($A969&lt;&gt;"",MINIFS(Merchant!$A:$A,Merchant!$C:$C,$G$2),)</f>
        <v/>
      </c>
      <c r="D969" s="12" t="s">
        <f>IF($A969&lt;&gt;"",$K969,)</f>
      </c>
      <c r="E969" s="12" t="str">
        <v/>
      </c>
      <c r="F969" s="11" t="str">
        <f>IF($A969&lt;&gt;"",MAXIFS(Token!$C:$C,Token!$A:$A,$D969),)</f>
        <v/>
      </c>
    </row>
    <row r="970">
      <c r="A970" s="32">
        <f>IF(IFERROR($H970,0)*$J970&gt;0,$L970/86400+DATE(1970,1,1)+IF($L970*1&gt;=$G$5,$G$6,0),)</f>
        <v>0</v>
      </c>
      <c r="B970" s="22" t="e">
        <f>IF($A970&lt;&gt;"",$E970*$F970,)</f>
        <v>#VALUE!</v>
      </c>
      <c r="C970" s="12" t="str">
        <f>IF($A970&lt;&gt;"",MINIFS(Merchant!$A:$A,Merchant!$C:$C,$G$2),)</f>
        <v/>
      </c>
      <c r="D970" s="12" t="s">
        <f>IF($A970&lt;&gt;"",$K970,)</f>
      </c>
      <c r="E970" s="12" t="str">
        <v/>
      </c>
      <c r="F970" s="11" t="str">
        <f>IF($A970&lt;&gt;"",MAXIFS(Token!$C:$C,Token!$A:$A,$D970),)</f>
        <v/>
      </c>
    </row>
    <row r="971">
      <c r="A971" s="32">
        <f>IF(IFERROR($H971,0)*$J971&gt;0,$L971/86400+DATE(1970,1,1)+IF($L971*1&gt;=$G$5,$G$6,0),)</f>
        <v>0</v>
      </c>
      <c r="B971" s="22" t="e">
        <f>IF($A971&lt;&gt;"",$E971*$F971,)</f>
        <v>#VALUE!</v>
      </c>
      <c r="C971" s="12" t="str">
        <f>IF($A971&lt;&gt;"",MINIFS(Merchant!$A:$A,Merchant!$C:$C,$G$2),)</f>
        <v/>
      </c>
      <c r="D971" s="12" t="s">
        <f>IF($A971&lt;&gt;"",$K971,)</f>
      </c>
      <c r="E971" s="12" t="str">
        <v/>
      </c>
      <c r="F971" s="11" t="str">
        <f>IF($A971&lt;&gt;"",MAXIFS(Token!$C:$C,Token!$A:$A,$D971),)</f>
        <v/>
      </c>
    </row>
    <row r="972">
      <c r="A972" s="32">
        <f>IF(IFERROR($H972,0)*$J972&gt;0,$L972/86400+DATE(1970,1,1)+IF($L972*1&gt;=$G$5,$G$6,0),)</f>
        <v>0</v>
      </c>
      <c r="B972" s="22" t="e">
        <f>IF($A972&lt;&gt;"",$E972*$F972,)</f>
        <v>#VALUE!</v>
      </c>
      <c r="C972" s="12" t="str">
        <f>IF($A972&lt;&gt;"",MINIFS(Merchant!$A:$A,Merchant!$C:$C,$G$2),)</f>
        <v/>
      </c>
      <c r="D972" s="12" t="s">
        <f>IF($A972&lt;&gt;"",$K972,)</f>
      </c>
      <c r="E972" s="12" t="str">
        <v/>
      </c>
      <c r="F972" s="11" t="str">
        <f>IF($A972&lt;&gt;"",MAXIFS(Token!$C:$C,Token!$A:$A,$D972),)</f>
        <v/>
      </c>
    </row>
    <row r="973">
      <c r="A973" s="32">
        <f>IF(IFERROR($H973,0)*$J973&gt;0,$L973/86400+DATE(1970,1,1)+IF($L973*1&gt;=$G$5,$G$6,0),)</f>
        <v>0</v>
      </c>
      <c r="B973" s="22" t="e">
        <f>IF($A973&lt;&gt;"",$E973*$F973,)</f>
        <v>#VALUE!</v>
      </c>
      <c r="C973" s="12" t="str">
        <f>IF($A973&lt;&gt;"",MINIFS(Merchant!$A:$A,Merchant!$C:$C,$G$2),)</f>
        <v/>
      </c>
      <c r="D973" s="12" t="s">
        <f>IF($A973&lt;&gt;"",$K973,)</f>
      </c>
      <c r="E973" s="12" t="str">
        <v/>
      </c>
      <c r="F973" s="11" t="str">
        <f>IF($A973&lt;&gt;"",MAXIFS(Token!$C:$C,Token!$A:$A,$D973),)</f>
        <v/>
      </c>
    </row>
    <row r="974">
      <c r="A974" s="32">
        <f>IF(IFERROR($H974,0)*$J974&gt;0,$L974/86400+DATE(1970,1,1)+IF($L974*1&gt;=$G$5,$G$6,0),)</f>
        <v>0</v>
      </c>
      <c r="B974" s="22" t="e">
        <f>IF($A974&lt;&gt;"",$E974*$F974,)</f>
        <v>#VALUE!</v>
      </c>
      <c r="C974" s="12" t="str">
        <f>IF($A974&lt;&gt;"",MINIFS(Merchant!$A:$A,Merchant!$C:$C,$G$2),)</f>
        <v/>
      </c>
      <c r="D974" s="12" t="s">
        <f>IF($A974&lt;&gt;"",$K974,)</f>
      </c>
      <c r="E974" s="12" t="str">
        <v/>
      </c>
      <c r="F974" s="11" t="str">
        <f>IF($A974&lt;&gt;"",MAXIFS(Token!$C:$C,Token!$A:$A,$D974),)</f>
        <v/>
      </c>
    </row>
    <row r="975">
      <c r="A975" s="32">
        <f>IF(IFERROR($H975,0)*$J975&gt;0,$L975/86400+DATE(1970,1,1)+IF($L975*1&gt;=$G$5,$G$6,0),)</f>
        <v>0</v>
      </c>
      <c r="B975" s="22" t="e">
        <f>IF($A975&lt;&gt;"",$E975*$F975,)</f>
        <v>#VALUE!</v>
      </c>
      <c r="C975" s="12" t="str">
        <f>IF($A975&lt;&gt;"",MINIFS(Merchant!$A:$A,Merchant!$C:$C,$G$2),)</f>
        <v/>
      </c>
      <c r="D975" s="12" t="s">
        <f>IF($A975&lt;&gt;"",$K975,)</f>
      </c>
      <c r="E975" s="12" t="str">
        <v/>
      </c>
      <c r="F975" s="11" t="str">
        <f>IF($A975&lt;&gt;"",MAXIFS(Token!$C:$C,Token!$A:$A,$D975),)</f>
        <v/>
      </c>
    </row>
    <row r="976">
      <c r="A976" s="32">
        <f>IF(IFERROR($H976,0)*$J976&gt;0,$L976/86400+DATE(1970,1,1)+IF($L976*1&gt;=$G$5,$G$6,0),)</f>
        <v>0</v>
      </c>
      <c r="B976" s="22" t="e">
        <f>IF($A976&lt;&gt;"",$E976*$F976,)</f>
        <v>#VALUE!</v>
      </c>
      <c r="C976" s="12" t="str">
        <f>IF($A976&lt;&gt;"",MINIFS(Merchant!$A:$A,Merchant!$C:$C,$G$2),)</f>
        <v/>
      </c>
      <c r="D976" s="12" t="s">
        <f>IF($A976&lt;&gt;"",$K976,)</f>
      </c>
      <c r="E976" s="12" t="str">
        <v/>
      </c>
      <c r="F976" s="11" t="str">
        <f>IF($A976&lt;&gt;"",MAXIFS(Token!$C:$C,Token!$A:$A,$D976),)</f>
        <v/>
      </c>
    </row>
    <row r="977">
      <c r="A977" s="32">
        <f>IF(IFERROR($H977,0)*$J977&gt;0,$L977/86400+DATE(1970,1,1)+IF($L977*1&gt;=$G$5,$G$6,0),)</f>
        <v>0</v>
      </c>
      <c r="B977" s="22" t="e">
        <f>IF($A977&lt;&gt;"",$E977*$F977,)</f>
        <v>#VALUE!</v>
      </c>
      <c r="C977" s="12" t="str">
        <f>IF($A977&lt;&gt;"",MINIFS(Merchant!$A:$A,Merchant!$C:$C,$G$2),)</f>
        <v/>
      </c>
      <c r="D977" s="12" t="s">
        <f>IF($A977&lt;&gt;"",$K977,)</f>
      </c>
      <c r="E977" s="12" t="str">
        <v/>
      </c>
      <c r="F977" s="11" t="str">
        <f>IF($A977&lt;&gt;"",MAXIFS(Token!$C:$C,Token!$A:$A,$D977),)</f>
        <v/>
      </c>
    </row>
    <row r="978">
      <c r="A978" s="32">
        <f>IF(IFERROR($H978,0)*$J978&gt;0,$L978/86400+DATE(1970,1,1)+IF($L978*1&gt;=$G$5,$G$6,0),)</f>
        <v>0</v>
      </c>
      <c r="B978" s="22" t="e">
        <f>IF($A978&lt;&gt;"",$E978*$F978,)</f>
        <v>#VALUE!</v>
      </c>
      <c r="C978" s="12" t="str">
        <f>IF($A978&lt;&gt;"",MINIFS(Merchant!$A:$A,Merchant!$C:$C,$G$2),)</f>
        <v/>
      </c>
      <c r="D978" s="12" t="s">
        <f>IF($A978&lt;&gt;"",$K978,)</f>
      </c>
      <c r="E978" s="12" t="str">
        <v/>
      </c>
      <c r="F978" s="11" t="str">
        <f>IF($A978&lt;&gt;"",MAXIFS(Token!$C:$C,Token!$A:$A,$D978),)</f>
        <v/>
      </c>
    </row>
    <row r="979">
      <c r="A979" s="32">
        <f>IF(IFERROR($H979,0)*$J979&gt;0,$L979/86400+DATE(1970,1,1)+IF($L979*1&gt;=$G$5,$G$6,0),)</f>
        <v>0</v>
      </c>
      <c r="B979" s="22" t="e">
        <f>IF($A979&lt;&gt;"",$E979*$F979,)</f>
        <v>#VALUE!</v>
      </c>
      <c r="C979" s="12" t="str">
        <f>IF($A979&lt;&gt;"",MINIFS(Merchant!$A:$A,Merchant!$C:$C,$G$2),)</f>
        <v/>
      </c>
      <c r="D979" s="12" t="s">
        <f>IF($A979&lt;&gt;"",$K979,)</f>
      </c>
      <c r="E979" s="12" t="str">
        <v/>
      </c>
      <c r="F979" s="11" t="str">
        <f>IF($A979&lt;&gt;"",MAXIFS(Token!$C:$C,Token!$A:$A,$D979),)</f>
        <v/>
      </c>
    </row>
    <row r="980">
      <c r="A980" s="32">
        <f>IF(IFERROR($H980,0)*$J980&gt;0,$L980/86400+DATE(1970,1,1)+IF($L980*1&gt;=$G$5,$G$6,0),)</f>
        <v>0</v>
      </c>
      <c r="B980" s="22" t="e">
        <f>IF($A980&lt;&gt;"",$E980*$F980,)</f>
        <v>#VALUE!</v>
      </c>
      <c r="C980" s="12" t="str">
        <f>IF($A980&lt;&gt;"",MINIFS(Merchant!$A:$A,Merchant!$C:$C,$G$2),)</f>
        <v/>
      </c>
      <c r="D980" s="12" t="s">
        <f>IF($A980&lt;&gt;"",$K980,)</f>
      </c>
      <c r="E980" s="12" t="str">
        <v/>
      </c>
      <c r="F980" s="11" t="str">
        <f>IF($A980&lt;&gt;"",MAXIFS(Token!$C:$C,Token!$A:$A,$D980),)</f>
        <v/>
      </c>
    </row>
    <row r="981">
      <c r="A981" s="32">
        <f>IF(IFERROR($H981,0)*$J981&gt;0,$L981/86400+DATE(1970,1,1)+IF($L981*1&gt;=$G$5,$G$6,0),)</f>
        <v>0</v>
      </c>
      <c r="B981" s="22" t="e">
        <f>IF($A981&lt;&gt;"",$E981*$F981,)</f>
        <v>#VALUE!</v>
      </c>
      <c r="C981" s="12" t="str">
        <f>IF($A981&lt;&gt;"",MINIFS(Merchant!$A:$A,Merchant!$C:$C,$G$2),)</f>
        <v/>
      </c>
      <c r="D981" s="12" t="s">
        <f>IF($A981&lt;&gt;"",$K981,)</f>
      </c>
      <c r="E981" s="12" t="str">
        <v/>
      </c>
      <c r="F981" s="11" t="str">
        <f>IF($A981&lt;&gt;"",MAXIFS(Token!$C:$C,Token!$A:$A,$D981),)</f>
        <v/>
      </c>
    </row>
    <row r="982">
      <c r="A982" s="32">
        <f>IF(IFERROR($H982,0)*$J982&gt;0,$L982/86400+DATE(1970,1,1)+IF($L982*1&gt;=$G$5,$G$6,0),)</f>
        <v>0</v>
      </c>
      <c r="B982" s="22" t="e">
        <f>IF($A982&lt;&gt;"",$E982*$F982,)</f>
        <v>#VALUE!</v>
      </c>
      <c r="C982" s="12" t="str">
        <f>IF($A982&lt;&gt;"",MINIFS(Merchant!$A:$A,Merchant!$C:$C,$G$2),)</f>
        <v/>
      </c>
      <c r="D982" s="12" t="s">
        <f>IF($A982&lt;&gt;"",$K982,)</f>
      </c>
      <c r="E982" s="12" t="str">
        <v/>
      </c>
      <c r="F982" s="11" t="str">
        <f>IF($A982&lt;&gt;"",MAXIFS(Token!$C:$C,Token!$A:$A,$D982),)</f>
        <v/>
      </c>
    </row>
    <row r="983">
      <c r="A983" s="32">
        <f>IF(IFERROR($H983,0)*$J983&gt;0,$L983/86400+DATE(1970,1,1)+IF($L983*1&gt;=$G$5,$G$6,0),)</f>
        <v>0</v>
      </c>
      <c r="B983" s="22" t="e">
        <f>IF($A983&lt;&gt;"",$E983*$F983,)</f>
        <v>#VALUE!</v>
      </c>
      <c r="C983" s="12" t="str">
        <f>IF($A983&lt;&gt;"",MINIFS(Merchant!$A:$A,Merchant!$C:$C,$G$2),)</f>
        <v/>
      </c>
      <c r="D983" s="12" t="s">
        <f>IF($A983&lt;&gt;"",$K983,)</f>
      </c>
      <c r="E983" s="12" t="str">
        <v/>
      </c>
      <c r="F983" s="11" t="str">
        <f>IF($A983&lt;&gt;"",MAXIFS(Token!$C:$C,Token!$A:$A,$D983),)</f>
        <v/>
      </c>
    </row>
    <row r="984">
      <c r="A984" s="32">
        <f>IF(IFERROR($H984,0)*$J984&gt;0,$L984/86400+DATE(1970,1,1)+IF($L984*1&gt;=$G$5,$G$6,0),)</f>
        <v>0</v>
      </c>
      <c r="B984" s="22" t="e">
        <f>IF($A984&lt;&gt;"",$E984*$F984,)</f>
        <v>#VALUE!</v>
      </c>
      <c r="C984" s="12" t="str">
        <f>IF($A984&lt;&gt;"",MINIFS(Merchant!$A:$A,Merchant!$C:$C,$G$2),)</f>
        <v/>
      </c>
      <c r="D984" s="12" t="s">
        <f>IF($A984&lt;&gt;"",$K984,)</f>
      </c>
      <c r="E984" s="12" t="str">
        <v/>
      </c>
      <c r="F984" s="11" t="str">
        <f>IF($A984&lt;&gt;"",MAXIFS(Token!$C:$C,Token!$A:$A,$D984),)</f>
        <v/>
      </c>
    </row>
    <row r="985">
      <c r="A985" s="32">
        <f>IF(IFERROR($H985,0)*$J985&gt;0,$L985/86400+DATE(1970,1,1)+IF($L985*1&gt;=$G$5,$G$6,0),)</f>
        <v>0</v>
      </c>
      <c r="B985" s="22" t="e">
        <f>IF($A985&lt;&gt;"",$E985*$F985,)</f>
        <v>#VALUE!</v>
      </c>
      <c r="C985" s="12" t="str">
        <f>IF($A985&lt;&gt;"",MINIFS(Merchant!$A:$A,Merchant!$C:$C,$G$2),)</f>
        <v/>
      </c>
      <c r="D985" s="12" t="s">
        <f>IF($A985&lt;&gt;"",$K985,)</f>
      </c>
      <c r="E985" s="12" t="str">
        <v/>
      </c>
      <c r="F985" s="11" t="str">
        <f>IF($A985&lt;&gt;"",MAXIFS(Token!$C:$C,Token!$A:$A,$D985),)</f>
        <v/>
      </c>
    </row>
    <row r="986">
      <c r="A986" s="32">
        <f>IF(IFERROR($H986,0)*$J986&gt;0,$L986/86400+DATE(1970,1,1)+IF($L986*1&gt;=$G$5,$G$6,0),)</f>
        <v>0</v>
      </c>
      <c r="B986" s="22" t="e">
        <f>IF($A986&lt;&gt;"",$E986*$F986,)</f>
        <v>#VALUE!</v>
      </c>
      <c r="C986" s="12" t="str">
        <f>IF($A986&lt;&gt;"",MINIFS(Merchant!$A:$A,Merchant!$C:$C,$G$2),)</f>
        <v/>
      </c>
      <c r="D986" s="12" t="s">
        <f>IF($A986&lt;&gt;"",$K986,)</f>
      </c>
      <c r="E986" s="12" t="str">
        <v/>
      </c>
      <c r="F986" s="11" t="str">
        <f>IF($A986&lt;&gt;"",MAXIFS(Token!$C:$C,Token!$A:$A,$D986),)</f>
        <v/>
      </c>
    </row>
    <row r="987">
      <c r="A987" s="32">
        <f>IF(IFERROR($H987,0)*$J987&gt;0,$L987/86400+DATE(1970,1,1)+IF($L987*1&gt;=$G$5,$G$6,0),)</f>
        <v>0</v>
      </c>
      <c r="B987" s="22" t="e">
        <f>IF($A987&lt;&gt;"",$E987*$F987,)</f>
        <v>#VALUE!</v>
      </c>
      <c r="C987" s="12" t="str">
        <f>IF($A987&lt;&gt;"",MINIFS(Merchant!$A:$A,Merchant!$C:$C,$G$2),)</f>
        <v/>
      </c>
      <c r="D987" s="12" t="s">
        <f>IF($A987&lt;&gt;"",$K987,)</f>
      </c>
      <c r="E987" s="12" t="str">
        <v/>
      </c>
      <c r="F987" s="11" t="str">
        <f>IF($A987&lt;&gt;"",MAXIFS(Token!$C:$C,Token!$A:$A,$D987),)</f>
        <v/>
      </c>
    </row>
    <row r="988">
      <c r="A988" s="32">
        <f>IF(IFERROR($H988,0)*$J988&gt;0,$L988/86400+DATE(1970,1,1)+IF($L988*1&gt;=$G$5,$G$6,0),)</f>
        <v>0</v>
      </c>
      <c r="B988" s="22" t="e">
        <f>IF($A988&lt;&gt;"",$E988*$F988,)</f>
        <v>#VALUE!</v>
      </c>
      <c r="C988" s="12" t="str">
        <f>IF($A988&lt;&gt;"",MINIFS(Merchant!$A:$A,Merchant!$C:$C,$G$2),)</f>
        <v/>
      </c>
      <c r="D988" s="12" t="s">
        <f>IF($A988&lt;&gt;"",$K988,)</f>
      </c>
      <c r="E988" s="12" t="str">
        <v/>
      </c>
      <c r="F988" s="11" t="str">
        <f>IF($A988&lt;&gt;"",MAXIFS(Token!$C:$C,Token!$A:$A,$D988),)</f>
        <v/>
      </c>
    </row>
    <row r="989">
      <c r="A989" s="32">
        <f>IF(IFERROR($H989,0)*$J989&gt;0,$L989/86400+DATE(1970,1,1)+IF($L989*1&gt;=$G$5,$G$6,0),)</f>
        <v>0</v>
      </c>
      <c r="B989" s="22" t="e">
        <f>IF($A989&lt;&gt;"",$E989*$F989,)</f>
        <v>#VALUE!</v>
      </c>
      <c r="C989" s="12" t="str">
        <f>IF($A989&lt;&gt;"",MINIFS(Merchant!$A:$A,Merchant!$C:$C,$G$2),)</f>
        <v/>
      </c>
      <c r="D989" s="12" t="s">
        <f>IF($A989&lt;&gt;"",$K989,)</f>
      </c>
      <c r="E989" s="12" t="str">
        <v/>
      </c>
      <c r="F989" s="11" t="str">
        <f>IF($A989&lt;&gt;"",MAXIFS(Token!$C:$C,Token!$A:$A,$D989),)</f>
        <v/>
      </c>
    </row>
    <row r="990">
      <c r="A990" s="32">
        <f>IF(IFERROR($H990,0)*$J990&gt;0,$L990/86400+DATE(1970,1,1)+IF($L990*1&gt;=$G$5,$G$6,0),)</f>
        <v>0</v>
      </c>
      <c r="B990" s="22" t="e">
        <f>IF($A990&lt;&gt;"",$E990*$F990,)</f>
        <v>#VALUE!</v>
      </c>
      <c r="C990" s="12" t="str">
        <f>IF($A990&lt;&gt;"",MINIFS(Merchant!$A:$A,Merchant!$C:$C,$G$2),)</f>
        <v/>
      </c>
      <c r="D990" s="12" t="s">
        <f>IF($A990&lt;&gt;"",$K990,)</f>
      </c>
      <c r="E990" s="12" t="str">
        <v/>
      </c>
      <c r="F990" s="11" t="str">
        <f>IF($A990&lt;&gt;"",MAXIFS(Token!$C:$C,Token!$A:$A,$D990),)</f>
        <v/>
      </c>
    </row>
    <row r="991">
      <c r="A991" s="32">
        <f>IF(IFERROR($H991,0)*$J991&gt;0,$L991/86400+DATE(1970,1,1)+IF($L991*1&gt;=$G$5,$G$6,0),)</f>
        <v>0</v>
      </c>
      <c r="B991" s="22" t="e">
        <f>IF($A991&lt;&gt;"",$E991*$F991,)</f>
        <v>#VALUE!</v>
      </c>
      <c r="C991" s="12" t="str">
        <f>IF($A991&lt;&gt;"",MINIFS(Merchant!$A:$A,Merchant!$C:$C,$G$2),)</f>
        <v/>
      </c>
      <c r="D991" s="12" t="s">
        <f>IF($A991&lt;&gt;"",$K991,)</f>
      </c>
      <c r="E991" s="12" t="str">
        <v/>
      </c>
      <c r="F991" s="11" t="str">
        <f>IF($A991&lt;&gt;"",MAXIFS(Token!$C:$C,Token!$A:$A,$D991),)</f>
        <v/>
      </c>
    </row>
    <row r="992">
      <c r="A992" s="32">
        <f>IF(IFERROR($H992,0)*$J992&gt;0,$L992/86400+DATE(1970,1,1)+IF($L992*1&gt;=$G$5,$G$6,0),)</f>
        <v>0</v>
      </c>
      <c r="B992" s="22" t="e">
        <f>IF($A992&lt;&gt;"",$E992*$F992,)</f>
        <v>#VALUE!</v>
      </c>
      <c r="C992" s="12" t="str">
        <f>IF($A992&lt;&gt;"",MINIFS(Merchant!$A:$A,Merchant!$C:$C,$G$2),)</f>
        <v/>
      </c>
      <c r="D992" s="12" t="s">
        <f>IF($A992&lt;&gt;"",$K992,)</f>
      </c>
      <c r="E992" s="12" t="str">
        <v/>
      </c>
      <c r="F992" s="11" t="str">
        <f>IF($A992&lt;&gt;"",MAXIFS(Token!$C:$C,Token!$A:$A,$D992),)</f>
        <v/>
      </c>
    </row>
    <row r="993">
      <c r="A993" s="32">
        <f>IF(IFERROR($H993,0)*$J993&gt;0,$L993/86400+DATE(1970,1,1)+IF($L993*1&gt;=$G$5,$G$6,0),)</f>
        <v>0</v>
      </c>
      <c r="B993" s="22" t="e">
        <f>IF($A993&lt;&gt;"",$E993*$F993,)</f>
        <v>#VALUE!</v>
      </c>
      <c r="C993" s="12" t="str">
        <f>IF($A993&lt;&gt;"",MINIFS(Merchant!$A:$A,Merchant!$C:$C,$G$2),)</f>
        <v/>
      </c>
      <c r="D993" s="12" t="s">
        <f>IF($A993&lt;&gt;"",$K993,)</f>
      </c>
      <c r="E993" s="12" t="str">
        <v/>
      </c>
      <c r="F993" s="11" t="str">
        <f>IF($A993&lt;&gt;"",MAXIFS(Token!$C:$C,Token!$A:$A,$D993),)</f>
        <v/>
      </c>
    </row>
    <row r="994">
      <c r="A994" s="32">
        <f>IF(IFERROR($H994,0)*$J994&gt;0,$L994/86400+DATE(1970,1,1)+IF($L994*1&gt;=$G$5,$G$6,0),)</f>
        <v>0</v>
      </c>
      <c r="B994" s="22" t="e">
        <f>IF($A994&lt;&gt;"",$E994*$F994,)</f>
        <v>#VALUE!</v>
      </c>
      <c r="C994" s="12" t="str">
        <f>IF($A994&lt;&gt;"",MINIFS(Merchant!$A:$A,Merchant!$C:$C,$G$2),)</f>
        <v/>
      </c>
      <c r="D994" s="12" t="s">
        <f>IF($A994&lt;&gt;"",$K994,)</f>
      </c>
      <c r="E994" s="12" t="str">
        <v/>
      </c>
      <c r="F994" s="11" t="str">
        <f>IF($A994&lt;&gt;"",MAXIFS(Token!$C:$C,Token!$A:$A,$D994),)</f>
        <v/>
      </c>
    </row>
    <row r="995">
      <c r="A995" s="32">
        <f>IF(IFERROR($H995,0)*$J995&gt;0,$L995/86400+DATE(1970,1,1)+IF($L995*1&gt;=$G$5,$G$6,0),)</f>
        <v>0</v>
      </c>
      <c r="B995" s="22" t="e">
        <f>IF($A995&lt;&gt;"",$E995*$F995,)</f>
        <v>#VALUE!</v>
      </c>
      <c r="C995" s="12" t="str">
        <f>IF($A995&lt;&gt;"",MINIFS(Merchant!$A:$A,Merchant!$C:$C,$G$2),)</f>
        <v/>
      </c>
      <c r="D995" s="12" t="s">
        <f>IF($A995&lt;&gt;"",$K995,)</f>
      </c>
      <c r="E995" s="12" t="str">
        <v/>
      </c>
      <c r="F995" s="11" t="str">
        <f>IF($A995&lt;&gt;"",MAXIFS(Token!$C:$C,Token!$A:$A,$D995),)</f>
        <v/>
      </c>
    </row>
    <row r="996">
      <c r="A996" s="32">
        <f>IF(IFERROR($H996,0)*$J996&gt;0,$L996/86400+DATE(1970,1,1)+IF($L996*1&gt;=$G$5,$G$6,0),)</f>
        <v>0</v>
      </c>
      <c r="B996" s="22" t="e">
        <f>IF($A996&lt;&gt;"",$E996*$F996,)</f>
        <v>#VALUE!</v>
      </c>
      <c r="C996" s="12" t="str">
        <f>IF($A996&lt;&gt;"",MINIFS(Merchant!$A:$A,Merchant!$C:$C,$G$2),)</f>
        <v/>
      </c>
      <c r="D996" s="12" t="s">
        <f>IF($A996&lt;&gt;"",$K996,)</f>
      </c>
      <c r="E996" s="12" t="str">
        <v/>
      </c>
      <c r="F996" s="11" t="str">
        <f>IF($A996&lt;&gt;"",MAXIFS(Token!$C:$C,Token!$A:$A,$D996),)</f>
        <v/>
      </c>
    </row>
    <row r="997">
      <c r="A997" s="32">
        <f>IF(IFERROR($H997,0)*$J997&gt;0,$L997/86400+DATE(1970,1,1)+IF($L997*1&gt;=$G$5,$G$6,0),)</f>
        <v>0</v>
      </c>
      <c r="B997" s="22" t="e">
        <f>IF($A997&lt;&gt;"",$E997*$F997,)</f>
        <v>#VALUE!</v>
      </c>
      <c r="C997" s="12" t="str">
        <f>IF($A997&lt;&gt;"",MINIFS(Merchant!$A:$A,Merchant!$C:$C,$G$2),)</f>
        <v/>
      </c>
      <c r="D997" s="12" t="s">
        <f>IF($A997&lt;&gt;"",$K997,)</f>
      </c>
      <c r="E997" s="12" t="str">
        <v/>
      </c>
      <c r="F997" s="11" t="str">
        <f>IF($A997&lt;&gt;"",MAXIFS(Token!$C:$C,Token!$A:$A,$D997),)</f>
        <v/>
      </c>
    </row>
    <row r="998">
      <c r="A998" s="32">
        <f>IF(IFERROR($H998,0)*$J998&gt;0,$L998/86400+DATE(1970,1,1)+IF($L998*1&gt;=$G$5,$G$6,0),)</f>
        <v>0</v>
      </c>
      <c r="B998" s="22" t="e">
        <f>IF($A998&lt;&gt;"",$E998*$F998,)</f>
        <v>#VALUE!</v>
      </c>
      <c r="C998" s="12" t="str">
        <f>IF($A998&lt;&gt;"",MINIFS(Merchant!$A:$A,Merchant!$C:$C,$G$2),)</f>
        <v/>
      </c>
      <c r="D998" s="12" t="s">
        <f>IF($A998&lt;&gt;"",$K998,)</f>
      </c>
      <c r="E998" s="12" t="str">
        <v/>
      </c>
      <c r="F998" s="11" t="str">
        <f>IF($A998&lt;&gt;"",MAXIFS(Token!$C:$C,Token!$A:$A,$D998),)</f>
        <v/>
      </c>
    </row>
    <row r="999">
      <c r="A999" s="32">
        <f>IF(IFERROR($H999,0)*$J999&gt;0,$L999/86400+DATE(1970,1,1)+IF($L999*1&gt;=$G$5,$G$6,0),)</f>
        <v>0</v>
      </c>
      <c r="B999" s="22" t="e">
        <f>IF($A999&lt;&gt;"",$E999*$F999,)</f>
        <v>#VALUE!</v>
      </c>
      <c r="C999" s="12" t="str">
        <f>IF($A999&lt;&gt;"",MINIFS(Merchant!$A:$A,Merchant!$C:$C,$G$2),)</f>
        <v/>
      </c>
      <c r="D999" s="12" t="s">
        <f>IF($A999&lt;&gt;"",$K999,)</f>
      </c>
      <c r="E999" s="12" t="str">
        <v/>
      </c>
      <c r="F999" s="11" t="str">
        <f>IF($A999&lt;&gt;"",MAXIFS(Token!$C:$C,Token!$A:$A,$D999),)</f>
        <v/>
      </c>
    </row>
    <row r="1000">
      <c r="A1000" s="32">
        <f>IF(IFERROR($H1000,0)*$J1000&gt;0,$L1000/86400+DATE(1970,1,1)+IF($L1000*1&gt;=$G$5,$G$6,0),)</f>
        <v>0</v>
      </c>
      <c r="B1000" s="22" t="e">
        <f>IF($A1000&lt;&gt;"",$E1000*$F1000,)</f>
        <v>#VALUE!</v>
      </c>
      <c r="C1000" s="12" t="str">
        <f>IF($A1000&lt;&gt;"",MINIFS(Merchant!$A:$A,Merchant!$C:$C,$G$2),)</f>
        <v/>
      </c>
      <c r="D1000" s="12" t="s">
        <f>IF($A1000&lt;&gt;"",$K1000,)</f>
      </c>
      <c r="E1000" s="12" t="str">
        <v/>
      </c>
      <c r="F1000" s="11" t="str">
        <f>IF($A1000&lt;&gt;"",MAXIFS(Token!$C:$C,Token!$A:$A,$D1000),)</f>
        <v/>
      </c>
    </row>
  </sheetData>
  <drawing r:id="rId2"/>
  <legacyDrawing r:id="rId3"/>
</worksheet>
</file>

<file path=xl/worksheets/sheet1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1" topLeftCell="A2" activePane="bottomLeft" state="frozen"/>
      <selection pane="bottomLeft" activeCell="B3" sqref="B3"/>
    </sheetView>
  </sheetViews>
  <sheetFormatPr baseColWidth="8" defaultColWidth="12.63" defaultRowHeight="15"/>
  <cols>
    <col min="1" max="1" width="15.75" customWidth="1"/>
    <col min="7" max="7" width="12.63" customWidth="1"/>
  </cols>
  <sheetData>
    <row r="1">
      <c r="A1" s="1" t="s">
        <v>4</v>
      </c>
      <c r="B1" s="1" t="s">
        <v>5</v>
      </c>
      <c r="C1" s="1" t="s">
        <v>6</v>
      </c>
      <c r="D1" s="1" t="s">
        <v>7</v>
      </c>
      <c r="E1" s="1" t="s">
        <v>8</v>
      </c>
      <c r="F1" s="10" t="s">
        <v>9</v>
      </c>
      <c r="G1" s="12">
        <v>2</v>
      </c>
      <c r="H1" s="16" t="s">
        <v>18</v>
      </c>
      <c r="I1" s="17" t="s">
        <v>19</v>
      </c>
      <c r="J1" s="18" t="s">
        <v>20</v>
      </c>
      <c r="K1" s="18" t="s">
        <v>21</v>
      </c>
      <c r="L1" s="19" t="s">
        <v>23</v>
      </c>
      <c r="M1" s="20" t="s">
        <v>24</v>
      </c>
      <c r="N1" s="38" t="s">
        <v>105</v>
      </c>
      <c r="O1" s="20" t="s">
        <v>26</v>
      </c>
    </row>
    <row r="2">
      <c r="A2" s="32" t="e">
        <f>IF(AND(IFERROR($H2,0)*$M2&gt;0,$G$2=$L2),$H2/86400+DATE(1970,1,1)+IF($H2*1&gt;=$G$5,$G$6,0),)</f>
        <v>#VALUE!</v>
      </c>
      <c r="B2" s="22" t="str">
        <f>IF($A2&lt;&gt;"",ROUND($M2/POW(10,$O2),2),)</f>
        <v/>
      </c>
      <c r="C2" s="12" t="str">
        <f>IF($A2&lt;&gt;"",MINIFS(Merchant!$A:$A,Merchant!$B:$B,$G$2),)</f>
        <v/>
      </c>
      <c r="D2" s="12" t="e">
        <f>IF($A2&lt;&gt;"",$N2,)</f>
        <v>#VALUE!</v>
      </c>
      <c r="E2" s="12" t="str">
        <f>IF($A2&lt;&gt;"",$M2/POW(10,$O2),)</f>
        <v/>
      </c>
      <c r="F2" s="11" t="str">
        <f>IF($A2&lt;&gt;"",MAXIFS(Token!$C:$C,Token!$A:$A,$D2),)</f>
        <v/>
      </c>
      <c r="G2" s="12" t="str">
        <f>VLOOKUP($G1,Merchant!$A:$B,2)</f>
        <v>GZLPJYkR3diD8c8vpgb7sXHEH9sG1R9sWa3yPwaL9Peb</v>
      </c>
      <c r="H2" s="5" t="str">
        <f>IF(AND($G$11,$G$1&gt;1,INDEX(I:I,ROW()-1)&lt;&gt;""),ImportJSON("https://public-api.solscan.io/account/transactions?account="&amp;"FrGSAtqcr7wyJjV8b3bVAqNrjrGjZFe9BPK19v67peDB"&amp;"&amp;limit=50"&amp;$G$7,TEXTJOIN(",",1,$H$1:$M$1),"noHeaders"),)</f>
        <v/>
      </c>
      <c r="L2" s="21" t="str">
        <f>IF(AND($J2="Success",$K2="true",$H2*1&gt;=$G$3),ImportJSON("https://public-api.solscan.io/transaction/"&amp;$I2,TEXTJOIN(",",1,$L$1:$O$1),"noInherit,noHeaders"),)</f>
        <v/>
      </c>
    </row>
    <row r="3">
      <c r="A3" s="32">
        <f>IF(AND(IFERROR($H3,0)*$M3&gt;0,$G$2=$L3),$H3/86400+DATE(1970,1,1)+IF($H3*1&gt;=$G$5,$G$6,0),)</f>
        <v>0</v>
      </c>
      <c r="B3" s="22" t="str">
        <v/>
      </c>
      <c r="C3" s="12" t="str">
        <f>IF($A3&lt;&gt;"",MINIFS(Merchant!$A:$A,Merchant!$B:$B,$G$2),)</f>
        <v/>
      </c>
      <c r="D3" s="12" t="s">
        <f>IF($A3&lt;&gt;"",$N3,)</f>
      </c>
      <c r="E3" s="12" t="str">
        <v/>
      </c>
      <c r="F3" s="11" t="str">
        <f>IF($A3&lt;&gt;"",MAXIFS(Token!$C:$C,Token!$A:$A,$D3),)</f>
        <v/>
      </c>
      <c r="G3" s="36">
        <f>(VLOOKUP($G$1,Merchant!$A:$J,9)-DATE(1970,1,1)-IF($G$6&lt;&gt;"",$G$6,0))*86400</f>
        <v>1655668017.301</v>
      </c>
      <c r="L3" s="21" t="str">
        <v/>
      </c>
    </row>
    <row r="4">
      <c r="A4" s="32">
        <f>IF(AND(IFERROR($H4,0)*$M4&gt;0,$G$2=$L4),$H4/86400+DATE(1970,1,1)+IF($H4*1&gt;=$G$5,$G$6,0),)</f>
        <v>0</v>
      </c>
      <c r="B4" s="22" t="str">
        <v/>
      </c>
      <c r="C4" s="12" t="str">
        <f>IF($A4&lt;&gt;"",MINIFS(Merchant!$A:$A,Merchant!$B:$B,$G$2),)</f>
        <v/>
      </c>
      <c r="D4" s="12" t="s">
        <f>IF($A4&lt;&gt;"",$N4,)</f>
      </c>
      <c r="E4" s="12" t="str">
        <v/>
      </c>
      <c r="F4" s="11" t="str">
        <f>IF($A4&lt;&gt;"",MAXIFS(Token!$C:$C,Token!$A:$A,$D4),)</f>
        <v/>
      </c>
      <c r="G4" s="37">
        <f>(MAX($G$12+1,VLOOKUP($G$1,Merchant!$A:$J,10))-DATE(1970,1,1)-IF($G$6&lt;&gt;"",$G$6,0))*86400</f>
        <v>1656270000</v>
      </c>
      <c r="L4" s="21" t="str">
        <v/>
      </c>
    </row>
    <row r="5">
      <c r="A5" s="32">
        <f>IF(AND(IFERROR($H5,0)*$M5&gt;0,$G$2=$L5),$H5/86400+DATE(1970,1,1)+IF($H5*1&gt;=$G$5,$G$6,0),)</f>
        <v>0</v>
      </c>
      <c r="B5" s="22" t="str">
        <v/>
      </c>
      <c r="C5" s="12" t="str">
        <f>IF($A5&lt;&gt;"",MINIFS(Merchant!$A:$A,Merchant!$B:$B,$G$2),)</f>
        <v/>
      </c>
      <c r="D5" s="12" t="s">
        <f>IF($A5&lt;&gt;"",$N5,)</f>
      </c>
      <c r="E5" s="12" t="str">
        <v/>
      </c>
      <c r="F5" s="11" t="str">
        <f>IF($A5&lt;&gt;"",MAXIFS(Token!$C:$C,Token!$A:$A,$D5),)</f>
        <v/>
      </c>
      <c r="G5" s="33">
        <f>(DATE(2022,6,6)-DATE(1970,1,1)-IF($G$6&lt;&gt;"",$G$6,0))*86400</f>
        <v>1654466400</v>
      </c>
      <c r="L5" s="21" t="str">
        <v/>
      </c>
    </row>
    <row r="6">
      <c r="A6" s="32">
        <f>IF(AND(IFERROR($H6,0)*$M6&gt;0,$G$2=$L6),$H6/86400+DATE(1970,1,1)+IF($H6*1&gt;=$G$5,$G$6,0),)</f>
        <v>0</v>
      </c>
      <c r="B6" s="22" t="str">
        <v/>
      </c>
      <c r="C6" s="12" t="str">
        <f>IF($A6&lt;&gt;"",MINIFS(Merchant!$A:$A,Merchant!$B:$B,$G$2),)</f>
        <v/>
      </c>
      <c r="D6" s="12" t="s">
        <f>IF($A6&lt;&gt;"",$N6,)</f>
      </c>
      <c r="E6" s="12" t="str">
        <v/>
      </c>
      <c r="F6" s="11" t="str">
        <f>IF($A6&lt;&gt;"",MAXIFS(Token!$C:$C,Token!$A:$A,$D6),)</f>
        <v/>
      </c>
      <c r="G6" s="34">
        <f>TIME(2,0,0)</f>
        <v>0.0833333333333333</v>
      </c>
      <c r="L6" s="21" t="str">
        <v/>
      </c>
    </row>
    <row r="7">
      <c r="A7" s="32">
        <f>IF(AND(IFERROR($H7,0)*$M7&gt;0,$G$2=$L7),$H7/86400+DATE(1970,1,1)+IF($H7*1&gt;=$G$5,$G$6,0),)</f>
        <v>0</v>
      </c>
      <c r="B7" s="22" t="str">
        <v/>
      </c>
      <c r="C7" s="12" t="str">
        <f>IF($A7&lt;&gt;"",MINIFS(Merchant!$A:$A,Merchant!$B:$B,$G$2),)</f>
        <v/>
      </c>
      <c r="D7" s="12" t="s">
        <f>IF($A7&lt;&gt;"",$N7,)</f>
      </c>
      <c r="E7" s="12" t="str">
        <v/>
      </c>
      <c r="F7" s="11" t="str">
        <f>IF($A7&lt;&gt;"",MAXIFS(Token!$C:$C,Token!$A:$A,$D7),)</f>
        <v/>
      </c>
      <c r="G7" s="12"/>
      <c r="L7" s="21" t="str">
        <v/>
      </c>
    </row>
    <row r="8">
      <c r="A8" s="32">
        <f>IF(AND(IFERROR($H8,0)*$M8&gt;0,$G$2=$L8),$H8/86400+DATE(1970,1,1)+IF($H8*1&gt;=$G$5,$G$6,0),)</f>
        <v>0</v>
      </c>
      <c r="B8" s="22" t="str">
        <v/>
      </c>
      <c r="C8" s="12" t="str">
        <f>IF($A8&lt;&gt;"",MINIFS(Merchant!$A:$A,Merchant!$B:$B,$G$2),)</f>
        <v/>
      </c>
      <c r="D8" s="12" t="s">
        <f>IF($A8&lt;&gt;"",$N8,)</f>
      </c>
      <c r="E8" s="12" t="str">
        <v/>
      </c>
      <c r="F8" s="11" t="str">
        <f>IF($A8&lt;&gt;"",MAXIFS(Token!$C:$C,Token!$A:$A,$D8),)</f>
        <v/>
      </c>
      <c r="G8" s="5" t="e">
        <f>COUNTIF(OFFSET(A:A,1,0),"&lt;&gt;")&lt;&gt;COUNTIF(Transactions!C:C,$G$1)</f>
        <v>#REF!</v>
      </c>
      <c r="L8" s="21" t="str">
        <v/>
      </c>
    </row>
    <row r="9">
      <c r="A9" s="32">
        <f>IF(AND(IFERROR($H9,0)*$M9&gt;0,$G$2=$L9),$H9/86400+DATE(1970,1,1)+IF($H9*1&gt;=$G$5,$G$6,0),)</f>
        <v>0</v>
      </c>
      <c r="B9" s="22" t="str">
        <v/>
      </c>
      <c r="C9" s="12" t="str">
        <f>IF($A9&lt;&gt;"",MINIFS(Merchant!$A:$A,Merchant!$B:$B,$G$2),)</f>
        <v/>
      </c>
      <c r="D9" s="12" t="s">
        <f>IF($A9&lt;&gt;"",$N9,)</f>
      </c>
      <c r="E9" s="12" t="str">
        <v/>
      </c>
      <c r="F9" s="11" t="str">
        <f>IF($A9&lt;&gt;"",MAXIFS(Token!$C:$C,Token!$A:$A,$D9),)</f>
        <v/>
      </c>
      <c r="G9" s="35">
        <f>TODAY()+TIME(7,0,0)</f>
        <v>44735.2916666667</v>
      </c>
      <c r="L9" s="21" t="str">
        <v/>
      </c>
    </row>
    <row r="10">
      <c r="A10" s="32">
        <f>IF(AND(IFERROR($H10,0)*$M10&gt;0,$G$2=$L10),$H10/86400+DATE(1970,1,1)+IF($H10*1&gt;=$G$5,$G$6,0),)</f>
        <v>0</v>
      </c>
      <c r="B10" s="22" t="str">
        <v/>
      </c>
      <c r="C10" s="12" t="str">
        <f>IF($A10&lt;&gt;"",MINIFS(Merchant!$A:$A,Merchant!$B:$B,$G$2),)</f>
        <v/>
      </c>
      <c r="D10" s="12" t="s">
        <f>IF($A10&lt;&gt;"",$N10,)</f>
      </c>
      <c r="E10" s="12" t="str">
        <v/>
      </c>
      <c r="F10" s="11" t="str">
        <f>IF($A10&lt;&gt;"",MAXIFS(Token!$C:$C,Token!$A:$A,$D10),)</f>
        <v/>
      </c>
      <c r="G10" s="35">
        <f>TODAY()+TIME(21,0,0)</f>
        <v>44735.875</v>
      </c>
      <c r="L10" s="21" t="str">
        <v/>
      </c>
    </row>
    <row r="11">
      <c r="A11" s="32">
        <f>IF(AND(IFERROR($H11,0)*$M11&gt;0,$G$2=$L11),$H11/86400+DATE(1970,1,1)+IF($H11*1&gt;=$G$5,$G$6,0),)</f>
        <v>0</v>
      </c>
      <c r="B11" s="22" t="str">
        <v/>
      </c>
      <c r="C11" s="12" t="str">
        <f>IF($A11&lt;&gt;"",MINIFS(Merchant!$A:$A,Merchant!$B:$B,$G$2),)</f>
        <v/>
      </c>
      <c r="D11" s="12" t="s">
        <f>IF($A11&lt;&gt;"",$N11,)</f>
      </c>
      <c r="E11" s="12" t="str">
        <v/>
      </c>
      <c r="F11" s="11" t="str">
        <f>IF($A11&lt;&gt;"",MAXIFS(Token!$C:$C,Token!$A:$A,$D11),)</f>
        <v/>
      </c>
      <c r="G11" s="5" t="b">
        <f>AND(NOW()&gt;$G$9,NOW()&lt;=$G$10)</f>
        <v>0</v>
      </c>
      <c r="L11" s="21" t="str">
        <v/>
      </c>
    </row>
    <row r="12">
      <c r="A12" s="32">
        <f>IF(AND(IFERROR($H12,0)*$M12&gt;0,$G$2=$L12),$H12/86400+DATE(1970,1,1)+IF($H12*1&gt;=$G$5,$G$6,0),)</f>
        <v>0</v>
      </c>
      <c r="B12" s="22" t="str">
        <v/>
      </c>
      <c r="C12" s="12" t="str">
        <f>IF($A12&lt;&gt;"",MINIFS(Merchant!$A:$A,Merchant!$B:$B,$G$2),)</f>
        <v/>
      </c>
      <c r="D12" s="12" t="s">
        <f>IF($A12&lt;&gt;"",$N12,)</f>
      </c>
      <c r="E12" s="12" t="str">
        <v/>
      </c>
      <c r="F12" s="11" t="str">
        <f>IF($A12&lt;&gt;"",MAXIFS(Token!$C:$C,Token!$A:$A,$D12),)</f>
        <v/>
      </c>
      <c r="L12" s="21" t="str">
        <v/>
      </c>
    </row>
    <row r="13">
      <c r="A13" s="32">
        <f>IF(AND(IFERROR($H13,0)*$M13&gt;0,$G$2=$L13),$H13/86400+DATE(1970,1,1)+IF($H13*1&gt;=$G$5,$G$6,0),)</f>
        <v>0</v>
      </c>
      <c r="B13" s="22" t="str">
        <v/>
      </c>
      <c r="C13" s="12" t="str">
        <f>IF($A13&lt;&gt;"",MINIFS(Merchant!$A:$A,Merchant!$B:$B,$G$2),)</f>
        <v/>
      </c>
      <c r="D13" s="12" t="s">
        <f>IF($A13&lt;&gt;"",$N13,)</f>
      </c>
      <c r="E13" s="12" t="str">
        <v/>
      </c>
      <c r="F13" s="11" t="str">
        <f>IF($A13&lt;&gt;"",MAXIFS(Token!$C:$C,Token!$A:$A,$D13),)</f>
        <v/>
      </c>
      <c r="L13" s="21" t="str">
        <v/>
      </c>
    </row>
    <row r="14">
      <c r="A14" s="32">
        <f>IF(AND(IFERROR($H14,0)*$M14&gt;0,$G$2=$L14),$H14/86400+DATE(1970,1,1)+IF($H14*1&gt;=$G$5,$G$6,0),)</f>
        <v>0</v>
      </c>
      <c r="B14" s="22" t="str">
        <v/>
      </c>
      <c r="C14" s="12" t="str">
        <f>IF($A14&lt;&gt;"",MINIFS(Merchant!$A:$A,Merchant!$B:$B,$G$2),)</f>
        <v/>
      </c>
      <c r="D14" s="12" t="s">
        <f>IF($A14&lt;&gt;"",$N14,)</f>
      </c>
      <c r="E14" s="12" t="str">
        <v/>
      </c>
      <c r="F14" s="11" t="str">
        <f>IF($A14&lt;&gt;"",MAXIFS(Token!$C:$C,Token!$A:$A,$D14),)</f>
        <v/>
      </c>
      <c r="L14" s="21" t="str">
        <v/>
      </c>
    </row>
    <row r="15">
      <c r="A15" s="32">
        <f>IF(AND(IFERROR($H15,0)*$M15&gt;0,$G$2=$L15),$H15/86400+DATE(1970,1,1)+IF($H15*1&gt;=$G$5,$G$6,0),)</f>
        <v>0</v>
      </c>
      <c r="B15" s="22" t="str">
        <v/>
      </c>
      <c r="C15" s="12" t="str">
        <f>IF($A15&lt;&gt;"",MINIFS(Merchant!$A:$A,Merchant!$B:$B,$G$2),)</f>
        <v/>
      </c>
      <c r="D15" s="12" t="s">
        <f>IF($A15&lt;&gt;"",$N15,)</f>
      </c>
      <c r="E15" s="12" t="str">
        <v/>
      </c>
      <c r="F15" s="11" t="str">
        <f>IF($A15&lt;&gt;"",MAXIFS(Token!$C:$C,Token!$A:$A,$D15),)</f>
        <v/>
      </c>
      <c r="G15" s="32"/>
      <c r="L15" s="21" t="str">
        <v/>
      </c>
    </row>
    <row r="16">
      <c r="A16" s="32">
        <f>IF(AND(IFERROR($H16,0)*$M16&gt;0,$G$2=$L16),$H16/86400+DATE(1970,1,1)+IF($H16*1&gt;=$G$5,$G$6,0),)</f>
        <v>0</v>
      </c>
      <c r="B16" s="22" t="str">
        <v/>
      </c>
      <c r="C16" s="12" t="str">
        <f>IF($A16&lt;&gt;"",MINIFS(Merchant!$A:$A,Merchant!$B:$B,$G$2),)</f>
        <v/>
      </c>
      <c r="D16" s="12" t="s">
        <f>IF($A16&lt;&gt;"",$N16,)</f>
      </c>
      <c r="E16" s="12" t="str">
        <v/>
      </c>
      <c r="F16" s="11" t="str">
        <f>IF($A16&lt;&gt;"",MAXIFS(Token!$C:$C,Token!$A:$A,$D16),)</f>
        <v/>
      </c>
      <c r="L16" s="21" t="str">
        <v/>
      </c>
    </row>
    <row r="17">
      <c r="A17" s="32">
        <f>IF(AND(IFERROR($H17,0)*$M17&gt;0,$G$2=$L17),$H17/86400+DATE(1970,1,1)+IF($H17*1&gt;=$G$5,$G$6,0),)</f>
        <v>0</v>
      </c>
      <c r="B17" s="22" t="str">
        <v/>
      </c>
      <c r="C17" s="12" t="str">
        <f>IF($A17&lt;&gt;"",MINIFS(Merchant!$A:$A,Merchant!$B:$B,$G$2),)</f>
        <v/>
      </c>
      <c r="D17" s="12" t="s">
        <f>IF($A17&lt;&gt;"",$N17,)</f>
      </c>
      <c r="E17" s="12" t="str">
        <v/>
      </c>
      <c r="F17" s="11" t="str">
        <f>IF($A17&lt;&gt;"",MAXIFS(Token!$C:$C,Token!$A:$A,$D17),)</f>
        <v/>
      </c>
      <c r="L17" s="21" t="str">
        <v/>
      </c>
    </row>
    <row r="18">
      <c r="A18" s="32">
        <f>IF(AND(IFERROR($H18,0)*$M18&gt;0,$G$2=$L18),$H18/86400+DATE(1970,1,1)+IF($H18*1&gt;=$G$5,$G$6,0),)</f>
        <v>0</v>
      </c>
      <c r="B18" s="22" t="str">
        <v/>
      </c>
      <c r="C18" s="12" t="str">
        <f>IF($A18&lt;&gt;"",MINIFS(Merchant!$A:$A,Merchant!$B:$B,$G$2),)</f>
        <v/>
      </c>
      <c r="D18" s="12" t="s">
        <f>IF($A18&lt;&gt;"",$N18,)</f>
      </c>
      <c r="E18" s="12" t="str">
        <v/>
      </c>
      <c r="F18" s="11" t="str">
        <f>IF($A18&lt;&gt;"",MAXIFS(Token!$C:$C,Token!$A:$A,$D18),)</f>
        <v/>
      </c>
      <c r="L18" s="21" t="str">
        <v/>
      </c>
    </row>
    <row r="19">
      <c r="A19" s="32">
        <f>IF(AND(IFERROR($H19,0)*$M19&gt;0,$G$2=$L19),$H19/86400+DATE(1970,1,1)+IF($H19*1&gt;=$G$5,$G$6,0),)</f>
        <v>0</v>
      </c>
      <c r="B19" s="22" t="str">
        <v/>
      </c>
      <c r="C19" s="12" t="str">
        <f>IF($A19&lt;&gt;"",MINIFS(Merchant!$A:$A,Merchant!$B:$B,$G$2),)</f>
        <v/>
      </c>
      <c r="D19" s="12" t="s">
        <f>IF($A19&lt;&gt;"",$N19,)</f>
      </c>
      <c r="E19" s="12" t="str">
        <v/>
      </c>
      <c r="F19" s="11" t="str">
        <f>IF($A19&lt;&gt;"",MAXIFS(Token!$C:$C,Token!$A:$A,$D19),)</f>
        <v/>
      </c>
      <c r="L19" s="21" t="str">
        <v/>
      </c>
    </row>
    <row r="20">
      <c r="A20" s="32">
        <f>IF(AND(IFERROR($H20,0)*$M20&gt;0,$G$2=$L20),$H20/86400+DATE(1970,1,1)+IF($H20*1&gt;=$G$5,$G$6,0),)</f>
        <v>0</v>
      </c>
      <c r="B20" s="22" t="str">
        <v/>
      </c>
      <c r="C20" s="12" t="str">
        <f>IF($A20&lt;&gt;"",MINIFS(Merchant!$A:$A,Merchant!$B:$B,$G$2),)</f>
        <v/>
      </c>
      <c r="D20" s="12" t="s">
        <f>IF($A20&lt;&gt;"",$N20,)</f>
      </c>
      <c r="E20" s="12" t="str">
        <v/>
      </c>
      <c r="F20" s="11" t="str">
        <f>IF($A20&lt;&gt;"",MAXIFS(Token!$C:$C,Token!$A:$A,$D20),)</f>
        <v/>
      </c>
      <c r="L20" s="21" t="str">
        <v/>
      </c>
    </row>
    <row r="21">
      <c r="A21" s="32">
        <f>IF(AND(IFERROR($H21,0)*$M21&gt;0,$G$2=$L21),$H21/86400+DATE(1970,1,1)+IF($H21*1&gt;=$G$5,$G$6,0),)</f>
        <v>0</v>
      </c>
      <c r="B21" s="22" t="str">
        <v/>
      </c>
      <c r="C21" s="12" t="str">
        <f>IF($A21&lt;&gt;"",MINIFS(Merchant!$A:$A,Merchant!$B:$B,$G$2),)</f>
        <v/>
      </c>
      <c r="D21" s="12" t="s">
        <f>IF($A21&lt;&gt;"",$N21,)</f>
      </c>
      <c r="E21" s="12" t="str">
        <v/>
      </c>
      <c r="F21" s="11" t="str">
        <f>IF($A21&lt;&gt;"",MAXIFS(Token!$C:$C,Token!$A:$A,$D21),)</f>
        <v/>
      </c>
      <c r="L21" s="21" t="str">
        <v/>
      </c>
    </row>
    <row r="22">
      <c r="A22" s="32">
        <f>IF(AND(IFERROR($H22,0)*$M22&gt;0,$G$2=$L22),$H22/86400+DATE(1970,1,1)+IF($H22*1&gt;=$G$5,$G$6,0),)</f>
        <v>0</v>
      </c>
      <c r="B22" s="22" t="str">
        <v/>
      </c>
      <c r="C22" s="12" t="str">
        <f>IF($A22&lt;&gt;"",MINIFS(Merchant!$A:$A,Merchant!$B:$B,$G$2),)</f>
        <v/>
      </c>
      <c r="D22" s="12" t="s">
        <f>IF($A22&lt;&gt;"",$N22,)</f>
      </c>
      <c r="E22" s="12" t="str">
        <v/>
      </c>
      <c r="F22" s="11" t="str">
        <f>IF($A22&lt;&gt;"",MAXIFS(Token!$C:$C,Token!$A:$A,$D22),)</f>
        <v/>
      </c>
      <c r="L22" s="21" t="str">
        <v/>
      </c>
    </row>
    <row r="23">
      <c r="A23" s="32">
        <f>IF(AND(IFERROR($H23,0)*$M23&gt;0,$G$2=$L23),$H23/86400+DATE(1970,1,1)+IF($H23*1&gt;=$G$5,$G$6,0),)</f>
        <v>0</v>
      </c>
      <c r="B23" s="22" t="str">
        <v/>
      </c>
      <c r="C23" s="12" t="str">
        <f>IF($A23&lt;&gt;"",MINIFS(Merchant!$A:$A,Merchant!$B:$B,$G$2),)</f>
        <v/>
      </c>
      <c r="D23" s="12" t="s">
        <f>IF($A23&lt;&gt;"",$N23,)</f>
      </c>
      <c r="E23" s="12" t="str">
        <v/>
      </c>
      <c r="F23" s="11" t="str">
        <f>IF($A23&lt;&gt;"",MAXIFS(Token!$C:$C,Token!$A:$A,$D23),)</f>
        <v/>
      </c>
      <c r="L23" s="21" t="str">
        <v/>
      </c>
    </row>
    <row r="24">
      <c r="A24" s="32">
        <f>IF(AND(IFERROR($H24,0)*$M24&gt;0,$G$2=$L24),$H24/86400+DATE(1970,1,1)+IF($H24*1&gt;=$G$5,$G$6,0),)</f>
        <v>0</v>
      </c>
      <c r="B24" s="22" t="str">
        <v/>
      </c>
      <c r="C24" s="12" t="str">
        <f>IF($A24&lt;&gt;"",MINIFS(Merchant!$A:$A,Merchant!$B:$B,$G$2),)</f>
        <v/>
      </c>
      <c r="D24" s="12" t="s">
        <f>IF($A24&lt;&gt;"",$N24,)</f>
      </c>
      <c r="E24" s="12" t="str">
        <v/>
      </c>
      <c r="F24" s="11" t="str">
        <f>IF($A24&lt;&gt;"",MAXIFS(Token!$C:$C,Token!$A:$A,$D24),)</f>
        <v/>
      </c>
      <c r="L24" s="21" t="str">
        <v/>
      </c>
    </row>
    <row r="25">
      <c r="A25" s="32">
        <f>IF(AND(IFERROR($H25,0)*$M25&gt;0,$G$2=$L25),$H25/86400+DATE(1970,1,1)+IF($H25*1&gt;=$G$5,$G$6,0),)</f>
        <v>0</v>
      </c>
      <c r="B25" s="22" t="str">
        <v/>
      </c>
      <c r="C25" s="12" t="str">
        <f>IF($A25&lt;&gt;"",MINIFS(Merchant!$A:$A,Merchant!$B:$B,$G$2),)</f>
        <v/>
      </c>
      <c r="D25" s="12" t="s">
        <f>IF($A25&lt;&gt;"",$N25,)</f>
      </c>
      <c r="E25" s="12" t="str">
        <v/>
      </c>
      <c r="F25" s="11" t="str">
        <f>IF($A25&lt;&gt;"",MAXIFS(Token!$C:$C,Token!$A:$A,$D25),)</f>
        <v/>
      </c>
      <c r="L25" s="21" t="str">
        <v/>
      </c>
    </row>
    <row r="26">
      <c r="A26" s="32">
        <f>IF(AND(IFERROR($H26,0)*$M26&gt;0,$G$2=$L26),$H26/86400+DATE(1970,1,1)+IF($H26*1&gt;=$G$5,$G$6,0),)</f>
        <v>0</v>
      </c>
      <c r="B26" s="22" t="str">
        <v/>
      </c>
      <c r="C26" s="12" t="str">
        <f>IF($A26&lt;&gt;"",MINIFS(Merchant!$A:$A,Merchant!$B:$B,$G$2),)</f>
        <v/>
      </c>
      <c r="D26" s="12" t="s">
        <f>IF($A26&lt;&gt;"",$N26,)</f>
      </c>
      <c r="E26" s="12" t="str">
        <v/>
      </c>
      <c r="F26" s="11" t="str">
        <f>IF($A26&lt;&gt;"",MAXIFS(Token!$C:$C,Token!$A:$A,$D26),)</f>
        <v/>
      </c>
      <c r="L26" s="21" t="str">
        <v/>
      </c>
    </row>
    <row r="27">
      <c r="A27" s="32">
        <f>IF(AND(IFERROR($H27,0)*$M27&gt;0,$G$2=$L27),$H27/86400+DATE(1970,1,1)+IF($H27*1&gt;=$G$5,$G$6,0),)</f>
        <v>0</v>
      </c>
      <c r="B27" s="22" t="str">
        <v/>
      </c>
      <c r="C27" s="12" t="str">
        <f>IF($A27&lt;&gt;"",MINIFS(Merchant!$A:$A,Merchant!$B:$B,$G$2),)</f>
        <v/>
      </c>
      <c r="D27" s="12" t="s">
        <f>IF($A27&lt;&gt;"",$N27,)</f>
      </c>
      <c r="E27" s="12" t="str">
        <v/>
      </c>
      <c r="F27" s="11" t="str">
        <f>IF($A27&lt;&gt;"",MAXIFS(Token!$C:$C,Token!$A:$A,$D27),)</f>
        <v/>
      </c>
      <c r="L27" s="21" t="str">
        <v/>
      </c>
    </row>
    <row r="28">
      <c r="A28" s="32">
        <f>IF(AND(IFERROR($H28,0)*$M28&gt;0,$G$2=$L28),$H28/86400+DATE(1970,1,1)+IF($H28*1&gt;=$G$5,$G$6,0),)</f>
        <v>0</v>
      </c>
      <c r="B28" s="22" t="str">
        <v/>
      </c>
      <c r="C28" s="12" t="str">
        <f>IF($A28&lt;&gt;"",MINIFS(Merchant!$A:$A,Merchant!$B:$B,$G$2),)</f>
        <v/>
      </c>
      <c r="D28" s="12" t="s">
        <f>IF($A28&lt;&gt;"",$N28,)</f>
      </c>
      <c r="E28" s="12" t="str">
        <v/>
      </c>
      <c r="F28" s="11" t="str">
        <f>IF($A28&lt;&gt;"",MAXIFS(Token!$C:$C,Token!$A:$A,$D28),)</f>
        <v/>
      </c>
      <c r="L28" s="21" t="str">
        <v/>
      </c>
    </row>
    <row r="29">
      <c r="A29" s="32">
        <f>IF(AND(IFERROR($H29,0)*$M29&gt;0,$G$2=$L29),$H29/86400+DATE(1970,1,1)+IF($H29*1&gt;=$G$5,$G$6,0),)</f>
        <v>0</v>
      </c>
      <c r="B29" s="22" t="str">
        <v/>
      </c>
      <c r="C29" s="12" t="str">
        <f>IF($A29&lt;&gt;"",MINIFS(Merchant!$A:$A,Merchant!$B:$B,$G$2),)</f>
        <v/>
      </c>
      <c r="D29" s="12" t="s">
        <f>IF($A29&lt;&gt;"",$N29,)</f>
      </c>
      <c r="E29" s="12" t="str">
        <v/>
      </c>
      <c r="F29" s="11" t="str">
        <f>IF($A29&lt;&gt;"",MAXIFS(Token!$C:$C,Token!$A:$A,$D29),)</f>
        <v/>
      </c>
      <c r="L29" s="21" t="str">
        <v/>
      </c>
    </row>
    <row r="30">
      <c r="A30" s="32">
        <f>IF(AND(IFERROR($H30,0)*$M30&gt;0,$G$2=$L30),$H30/86400+DATE(1970,1,1)+IF($H30*1&gt;=$G$5,$G$6,0),)</f>
        <v>0</v>
      </c>
      <c r="B30" s="22" t="str">
        <v/>
      </c>
      <c r="C30" s="12" t="str">
        <f>IF($A30&lt;&gt;"",MINIFS(Merchant!$A:$A,Merchant!$B:$B,$G$2),)</f>
        <v/>
      </c>
      <c r="D30" s="12" t="s">
        <f>IF($A30&lt;&gt;"",$N30,)</f>
      </c>
      <c r="E30" s="12" t="str">
        <v/>
      </c>
      <c r="F30" s="11" t="str">
        <f>IF($A30&lt;&gt;"",MAXIFS(Token!$C:$C,Token!$A:$A,$D30),)</f>
        <v/>
      </c>
      <c r="L30" s="21" t="str">
        <v/>
      </c>
    </row>
    <row r="31">
      <c r="A31" s="32">
        <f>IF(AND(IFERROR($H31,0)*$M31&gt;0,$G$2=$L31),$H31/86400+DATE(1970,1,1)+IF($H31*1&gt;=$G$5,$G$6,0),)</f>
        <v>0</v>
      </c>
      <c r="B31" s="22" t="str">
        <v/>
      </c>
      <c r="C31" s="12" t="str">
        <f>IF($A31&lt;&gt;"",MINIFS(Merchant!$A:$A,Merchant!$B:$B,$G$2),)</f>
        <v/>
      </c>
      <c r="D31" s="12" t="s">
        <f>IF($A31&lt;&gt;"",$N31,)</f>
      </c>
      <c r="E31" s="12" t="str">
        <v/>
      </c>
      <c r="F31" s="11" t="str">
        <f>IF($A31&lt;&gt;"",MAXIFS(Token!$C:$C,Token!$A:$A,$D31),)</f>
        <v/>
      </c>
      <c r="L31" s="21" t="str">
        <v/>
      </c>
    </row>
    <row r="32">
      <c r="A32" s="32">
        <f>IF(AND(IFERROR($H32,0)*$M32&gt;0,$G$2=$L32),$H32/86400+DATE(1970,1,1)+IF($H32*1&gt;=$G$5,$G$6,0),)</f>
        <v>0</v>
      </c>
      <c r="B32" s="22" t="str">
        <v/>
      </c>
      <c r="C32" s="12" t="str">
        <f>IF($A32&lt;&gt;"",MINIFS(Merchant!$A:$A,Merchant!$B:$B,$G$2),)</f>
        <v/>
      </c>
      <c r="D32" s="12" t="s">
        <f>IF($A32&lt;&gt;"",$N32,)</f>
      </c>
      <c r="E32" s="12" t="str">
        <v/>
      </c>
      <c r="F32" s="11" t="str">
        <f>IF($A32&lt;&gt;"",MAXIFS(Token!$C:$C,Token!$A:$A,$D32),)</f>
        <v/>
      </c>
      <c r="L32" s="21" t="str">
        <v/>
      </c>
    </row>
    <row r="33">
      <c r="A33" s="32">
        <f>IF(AND(IFERROR($H33,0)*$M33&gt;0,$G$2=$L33),$H33/86400+DATE(1970,1,1)+IF($H33*1&gt;=$G$5,$G$6,0),)</f>
        <v>0</v>
      </c>
      <c r="B33" s="22" t="str">
        <v/>
      </c>
      <c r="C33" s="12" t="str">
        <f>IF($A33&lt;&gt;"",MINIFS(Merchant!$A:$A,Merchant!$B:$B,$G$2),)</f>
        <v/>
      </c>
      <c r="D33" s="12" t="s">
        <f>IF($A33&lt;&gt;"",$N33,)</f>
      </c>
      <c r="E33" s="12" t="str">
        <v/>
      </c>
      <c r="F33" s="11" t="str">
        <f>IF($A33&lt;&gt;"",MAXIFS(Token!$C:$C,Token!$A:$A,$D33),)</f>
        <v/>
      </c>
      <c r="L33" s="21" t="str">
        <v/>
      </c>
    </row>
    <row r="34">
      <c r="A34" s="32">
        <f>IF(AND(IFERROR($H34,0)*$M34&gt;0,$G$2=$L34),$H34/86400+DATE(1970,1,1)+IF($H34*1&gt;=$G$5,$G$6,0),)</f>
        <v>0</v>
      </c>
      <c r="B34" s="22" t="str">
        <v/>
      </c>
      <c r="C34" s="12" t="str">
        <f>IF($A34&lt;&gt;"",MINIFS(Merchant!$A:$A,Merchant!$B:$B,$G$2),)</f>
        <v/>
      </c>
      <c r="D34" s="12" t="s">
        <f>IF($A34&lt;&gt;"",$N34,)</f>
      </c>
      <c r="E34" s="12" t="str">
        <v/>
      </c>
      <c r="F34" s="11" t="str">
        <f>IF($A34&lt;&gt;"",MAXIFS(Token!$C:$C,Token!$A:$A,$D34),)</f>
        <v/>
      </c>
      <c r="L34" s="21" t="str">
        <v/>
      </c>
    </row>
    <row r="35">
      <c r="A35" s="32">
        <f>IF(AND(IFERROR($H35,0)*$M35&gt;0,$G$2=$L35),$H35/86400+DATE(1970,1,1)+IF($H35*1&gt;=$G$5,$G$6,0),)</f>
        <v>0</v>
      </c>
      <c r="B35" s="22" t="str">
        <v/>
      </c>
      <c r="C35" s="12" t="str">
        <f>IF($A35&lt;&gt;"",MINIFS(Merchant!$A:$A,Merchant!$B:$B,$G$2),)</f>
        <v/>
      </c>
      <c r="D35" s="12" t="s">
        <f>IF($A35&lt;&gt;"",$N35,)</f>
      </c>
      <c r="E35" s="12" t="str">
        <v/>
      </c>
      <c r="F35" s="11" t="str">
        <f>IF($A35&lt;&gt;"",MAXIFS(Token!$C:$C,Token!$A:$A,$D35),)</f>
        <v/>
      </c>
      <c r="L35" s="21" t="str">
        <v/>
      </c>
    </row>
    <row r="36">
      <c r="A36" s="32">
        <f>IF(AND(IFERROR($H36,0)*$M36&gt;0,$G$2=$L36),$H36/86400+DATE(1970,1,1)+IF($H36*1&gt;=$G$5,$G$6,0),)</f>
        <v>0</v>
      </c>
      <c r="B36" s="22" t="str">
        <v/>
      </c>
      <c r="C36" s="12" t="str">
        <f>IF($A36&lt;&gt;"",MINIFS(Merchant!$A:$A,Merchant!$B:$B,$G$2),)</f>
        <v/>
      </c>
      <c r="D36" s="12" t="s">
        <f>IF($A36&lt;&gt;"",$N36,)</f>
      </c>
      <c r="E36" s="12" t="str">
        <v/>
      </c>
      <c r="F36" s="11" t="str">
        <f>IF($A36&lt;&gt;"",MAXIFS(Token!$C:$C,Token!$A:$A,$D36),)</f>
        <v/>
      </c>
      <c r="L36" s="21" t="str">
        <v/>
      </c>
    </row>
    <row r="37">
      <c r="A37" s="32">
        <f>IF(AND(IFERROR($H37,0)*$M37&gt;0,$G$2=$L37),$H37/86400+DATE(1970,1,1)+IF($H37*1&gt;=$G$5,$G$6,0),)</f>
        <v>0</v>
      </c>
      <c r="B37" s="22" t="str">
        <v/>
      </c>
      <c r="C37" s="12" t="str">
        <f>IF($A37&lt;&gt;"",MINIFS(Merchant!$A:$A,Merchant!$B:$B,$G$2),)</f>
        <v/>
      </c>
      <c r="D37" s="12" t="s">
        <f>IF($A37&lt;&gt;"",$N37,)</f>
      </c>
      <c r="E37" s="12" t="str">
        <v/>
      </c>
      <c r="F37" s="11" t="str">
        <f>IF($A37&lt;&gt;"",MAXIFS(Token!$C:$C,Token!$A:$A,$D37),)</f>
        <v/>
      </c>
      <c r="L37" s="21" t="str">
        <v/>
      </c>
    </row>
    <row r="38">
      <c r="A38" s="32">
        <f>IF(AND(IFERROR($H38,0)*$M38&gt;0,$G$2=$L38),$H38/86400+DATE(1970,1,1)+IF($H38*1&gt;=$G$5,$G$6,0),)</f>
        <v>0</v>
      </c>
      <c r="B38" s="22" t="str">
        <v/>
      </c>
      <c r="C38" s="12" t="str">
        <f>IF($A38&lt;&gt;"",MINIFS(Merchant!$A:$A,Merchant!$B:$B,$G$2),)</f>
        <v/>
      </c>
      <c r="D38" s="12" t="s">
        <f>IF($A38&lt;&gt;"",$N38,)</f>
      </c>
      <c r="E38" s="12" t="str">
        <v/>
      </c>
      <c r="F38" s="11" t="str">
        <f>IF($A38&lt;&gt;"",MAXIFS(Token!$C:$C,Token!$A:$A,$D38),)</f>
        <v/>
      </c>
      <c r="L38" s="21" t="str">
        <v/>
      </c>
    </row>
    <row r="39">
      <c r="A39" s="32">
        <f>IF(AND(IFERROR($H39,0)*$M39&gt;0,$G$2=$L39),$H39/86400+DATE(1970,1,1)+IF($H39*1&gt;=$G$5,$G$6,0),)</f>
        <v>0</v>
      </c>
      <c r="B39" s="22" t="str">
        <v/>
      </c>
      <c r="C39" s="12" t="str">
        <f>IF($A39&lt;&gt;"",MINIFS(Merchant!$A:$A,Merchant!$B:$B,$G$2),)</f>
        <v/>
      </c>
      <c r="D39" s="12" t="s">
        <f>IF($A39&lt;&gt;"",$N39,)</f>
      </c>
      <c r="E39" s="12" t="str">
        <v/>
      </c>
      <c r="F39" s="11" t="str">
        <f>IF($A39&lt;&gt;"",MAXIFS(Token!$C:$C,Token!$A:$A,$D39),)</f>
        <v/>
      </c>
      <c r="L39" s="21" t="str">
        <v/>
      </c>
    </row>
    <row r="40">
      <c r="A40" s="32">
        <f>IF(AND(IFERROR($H40,0)*$M40&gt;0,$G$2=$L40),$H40/86400+DATE(1970,1,1)+IF($H40*1&gt;=$G$5,$G$6,0),)</f>
        <v>0</v>
      </c>
      <c r="B40" s="22" t="str">
        <v/>
      </c>
      <c r="C40" s="12" t="str">
        <f>IF($A40&lt;&gt;"",MINIFS(Merchant!$A:$A,Merchant!$B:$B,$G$2),)</f>
        <v/>
      </c>
      <c r="D40" s="12" t="s">
        <f>IF($A40&lt;&gt;"",$N40,)</f>
      </c>
      <c r="E40" s="12" t="str">
        <v/>
      </c>
      <c r="F40" s="11" t="str">
        <f>IF($A40&lt;&gt;"",MAXIFS(Token!$C:$C,Token!$A:$A,$D40),)</f>
        <v/>
      </c>
      <c r="L40" s="21" t="str">
        <v/>
      </c>
    </row>
    <row r="41">
      <c r="A41" s="32">
        <f>IF(AND(IFERROR($H41,0)*$M41&gt;0,$G$2=$L41),$H41/86400+DATE(1970,1,1)+IF($H41*1&gt;=$G$5,$G$6,0),)</f>
        <v>0</v>
      </c>
      <c r="B41" s="22" t="str">
        <v/>
      </c>
      <c r="C41" s="12" t="str">
        <f>IF($A41&lt;&gt;"",MINIFS(Merchant!$A:$A,Merchant!$B:$B,$G$2),)</f>
        <v/>
      </c>
      <c r="D41" s="12" t="s">
        <f>IF($A41&lt;&gt;"",$N41,)</f>
      </c>
      <c r="E41" s="12" t="str">
        <v/>
      </c>
      <c r="F41" s="11" t="str">
        <f>IF($A41&lt;&gt;"",MAXIFS(Token!$C:$C,Token!$A:$A,$D41),)</f>
        <v/>
      </c>
      <c r="L41" s="21" t="str">
        <v/>
      </c>
    </row>
    <row r="42">
      <c r="A42" s="32">
        <f>IF(AND(IFERROR($H42,0)*$M42&gt;0,$G$2=$L42),$H42/86400+DATE(1970,1,1)+IF($H42*1&gt;=$G$5,$G$6,0),)</f>
        <v>0</v>
      </c>
      <c r="B42" s="22" t="str">
        <v/>
      </c>
      <c r="C42" s="12" t="str">
        <f>IF($A42&lt;&gt;"",MINIFS(Merchant!$A:$A,Merchant!$B:$B,$G$2),)</f>
        <v/>
      </c>
      <c r="D42" s="12" t="s">
        <f>IF($A42&lt;&gt;"",$N42,)</f>
      </c>
      <c r="E42" s="12" t="str">
        <v/>
      </c>
      <c r="F42" s="11" t="str">
        <f>IF($A42&lt;&gt;"",MAXIFS(Token!$C:$C,Token!$A:$A,$D42),)</f>
        <v/>
      </c>
      <c r="L42" s="21" t="str">
        <v/>
      </c>
    </row>
    <row r="43">
      <c r="A43" s="32">
        <f>IF(AND(IFERROR($H43,0)*$M43&gt;0,$G$2=$L43),$H43/86400+DATE(1970,1,1)+IF($H43*1&gt;=$G$5,$G$6,0),)</f>
        <v>0</v>
      </c>
      <c r="B43" s="22" t="str">
        <v/>
      </c>
      <c r="C43" s="12" t="str">
        <f>IF($A43&lt;&gt;"",MINIFS(Merchant!$A:$A,Merchant!$B:$B,$G$2),)</f>
        <v/>
      </c>
      <c r="D43" s="12" t="s">
        <f>IF($A43&lt;&gt;"",$N43,)</f>
      </c>
      <c r="E43" s="12" t="str">
        <v/>
      </c>
      <c r="F43" s="11" t="str">
        <f>IF($A43&lt;&gt;"",MAXIFS(Token!$C:$C,Token!$A:$A,$D43),)</f>
        <v/>
      </c>
      <c r="L43" s="21" t="str">
        <v/>
      </c>
    </row>
    <row r="44">
      <c r="A44" s="32">
        <f>IF(AND(IFERROR($H44,0)*$M44&gt;0,$G$2=$L44),$H44/86400+DATE(1970,1,1)+IF($H44*1&gt;=$G$5,$G$6,0),)</f>
        <v>0</v>
      </c>
      <c r="B44" s="22" t="str">
        <v/>
      </c>
      <c r="C44" s="12" t="str">
        <f>IF($A44&lt;&gt;"",MINIFS(Merchant!$A:$A,Merchant!$B:$B,$G$2),)</f>
        <v/>
      </c>
      <c r="D44" s="12" t="s">
        <f>IF($A44&lt;&gt;"",$N44,)</f>
      </c>
      <c r="E44" s="12" t="str">
        <v/>
      </c>
      <c r="F44" s="11" t="str">
        <f>IF($A44&lt;&gt;"",MAXIFS(Token!$C:$C,Token!$A:$A,$D44),)</f>
        <v/>
      </c>
      <c r="L44" s="21" t="str">
        <v/>
      </c>
    </row>
    <row r="45">
      <c r="A45" s="32">
        <f>IF(AND(IFERROR($H45,0)*$M45&gt;0,$G$2=$L45),$H45/86400+DATE(1970,1,1)+IF($H45*1&gt;=$G$5,$G$6,0),)</f>
        <v>0</v>
      </c>
      <c r="B45" s="22" t="str">
        <v/>
      </c>
      <c r="C45" s="12" t="str">
        <f>IF($A45&lt;&gt;"",MINIFS(Merchant!$A:$A,Merchant!$B:$B,$G$2),)</f>
        <v/>
      </c>
      <c r="D45" s="12" t="s">
        <f>IF($A45&lt;&gt;"",$N45,)</f>
      </c>
      <c r="E45" s="12" t="str">
        <v/>
      </c>
      <c r="F45" s="11" t="str">
        <f>IF($A45&lt;&gt;"",MAXIFS(Token!$C:$C,Token!$A:$A,$D45),)</f>
        <v/>
      </c>
      <c r="L45" s="21" t="str">
        <v/>
      </c>
    </row>
    <row r="46">
      <c r="A46" s="32">
        <f>IF(AND(IFERROR($H46,0)*$M46&gt;0,$G$2=$L46),$H46/86400+DATE(1970,1,1)+IF($H46*1&gt;=$G$5,$G$6,0),)</f>
        <v>0</v>
      </c>
      <c r="B46" s="22" t="str">
        <v/>
      </c>
      <c r="C46" s="12" t="str">
        <f>IF($A46&lt;&gt;"",MINIFS(Merchant!$A:$A,Merchant!$B:$B,$G$2),)</f>
        <v/>
      </c>
      <c r="D46" s="12" t="s">
        <f>IF($A46&lt;&gt;"",$N46,)</f>
      </c>
      <c r="E46" s="12" t="str">
        <v/>
      </c>
      <c r="F46" s="11" t="str">
        <f>IF($A46&lt;&gt;"",MAXIFS(Token!$C:$C,Token!$A:$A,$D46),)</f>
        <v/>
      </c>
      <c r="L46" s="21" t="str">
        <v/>
      </c>
    </row>
    <row r="47">
      <c r="A47" s="32">
        <f>IF(AND(IFERROR($H47,0)*$M47&gt;0,$G$2=$L47),$H47/86400+DATE(1970,1,1)+IF($H47*1&gt;=$G$5,$G$6,0),)</f>
        <v>0</v>
      </c>
      <c r="B47" s="22" t="str">
        <v/>
      </c>
      <c r="C47" s="12" t="str">
        <f>IF($A47&lt;&gt;"",MINIFS(Merchant!$A:$A,Merchant!$B:$B,$G$2),)</f>
        <v/>
      </c>
      <c r="D47" s="12" t="s">
        <f>IF($A47&lt;&gt;"",$N47,)</f>
      </c>
      <c r="E47" s="12" t="str">
        <v/>
      </c>
      <c r="F47" s="11" t="str">
        <f>IF($A47&lt;&gt;"",MAXIFS(Token!$C:$C,Token!$A:$A,$D47),)</f>
        <v/>
      </c>
      <c r="L47" s="21" t="str">
        <v/>
      </c>
    </row>
    <row r="48">
      <c r="A48" s="32">
        <f>IF(AND(IFERROR($H48,0)*$M48&gt;0,$G$2=$L48),$H48/86400+DATE(1970,1,1)+IF($H48*1&gt;=$G$5,$G$6,0),)</f>
        <v>0</v>
      </c>
      <c r="B48" s="22" t="str">
        <v/>
      </c>
      <c r="C48" s="12" t="str">
        <f>IF($A48&lt;&gt;"",MINIFS(Merchant!$A:$A,Merchant!$B:$B,$G$2),)</f>
        <v/>
      </c>
      <c r="D48" s="12" t="s">
        <f>IF($A48&lt;&gt;"",$N48,)</f>
      </c>
      <c r="E48" s="12" t="str">
        <v/>
      </c>
      <c r="F48" s="11" t="str">
        <f>IF($A48&lt;&gt;"",MAXIFS(Token!$C:$C,Token!$A:$A,$D48),)</f>
        <v/>
      </c>
      <c r="L48" s="21" t="str">
        <v/>
      </c>
    </row>
    <row r="49">
      <c r="A49" s="32">
        <f>IF(AND(IFERROR($H49,0)*$M49&gt;0,$G$2=$L49),$H49/86400+DATE(1970,1,1)+IF($H49*1&gt;=$G$5,$G$6,0),)</f>
        <v>0</v>
      </c>
      <c r="B49" s="22" t="str">
        <v/>
      </c>
      <c r="C49" s="12" t="str">
        <f>IF($A49&lt;&gt;"",MINIFS(Merchant!$A:$A,Merchant!$B:$B,$G$2),)</f>
        <v/>
      </c>
      <c r="D49" s="12" t="s">
        <f>IF($A49&lt;&gt;"",$N49,)</f>
      </c>
      <c r="E49" s="12" t="str">
        <v/>
      </c>
      <c r="F49" s="11" t="str">
        <f>IF($A49&lt;&gt;"",MAXIFS(Token!$C:$C,Token!$A:$A,$D49),)</f>
        <v/>
      </c>
      <c r="L49" s="21" t="str">
        <v/>
      </c>
    </row>
    <row r="50">
      <c r="A50" s="32">
        <f>IF(AND(IFERROR($H50,0)*$M50&gt;0,$G$2=$L50),$H50/86400+DATE(1970,1,1)+IF($H50*1&gt;=$G$5,$G$6,0),)</f>
        <v>0</v>
      </c>
      <c r="B50" s="22" t="str">
        <v/>
      </c>
      <c r="C50" s="12" t="str">
        <f>IF($A50&lt;&gt;"",MINIFS(Merchant!$A:$A,Merchant!$B:$B,$G$2),)</f>
        <v/>
      </c>
      <c r="D50" s="12" t="s">
        <f>IF($A50&lt;&gt;"",$N50,)</f>
      </c>
      <c r="E50" s="12" t="str">
        <v/>
      </c>
      <c r="F50" s="11" t="str">
        <f>IF($A50&lt;&gt;"",MAXIFS(Token!$C:$C,Token!$A:$A,$D50),)</f>
        <v/>
      </c>
      <c r="L50" s="21" t="str">
        <v/>
      </c>
    </row>
    <row r="51">
      <c r="A51" s="32">
        <f>IF(AND(IFERROR($H51,0)*$M51&gt;0,$G$2=$L51),$H51/86400+DATE(1970,1,1)+IF($H51*1&gt;=$G$5,$G$6,0),)</f>
        <v>0</v>
      </c>
      <c r="B51" s="22" t="str">
        <v/>
      </c>
      <c r="C51" s="12" t="str">
        <f>IF($A51&lt;&gt;"",MINIFS(Merchant!$A:$A,Merchant!$B:$B,$G$2),)</f>
        <v/>
      </c>
      <c r="D51" s="12" t="s">
        <f>IF($A51&lt;&gt;"",$N51,)</f>
      </c>
      <c r="E51" s="12" t="str">
        <v/>
      </c>
      <c r="F51" s="11" t="str">
        <f>IF($A51&lt;&gt;"",MAXIFS(Token!$C:$C,Token!$A:$A,$D51),)</f>
        <v/>
      </c>
      <c r="L51" s="21" t="str">
        <v/>
      </c>
    </row>
    <row r="52">
      <c r="A52" s="32" t="e">
        <f>IF(AND(IFERROR($H52,0)*$M52&gt;0,$G$2=$L52),$H52/86400+DATE(1970,1,1)+IF($H52*1&gt;=$G$5,$G$6,0),)</f>
        <v>#VALUE!</v>
      </c>
      <c r="B52" s="22" t="str">
        <v/>
      </c>
      <c r="C52" s="12" t="str">
        <f>IF($A52&lt;&gt;"",MINIFS(Merchant!$A:$A,Merchant!$B:$B,$G$2),)</f>
        <v/>
      </c>
      <c r="D52" s="12" t="e">
        <f>IF($A52&lt;&gt;"",$N52,)</f>
        <v>#VALUE!</v>
      </c>
      <c r="E52" s="12" t="str">
        <v/>
      </c>
      <c r="F52" s="11" t="str">
        <f>IF($A52&lt;&gt;"",MAXIFS(Token!$C:$C,Token!$A:$A,$D52),)</f>
        <v/>
      </c>
      <c r="H52" s="5" t="str">
        <f>IFERROR(__xludf.DUMMYFUNCTION("IF(AND($G$11,INDEX(I:I,ROW()-1)&lt;&gt;""""),ImportJSON(""https://public-api.solscan.io/account/splTransfers?account=""&amp;$G$2&amp;""&amp;fromTime=""&amp;TO_TEXT($G$3)&amp;""&amp;toTime=""&amp;TO_TEXT($G$4)&amp;""&amp;offset=""&amp;ROW()-2&amp;""&amp;limit=50""&amp;$G$7,TEXTJOIN("","",1,$H$1:$M$1),""noHeaders"&amp;"""),)"),"")</f>
        <v/>
      </c>
      <c r="L52" s="21" t="str">
        <v/>
      </c>
    </row>
    <row r="53">
      <c r="A53" s="32">
        <f>IF(AND(IFERROR($H53,0)*$M53&gt;0,$G$2=$L53),$H53/86400+DATE(1970,1,1)+IF($H53*1&gt;=$G$5,$G$6,0),)</f>
        <v>0</v>
      </c>
      <c r="B53" s="22" t="str">
        <v/>
      </c>
      <c r="C53" s="12" t="str">
        <f>IF($A53&lt;&gt;"",MINIFS(Merchant!$A:$A,Merchant!$B:$B,$G$2),)</f>
        <v/>
      </c>
      <c r="D53" s="12" t="s">
        <f>IF($A53&lt;&gt;"",$N53,)</f>
      </c>
      <c r="E53" s="12" t="str">
        <v/>
      </c>
      <c r="F53" s="11" t="str">
        <f>IF($A53&lt;&gt;"",MAXIFS(Token!$C:$C,Token!$A:$A,$D53),)</f>
        <v/>
      </c>
      <c r="L53" s="21" t="str">
        <v/>
      </c>
    </row>
    <row r="54">
      <c r="A54" s="32">
        <f>IF(AND(IFERROR($H54,0)*$M54&gt;0,$G$2=$L54),$H54/86400+DATE(1970,1,1)+IF($H54*1&gt;=$G$5,$G$6,0),)</f>
        <v>0</v>
      </c>
      <c r="B54" s="22" t="str">
        <v/>
      </c>
      <c r="C54" s="12" t="str">
        <f>IF($A54&lt;&gt;"",MINIFS(Merchant!$A:$A,Merchant!$B:$B,$G$2),)</f>
        <v/>
      </c>
      <c r="D54" s="12" t="s">
        <f>IF($A54&lt;&gt;"",$N54,)</f>
      </c>
      <c r="E54" s="12" t="str">
        <v/>
      </c>
      <c r="F54" s="11" t="str">
        <f>IF($A54&lt;&gt;"",MAXIFS(Token!$C:$C,Token!$A:$A,$D54),)</f>
        <v/>
      </c>
      <c r="L54" s="21" t="str">
        <v/>
      </c>
    </row>
    <row r="55">
      <c r="A55" s="32">
        <f>IF(AND(IFERROR($H55,0)*$M55&gt;0,$G$2=$L55),$H55/86400+DATE(1970,1,1)+IF($H55*1&gt;=$G$5,$G$6,0),)</f>
        <v>0</v>
      </c>
      <c r="B55" s="22" t="str">
        <v/>
      </c>
      <c r="C55" s="12" t="str">
        <f>IF($A55&lt;&gt;"",MINIFS(Merchant!$A:$A,Merchant!$B:$B,$G$2),)</f>
        <v/>
      </c>
      <c r="D55" s="12" t="s">
        <f>IF($A55&lt;&gt;"",$N55,)</f>
      </c>
      <c r="E55" s="12" t="str">
        <v/>
      </c>
      <c r="F55" s="11" t="str">
        <f>IF($A55&lt;&gt;"",MAXIFS(Token!$C:$C,Token!$A:$A,$D55),)</f>
        <v/>
      </c>
      <c r="L55" s="21" t="str">
        <v/>
      </c>
    </row>
    <row r="56">
      <c r="A56" s="32">
        <f>IF(AND(IFERROR($H56,0)*$M56&gt;0,$G$2=$L56),$H56/86400+DATE(1970,1,1)+IF($H56*1&gt;=$G$5,$G$6,0),)</f>
        <v>0</v>
      </c>
      <c r="B56" s="22" t="str">
        <v/>
      </c>
      <c r="C56" s="12" t="str">
        <f>IF($A56&lt;&gt;"",MINIFS(Merchant!$A:$A,Merchant!$B:$B,$G$2),)</f>
        <v/>
      </c>
      <c r="D56" s="12" t="s">
        <f>IF($A56&lt;&gt;"",$N56,)</f>
      </c>
      <c r="E56" s="12" t="str">
        <v/>
      </c>
      <c r="F56" s="11" t="str">
        <f>IF($A56&lt;&gt;"",MAXIFS(Token!$C:$C,Token!$A:$A,$D56),)</f>
        <v/>
      </c>
      <c r="L56" s="21" t="str">
        <v/>
      </c>
    </row>
    <row r="57">
      <c r="A57" s="32">
        <f>IF(AND(IFERROR($H57,0)*$M57&gt;0,$G$2=$L57),$H57/86400+DATE(1970,1,1)+IF($H57*1&gt;=$G$5,$G$6,0),)</f>
        <v>0</v>
      </c>
      <c r="B57" s="22" t="str">
        <v/>
      </c>
      <c r="C57" s="12" t="str">
        <f>IF($A57&lt;&gt;"",MINIFS(Merchant!$A:$A,Merchant!$B:$B,$G$2),)</f>
        <v/>
      </c>
      <c r="D57" s="12" t="s">
        <f>IF($A57&lt;&gt;"",$N57,)</f>
      </c>
      <c r="E57" s="12" t="str">
        <v/>
      </c>
      <c r="F57" s="11" t="str">
        <f>IF($A57&lt;&gt;"",MAXIFS(Token!$C:$C,Token!$A:$A,$D57),)</f>
        <v/>
      </c>
      <c r="L57" s="21" t="str">
        <v/>
      </c>
    </row>
    <row r="58">
      <c r="A58" s="32">
        <f>IF(AND(IFERROR($H58,0)*$M58&gt;0,$G$2=$L58),$H58/86400+DATE(1970,1,1)+IF($H58*1&gt;=$G$5,$G$6,0),)</f>
        <v>0</v>
      </c>
      <c r="B58" s="22" t="str">
        <v/>
      </c>
      <c r="C58" s="12" t="str">
        <f>IF($A58&lt;&gt;"",MINIFS(Merchant!$A:$A,Merchant!$B:$B,$G$2),)</f>
        <v/>
      </c>
      <c r="D58" s="12" t="s">
        <f>IF($A58&lt;&gt;"",$N58,)</f>
      </c>
      <c r="E58" s="12" t="str">
        <v/>
      </c>
      <c r="F58" s="11" t="str">
        <f>IF($A58&lt;&gt;"",MAXIFS(Token!$C:$C,Token!$A:$A,$D58),)</f>
        <v/>
      </c>
      <c r="L58" s="21" t="str">
        <v/>
      </c>
    </row>
    <row r="59">
      <c r="A59" s="32">
        <f>IF(AND(IFERROR($H59,0)*$M59&gt;0,$G$2=$L59),$H59/86400+DATE(1970,1,1)+IF($H59*1&gt;=$G$5,$G$6,0),)</f>
        <v>0</v>
      </c>
      <c r="B59" s="22" t="str">
        <v/>
      </c>
      <c r="C59" s="12" t="str">
        <f>IF($A59&lt;&gt;"",MINIFS(Merchant!$A:$A,Merchant!$B:$B,$G$2),)</f>
        <v/>
      </c>
      <c r="D59" s="12" t="s">
        <f>IF($A59&lt;&gt;"",$N59,)</f>
      </c>
      <c r="E59" s="12" t="str">
        <v/>
      </c>
      <c r="F59" s="11" t="str">
        <f>IF($A59&lt;&gt;"",MAXIFS(Token!$C:$C,Token!$A:$A,$D59),)</f>
        <v/>
      </c>
      <c r="L59" s="21" t="str">
        <v/>
      </c>
    </row>
    <row r="60">
      <c r="A60" s="32">
        <f>IF(AND(IFERROR($H60,0)*$M60&gt;0,$G$2=$L60),$H60/86400+DATE(1970,1,1)+IF($H60*1&gt;=$G$5,$G$6,0),)</f>
        <v>0</v>
      </c>
      <c r="B60" s="22" t="str">
        <v/>
      </c>
      <c r="C60" s="12" t="str">
        <f>IF($A60&lt;&gt;"",MINIFS(Merchant!$A:$A,Merchant!$B:$B,$G$2),)</f>
        <v/>
      </c>
      <c r="D60" s="12" t="s">
        <f>IF($A60&lt;&gt;"",$N60,)</f>
      </c>
      <c r="E60" s="12" t="str">
        <v/>
      </c>
      <c r="F60" s="11" t="str">
        <f>IF($A60&lt;&gt;"",MAXIFS(Token!$C:$C,Token!$A:$A,$D60),)</f>
        <v/>
      </c>
      <c r="L60" s="21" t="str">
        <v/>
      </c>
    </row>
    <row r="61">
      <c r="A61" s="32">
        <f>IF(AND(IFERROR($H61,0)*$M61&gt;0,$G$2=$L61),$H61/86400+DATE(1970,1,1)+IF($H61*1&gt;=$G$5,$G$6,0),)</f>
        <v>0</v>
      </c>
      <c r="B61" s="22" t="str">
        <v/>
      </c>
      <c r="C61" s="12" t="str">
        <f>IF($A61&lt;&gt;"",MINIFS(Merchant!$A:$A,Merchant!$B:$B,$G$2),)</f>
        <v/>
      </c>
      <c r="D61" s="12" t="s">
        <f>IF($A61&lt;&gt;"",$N61,)</f>
      </c>
      <c r="E61" s="12" t="str">
        <v/>
      </c>
      <c r="F61" s="11" t="str">
        <f>IF($A61&lt;&gt;"",MAXIFS(Token!$C:$C,Token!$A:$A,$D61),)</f>
        <v/>
      </c>
      <c r="L61" s="21" t="str">
        <v/>
      </c>
    </row>
    <row r="62">
      <c r="A62" s="32">
        <f>IF(AND(IFERROR($H62,0)*$M62&gt;0,$G$2=$L62),$H62/86400+DATE(1970,1,1)+IF($H62*1&gt;=$G$5,$G$6,0),)</f>
        <v>0</v>
      </c>
      <c r="B62" s="22" t="str">
        <v/>
      </c>
      <c r="C62" s="12" t="str">
        <f>IF($A62&lt;&gt;"",MINIFS(Merchant!$A:$A,Merchant!$B:$B,$G$2),)</f>
        <v/>
      </c>
      <c r="D62" s="12" t="s">
        <f>IF($A62&lt;&gt;"",$N62,)</f>
      </c>
      <c r="E62" s="12" t="str">
        <v/>
      </c>
      <c r="F62" s="11" t="str">
        <f>IF($A62&lt;&gt;"",MAXIFS(Token!$C:$C,Token!$A:$A,$D62),)</f>
        <v/>
      </c>
      <c r="L62" s="21" t="str">
        <v/>
      </c>
    </row>
    <row r="63">
      <c r="A63" s="32">
        <f>IF(AND(IFERROR($H63,0)*$M63&gt;0,$G$2=$L63),$H63/86400+DATE(1970,1,1)+IF($H63*1&gt;=$G$5,$G$6,0),)</f>
        <v>0</v>
      </c>
      <c r="B63" s="22" t="str">
        <v/>
      </c>
      <c r="C63" s="12" t="str">
        <f>IF($A63&lt;&gt;"",MINIFS(Merchant!$A:$A,Merchant!$B:$B,$G$2),)</f>
        <v/>
      </c>
      <c r="D63" s="12" t="s">
        <f>IF($A63&lt;&gt;"",$N63,)</f>
      </c>
      <c r="E63" s="12" t="str">
        <v/>
      </c>
      <c r="F63" s="11" t="str">
        <f>IF($A63&lt;&gt;"",MAXIFS(Token!$C:$C,Token!$A:$A,$D63),)</f>
        <v/>
      </c>
      <c r="L63" s="21" t="str">
        <v/>
      </c>
    </row>
    <row r="64">
      <c r="A64" s="32">
        <f>IF(AND(IFERROR($H64,0)*$M64&gt;0,$G$2=$L64),$H64/86400+DATE(1970,1,1)+IF($H64*1&gt;=$G$5,$G$6,0),)</f>
        <v>0</v>
      </c>
      <c r="B64" s="22" t="str">
        <v/>
      </c>
      <c r="C64" s="12" t="str">
        <f>IF($A64&lt;&gt;"",MINIFS(Merchant!$A:$A,Merchant!$B:$B,$G$2),)</f>
        <v/>
      </c>
      <c r="D64" s="12" t="s">
        <f>IF($A64&lt;&gt;"",$N64,)</f>
      </c>
      <c r="E64" s="12" t="str">
        <v/>
      </c>
      <c r="F64" s="11" t="str">
        <f>IF($A64&lt;&gt;"",MAXIFS(Token!$C:$C,Token!$A:$A,$D64),)</f>
        <v/>
      </c>
      <c r="L64" s="21" t="str">
        <v/>
      </c>
    </row>
    <row r="65">
      <c r="A65" s="32">
        <f>IF(AND(IFERROR($H65,0)*$M65&gt;0,$G$2=$L65),$H65/86400+DATE(1970,1,1)+IF($H65*1&gt;=$G$5,$G$6,0),)</f>
        <v>0</v>
      </c>
      <c r="B65" s="22" t="str">
        <v/>
      </c>
      <c r="C65" s="12" t="str">
        <f>IF($A65&lt;&gt;"",MINIFS(Merchant!$A:$A,Merchant!$B:$B,$G$2),)</f>
        <v/>
      </c>
      <c r="D65" s="12" t="s">
        <f>IF($A65&lt;&gt;"",$N65,)</f>
      </c>
      <c r="E65" s="12" t="str">
        <v/>
      </c>
      <c r="F65" s="11" t="str">
        <f>IF($A65&lt;&gt;"",MAXIFS(Token!$C:$C,Token!$A:$A,$D65),)</f>
        <v/>
      </c>
      <c r="L65" s="21" t="str">
        <v/>
      </c>
    </row>
    <row r="66">
      <c r="A66" s="32">
        <f>IF(AND(IFERROR($H66,0)*$M66&gt;0,$G$2=$L66),$H66/86400+DATE(1970,1,1)+IF($H66*1&gt;=$G$5,$G$6,0),)</f>
        <v>0</v>
      </c>
      <c r="B66" s="22" t="str">
        <v/>
      </c>
      <c r="C66" s="12" t="str">
        <f>IF($A66&lt;&gt;"",MINIFS(Merchant!$A:$A,Merchant!$B:$B,$G$2),)</f>
        <v/>
      </c>
      <c r="D66" s="12" t="s">
        <f>IF($A66&lt;&gt;"",$N66,)</f>
      </c>
      <c r="E66" s="12" t="str">
        <v/>
      </c>
      <c r="F66" s="11" t="str">
        <f>IF($A66&lt;&gt;"",MAXIFS(Token!$C:$C,Token!$A:$A,$D66),)</f>
        <v/>
      </c>
      <c r="L66" s="21" t="str">
        <v/>
      </c>
    </row>
    <row r="67">
      <c r="A67" s="32">
        <f>IF(AND(IFERROR($H67,0)*$M67&gt;0,$G$2=$L67),$H67/86400+DATE(1970,1,1)+IF($H67*1&gt;=$G$5,$G$6,0),)</f>
        <v>0</v>
      </c>
      <c r="B67" s="22" t="str">
        <v/>
      </c>
      <c r="C67" s="12" t="str">
        <f>IF($A67&lt;&gt;"",MINIFS(Merchant!$A:$A,Merchant!$B:$B,$G$2),)</f>
        <v/>
      </c>
      <c r="D67" s="12" t="s">
        <f>IF($A67&lt;&gt;"",$N67,)</f>
      </c>
      <c r="E67" s="12" t="str">
        <v/>
      </c>
      <c r="F67" s="11" t="str">
        <f>IF($A67&lt;&gt;"",MAXIFS(Token!$C:$C,Token!$A:$A,$D67),)</f>
        <v/>
      </c>
      <c r="L67" s="21" t="str">
        <v/>
      </c>
    </row>
    <row r="68">
      <c r="A68" s="32">
        <f>IF(AND(IFERROR($H68,0)*$M68&gt;0,$G$2=$L68),$H68/86400+DATE(1970,1,1)+IF($H68*1&gt;=$G$5,$G$6,0),)</f>
        <v>0</v>
      </c>
      <c r="B68" s="22" t="str">
        <v/>
      </c>
      <c r="C68" s="12" t="str">
        <f>IF($A68&lt;&gt;"",MINIFS(Merchant!$A:$A,Merchant!$B:$B,$G$2),)</f>
        <v/>
      </c>
      <c r="D68" s="12" t="s">
        <f>IF($A68&lt;&gt;"",$N68,)</f>
      </c>
      <c r="E68" s="12" t="str">
        <v/>
      </c>
      <c r="F68" s="11" t="str">
        <f>IF($A68&lt;&gt;"",MAXIFS(Token!$C:$C,Token!$A:$A,$D68),)</f>
        <v/>
      </c>
      <c r="L68" s="21" t="str">
        <v/>
      </c>
    </row>
    <row r="69">
      <c r="A69" s="32">
        <f>IF(AND(IFERROR($H69,0)*$M69&gt;0,$G$2=$L69),$H69/86400+DATE(1970,1,1)+IF($H69*1&gt;=$G$5,$G$6,0),)</f>
        <v>0</v>
      </c>
      <c r="B69" s="22" t="str">
        <v/>
      </c>
      <c r="C69" s="12" t="str">
        <f>IF($A69&lt;&gt;"",MINIFS(Merchant!$A:$A,Merchant!$B:$B,$G$2),)</f>
        <v/>
      </c>
      <c r="D69" s="12" t="s">
        <f>IF($A69&lt;&gt;"",$N69,)</f>
      </c>
      <c r="E69" s="12" t="str">
        <v/>
      </c>
      <c r="F69" s="11" t="str">
        <f>IF($A69&lt;&gt;"",MAXIFS(Token!$C:$C,Token!$A:$A,$D69),)</f>
        <v/>
      </c>
      <c r="L69" s="21" t="str">
        <v/>
      </c>
    </row>
    <row r="70">
      <c r="A70" s="32">
        <f>IF(AND(IFERROR($H70,0)*$M70&gt;0,$G$2=$L70),$H70/86400+DATE(1970,1,1)+IF($H70*1&gt;=$G$5,$G$6,0),)</f>
        <v>0</v>
      </c>
      <c r="B70" s="22" t="str">
        <v/>
      </c>
      <c r="C70" s="12" t="str">
        <f>IF($A70&lt;&gt;"",MINIFS(Merchant!$A:$A,Merchant!$B:$B,$G$2),)</f>
        <v/>
      </c>
      <c r="D70" s="12" t="s">
        <f>IF($A70&lt;&gt;"",$N70,)</f>
      </c>
      <c r="E70" s="12" t="str">
        <v/>
      </c>
      <c r="F70" s="11" t="str">
        <f>IF($A70&lt;&gt;"",MAXIFS(Token!$C:$C,Token!$A:$A,$D70),)</f>
        <v/>
      </c>
      <c r="L70" s="21" t="str">
        <v/>
      </c>
    </row>
    <row r="71">
      <c r="A71" s="32">
        <f>IF(AND(IFERROR($H71,0)*$M71&gt;0,$G$2=$L71),$H71/86400+DATE(1970,1,1)+IF($H71*1&gt;=$G$5,$G$6,0),)</f>
        <v>0</v>
      </c>
      <c r="B71" s="22" t="str">
        <v/>
      </c>
      <c r="C71" s="12" t="str">
        <f>IF($A71&lt;&gt;"",MINIFS(Merchant!$A:$A,Merchant!$B:$B,$G$2),)</f>
        <v/>
      </c>
      <c r="D71" s="12" t="s">
        <f>IF($A71&lt;&gt;"",$N71,)</f>
      </c>
      <c r="E71" s="12" t="str">
        <v/>
      </c>
      <c r="F71" s="11" t="str">
        <f>IF($A71&lt;&gt;"",MAXIFS(Token!$C:$C,Token!$A:$A,$D71),)</f>
        <v/>
      </c>
      <c r="L71" s="21" t="str">
        <v/>
      </c>
    </row>
    <row r="72">
      <c r="A72" s="32">
        <f>IF(AND(IFERROR($H72,0)*$M72&gt;0,$G$2=$L72),$H72/86400+DATE(1970,1,1)+IF($H72*1&gt;=$G$5,$G$6,0),)</f>
        <v>0</v>
      </c>
      <c r="B72" s="22" t="str">
        <v/>
      </c>
      <c r="C72" s="12" t="str">
        <f>IF($A72&lt;&gt;"",MINIFS(Merchant!$A:$A,Merchant!$B:$B,$G$2),)</f>
        <v/>
      </c>
      <c r="D72" s="12" t="s">
        <f>IF($A72&lt;&gt;"",$N72,)</f>
      </c>
      <c r="E72" s="12" t="str">
        <v/>
      </c>
      <c r="F72" s="11" t="str">
        <f>IF($A72&lt;&gt;"",MAXIFS(Token!$C:$C,Token!$A:$A,$D72),)</f>
        <v/>
      </c>
      <c r="L72" s="21" t="str">
        <v/>
      </c>
    </row>
    <row r="73">
      <c r="A73" s="32">
        <f>IF(AND(IFERROR($H73,0)*$M73&gt;0,$G$2=$L73),$H73/86400+DATE(1970,1,1)+IF($H73*1&gt;=$G$5,$G$6,0),)</f>
        <v>0</v>
      </c>
      <c r="B73" s="22" t="str">
        <v/>
      </c>
      <c r="C73" s="12" t="str">
        <f>IF($A73&lt;&gt;"",MINIFS(Merchant!$A:$A,Merchant!$B:$B,$G$2),)</f>
        <v/>
      </c>
      <c r="D73" s="12" t="s">
        <f>IF($A73&lt;&gt;"",$N73,)</f>
      </c>
      <c r="E73" s="12" t="str">
        <v/>
      </c>
      <c r="F73" s="11" t="str">
        <f>IF($A73&lt;&gt;"",MAXIFS(Token!$C:$C,Token!$A:$A,$D73),)</f>
        <v/>
      </c>
      <c r="L73" s="21" t="str">
        <v/>
      </c>
    </row>
    <row r="74">
      <c r="A74" s="32">
        <f>IF(AND(IFERROR($H74,0)*$M74&gt;0,$G$2=$L74),$H74/86400+DATE(1970,1,1)+IF($H74*1&gt;=$G$5,$G$6,0),)</f>
        <v>0</v>
      </c>
      <c r="B74" s="22" t="str">
        <v/>
      </c>
      <c r="C74" s="12" t="str">
        <f>IF($A74&lt;&gt;"",MINIFS(Merchant!$A:$A,Merchant!$B:$B,$G$2),)</f>
        <v/>
      </c>
      <c r="D74" s="12" t="s">
        <f>IF($A74&lt;&gt;"",$N74,)</f>
      </c>
      <c r="E74" s="12" t="str">
        <v/>
      </c>
      <c r="F74" s="11" t="str">
        <f>IF($A74&lt;&gt;"",MAXIFS(Token!$C:$C,Token!$A:$A,$D74),)</f>
        <v/>
      </c>
      <c r="L74" s="21" t="str">
        <v/>
      </c>
    </row>
    <row r="75">
      <c r="A75" s="32">
        <f>IF(AND(IFERROR($H75,0)*$M75&gt;0,$G$2=$L75),$H75/86400+DATE(1970,1,1)+IF($H75*1&gt;=$G$5,$G$6,0),)</f>
        <v>0</v>
      </c>
      <c r="B75" s="22" t="str">
        <v/>
      </c>
      <c r="C75" s="12" t="str">
        <f>IF($A75&lt;&gt;"",MINIFS(Merchant!$A:$A,Merchant!$B:$B,$G$2),)</f>
        <v/>
      </c>
      <c r="D75" s="12" t="s">
        <f>IF($A75&lt;&gt;"",$N75,)</f>
      </c>
      <c r="E75" s="12" t="str">
        <v/>
      </c>
      <c r="F75" s="11" t="str">
        <f>IF($A75&lt;&gt;"",MAXIFS(Token!$C:$C,Token!$A:$A,$D75),)</f>
        <v/>
      </c>
      <c r="L75" s="21" t="str">
        <v/>
      </c>
    </row>
    <row r="76">
      <c r="A76" s="32">
        <f>IF(AND(IFERROR($H76,0)*$M76&gt;0,$G$2=$L76),$H76/86400+DATE(1970,1,1)+IF($H76*1&gt;=$G$5,$G$6,0),)</f>
        <v>0</v>
      </c>
      <c r="B76" s="22" t="str">
        <v/>
      </c>
      <c r="C76" s="12" t="str">
        <f>IF($A76&lt;&gt;"",MINIFS(Merchant!$A:$A,Merchant!$B:$B,$G$2),)</f>
        <v/>
      </c>
      <c r="D76" s="12" t="s">
        <f>IF($A76&lt;&gt;"",$N76,)</f>
      </c>
      <c r="E76" s="12" t="str">
        <v/>
      </c>
      <c r="F76" s="11" t="str">
        <f>IF($A76&lt;&gt;"",MAXIFS(Token!$C:$C,Token!$A:$A,$D76),)</f>
        <v/>
      </c>
      <c r="L76" s="21" t="str">
        <v/>
      </c>
    </row>
    <row r="77">
      <c r="A77" s="32">
        <f>IF(AND(IFERROR($H77,0)*$M77&gt;0,$G$2=$L77),$H77/86400+DATE(1970,1,1)+IF($H77*1&gt;=$G$5,$G$6,0),)</f>
        <v>0</v>
      </c>
      <c r="B77" s="22" t="str">
        <v/>
      </c>
      <c r="C77" s="12" t="str">
        <f>IF($A77&lt;&gt;"",MINIFS(Merchant!$A:$A,Merchant!$B:$B,$G$2),)</f>
        <v/>
      </c>
      <c r="D77" s="12" t="s">
        <f>IF($A77&lt;&gt;"",$N77,)</f>
      </c>
      <c r="E77" s="12" t="str">
        <v/>
      </c>
      <c r="F77" s="11" t="str">
        <f>IF($A77&lt;&gt;"",MAXIFS(Token!$C:$C,Token!$A:$A,$D77),)</f>
        <v/>
      </c>
      <c r="L77" s="21" t="str">
        <v/>
      </c>
    </row>
    <row r="78">
      <c r="A78" s="32">
        <f>IF(AND(IFERROR($H78,0)*$M78&gt;0,$G$2=$L78),$H78/86400+DATE(1970,1,1)+IF($H78*1&gt;=$G$5,$G$6,0),)</f>
        <v>0</v>
      </c>
      <c r="B78" s="22" t="str">
        <v/>
      </c>
      <c r="C78" s="12" t="str">
        <f>IF($A78&lt;&gt;"",MINIFS(Merchant!$A:$A,Merchant!$B:$B,$G$2),)</f>
        <v/>
      </c>
      <c r="D78" s="12" t="s">
        <f>IF($A78&lt;&gt;"",$N78,)</f>
      </c>
      <c r="E78" s="12" t="str">
        <v/>
      </c>
      <c r="F78" s="11" t="str">
        <f>IF($A78&lt;&gt;"",MAXIFS(Token!$C:$C,Token!$A:$A,$D78),)</f>
        <v/>
      </c>
      <c r="L78" s="21" t="str">
        <v/>
      </c>
    </row>
    <row r="79">
      <c r="A79" s="32">
        <f>IF(AND(IFERROR($H79,0)*$M79&gt;0,$G$2=$L79),$H79/86400+DATE(1970,1,1)+IF($H79*1&gt;=$G$5,$G$6,0),)</f>
        <v>0</v>
      </c>
      <c r="B79" s="22" t="str">
        <v/>
      </c>
      <c r="C79" s="12" t="str">
        <f>IF($A79&lt;&gt;"",MINIFS(Merchant!$A:$A,Merchant!$B:$B,$G$2),)</f>
        <v/>
      </c>
      <c r="D79" s="12" t="s">
        <f>IF($A79&lt;&gt;"",$N79,)</f>
      </c>
      <c r="E79" s="12" t="str">
        <v/>
      </c>
      <c r="F79" s="11" t="str">
        <f>IF($A79&lt;&gt;"",MAXIFS(Token!$C:$C,Token!$A:$A,$D79),)</f>
        <v/>
      </c>
      <c r="L79" s="21" t="str">
        <v/>
      </c>
    </row>
    <row r="80">
      <c r="A80" s="32">
        <f>IF(AND(IFERROR($H80,0)*$M80&gt;0,$G$2=$L80),$H80/86400+DATE(1970,1,1)+IF($H80*1&gt;=$G$5,$G$6,0),)</f>
        <v>0</v>
      </c>
      <c r="B80" s="22" t="str">
        <v/>
      </c>
      <c r="C80" s="12" t="str">
        <f>IF($A80&lt;&gt;"",MINIFS(Merchant!$A:$A,Merchant!$B:$B,$G$2),)</f>
        <v/>
      </c>
      <c r="D80" s="12" t="s">
        <f>IF($A80&lt;&gt;"",$N80,)</f>
      </c>
      <c r="E80" s="12" t="str">
        <v/>
      </c>
      <c r="F80" s="11" t="str">
        <f>IF($A80&lt;&gt;"",MAXIFS(Token!$C:$C,Token!$A:$A,$D80),)</f>
        <v/>
      </c>
      <c r="L80" s="21" t="str">
        <v/>
      </c>
    </row>
    <row r="81">
      <c r="A81" s="32">
        <f>IF(AND(IFERROR($H81,0)*$M81&gt;0,$G$2=$L81),$H81/86400+DATE(1970,1,1)+IF($H81*1&gt;=$G$5,$G$6,0),)</f>
        <v>0</v>
      </c>
      <c r="B81" s="22" t="str">
        <v/>
      </c>
      <c r="C81" s="12" t="str">
        <f>IF($A81&lt;&gt;"",MINIFS(Merchant!$A:$A,Merchant!$B:$B,$G$2),)</f>
        <v/>
      </c>
      <c r="D81" s="12" t="s">
        <f>IF($A81&lt;&gt;"",$N81,)</f>
      </c>
      <c r="E81" s="12" t="str">
        <v/>
      </c>
      <c r="F81" s="11" t="str">
        <f>IF($A81&lt;&gt;"",MAXIFS(Token!$C:$C,Token!$A:$A,$D81),)</f>
        <v/>
      </c>
      <c r="L81" s="21" t="str">
        <v/>
      </c>
    </row>
    <row r="82">
      <c r="A82" s="32">
        <f>IF(AND(IFERROR($H82,0)*$M82&gt;0,$G$2=$L82),$H82/86400+DATE(1970,1,1)+IF($H82*1&gt;=$G$5,$G$6,0),)</f>
        <v>0</v>
      </c>
      <c r="B82" s="22" t="str">
        <v/>
      </c>
      <c r="C82" s="12" t="str">
        <f>IF($A82&lt;&gt;"",MINIFS(Merchant!$A:$A,Merchant!$B:$B,$G$2),)</f>
        <v/>
      </c>
      <c r="D82" s="12" t="s">
        <f>IF($A82&lt;&gt;"",$N82,)</f>
      </c>
      <c r="E82" s="12" t="str">
        <v/>
      </c>
      <c r="F82" s="11" t="str">
        <f>IF($A82&lt;&gt;"",MAXIFS(Token!$C:$C,Token!$A:$A,$D82),)</f>
        <v/>
      </c>
      <c r="L82" s="21" t="str">
        <v/>
      </c>
    </row>
    <row r="83">
      <c r="A83" s="32">
        <f>IF(AND(IFERROR($H83,0)*$M83&gt;0,$G$2=$L83),$H83/86400+DATE(1970,1,1)+IF($H83*1&gt;=$G$5,$G$6,0),)</f>
        <v>0</v>
      </c>
      <c r="B83" s="22" t="str">
        <v/>
      </c>
      <c r="C83" s="12" t="str">
        <f>IF($A83&lt;&gt;"",MINIFS(Merchant!$A:$A,Merchant!$B:$B,$G$2),)</f>
        <v/>
      </c>
      <c r="D83" s="12" t="s">
        <f>IF($A83&lt;&gt;"",$N83,)</f>
      </c>
      <c r="E83" s="12" t="str">
        <v/>
      </c>
      <c r="F83" s="11" t="str">
        <f>IF($A83&lt;&gt;"",MAXIFS(Token!$C:$C,Token!$A:$A,$D83),)</f>
        <v/>
      </c>
      <c r="L83" s="21" t="str">
        <v/>
      </c>
    </row>
    <row r="84">
      <c r="A84" s="32">
        <f>IF(AND(IFERROR($H84,0)*$M84&gt;0,$G$2=$L84),$H84/86400+DATE(1970,1,1)+IF($H84*1&gt;=$G$5,$G$6,0),)</f>
        <v>0</v>
      </c>
      <c r="B84" s="22" t="str">
        <v/>
      </c>
      <c r="C84" s="12" t="str">
        <f>IF($A84&lt;&gt;"",MINIFS(Merchant!$A:$A,Merchant!$B:$B,$G$2),)</f>
        <v/>
      </c>
      <c r="D84" s="12" t="s">
        <f>IF($A84&lt;&gt;"",$N84,)</f>
      </c>
      <c r="E84" s="12" t="str">
        <v/>
      </c>
      <c r="F84" s="11" t="str">
        <f>IF($A84&lt;&gt;"",MAXIFS(Token!$C:$C,Token!$A:$A,$D84),)</f>
        <v/>
      </c>
      <c r="L84" s="21" t="str">
        <v/>
      </c>
    </row>
    <row r="85">
      <c r="A85" s="32">
        <f>IF(AND(IFERROR($H85,0)*$M85&gt;0,$G$2=$L85),$H85/86400+DATE(1970,1,1)+IF($H85*1&gt;=$G$5,$G$6,0),)</f>
        <v>0</v>
      </c>
      <c r="B85" s="22" t="str">
        <v/>
      </c>
      <c r="C85" s="12" t="str">
        <f>IF($A85&lt;&gt;"",MINIFS(Merchant!$A:$A,Merchant!$B:$B,$G$2),)</f>
        <v/>
      </c>
      <c r="D85" s="12" t="s">
        <f>IF($A85&lt;&gt;"",$N85,)</f>
      </c>
      <c r="E85" s="12" t="str">
        <v/>
      </c>
      <c r="F85" s="11" t="str">
        <f>IF($A85&lt;&gt;"",MAXIFS(Token!$C:$C,Token!$A:$A,$D85),)</f>
        <v/>
      </c>
      <c r="L85" s="21" t="str">
        <v/>
      </c>
    </row>
    <row r="86">
      <c r="A86" s="32">
        <f>IF(AND(IFERROR($H86,0)*$M86&gt;0,$G$2=$L86),$H86/86400+DATE(1970,1,1)+IF($H86*1&gt;=$G$5,$G$6,0),)</f>
        <v>0</v>
      </c>
      <c r="B86" s="22" t="str">
        <v/>
      </c>
      <c r="C86" s="12" t="str">
        <f>IF($A86&lt;&gt;"",MINIFS(Merchant!$A:$A,Merchant!$B:$B,$G$2),)</f>
        <v/>
      </c>
      <c r="D86" s="12" t="s">
        <f>IF($A86&lt;&gt;"",$N86,)</f>
      </c>
      <c r="E86" s="12" t="str">
        <v/>
      </c>
      <c r="F86" s="11" t="str">
        <f>IF($A86&lt;&gt;"",MAXIFS(Token!$C:$C,Token!$A:$A,$D86),)</f>
        <v/>
      </c>
      <c r="L86" s="21" t="str">
        <v/>
      </c>
    </row>
    <row r="87">
      <c r="A87" s="32">
        <f>IF(AND(IFERROR($H87,0)*$M87&gt;0,$G$2=$L87),$H87/86400+DATE(1970,1,1)+IF($H87*1&gt;=$G$5,$G$6,0),)</f>
        <v>0</v>
      </c>
      <c r="B87" s="22" t="str">
        <v/>
      </c>
      <c r="C87" s="12" t="str">
        <f>IF($A87&lt;&gt;"",MINIFS(Merchant!$A:$A,Merchant!$B:$B,$G$2),)</f>
        <v/>
      </c>
      <c r="D87" s="12" t="s">
        <f>IF($A87&lt;&gt;"",$N87,)</f>
      </c>
      <c r="E87" s="12" t="str">
        <v/>
      </c>
      <c r="F87" s="11" t="str">
        <f>IF($A87&lt;&gt;"",MAXIFS(Token!$C:$C,Token!$A:$A,$D87),)</f>
        <v/>
      </c>
      <c r="L87" s="21" t="str">
        <v/>
      </c>
    </row>
    <row r="88">
      <c r="A88" s="32">
        <f>IF(AND(IFERROR($H88,0)*$M88&gt;0,$G$2=$L88),$H88/86400+DATE(1970,1,1)+IF($H88*1&gt;=$G$5,$G$6,0),)</f>
        <v>0</v>
      </c>
      <c r="B88" s="22" t="str">
        <v/>
      </c>
      <c r="C88" s="12" t="str">
        <f>IF($A88&lt;&gt;"",MINIFS(Merchant!$A:$A,Merchant!$B:$B,$G$2),)</f>
        <v/>
      </c>
      <c r="D88" s="12" t="s">
        <f>IF($A88&lt;&gt;"",$N88,)</f>
      </c>
      <c r="E88" s="12" t="str">
        <v/>
      </c>
      <c r="F88" s="11" t="str">
        <f>IF($A88&lt;&gt;"",MAXIFS(Token!$C:$C,Token!$A:$A,$D88),)</f>
        <v/>
      </c>
      <c r="L88" s="21" t="str">
        <v/>
      </c>
    </row>
    <row r="89">
      <c r="A89" s="32">
        <f>IF(AND(IFERROR($H89,0)*$M89&gt;0,$G$2=$L89),$H89/86400+DATE(1970,1,1)+IF($H89*1&gt;=$G$5,$G$6,0),)</f>
        <v>0</v>
      </c>
      <c r="B89" s="22" t="str">
        <v/>
      </c>
      <c r="C89" s="12" t="str">
        <f>IF($A89&lt;&gt;"",MINIFS(Merchant!$A:$A,Merchant!$B:$B,$G$2),)</f>
        <v/>
      </c>
      <c r="D89" s="12" t="s">
        <f>IF($A89&lt;&gt;"",$N89,)</f>
      </c>
      <c r="E89" s="12" t="str">
        <v/>
      </c>
      <c r="F89" s="11" t="str">
        <f>IF($A89&lt;&gt;"",MAXIFS(Token!$C:$C,Token!$A:$A,$D89),)</f>
        <v/>
      </c>
      <c r="L89" s="21" t="str">
        <v/>
      </c>
    </row>
    <row r="90">
      <c r="A90" s="32">
        <f>IF(AND(IFERROR($H90,0)*$M90&gt;0,$G$2=$L90),$H90/86400+DATE(1970,1,1)+IF($H90*1&gt;=$G$5,$G$6,0),)</f>
        <v>0</v>
      </c>
      <c r="B90" s="22" t="str">
        <v/>
      </c>
      <c r="C90" s="12" t="str">
        <f>IF($A90&lt;&gt;"",MINIFS(Merchant!$A:$A,Merchant!$B:$B,$G$2),)</f>
        <v/>
      </c>
      <c r="D90" s="12" t="s">
        <f>IF($A90&lt;&gt;"",$N90,)</f>
      </c>
      <c r="E90" s="12" t="str">
        <v/>
      </c>
      <c r="F90" s="11" t="str">
        <f>IF($A90&lt;&gt;"",MAXIFS(Token!$C:$C,Token!$A:$A,$D90),)</f>
        <v/>
      </c>
      <c r="L90" s="21" t="str">
        <v/>
      </c>
    </row>
    <row r="91">
      <c r="A91" s="32">
        <f>IF(AND(IFERROR($H91,0)*$M91&gt;0,$G$2=$L91),$H91/86400+DATE(1970,1,1)+IF($H91*1&gt;=$G$5,$G$6,0),)</f>
        <v>0</v>
      </c>
      <c r="B91" s="22" t="str">
        <v/>
      </c>
      <c r="C91" s="12" t="str">
        <f>IF($A91&lt;&gt;"",MINIFS(Merchant!$A:$A,Merchant!$B:$B,$G$2),)</f>
        <v/>
      </c>
      <c r="D91" s="12" t="s">
        <f>IF($A91&lt;&gt;"",$N91,)</f>
      </c>
      <c r="E91" s="12" t="str">
        <v/>
      </c>
      <c r="F91" s="11" t="str">
        <f>IF($A91&lt;&gt;"",MAXIFS(Token!$C:$C,Token!$A:$A,$D91),)</f>
        <v/>
      </c>
      <c r="L91" s="21" t="str">
        <v/>
      </c>
    </row>
    <row r="92">
      <c r="A92" s="32">
        <f>IF(AND(IFERROR($H92,0)*$M92&gt;0,$G$2=$L92),$H92/86400+DATE(1970,1,1)+IF($H92*1&gt;=$G$5,$G$6,0),)</f>
        <v>0</v>
      </c>
      <c r="B92" s="22" t="str">
        <v/>
      </c>
      <c r="C92" s="12" t="str">
        <f>IF($A92&lt;&gt;"",MINIFS(Merchant!$A:$A,Merchant!$B:$B,$G$2),)</f>
        <v/>
      </c>
      <c r="D92" s="12" t="s">
        <f>IF($A92&lt;&gt;"",$N92,)</f>
      </c>
      <c r="E92" s="12" t="str">
        <v/>
      </c>
      <c r="F92" s="11" t="str">
        <f>IF($A92&lt;&gt;"",MAXIFS(Token!$C:$C,Token!$A:$A,$D92),)</f>
        <v/>
      </c>
      <c r="L92" s="21" t="str">
        <v/>
      </c>
    </row>
    <row r="93">
      <c r="A93" s="32">
        <f>IF(AND(IFERROR($H93,0)*$M93&gt;0,$G$2=$L93),$H93/86400+DATE(1970,1,1)+IF($H93*1&gt;=$G$5,$G$6,0),)</f>
        <v>0</v>
      </c>
      <c r="B93" s="22" t="str">
        <v/>
      </c>
      <c r="C93" s="12" t="str">
        <f>IF($A93&lt;&gt;"",MINIFS(Merchant!$A:$A,Merchant!$B:$B,$G$2),)</f>
        <v/>
      </c>
      <c r="D93" s="12" t="s">
        <f>IF($A93&lt;&gt;"",$N93,)</f>
      </c>
      <c r="E93" s="12" t="str">
        <v/>
      </c>
      <c r="F93" s="11" t="str">
        <f>IF($A93&lt;&gt;"",MAXIFS(Token!$C:$C,Token!$A:$A,$D93),)</f>
        <v/>
      </c>
      <c r="L93" s="21" t="str">
        <v/>
      </c>
    </row>
    <row r="94">
      <c r="A94" s="32">
        <f>IF(AND(IFERROR($H94,0)*$M94&gt;0,$G$2=$L94),$H94/86400+DATE(1970,1,1)+IF($H94*1&gt;=$G$5,$G$6,0),)</f>
        <v>0</v>
      </c>
      <c r="B94" s="22" t="str">
        <v/>
      </c>
      <c r="C94" s="12" t="str">
        <f>IF($A94&lt;&gt;"",MINIFS(Merchant!$A:$A,Merchant!$B:$B,$G$2),)</f>
        <v/>
      </c>
      <c r="D94" s="12" t="s">
        <f>IF($A94&lt;&gt;"",$N94,)</f>
      </c>
      <c r="E94" s="12" t="str">
        <v/>
      </c>
      <c r="F94" s="11" t="str">
        <f>IF($A94&lt;&gt;"",MAXIFS(Token!$C:$C,Token!$A:$A,$D94),)</f>
        <v/>
      </c>
      <c r="L94" s="21" t="str">
        <v/>
      </c>
    </row>
    <row r="95">
      <c r="A95" s="32">
        <f>IF(AND(IFERROR($H95,0)*$M95&gt;0,$G$2=$L95),$H95/86400+DATE(1970,1,1)+IF($H95*1&gt;=$G$5,$G$6,0),)</f>
        <v>0</v>
      </c>
      <c r="B95" s="22" t="str">
        <v/>
      </c>
      <c r="C95" s="12" t="str">
        <f>IF($A95&lt;&gt;"",MINIFS(Merchant!$A:$A,Merchant!$B:$B,$G$2),)</f>
        <v/>
      </c>
      <c r="D95" s="12" t="s">
        <f>IF($A95&lt;&gt;"",$N95,)</f>
      </c>
      <c r="E95" s="12" t="str">
        <v/>
      </c>
      <c r="F95" s="11" t="str">
        <f>IF($A95&lt;&gt;"",MAXIFS(Token!$C:$C,Token!$A:$A,$D95),)</f>
        <v/>
      </c>
      <c r="L95" s="21" t="str">
        <v/>
      </c>
    </row>
    <row r="96">
      <c r="A96" s="32">
        <f>IF(AND(IFERROR($H96,0)*$M96&gt;0,$G$2=$L96),$H96/86400+DATE(1970,1,1)+IF($H96*1&gt;=$G$5,$G$6,0),)</f>
        <v>0</v>
      </c>
      <c r="B96" s="22" t="str">
        <v/>
      </c>
      <c r="C96" s="12" t="str">
        <f>IF($A96&lt;&gt;"",MINIFS(Merchant!$A:$A,Merchant!$B:$B,$G$2),)</f>
        <v/>
      </c>
      <c r="D96" s="12" t="s">
        <f>IF($A96&lt;&gt;"",$N96,)</f>
      </c>
      <c r="E96" s="12" t="str">
        <v/>
      </c>
      <c r="F96" s="11" t="str">
        <f>IF($A96&lt;&gt;"",MAXIFS(Token!$C:$C,Token!$A:$A,$D96),)</f>
        <v/>
      </c>
      <c r="L96" s="21" t="str">
        <v/>
      </c>
    </row>
    <row r="97">
      <c r="A97" s="32">
        <f>IF(AND(IFERROR($H97,0)*$M97&gt;0,$G$2=$L97),$H97/86400+DATE(1970,1,1)+IF($H97*1&gt;=$G$5,$G$6,0),)</f>
        <v>0</v>
      </c>
      <c r="B97" s="22" t="str">
        <v/>
      </c>
      <c r="C97" s="12" t="str">
        <f>IF($A97&lt;&gt;"",MINIFS(Merchant!$A:$A,Merchant!$B:$B,$G$2),)</f>
        <v/>
      </c>
      <c r="D97" s="12" t="s">
        <f>IF($A97&lt;&gt;"",$N97,)</f>
      </c>
      <c r="E97" s="12" t="str">
        <v/>
      </c>
      <c r="F97" s="11" t="str">
        <f>IF($A97&lt;&gt;"",MAXIFS(Token!$C:$C,Token!$A:$A,$D97),)</f>
        <v/>
      </c>
      <c r="L97" s="21" t="str">
        <v/>
      </c>
    </row>
    <row r="98">
      <c r="A98" s="32">
        <f>IF(AND(IFERROR($H98,0)*$M98&gt;0,$G$2=$L98),$H98/86400+DATE(1970,1,1)+IF($H98*1&gt;=$G$5,$G$6,0),)</f>
        <v>0</v>
      </c>
      <c r="B98" s="22" t="str">
        <v/>
      </c>
      <c r="C98" s="12" t="str">
        <f>IF($A98&lt;&gt;"",MINIFS(Merchant!$A:$A,Merchant!$B:$B,$G$2),)</f>
        <v/>
      </c>
      <c r="D98" s="12" t="s">
        <f>IF($A98&lt;&gt;"",$N98,)</f>
      </c>
      <c r="E98" s="12" t="str">
        <v/>
      </c>
      <c r="F98" s="11" t="str">
        <f>IF($A98&lt;&gt;"",MAXIFS(Token!$C:$C,Token!$A:$A,$D98),)</f>
        <v/>
      </c>
      <c r="L98" s="21" t="str">
        <v/>
      </c>
    </row>
    <row r="99">
      <c r="A99" s="32">
        <f>IF(AND(IFERROR($H99,0)*$M99&gt;0,$G$2=$L99),$H99/86400+DATE(1970,1,1)+IF($H99*1&gt;=$G$5,$G$6,0),)</f>
        <v>0</v>
      </c>
      <c r="B99" s="22" t="str">
        <v/>
      </c>
      <c r="C99" s="12" t="str">
        <f>IF($A99&lt;&gt;"",MINIFS(Merchant!$A:$A,Merchant!$B:$B,$G$2),)</f>
        <v/>
      </c>
      <c r="D99" s="12" t="s">
        <f>IF($A99&lt;&gt;"",$N99,)</f>
      </c>
      <c r="E99" s="12" t="str">
        <v/>
      </c>
      <c r="F99" s="11" t="str">
        <f>IF($A99&lt;&gt;"",MAXIFS(Token!$C:$C,Token!$A:$A,$D99),)</f>
        <v/>
      </c>
      <c r="L99" s="21" t="str">
        <v/>
      </c>
    </row>
    <row r="100">
      <c r="A100" s="32">
        <f>IF(AND(IFERROR($H100,0)*$M100&gt;0,$G$2=$L100),$H100/86400+DATE(1970,1,1)+IF($H100*1&gt;=$G$5,$G$6,0),)</f>
        <v>0</v>
      </c>
      <c r="B100" s="22" t="str">
        <v/>
      </c>
      <c r="C100" s="12" t="str">
        <f>IF($A100&lt;&gt;"",MINIFS(Merchant!$A:$A,Merchant!$B:$B,$G$2),)</f>
        <v/>
      </c>
      <c r="D100" s="12" t="s">
        <f>IF($A100&lt;&gt;"",$N100,)</f>
      </c>
      <c r="E100" s="12" t="str">
        <v/>
      </c>
      <c r="F100" s="11" t="str">
        <f>IF($A100&lt;&gt;"",MAXIFS(Token!$C:$C,Token!$A:$A,$D100),)</f>
        <v/>
      </c>
      <c r="L100" s="21" t="str">
        <v/>
      </c>
    </row>
    <row r="101">
      <c r="A101" s="32">
        <f>IF(AND(IFERROR($H101,0)*$M101&gt;0,$G$2=$L101),$H101/86400+DATE(1970,1,1)+IF($H101*1&gt;=$G$5,$G$6,0),)</f>
        <v>0</v>
      </c>
      <c r="B101" s="22" t="str">
        <v/>
      </c>
      <c r="C101" s="12" t="str">
        <f>IF($A101&lt;&gt;"",MINIFS(Merchant!$A:$A,Merchant!$B:$B,$G$2),)</f>
        <v/>
      </c>
      <c r="D101" s="12" t="s">
        <f>IF($A101&lt;&gt;"",$N101,)</f>
      </c>
      <c r="E101" s="12" t="str">
        <v/>
      </c>
      <c r="F101" s="11" t="str">
        <f>IF($A101&lt;&gt;"",MAXIFS(Token!$C:$C,Token!$A:$A,$D101),)</f>
        <v/>
      </c>
      <c r="L101" s="21" t="str">
        <v/>
      </c>
    </row>
    <row r="102">
      <c r="A102" s="32">
        <f>IF(AND(IFERROR($H102,0)*$M102&gt;0,$G$2=$L102),$H102/86400+DATE(1970,1,1)+IF($H102*1&gt;=$G$5,$G$6,0),)</f>
        <v>0</v>
      </c>
      <c r="B102" s="22" t="str">
        <v/>
      </c>
      <c r="C102" s="12" t="str">
        <f>IF($A102&lt;&gt;"",MINIFS(Merchant!$A:$A,Merchant!$B:$B,$G$2),)</f>
        <v/>
      </c>
      <c r="D102" s="12" t="s">
        <f>IF($A102&lt;&gt;"",$N102,)</f>
      </c>
      <c r="E102" s="12" t="str">
        <v/>
      </c>
      <c r="F102" s="11" t="str">
        <f>IF($A102&lt;&gt;"",MAXIFS(Token!$C:$C,Token!$A:$A,$D102),)</f>
        <v/>
      </c>
      <c r="L102" s="21" t="str">
        <v/>
      </c>
    </row>
    <row r="103">
      <c r="A103" s="32">
        <f>IF(AND(IFERROR($H103,0)*$M103&gt;0,$G$2=$L103),$H103/86400+DATE(1970,1,1)+IF($H103*1&gt;=$G$5,$G$6,0),)</f>
        <v>0</v>
      </c>
      <c r="B103" s="22" t="str">
        <v/>
      </c>
      <c r="C103" s="12" t="str">
        <f>IF($A103&lt;&gt;"",MINIFS(Merchant!$A:$A,Merchant!$B:$B,$G$2),)</f>
        <v/>
      </c>
      <c r="D103" s="12" t="s">
        <f>IF($A103&lt;&gt;"",$N103,)</f>
      </c>
      <c r="E103" s="12" t="str">
        <v/>
      </c>
      <c r="F103" s="11" t="str">
        <f>IF($A103&lt;&gt;"",MAXIFS(Token!$C:$C,Token!$A:$A,$D103),)</f>
        <v/>
      </c>
      <c r="L103" s="21" t="str">
        <v/>
      </c>
    </row>
    <row r="104">
      <c r="A104" s="32">
        <f>IF(AND(IFERROR($H104,0)*$M104&gt;0,$G$2=$L104),$H104/86400+DATE(1970,1,1)+IF($H104*1&gt;=$G$5,$G$6,0),)</f>
        <v>0</v>
      </c>
      <c r="B104" s="22" t="str">
        <v/>
      </c>
      <c r="C104" s="12" t="str">
        <f>IF($A104&lt;&gt;"",MINIFS(Merchant!$A:$A,Merchant!$B:$B,$G$2),)</f>
        <v/>
      </c>
      <c r="D104" s="12" t="s">
        <f>IF($A104&lt;&gt;"",$N104,)</f>
      </c>
      <c r="E104" s="12" t="str">
        <v/>
      </c>
      <c r="F104" s="11" t="str">
        <f>IF($A104&lt;&gt;"",MAXIFS(Token!$C:$C,Token!$A:$A,$D104),)</f>
        <v/>
      </c>
      <c r="L104" s="21" t="str">
        <v/>
      </c>
    </row>
    <row r="105">
      <c r="A105" s="32">
        <f>IF(AND(IFERROR($H105,0)*$M105&gt;0,$G$2=$L105),$H105/86400+DATE(1970,1,1)+IF($H105*1&gt;=$G$5,$G$6,0),)</f>
        <v>0</v>
      </c>
      <c r="B105" s="22" t="str">
        <v/>
      </c>
      <c r="C105" s="12" t="str">
        <f>IF($A105&lt;&gt;"",MINIFS(Merchant!$A:$A,Merchant!$B:$B,$G$2),)</f>
        <v/>
      </c>
      <c r="D105" s="12" t="s">
        <f>IF($A105&lt;&gt;"",$N105,)</f>
      </c>
      <c r="E105" s="12" t="str">
        <v/>
      </c>
      <c r="F105" s="11" t="str">
        <f>IF($A105&lt;&gt;"",MAXIFS(Token!$C:$C,Token!$A:$A,$D105),)</f>
        <v/>
      </c>
      <c r="L105" s="21" t="str">
        <v/>
      </c>
    </row>
    <row r="106">
      <c r="A106" s="32">
        <f>IF(AND(IFERROR($H106,0)*$M106&gt;0,$G$2=$L106),$H106/86400+DATE(1970,1,1)+IF($H106*1&gt;=$G$5,$G$6,0),)</f>
        <v>0</v>
      </c>
      <c r="B106" s="22" t="str">
        <v/>
      </c>
      <c r="C106" s="12" t="str">
        <f>IF($A106&lt;&gt;"",MINIFS(Merchant!$A:$A,Merchant!$B:$B,$G$2),)</f>
        <v/>
      </c>
      <c r="D106" s="12" t="s">
        <f>IF($A106&lt;&gt;"",$N106,)</f>
      </c>
      <c r="E106" s="12" t="str">
        <v/>
      </c>
      <c r="F106" s="11" t="str">
        <f>IF($A106&lt;&gt;"",MAXIFS(Token!$C:$C,Token!$A:$A,$D106),)</f>
        <v/>
      </c>
      <c r="L106" s="21" t="str">
        <v/>
      </c>
    </row>
    <row r="107">
      <c r="A107" s="32">
        <f>IF(AND(IFERROR($H107,0)*$M107&gt;0,$G$2=$L107),$H107/86400+DATE(1970,1,1)+IF($H107*1&gt;=$G$5,$G$6,0),)</f>
        <v>0</v>
      </c>
      <c r="B107" s="22" t="str">
        <v/>
      </c>
      <c r="C107" s="12" t="str">
        <f>IF($A107&lt;&gt;"",MINIFS(Merchant!$A:$A,Merchant!$B:$B,$G$2),)</f>
        <v/>
      </c>
      <c r="D107" s="12" t="s">
        <f>IF($A107&lt;&gt;"",$N107,)</f>
      </c>
      <c r="E107" s="12" t="str">
        <v/>
      </c>
      <c r="F107" s="11" t="str">
        <f>IF($A107&lt;&gt;"",MAXIFS(Token!$C:$C,Token!$A:$A,$D107),)</f>
        <v/>
      </c>
      <c r="L107" s="21" t="str">
        <v/>
      </c>
    </row>
    <row r="108">
      <c r="A108" s="32">
        <f>IF(AND(IFERROR($H108,0)*$M108&gt;0,$G$2=$L108),$H108/86400+DATE(1970,1,1)+IF($H108*1&gt;=$G$5,$G$6,0),)</f>
        <v>0</v>
      </c>
      <c r="B108" s="22" t="str">
        <v/>
      </c>
      <c r="C108" s="12" t="str">
        <f>IF($A108&lt;&gt;"",MINIFS(Merchant!$A:$A,Merchant!$B:$B,$G$2),)</f>
        <v/>
      </c>
      <c r="D108" s="12" t="s">
        <f>IF($A108&lt;&gt;"",$N108,)</f>
      </c>
      <c r="E108" s="12" t="str">
        <v/>
      </c>
      <c r="F108" s="11" t="str">
        <f>IF($A108&lt;&gt;"",MAXIFS(Token!$C:$C,Token!$A:$A,$D108),)</f>
        <v/>
      </c>
      <c r="L108" s="21" t="str">
        <v/>
      </c>
    </row>
    <row r="109">
      <c r="A109" s="32">
        <f>IF(AND(IFERROR($H109,0)*$M109&gt;0,$G$2=$L109),$H109/86400+DATE(1970,1,1)+IF($H109*1&gt;=$G$5,$G$6,0),)</f>
        <v>0</v>
      </c>
      <c r="B109" s="22" t="str">
        <v/>
      </c>
      <c r="C109" s="12" t="str">
        <f>IF($A109&lt;&gt;"",MINIFS(Merchant!$A:$A,Merchant!$B:$B,$G$2),)</f>
        <v/>
      </c>
      <c r="D109" s="12" t="s">
        <f>IF($A109&lt;&gt;"",$N109,)</f>
      </c>
      <c r="E109" s="12" t="str">
        <v/>
      </c>
      <c r="F109" s="11" t="str">
        <f>IF($A109&lt;&gt;"",MAXIFS(Token!$C:$C,Token!$A:$A,$D109),)</f>
        <v/>
      </c>
      <c r="L109" s="21" t="str">
        <v/>
      </c>
    </row>
    <row r="110">
      <c r="A110" s="32">
        <f>IF(AND(IFERROR($H110,0)*$M110&gt;0,$G$2=$L110),$H110/86400+DATE(1970,1,1)+IF($H110*1&gt;=$G$5,$G$6,0),)</f>
        <v>0</v>
      </c>
      <c r="B110" s="22" t="str">
        <v/>
      </c>
      <c r="C110" s="12" t="str">
        <f>IF($A110&lt;&gt;"",MINIFS(Merchant!$A:$A,Merchant!$B:$B,$G$2),)</f>
        <v/>
      </c>
      <c r="D110" s="12" t="s">
        <f>IF($A110&lt;&gt;"",$N110,)</f>
      </c>
      <c r="E110" s="12" t="str">
        <v/>
      </c>
      <c r="F110" s="11" t="str">
        <f>IF($A110&lt;&gt;"",MAXIFS(Token!$C:$C,Token!$A:$A,$D110),)</f>
        <v/>
      </c>
      <c r="L110" s="21" t="str">
        <v/>
      </c>
    </row>
    <row r="111">
      <c r="A111" s="32">
        <f>IF(AND(IFERROR($H111,0)*$M111&gt;0,$G$2=$L111),$H111/86400+DATE(1970,1,1)+IF($H111*1&gt;=$G$5,$G$6,0),)</f>
        <v>0</v>
      </c>
      <c r="B111" s="22" t="str">
        <v/>
      </c>
      <c r="C111" s="12" t="str">
        <f>IF($A111&lt;&gt;"",MINIFS(Merchant!$A:$A,Merchant!$B:$B,$G$2),)</f>
        <v/>
      </c>
      <c r="D111" s="12" t="s">
        <f>IF($A111&lt;&gt;"",$N111,)</f>
      </c>
      <c r="E111" s="12" t="str">
        <v/>
      </c>
      <c r="F111" s="11" t="str">
        <f>IF($A111&lt;&gt;"",MAXIFS(Token!$C:$C,Token!$A:$A,$D111),)</f>
        <v/>
      </c>
      <c r="L111" s="21" t="str">
        <v/>
      </c>
    </row>
    <row r="112">
      <c r="A112" s="32">
        <f>IF(AND(IFERROR($H112,0)*$M112&gt;0,$G$2=$L112),$H112/86400+DATE(1970,1,1)+IF($H112*1&gt;=$G$5,$G$6,0),)</f>
        <v>0</v>
      </c>
      <c r="B112" s="22" t="str">
        <v/>
      </c>
      <c r="C112" s="12" t="str">
        <f>IF($A112&lt;&gt;"",MINIFS(Merchant!$A:$A,Merchant!$B:$B,$G$2),)</f>
        <v/>
      </c>
      <c r="D112" s="12" t="s">
        <f>IF($A112&lt;&gt;"",$N112,)</f>
      </c>
      <c r="E112" s="12" t="str">
        <v/>
      </c>
      <c r="F112" s="11" t="str">
        <f>IF($A112&lt;&gt;"",MAXIFS(Token!$C:$C,Token!$A:$A,$D112),)</f>
        <v/>
      </c>
      <c r="L112" s="21" t="str">
        <v/>
      </c>
    </row>
    <row r="113">
      <c r="A113" s="32">
        <f>IF(AND(IFERROR($H113,0)*$M113&gt;0,$G$2=$L113),$H113/86400+DATE(1970,1,1)+IF($H113*1&gt;=$G$5,$G$6,0),)</f>
        <v>0</v>
      </c>
      <c r="B113" s="22" t="str">
        <v/>
      </c>
      <c r="C113" s="12" t="str">
        <f>IF($A113&lt;&gt;"",MINIFS(Merchant!$A:$A,Merchant!$B:$B,$G$2),)</f>
        <v/>
      </c>
      <c r="D113" s="12" t="s">
        <f>IF($A113&lt;&gt;"",$N113,)</f>
      </c>
      <c r="E113" s="12" t="str">
        <v/>
      </c>
      <c r="F113" s="11" t="str">
        <f>IF($A113&lt;&gt;"",MAXIFS(Token!$C:$C,Token!$A:$A,$D113),)</f>
        <v/>
      </c>
      <c r="L113" s="21" t="str">
        <v/>
      </c>
    </row>
    <row r="114">
      <c r="A114" s="32">
        <f>IF(AND(IFERROR($H114,0)*$M114&gt;0,$G$2=$L114),$H114/86400+DATE(1970,1,1)+IF($H114*1&gt;=$G$5,$G$6,0),)</f>
        <v>0</v>
      </c>
      <c r="B114" s="22" t="str">
        <v/>
      </c>
      <c r="C114" s="12" t="str">
        <f>IF($A114&lt;&gt;"",MINIFS(Merchant!$A:$A,Merchant!$B:$B,$G$2),)</f>
        <v/>
      </c>
      <c r="D114" s="12" t="s">
        <f>IF($A114&lt;&gt;"",$N114,)</f>
      </c>
      <c r="E114" s="12" t="str">
        <v/>
      </c>
      <c r="F114" s="11" t="str">
        <f>IF($A114&lt;&gt;"",MAXIFS(Token!$C:$C,Token!$A:$A,$D114),)</f>
        <v/>
      </c>
      <c r="L114" s="21" t="str">
        <v/>
      </c>
    </row>
    <row r="115">
      <c r="A115" s="32">
        <f>IF(AND(IFERROR($H115,0)*$M115&gt;0,$G$2=$L115),$H115/86400+DATE(1970,1,1)+IF($H115*1&gt;=$G$5,$G$6,0),)</f>
        <v>0</v>
      </c>
      <c r="B115" s="22" t="str">
        <v/>
      </c>
      <c r="C115" s="12" t="str">
        <f>IF($A115&lt;&gt;"",MINIFS(Merchant!$A:$A,Merchant!$B:$B,$G$2),)</f>
        <v/>
      </c>
      <c r="D115" s="12" t="s">
        <f>IF($A115&lt;&gt;"",$N115,)</f>
      </c>
      <c r="E115" s="12" t="str">
        <v/>
      </c>
      <c r="F115" s="11" t="str">
        <f>IF($A115&lt;&gt;"",MAXIFS(Token!$C:$C,Token!$A:$A,$D115),)</f>
        <v/>
      </c>
      <c r="L115" s="21" t="str">
        <v/>
      </c>
    </row>
    <row r="116">
      <c r="A116" s="32">
        <f>IF(AND(IFERROR($H116,0)*$M116&gt;0,$G$2=$L116),$H116/86400+DATE(1970,1,1)+IF($H116*1&gt;=$G$5,$G$6,0),)</f>
        <v>0</v>
      </c>
      <c r="B116" s="22" t="str">
        <v/>
      </c>
      <c r="C116" s="12" t="str">
        <f>IF($A116&lt;&gt;"",MINIFS(Merchant!$A:$A,Merchant!$B:$B,$G$2),)</f>
        <v/>
      </c>
      <c r="D116" s="12" t="s">
        <f>IF($A116&lt;&gt;"",$N116,)</f>
      </c>
      <c r="E116" s="12" t="str">
        <v/>
      </c>
      <c r="F116" s="11" t="str">
        <f>IF($A116&lt;&gt;"",MAXIFS(Token!$C:$C,Token!$A:$A,$D116),)</f>
        <v/>
      </c>
      <c r="L116" s="21" t="str">
        <v/>
      </c>
    </row>
    <row r="117">
      <c r="A117" s="32">
        <f>IF(AND(IFERROR($H117,0)*$M117&gt;0,$G$2=$L117),$H117/86400+DATE(1970,1,1)+IF($H117*1&gt;=$G$5,$G$6,0),)</f>
        <v>0</v>
      </c>
      <c r="B117" s="22" t="str">
        <v/>
      </c>
      <c r="C117" s="12" t="str">
        <f>IF($A117&lt;&gt;"",MINIFS(Merchant!$A:$A,Merchant!$B:$B,$G$2),)</f>
        <v/>
      </c>
      <c r="D117" s="12" t="s">
        <f>IF($A117&lt;&gt;"",$N117,)</f>
      </c>
      <c r="E117" s="12" t="str">
        <v/>
      </c>
      <c r="F117" s="11" t="str">
        <f>IF($A117&lt;&gt;"",MAXIFS(Token!$C:$C,Token!$A:$A,$D117),)</f>
        <v/>
      </c>
      <c r="L117" s="21" t="str">
        <v/>
      </c>
    </row>
    <row r="118">
      <c r="A118" s="32">
        <f>IF(AND(IFERROR($H118,0)*$M118&gt;0,$G$2=$L118),$H118/86400+DATE(1970,1,1)+IF($H118*1&gt;=$G$5,$G$6,0),)</f>
        <v>0</v>
      </c>
      <c r="B118" s="22" t="str">
        <v/>
      </c>
      <c r="C118" s="12" t="str">
        <f>IF($A118&lt;&gt;"",MINIFS(Merchant!$A:$A,Merchant!$B:$B,$G$2),)</f>
        <v/>
      </c>
      <c r="D118" s="12" t="s">
        <f>IF($A118&lt;&gt;"",$N118,)</f>
      </c>
      <c r="E118" s="12" t="str">
        <v/>
      </c>
      <c r="F118" s="11" t="str">
        <f>IF($A118&lt;&gt;"",MAXIFS(Token!$C:$C,Token!$A:$A,$D118),)</f>
        <v/>
      </c>
      <c r="L118" s="21" t="str">
        <v/>
      </c>
    </row>
    <row r="119">
      <c r="A119" s="32">
        <f>IF(AND(IFERROR($H119,0)*$M119&gt;0,$G$2=$L119),$H119/86400+DATE(1970,1,1)+IF($H119*1&gt;=$G$5,$G$6,0),)</f>
        <v>0</v>
      </c>
      <c r="B119" s="22" t="str">
        <v/>
      </c>
      <c r="C119" s="12" t="str">
        <f>IF($A119&lt;&gt;"",MINIFS(Merchant!$A:$A,Merchant!$B:$B,$G$2),)</f>
        <v/>
      </c>
      <c r="D119" s="12" t="s">
        <f>IF($A119&lt;&gt;"",$N119,)</f>
      </c>
      <c r="E119" s="12" t="str">
        <v/>
      </c>
      <c r="F119" s="11" t="str">
        <f>IF($A119&lt;&gt;"",MAXIFS(Token!$C:$C,Token!$A:$A,$D119),)</f>
        <v/>
      </c>
      <c r="L119" s="21" t="str">
        <v/>
      </c>
    </row>
    <row r="120">
      <c r="A120" s="32">
        <f>IF(AND(IFERROR($H120,0)*$M120&gt;0,$G$2=$L120),$H120/86400+DATE(1970,1,1)+IF($H120*1&gt;=$G$5,$G$6,0),)</f>
        <v>0</v>
      </c>
      <c r="B120" s="22" t="str">
        <v/>
      </c>
      <c r="C120" s="12" t="str">
        <f>IF($A120&lt;&gt;"",MINIFS(Merchant!$A:$A,Merchant!$B:$B,$G$2),)</f>
        <v/>
      </c>
      <c r="D120" s="12" t="s">
        <f>IF($A120&lt;&gt;"",$N120,)</f>
      </c>
      <c r="E120" s="12" t="str">
        <v/>
      </c>
      <c r="F120" s="11" t="str">
        <f>IF($A120&lt;&gt;"",MAXIFS(Token!$C:$C,Token!$A:$A,$D120),)</f>
        <v/>
      </c>
      <c r="L120" s="21" t="str">
        <v/>
      </c>
    </row>
    <row r="121">
      <c r="A121" s="32">
        <f>IF(AND(IFERROR($H121,0)*$M121&gt;0,$G$2=$L121),$H121/86400+DATE(1970,1,1)+IF($H121*1&gt;=$G$5,$G$6,0),)</f>
        <v>0</v>
      </c>
      <c r="B121" s="22" t="str">
        <v/>
      </c>
      <c r="C121" s="12" t="str">
        <f>IF($A121&lt;&gt;"",MINIFS(Merchant!$A:$A,Merchant!$B:$B,$G$2),)</f>
        <v/>
      </c>
      <c r="D121" s="12" t="s">
        <f>IF($A121&lt;&gt;"",$N121,)</f>
      </c>
      <c r="E121" s="12" t="str">
        <v/>
      </c>
      <c r="F121" s="11" t="str">
        <f>IF($A121&lt;&gt;"",MAXIFS(Token!$C:$C,Token!$A:$A,$D121),)</f>
        <v/>
      </c>
      <c r="L121" s="21" t="str">
        <v/>
      </c>
    </row>
    <row r="122">
      <c r="A122" s="32">
        <f>IF(AND(IFERROR($H122,0)*$M122&gt;0,$G$2=$L122),$H122/86400+DATE(1970,1,1)+IF($H122*1&gt;=$G$5,$G$6,0),)</f>
        <v>0</v>
      </c>
      <c r="B122" s="22" t="str">
        <v/>
      </c>
      <c r="C122" s="12" t="str">
        <f>IF($A122&lt;&gt;"",MINIFS(Merchant!$A:$A,Merchant!$B:$B,$G$2),)</f>
        <v/>
      </c>
      <c r="D122" s="12" t="s">
        <f>IF($A122&lt;&gt;"",$N122,)</f>
      </c>
      <c r="E122" s="12" t="str">
        <v/>
      </c>
      <c r="F122" s="11" t="str">
        <f>IF($A122&lt;&gt;"",MAXIFS(Token!$C:$C,Token!$A:$A,$D122),)</f>
        <v/>
      </c>
      <c r="L122" s="21" t="str">
        <v/>
      </c>
    </row>
    <row r="123">
      <c r="A123" s="32">
        <f>IF(AND(IFERROR($H123,0)*$M123&gt;0,$G$2=$L123),$H123/86400+DATE(1970,1,1)+IF($H123*1&gt;=$G$5,$G$6,0),)</f>
        <v>0</v>
      </c>
      <c r="B123" s="22" t="str">
        <v/>
      </c>
      <c r="C123" s="12" t="str">
        <f>IF($A123&lt;&gt;"",MINIFS(Merchant!$A:$A,Merchant!$B:$B,$G$2),)</f>
        <v/>
      </c>
      <c r="D123" s="12" t="s">
        <f>IF($A123&lt;&gt;"",$N123,)</f>
      </c>
      <c r="E123" s="12" t="str">
        <v/>
      </c>
      <c r="F123" s="11" t="str">
        <f>IF($A123&lt;&gt;"",MAXIFS(Token!$C:$C,Token!$A:$A,$D123),)</f>
        <v/>
      </c>
      <c r="L123" s="21" t="str">
        <v/>
      </c>
    </row>
    <row r="124">
      <c r="A124" s="32">
        <f>IF(AND(IFERROR($H124,0)*$M124&gt;0,$G$2=$L124),$H124/86400+DATE(1970,1,1)+IF($H124*1&gt;=$G$5,$G$6,0),)</f>
        <v>0</v>
      </c>
      <c r="B124" s="22" t="str">
        <v/>
      </c>
      <c r="C124" s="12" t="str">
        <f>IF($A124&lt;&gt;"",MINIFS(Merchant!$A:$A,Merchant!$B:$B,$G$2),)</f>
        <v/>
      </c>
      <c r="D124" s="12" t="s">
        <f>IF($A124&lt;&gt;"",$N124,)</f>
      </c>
      <c r="E124" s="12" t="str">
        <v/>
      </c>
      <c r="F124" s="11" t="str">
        <f>IF($A124&lt;&gt;"",MAXIFS(Token!$C:$C,Token!$A:$A,$D124),)</f>
        <v/>
      </c>
      <c r="L124" s="21" t="str">
        <v/>
      </c>
    </row>
    <row r="125">
      <c r="A125" s="32">
        <f>IF(AND(IFERROR($H125,0)*$M125&gt;0,$G$2=$L125),$H125/86400+DATE(1970,1,1)+IF($H125*1&gt;=$G$5,$G$6,0),)</f>
        <v>0</v>
      </c>
      <c r="B125" s="22" t="str">
        <v/>
      </c>
      <c r="C125" s="12" t="str">
        <f>IF($A125&lt;&gt;"",MINIFS(Merchant!$A:$A,Merchant!$B:$B,$G$2),)</f>
        <v/>
      </c>
      <c r="D125" s="12" t="s">
        <f>IF($A125&lt;&gt;"",$N125,)</f>
      </c>
      <c r="E125" s="12" t="str">
        <v/>
      </c>
      <c r="F125" s="11" t="str">
        <f>IF($A125&lt;&gt;"",MAXIFS(Token!$C:$C,Token!$A:$A,$D125),)</f>
        <v/>
      </c>
      <c r="L125" s="21" t="str">
        <v/>
      </c>
    </row>
    <row r="126">
      <c r="A126" s="32">
        <f>IF(AND(IFERROR($H126,0)*$M126&gt;0,$G$2=$L126),$H126/86400+DATE(1970,1,1)+IF($H126*1&gt;=$G$5,$G$6,0),)</f>
        <v>0</v>
      </c>
      <c r="B126" s="22" t="str">
        <v/>
      </c>
      <c r="C126" s="12" t="str">
        <f>IF($A126&lt;&gt;"",MINIFS(Merchant!$A:$A,Merchant!$B:$B,$G$2),)</f>
        <v/>
      </c>
      <c r="D126" s="12" t="s">
        <f>IF($A126&lt;&gt;"",$N126,)</f>
      </c>
      <c r="E126" s="12" t="str">
        <v/>
      </c>
      <c r="F126" s="11" t="str">
        <f>IF($A126&lt;&gt;"",MAXIFS(Token!$C:$C,Token!$A:$A,$D126),)</f>
        <v/>
      </c>
      <c r="L126" s="21" t="str">
        <v/>
      </c>
    </row>
    <row r="127">
      <c r="A127" s="32">
        <f>IF(AND(IFERROR($H127,0)*$M127&gt;0,$G$2=$L127),$H127/86400+DATE(1970,1,1)+IF($H127*1&gt;=$G$5,$G$6,0),)</f>
        <v>0</v>
      </c>
      <c r="B127" s="22" t="str">
        <v/>
      </c>
      <c r="C127" s="12" t="str">
        <f>IF($A127&lt;&gt;"",MINIFS(Merchant!$A:$A,Merchant!$B:$B,$G$2),)</f>
        <v/>
      </c>
      <c r="D127" s="12" t="s">
        <f>IF($A127&lt;&gt;"",$N127,)</f>
      </c>
      <c r="E127" s="12" t="str">
        <v/>
      </c>
      <c r="F127" s="11" t="str">
        <f>IF($A127&lt;&gt;"",MAXIFS(Token!$C:$C,Token!$A:$A,$D127),)</f>
        <v/>
      </c>
      <c r="L127" s="21" t="str">
        <v/>
      </c>
    </row>
    <row r="128">
      <c r="A128" s="32">
        <f>IF(AND(IFERROR($H128,0)*$M128&gt;0,$G$2=$L128),$H128/86400+DATE(1970,1,1)+IF($H128*1&gt;=$G$5,$G$6,0),)</f>
        <v>0</v>
      </c>
      <c r="B128" s="22" t="str">
        <v/>
      </c>
      <c r="C128" s="12" t="str">
        <f>IF($A128&lt;&gt;"",MINIFS(Merchant!$A:$A,Merchant!$B:$B,$G$2),)</f>
        <v/>
      </c>
      <c r="D128" s="12" t="s">
        <f>IF($A128&lt;&gt;"",$N128,)</f>
      </c>
      <c r="E128" s="12" t="str">
        <v/>
      </c>
      <c r="F128" s="11" t="str">
        <f>IF($A128&lt;&gt;"",MAXIFS(Token!$C:$C,Token!$A:$A,$D128),)</f>
        <v/>
      </c>
      <c r="L128" s="21" t="str">
        <v/>
      </c>
    </row>
    <row r="129">
      <c r="A129" s="32">
        <f>IF(AND(IFERROR($H129,0)*$M129&gt;0,$G$2=$L129),$H129/86400+DATE(1970,1,1)+IF($H129*1&gt;=$G$5,$G$6,0),)</f>
        <v>0</v>
      </c>
      <c r="B129" s="22" t="str">
        <v/>
      </c>
      <c r="C129" s="12" t="str">
        <f>IF($A129&lt;&gt;"",MINIFS(Merchant!$A:$A,Merchant!$B:$B,$G$2),)</f>
        <v/>
      </c>
      <c r="D129" s="12" t="s">
        <f>IF($A129&lt;&gt;"",$N129,)</f>
      </c>
      <c r="E129" s="12" t="str">
        <v/>
      </c>
      <c r="F129" s="11" t="str">
        <f>IF($A129&lt;&gt;"",MAXIFS(Token!$C:$C,Token!$A:$A,$D129),)</f>
        <v/>
      </c>
      <c r="L129" s="21" t="str">
        <v/>
      </c>
    </row>
    <row r="130">
      <c r="A130" s="32">
        <f>IF(AND(IFERROR($H130,0)*$M130&gt;0,$G$2=$L130),$H130/86400+DATE(1970,1,1)+IF($H130*1&gt;=$G$5,$G$6,0),)</f>
        <v>0</v>
      </c>
      <c r="B130" s="22" t="str">
        <v/>
      </c>
      <c r="C130" s="12" t="str">
        <f>IF($A130&lt;&gt;"",MINIFS(Merchant!$A:$A,Merchant!$B:$B,$G$2),)</f>
        <v/>
      </c>
      <c r="D130" s="12" t="s">
        <f>IF($A130&lt;&gt;"",$N130,)</f>
      </c>
      <c r="E130" s="12" t="str">
        <v/>
      </c>
      <c r="F130" s="11" t="str">
        <f>IF($A130&lt;&gt;"",MAXIFS(Token!$C:$C,Token!$A:$A,$D130),)</f>
        <v/>
      </c>
      <c r="L130" s="21" t="str">
        <v/>
      </c>
    </row>
    <row r="131">
      <c r="A131" s="32">
        <f>IF(AND(IFERROR($H131,0)*$M131&gt;0,$G$2=$L131),$H131/86400+DATE(1970,1,1)+IF($H131*1&gt;=$G$5,$G$6,0),)</f>
        <v>0</v>
      </c>
      <c r="B131" s="22" t="str">
        <v/>
      </c>
      <c r="C131" s="12" t="str">
        <f>IF($A131&lt;&gt;"",MINIFS(Merchant!$A:$A,Merchant!$B:$B,$G$2),)</f>
        <v/>
      </c>
      <c r="D131" s="12" t="s">
        <f>IF($A131&lt;&gt;"",$N131,)</f>
      </c>
      <c r="E131" s="12" t="str">
        <v/>
      </c>
      <c r="F131" s="11" t="str">
        <f>IF($A131&lt;&gt;"",MAXIFS(Token!$C:$C,Token!$A:$A,$D131),)</f>
        <v/>
      </c>
      <c r="L131" s="21" t="str">
        <v/>
      </c>
    </row>
    <row r="132">
      <c r="A132" s="32">
        <f>IF(AND(IFERROR($H132,0)*$M132&gt;0,$G$2=$L132),$H132/86400+DATE(1970,1,1)+IF($H132*1&gt;=$G$5,$G$6,0),)</f>
        <v>0</v>
      </c>
      <c r="B132" s="22" t="str">
        <v/>
      </c>
      <c r="C132" s="12" t="str">
        <f>IF($A132&lt;&gt;"",MINIFS(Merchant!$A:$A,Merchant!$B:$B,$G$2),)</f>
        <v/>
      </c>
      <c r="D132" s="12" t="s">
        <f>IF($A132&lt;&gt;"",$N132,)</f>
      </c>
      <c r="E132" s="12" t="str">
        <v/>
      </c>
      <c r="F132" s="11" t="str">
        <f>IF($A132&lt;&gt;"",MAXIFS(Token!$C:$C,Token!$A:$A,$D132),)</f>
        <v/>
      </c>
      <c r="L132" s="21" t="str">
        <v/>
      </c>
    </row>
    <row r="133">
      <c r="A133" s="32">
        <f>IF(AND(IFERROR($H133,0)*$M133&gt;0,$G$2=$L133),$H133/86400+DATE(1970,1,1)+IF($H133*1&gt;=$G$5,$G$6,0),)</f>
        <v>0</v>
      </c>
      <c r="B133" s="22" t="str">
        <v/>
      </c>
      <c r="C133" s="12" t="str">
        <f>IF($A133&lt;&gt;"",MINIFS(Merchant!$A:$A,Merchant!$B:$B,$G$2),)</f>
        <v/>
      </c>
      <c r="D133" s="12" t="s">
        <f>IF($A133&lt;&gt;"",$N133,)</f>
      </c>
      <c r="E133" s="12" t="str">
        <v/>
      </c>
      <c r="F133" s="11" t="str">
        <f>IF($A133&lt;&gt;"",MAXIFS(Token!$C:$C,Token!$A:$A,$D133),)</f>
        <v/>
      </c>
      <c r="L133" s="21" t="str">
        <v/>
      </c>
    </row>
    <row r="134">
      <c r="A134" s="32">
        <f>IF(AND(IFERROR($H134,0)*$M134&gt;0,$G$2=$L134),$H134/86400+DATE(1970,1,1)+IF($H134*1&gt;=$G$5,$G$6,0),)</f>
        <v>0</v>
      </c>
      <c r="B134" s="22" t="str">
        <v/>
      </c>
      <c r="C134" s="12" t="str">
        <f>IF($A134&lt;&gt;"",MINIFS(Merchant!$A:$A,Merchant!$B:$B,$G$2),)</f>
        <v/>
      </c>
      <c r="D134" s="12" t="s">
        <f>IF($A134&lt;&gt;"",$N134,)</f>
      </c>
      <c r="E134" s="12" t="str">
        <v/>
      </c>
      <c r="F134" s="11" t="str">
        <f>IF($A134&lt;&gt;"",MAXIFS(Token!$C:$C,Token!$A:$A,$D134),)</f>
        <v/>
      </c>
      <c r="L134" s="21" t="str">
        <v/>
      </c>
    </row>
    <row r="135">
      <c r="A135" s="32">
        <f>IF(AND(IFERROR($H135,0)*$M135&gt;0,$G$2=$L135),$H135/86400+DATE(1970,1,1)+IF($H135*1&gt;=$G$5,$G$6,0),)</f>
        <v>0</v>
      </c>
      <c r="B135" s="22" t="str">
        <v/>
      </c>
      <c r="C135" s="12" t="str">
        <f>IF($A135&lt;&gt;"",MINIFS(Merchant!$A:$A,Merchant!$B:$B,$G$2),)</f>
        <v/>
      </c>
      <c r="D135" s="12" t="s">
        <f>IF($A135&lt;&gt;"",$N135,)</f>
      </c>
      <c r="E135" s="12" t="str">
        <v/>
      </c>
      <c r="F135" s="11" t="str">
        <f>IF($A135&lt;&gt;"",MAXIFS(Token!$C:$C,Token!$A:$A,$D135),)</f>
        <v/>
      </c>
      <c r="L135" s="21" t="str">
        <v/>
      </c>
    </row>
    <row r="136">
      <c r="A136" s="32">
        <f>IF(AND(IFERROR($H136,0)*$M136&gt;0,$G$2=$L136),$H136/86400+DATE(1970,1,1)+IF($H136*1&gt;=$G$5,$G$6,0),)</f>
        <v>0</v>
      </c>
      <c r="B136" s="22" t="str">
        <v/>
      </c>
      <c r="C136" s="12" t="str">
        <f>IF($A136&lt;&gt;"",MINIFS(Merchant!$A:$A,Merchant!$B:$B,$G$2),)</f>
        <v/>
      </c>
      <c r="D136" s="12" t="s">
        <f>IF($A136&lt;&gt;"",$N136,)</f>
      </c>
      <c r="E136" s="12" t="str">
        <v/>
      </c>
      <c r="F136" s="11" t="str">
        <f>IF($A136&lt;&gt;"",MAXIFS(Token!$C:$C,Token!$A:$A,$D136),)</f>
        <v/>
      </c>
      <c r="L136" s="21" t="str">
        <v/>
      </c>
    </row>
    <row r="137">
      <c r="A137" s="32">
        <f>IF(AND(IFERROR($H137,0)*$M137&gt;0,$G$2=$L137),$H137/86400+DATE(1970,1,1)+IF($H137*1&gt;=$G$5,$G$6,0),)</f>
        <v>0</v>
      </c>
      <c r="B137" s="22" t="str">
        <v/>
      </c>
      <c r="C137" s="12" t="str">
        <f>IF($A137&lt;&gt;"",MINIFS(Merchant!$A:$A,Merchant!$B:$B,$G$2),)</f>
        <v/>
      </c>
      <c r="D137" s="12" t="s">
        <f>IF($A137&lt;&gt;"",$N137,)</f>
      </c>
      <c r="E137" s="12" t="str">
        <v/>
      </c>
      <c r="F137" s="11" t="str">
        <f>IF($A137&lt;&gt;"",MAXIFS(Token!$C:$C,Token!$A:$A,$D137),)</f>
        <v/>
      </c>
      <c r="L137" s="21" t="str">
        <v/>
      </c>
    </row>
    <row r="138">
      <c r="A138" s="32">
        <f>IF(AND(IFERROR($H138,0)*$M138&gt;0,$G$2=$L138),$H138/86400+DATE(1970,1,1)+IF($H138*1&gt;=$G$5,$G$6,0),)</f>
        <v>0</v>
      </c>
      <c r="B138" s="22" t="str">
        <v/>
      </c>
      <c r="C138" s="12" t="str">
        <f>IF($A138&lt;&gt;"",MINIFS(Merchant!$A:$A,Merchant!$B:$B,$G$2),)</f>
        <v/>
      </c>
      <c r="D138" s="12" t="s">
        <f>IF($A138&lt;&gt;"",$N138,)</f>
      </c>
      <c r="E138" s="12" t="str">
        <v/>
      </c>
      <c r="F138" s="11" t="str">
        <f>IF($A138&lt;&gt;"",MAXIFS(Token!$C:$C,Token!$A:$A,$D138),)</f>
        <v/>
      </c>
      <c r="L138" s="21" t="str">
        <v/>
      </c>
    </row>
    <row r="139">
      <c r="A139" s="32">
        <f>IF(AND(IFERROR($H139,0)*$M139&gt;0,$G$2=$L139),$H139/86400+DATE(1970,1,1)+IF($H139*1&gt;=$G$5,$G$6,0),)</f>
        <v>0</v>
      </c>
      <c r="B139" s="22" t="str">
        <v/>
      </c>
      <c r="C139" s="12" t="str">
        <f>IF($A139&lt;&gt;"",MINIFS(Merchant!$A:$A,Merchant!$B:$B,$G$2),)</f>
        <v/>
      </c>
      <c r="D139" s="12" t="s">
        <f>IF($A139&lt;&gt;"",$N139,)</f>
      </c>
      <c r="E139" s="12" t="str">
        <v/>
      </c>
      <c r="F139" s="11" t="str">
        <f>IF($A139&lt;&gt;"",MAXIFS(Token!$C:$C,Token!$A:$A,$D139),)</f>
        <v/>
      </c>
      <c r="L139" s="21" t="str">
        <v/>
      </c>
    </row>
    <row r="140">
      <c r="A140" s="32">
        <f>IF(AND(IFERROR($H140,0)*$M140&gt;0,$G$2=$L140),$H140/86400+DATE(1970,1,1)+IF($H140*1&gt;=$G$5,$G$6,0),)</f>
        <v>0</v>
      </c>
      <c r="B140" s="22" t="str">
        <v/>
      </c>
      <c r="C140" s="12" t="str">
        <f>IF($A140&lt;&gt;"",MINIFS(Merchant!$A:$A,Merchant!$B:$B,$G$2),)</f>
        <v/>
      </c>
      <c r="D140" s="12" t="s">
        <f>IF($A140&lt;&gt;"",$N140,)</f>
      </c>
      <c r="E140" s="12" t="str">
        <v/>
      </c>
      <c r="F140" s="11" t="str">
        <f>IF($A140&lt;&gt;"",MAXIFS(Token!$C:$C,Token!$A:$A,$D140),)</f>
        <v/>
      </c>
      <c r="L140" s="21" t="str">
        <v/>
      </c>
    </row>
    <row r="141">
      <c r="A141" s="32">
        <f>IF(AND(IFERROR($H141,0)*$M141&gt;0,$G$2=$L141),$H141/86400+DATE(1970,1,1)+IF($H141*1&gt;=$G$5,$G$6,0),)</f>
        <v>0</v>
      </c>
      <c r="B141" s="22" t="str">
        <v/>
      </c>
      <c r="C141" s="12" t="str">
        <f>IF($A141&lt;&gt;"",MINIFS(Merchant!$A:$A,Merchant!$B:$B,$G$2),)</f>
        <v/>
      </c>
      <c r="D141" s="12" t="s">
        <f>IF($A141&lt;&gt;"",$N141,)</f>
      </c>
      <c r="E141" s="12" t="str">
        <v/>
      </c>
      <c r="F141" s="11" t="str">
        <f>IF($A141&lt;&gt;"",MAXIFS(Token!$C:$C,Token!$A:$A,$D141),)</f>
        <v/>
      </c>
      <c r="L141" s="21" t="str">
        <v/>
      </c>
    </row>
    <row r="142">
      <c r="A142" s="32">
        <f>IF(AND(IFERROR($H142,0)*$M142&gt;0,$G$2=$L142),$H142/86400+DATE(1970,1,1)+IF($H142*1&gt;=$G$5,$G$6,0),)</f>
        <v>0</v>
      </c>
      <c r="B142" s="22" t="str">
        <v/>
      </c>
      <c r="C142" s="12" t="str">
        <f>IF($A142&lt;&gt;"",MINIFS(Merchant!$A:$A,Merchant!$B:$B,$G$2),)</f>
        <v/>
      </c>
      <c r="D142" s="12" t="s">
        <f>IF($A142&lt;&gt;"",$N142,)</f>
      </c>
      <c r="E142" s="12" t="str">
        <v/>
      </c>
      <c r="F142" s="11" t="str">
        <f>IF($A142&lt;&gt;"",MAXIFS(Token!$C:$C,Token!$A:$A,$D142),)</f>
        <v/>
      </c>
      <c r="L142" s="21" t="str">
        <v/>
      </c>
    </row>
    <row r="143">
      <c r="A143" s="32">
        <f>IF(AND(IFERROR($H143,0)*$M143&gt;0,$G$2=$L143),$H143/86400+DATE(1970,1,1)+IF($H143*1&gt;=$G$5,$G$6,0),)</f>
        <v>0</v>
      </c>
      <c r="B143" s="22" t="str">
        <v/>
      </c>
      <c r="C143" s="12" t="str">
        <f>IF($A143&lt;&gt;"",MINIFS(Merchant!$A:$A,Merchant!$B:$B,$G$2),)</f>
        <v/>
      </c>
      <c r="D143" s="12" t="s">
        <f>IF($A143&lt;&gt;"",$N143,)</f>
      </c>
      <c r="E143" s="12" t="str">
        <v/>
      </c>
      <c r="F143" s="11" t="str">
        <f>IF($A143&lt;&gt;"",MAXIFS(Token!$C:$C,Token!$A:$A,$D143),)</f>
        <v/>
      </c>
      <c r="L143" s="21" t="str">
        <v/>
      </c>
    </row>
    <row r="144">
      <c r="A144" s="32">
        <f>IF(AND(IFERROR($H144,0)*$M144&gt;0,$G$2=$L144),$H144/86400+DATE(1970,1,1)+IF($H144*1&gt;=$G$5,$G$6,0),)</f>
        <v>0</v>
      </c>
      <c r="B144" s="22" t="str">
        <v/>
      </c>
      <c r="C144" s="12" t="str">
        <f>IF($A144&lt;&gt;"",MINIFS(Merchant!$A:$A,Merchant!$B:$B,$G$2),)</f>
        <v/>
      </c>
      <c r="D144" s="12" t="s">
        <f>IF($A144&lt;&gt;"",$N144,)</f>
      </c>
      <c r="E144" s="12" t="str">
        <v/>
      </c>
      <c r="F144" s="11" t="str">
        <f>IF($A144&lt;&gt;"",MAXIFS(Token!$C:$C,Token!$A:$A,$D144),)</f>
        <v/>
      </c>
      <c r="L144" s="21" t="str">
        <v/>
      </c>
    </row>
    <row r="145">
      <c r="A145" s="32">
        <f>IF(AND(IFERROR($H145,0)*$M145&gt;0,$G$2=$L145),$H145/86400+DATE(1970,1,1)+IF($H145*1&gt;=$G$5,$G$6,0),)</f>
        <v>0</v>
      </c>
      <c r="B145" s="22" t="str">
        <v/>
      </c>
      <c r="C145" s="12" t="str">
        <f>IF($A145&lt;&gt;"",MINIFS(Merchant!$A:$A,Merchant!$B:$B,$G$2),)</f>
        <v/>
      </c>
      <c r="D145" s="12" t="s">
        <f>IF($A145&lt;&gt;"",$N145,)</f>
      </c>
      <c r="E145" s="12" t="str">
        <v/>
      </c>
      <c r="F145" s="11" t="str">
        <f>IF($A145&lt;&gt;"",MAXIFS(Token!$C:$C,Token!$A:$A,$D145),)</f>
        <v/>
      </c>
      <c r="L145" s="21" t="str">
        <v/>
      </c>
    </row>
    <row r="146">
      <c r="A146" s="32">
        <f>IF(AND(IFERROR($H146,0)*$M146&gt;0,$G$2=$L146),$H146/86400+DATE(1970,1,1)+IF($H146*1&gt;=$G$5,$G$6,0),)</f>
        <v>0</v>
      </c>
      <c r="B146" s="22" t="str">
        <v/>
      </c>
      <c r="C146" s="12" t="str">
        <f>IF($A146&lt;&gt;"",MINIFS(Merchant!$A:$A,Merchant!$B:$B,$G$2),)</f>
        <v/>
      </c>
      <c r="D146" s="12" t="s">
        <f>IF($A146&lt;&gt;"",$N146,)</f>
      </c>
      <c r="E146" s="12" t="str">
        <v/>
      </c>
      <c r="F146" s="11" t="str">
        <f>IF($A146&lt;&gt;"",MAXIFS(Token!$C:$C,Token!$A:$A,$D146),)</f>
        <v/>
      </c>
      <c r="L146" s="21" t="str">
        <v/>
      </c>
    </row>
    <row r="147">
      <c r="A147" s="32">
        <f>IF(AND(IFERROR($H147,0)*$M147&gt;0,$G$2=$L147),$H147/86400+DATE(1970,1,1)+IF($H147*1&gt;=$G$5,$G$6,0),)</f>
        <v>0</v>
      </c>
      <c r="B147" s="22" t="str">
        <v/>
      </c>
      <c r="C147" s="12" t="str">
        <f>IF($A147&lt;&gt;"",MINIFS(Merchant!$A:$A,Merchant!$B:$B,$G$2),)</f>
        <v/>
      </c>
      <c r="D147" s="12" t="s">
        <f>IF($A147&lt;&gt;"",$N147,)</f>
      </c>
      <c r="E147" s="12" t="str">
        <v/>
      </c>
      <c r="F147" s="11" t="str">
        <f>IF($A147&lt;&gt;"",MAXIFS(Token!$C:$C,Token!$A:$A,$D147),)</f>
        <v/>
      </c>
      <c r="L147" s="21" t="str">
        <v/>
      </c>
    </row>
    <row r="148">
      <c r="A148" s="32">
        <f>IF(AND(IFERROR($H148,0)*$M148&gt;0,$G$2=$L148),$H148/86400+DATE(1970,1,1)+IF($H148*1&gt;=$G$5,$G$6,0),)</f>
        <v>0</v>
      </c>
      <c r="B148" s="22" t="str">
        <v/>
      </c>
      <c r="C148" s="12" t="str">
        <f>IF($A148&lt;&gt;"",MINIFS(Merchant!$A:$A,Merchant!$B:$B,$G$2),)</f>
        <v/>
      </c>
      <c r="D148" s="12" t="s">
        <f>IF($A148&lt;&gt;"",$N148,)</f>
      </c>
      <c r="E148" s="12" t="str">
        <v/>
      </c>
      <c r="F148" s="11" t="str">
        <f>IF($A148&lt;&gt;"",MAXIFS(Token!$C:$C,Token!$A:$A,$D148),)</f>
        <v/>
      </c>
      <c r="L148" s="21" t="str">
        <v/>
      </c>
    </row>
    <row r="149">
      <c r="A149" s="32">
        <f>IF(AND(IFERROR($H149,0)*$M149&gt;0,$G$2=$L149),$H149/86400+DATE(1970,1,1)+IF($H149*1&gt;=$G$5,$G$6,0),)</f>
        <v>0</v>
      </c>
      <c r="B149" s="22" t="str">
        <v/>
      </c>
      <c r="C149" s="12" t="str">
        <f>IF($A149&lt;&gt;"",MINIFS(Merchant!$A:$A,Merchant!$B:$B,$G$2),)</f>
        <v/>
      </c>
      <c r="D149" s="12" t="s">
        <f>IF($A149&lt;&gt;"",$N149,)</f>
      </c>
      <c r="E149" s="12" t="str">
        <v/>
      </c>
      <c r="F149" s="11" t="str">
        <f>IF($A149&lt;&gt;"",MAXIFS(Token!$C:$C,Token!$A:$A,$D149),)</f>
        <v/>
      </c>
      <c r="L149" s="21" t="str">
        <v/>
      </c>
    </row>
    <row r="150">
      <c r="A150" s="32">
        <f>IF(AND(IFERROR($H150,0)*$M150&gt;0,$G$2=$L150),$H150/86400+DATE(1970,1,1)+IF($H150*1&gt;=$G$5,$G$6,0),)</f>
        <v>0</v>
      </c>
      <c r="B150" s="22" t="str">
        <v/>
      </c>
      <c r="C150" s="12" t="str">
        <f>IF($A150&lt;&gt;"",MINIFS(Merchant!$A:$A,Merchant!$B:$B,$G$2),)</f>
        <v/>
      </c>
      <c r="D150" s="12" t="s">
        <f>IF($A150&lt;&gt;"",$N150,)</f>
      </c>
      <c r="E150" s="12" t="str">
        <v/>
      </c>
      <c r="F150" s="11" t="str">
        <f>IF($A150&lt;&gt;"",MAXIFS(Token!$C:$C,Token!$A:$A,$D150),)</f>
        <v/>
      </c>
      <c r="L150" s="21" t="str">
        <v/>
      </c>
    </row>
    <row r="151">
      <c r="A151" s="32">
        <f>IF(AND(IFERROR($H151,0)*$M151&gt;0,$G$2=$L151),$H151/86400+DATE(1970,1,1)+IF($H151*1&gt;=$G$5,$G$6,0),)</f>
        <v>0</v>
      </c>
      <c r="B151" s="22" t="str">
        <v/>
      </c>
      <c r="C151" s="12" t="str">
        <f>IF($A151&lt;&gt;"",MINIFS(Merchant!$A:$A,Merchant!$B:$B,$G$2),)</f>
        <v/>
      </c>
      <c r="D151" s="12" t="s">
        <f>IF($A151&lt;&gt;"",$N151,)</f>
      </c>
      <c r="E151" s="12" t="str">
        <v/>
      </c>
      <c r="F151" s="11" t="str">
        <f>IF($A151&lt;&gt;"",MAXIFS(Token!$C:$C,Token!$A:$A,$D151),)</f>
        <v/>
      </c>
      <c r="L151" s="21" t="str">
        <v/>
      </c>
    </row>
    <row r="152">
      <c r="A152" s="32">
        <f>IF(AND(IFERROR($H152,0)*$M152&gt;0,$G$2=$L152),$H152/86400+DATE(1970,1,1)+IF($H152*1&gt;=$G$5,$G$6,0),)</f>
        <v>0</v>
      </c>
      <c r="B152" s="22" t="str">
        <v/>
      </c>
      <c r="C152" s="12" t="str">
        <f>IF($A152&lt;&gt;"",MINIFS(Merchant!$A:$A,Merchant!$B:$B,$G$2),)</f>
        <v/>
      </c>
      <c r="D152" s="12" t="s">
        <f>IF($A152&lt;&gt;"",$N152,)</f>
      </c>
      <c r="E152" s="12" t="str">
        <v/>
      </c>
      <c r="F152" s="11" t="str">
        <f>IF($A152&lt;&gt;"",MAXIFS(Token!$C:$C,Token!$A:$A,$D152),)</f>
        <v/>
      </c>
      <c r="L152" s="21" t="str">
        <v/>
      </c>
    </row>
    <row r="153">
      <c r="A153" s="32">
        <f>IF(AND(IFERROR($H153,0)*$M153&gt;0,$G$2=$L153),$H153/86400+DATE(1970,1,1)+IF($H153*1&gt;=$G$5,$G$6,0),)</f>
        <v>0</v>
      </c>
      <c r="B153" s="22" t="str">
        <v/>
      </c>
      <c r="C153" s="12" t="str">
        <f>IF($A153&lt;&gt;"",MINIFS(Merchant!$A:$A,Merchant!$B:$B,$G$2),)</f>
        <v/>
      </c>
      <c r="D153" s="12" t="s">
        <f>IF($A153&lt;&gt;"",$N153,)</f>
      </c>
      <c r="E153" s="12" t="str">
        <v/>
      </c>
      <c r="F153" s="11" t="str">
        <f>IF($A153&lt;&gt;"",MAXIFS(Token!$C:$C,Token!$A:$A,$D153),)</f>
        <v/>
      </c>
      <c r="L153" s="21" t="str">
        <v/>
      </c>
    </row>
    <row r="154">
      <c r="A154" s="32">
        <f>IF(AND(IFERROR($H154,0)*$M154&gt;0,$G$2=$L154),$H154/86400+DATE(1970,1,1)+IF($H154*1&gt;=$G$5,$G$6,0),)</f>
        <v>0</v>
      </c>
      <c r="B154" s="22" t="str">
        <v/>
      </c>
      <c r="C154" s="12" t="str">
        <f>IF($A154&lt;&gt;"",MINIFS(Merchant!$A:$A,Merchant!$B:$B,$G$2),)</f>
        <v/>
      </c>
      <c r="D154" s="12" t="s">
        <f>IF($A154&lt;&gt;"",$N154,)</f>
      </c>
      <c r="E154" s="12" t="str">
        <v/>
      </c>
      <c r="F154" s="11" t="str">
        <f>IF($A154&lt;&gt;"",MAXIFS(Token!$C:$C,Token!$A:$A,$D154),)</f>
        <v/>
      </c>
      <c r="L154" s="21" t="str">
        <v/>
      </c>
    </row>
    <row r="155">
      <c r="A155" s="32">
        <f>IF(AND(IFERROR($H155,0)*$M155&gt;0,$G$2=$L155),$H155/86400+DATE(1970,1,1)+IF($H155*1&gt;=$G$5,$G$6,0),)</f>
        <v>0</v>
      </c>
      <c r="B155" s="22" t="str">
        <v/>
      </c>
      <c r="C155" s="12" t="str">
        <f>IF($A155&lt;&gt;"",MINIFS(Merchant!$A:$A,Merchant!$B:$B,$G$2),)</f>
        <v/>
      </c>
      <c r="D155" s="12" t="s">
        <f>IF($A155&lt;&gt;"",$N155,)</f>
      </c>
      <c r="E155" s="12" t="str">
        <v/>
      </c>
      <c r="F155" s="11" t="str">
        <f>IF($A155&lt;&gt;"",MAXIFS(Token!$C:$C,Token!$A:$A,$D155),)</f>
        <v/>
      </c>
      <c r="L155" s="21" t="str">
        <v/>
      </c>
    </row>
    <row r="156">
      <c r="A156" s="32">
        <f>IF(AND(IFERROR($H156,0)*$M156&gt;0,$G$2=$L156),$H156/86400+DATE(1970,1,1)+IF($H156*1&gt;=$G$5,$G$6,0),)</f>
        <v>0</v>
      </c>
      <c r="B156" s="22" t="str">
        <v/>
      </c>
      <c r="C156" s="12" t="str">
        <f>IF($A156&lt;&gt;"",MINIFS(Merchant!$A:$A,Merchant!$B:$B,$G$2),)</f>
        <v/>
      </c>
      <c r="D156" s="12" t="s">
        <f>IF($A156&lt;&gt;"",$N156,)</f>
      </c>
      <c r="E156" s="12" t="str">
        <v/>
      </c>
      <c r="F156" s="11" t="str">
        <f>IF($A156&lt;&gt;"",MAXIFS(Token!$C:$C,Token!$A:$A,$D156),)</f>
        <v/>
      </c>
      <c r="L156" s="21" t="str">
        <v/>
      </c>
    </row>
    <row r="157">
      <c r="A157" s="32">
        <f>IF(AND(IFERROR($H157,0)*$M157&gt;0,$G$2=$L157),$H157/86400+DATE(1970,1,1)+IF($H157*1&gt;=$G$5,$G$6,0),)</f>
        <v>0</v>
      </c>
      <c r="B157" s="22" t="str">
        <v/>
      </c>
      <c r="C157" s="12" t="str">
        <f>IF($A157&lt;&gt;"",MINIFS(Merchant!$A:$A,Merchant!$B:$B,$G$2),)</f>
        <v/>
      </c>
      <c r="D157" s="12" t="s">
        <f>IF($A157&lt;&gt;"",$N157,)</f>
      </c>
      <c r="E157" s="12" t="str">
        <v/>
      </c>
      <c r="F157" s="11" t="str">
        <f>IF($A157&lt;&gt;"",MAXIFS(Token!$C:$C,Token!$A:$A,$D157),)</f>
        <v/>
      </c>
      <c r="L157" s="21" t="str">
        <v/>
      </c>
    </row>
    <row r="158">
      <c r="A158" s="32">
        <f>IF(AND(IFERROR($H158,0)*$M158&gt;0,$G$2=$L158),$H158/86400+DATE(1970,1,1)+IF($H158*1&gt;=$G$5,$G$6,0),)</f>
        <v>0</v>
      </c>
      <c r="B158" s="22" t="str">
        <v/>
      </c>
      <c r="C158" s="12" t="str">
        <f>IF($A158&lt;&gt;"",MINIFS(Merchant!$A:$A,Merchant!$B:$B,$G$2),)</f>
        <v/>
      </c>
      <c r="D158" s="12" t="s">
        <f>IF($A158&lt;&gt;"",$N158,)</f>
      </c>
      <c r="E158" s="12" t="str">
        <v/>
      </c>
      <c r="F158" s="11" t="str">
        <f>IF($A158&lt;&gt;"",MAXIFS(Token!$C:$C,Token!$A:$A,$D158),)</f>
        <v/>
      </c>
      <c r="L158" s="21" t="str">
        <v/>
      </c>
    </row>
    <row r="159">
      <c r="A159" s="32">
        <f>IF(AND(IFERROR($H159,0)*$M159&gt;0,$G$2=$L159),$H159/86400+DATE(1970,1,1)+IF($H159*1&gt;=$G$5,$G$6,0),)</f>
        <v>0</v>
      </c>
      <c r="B159" s="22" t="str">
        <v/>
      </c>
      <c r="C159" s="12" t="str">
        <f>IF($A159&lt;&gt;"",MINIFS(Merchant!$A:$A,Merchant!$B:$B,$G$2),)</f>
        <v/>
      </c>
      <c r="D159" s="12" t="s">
        <f>IF($A159&lt;&gt;"",$N159,)</f>
      </c>
      <c r="E159" s="12" t="str">
        <v/>
      </c>
      <c r="F159" s="11" t="str">
        <f>IF($A159&lt;&gt;"",MAXIFS(Token!$C:$C,Token!$A:$A,$D159),)</f>
        <v/>
      </c>
      <c r="L159" s="21" t="str">
        <v/>
      </c>
    </row>
    <row r="160">
      <c r="A160" s="32">
        <f>IF(AND(IFERROR($H160,0)*$M160&gt;0,$G$2=$L160),$H160/86400+DATE(1970,1,1)+IF($H160*1&gt;=$G$5,$G$6,0),)</f>
        <v>0</v>
      </c>
      <c r="B160" s="22" t="str">
        <v/>
      </c>
      <c r="C160" s="12" t="str">
        <f>IF($A160&lt;&gt;"",MINIFS(Merchant!$A:$A,Merchant!$B:$B,$G$2),)</f>
        <v/>
      </c>
      <c r="D160" s="12" t="s">
        <f>IF($A160&lt;&gt;"",$N160,)</f>
      </c>
      <c r="E160" s="12" t="str">
        <v/>
      </c>
      <c r="F160" s="11" t="str">
        <f>IF($A160&lt;&gt;"",MAXIFS(Token!$C:$C,Token!$A:$A,$D160),)</f>
        <v/>
      </c>
      <c r="L160" s="21" t="str">
        <v/>
      </c>
    </row>
    <row r="161">
      <c r="A161" s="32">
        <f>IF(AND(IFERROR($H161,0)*$M161&gt;0,$G$2=$L161),$H161/86400+DATE(1970,1,1)+IF($H161*1&gt;=$G$5,$G$6,0),)</f>
        <v>0</v>
      </c>
      <c r="B161" s="22" t="str">
        <v/>
      </c>
      <c r="C161" s="12" t="str">
        <f>IF($A161&lt;&gt;"",MINIFS(Merchant!$A:$A,Merchant!$B:$B,$G$2),)</f>
        <v/>
      </c>
      <c r="D161" s="12" t="s">
        <f>IF($A161&lt;&gt;"",$N161,)</f>
      </c>
      <c r="E161" s="12" t="str">
        <v/>
      </c>
      <c r="F161" s="11" t="str">
        <f>IF($A161&lt;&gt;"",MAXIFS(Token!$C:$C,Token!$A:$A,$D161),)</f>
        <v/>
      </c>
      <c r="L161" s="21" t="str">
        <v/>
      </c>
    </row>
    <row r="162">
      <c r="A162" s="32">
        <f>IF(AND(IFERROR($H162,0)*$M162&gt;0,$G$2=$L162),$H162/86400+DATE(1970,1,1)+IF($H162*1&gt;=$G$5,$G$6,0),)</f>
        <v>0</v>
      </c>
      <c r="B162" s="22" t="str">
        <v/>
      </c>
      <c r="C162" s="12" t="str">
        <f>IF($A162&lt;&gt;"",MINIFS(Merchant!$A:$A,Merchant!$B:$B,$G$2),)</f>
        <v/>
      </c>
      <c r="D162" s="12" t="s">
        <f>IF($A162&lt;&gt;"",$N162,)</f>
      </c>
      <c r="E162" s="12" t="str">
        <v/>
      </c>
      <c r="F162" s="11" t="str">
        <f>IF($A162&lt;&gt;"",MAXIFS(Token!$C:$C,Token!$A:$A,$D162),)</f>
        <v/>
      </c>
      <c r="L162" s="21" t="str">
        <v/>
      </c>
    </row>
    <row r="163">
      <c r="A163" s="32">
        <f>IF(AND(IFERROR($H163,0)*$M163&gt;0,$G$2=$L163),$H163/86400+DATE(1970,1,1)+IF($H163*1&gt;=$G$5,$G$6,0),)</f>
        <v>0</v>
      </c>
      <c r="B163" s="22" t="str">
        <v/>
      </c>
      <c r="C163" s="12" t="str">
        <f>IF($A163&lt;&gt;"",MINIFS(Merchant!$A:$A,Merchant!$B:$B,$G$2),)</f>
        <v/>
      </c>
      <c r="D163" s="12" t="s">
        <f>IF($A163&lt;&gt;"",$N163,)</f>
      </c>
      <c r="E163" s="12" t="str">
        <v/>
      </c>
      <c r="F163" s="11" t="str">
        <f>IF($A163&lt;&gt;"",MAXIFS(Token!$C:$C,Token!$A:$A,$D163),)</f>
        <v/>
      </c>
      <c r="L163" s="21" t="str">
        <v/>
      </c>
    </row>
    <row r="164">
      <c r="A164" s="32">
        <f>IF(AND(IFERROR($H164,0)*$M164&gt;0,$G$2=$L164),$H164/86400+DATE(1970,1,1)+IF($H164*1&gt;=$G$5,$G$6,0),)</f>
        <v>0</v>
      </c>
      <c r="B164" s="22" t="str">
        <v/>
      </c>
      <c r="C164" s="12" t="str">
        <f>IF($A164&lt;&gt;"",MINIFS(Merchant!$A:$A,Merchant!$B:$B,$G$2),)</f>
        <v/>
      </c>
      <c r="D164" s="12" t="s">
        <f>IF($A164&lt;&gt;"",$N164,)</f>
      </c>
      <c r="E164" s="12" t="str">
        <v/>
      </c>
      <c r="F164" s="11" t="str">
        <f>IF($A164&lt;&gt;"",MAXIFS(Token!$C:$C,Token!$A:$A,$D164),)</f>
        <v/>
      </c>
      <c r="L164" s="21" t="str">
        <v/>
      </c>
    </row>
    <row r="165">
      <c r="A165" s="32">
        <f>IF(AND(IFERROR($H165,0)*$M165&gt;0,$G$2=$L165),$H165/86400+DATE(1970,1,1)+IF($H165*1&gt;=$G$5,$G$6,0),)</f>
        <v>0</v>
      </c>
      <c r="B165" s="22" t="str">
        <v/>
      </c>
      <c r="C165" s="12" t="str">
        <f>IF($A165&lt;&gt;"",MINIFS(Merchant!$A:$A,Merchant!$B:$B,$G$2),)</f>
        <v/>
      </c>
      <c r="D165" s="12" t="s">
        <f>IF($A165&lt;&gt;"",$N165,)</f>
      </c>
      <c r="E165" s="12" t="str">
        <v/>
      </c>
      <c r="F165" s="11" t="str">
        <f>IF($A165&lt;&gt;"",MAXIFS(Token!$C:$C,Token!$A:$A,$D165),)</f>
        <v/>
      </c>
      <c r="L165" s="21" t="str">
        <v/>
      </c>
    </row>
    <row r="166">
      <c r="A166" s="32">
        <f>IF(AND(IFERROR($H166,0)*$M166&gt;0,$G$2=$L166),$H166/86400+DATE(1970,1,1)+IF($H166*1&gt;=$G$5,$G$6,0),)</f>
        <v>0</v>
      </c>
      <c r="B166" s="22" t="str">
        <v/>
      </c>
      <c r="C166" s="12" t="str">
        <f>IF($A166&lt;&gt;"",MINIFS(Merchant!$A:$A,Merchant!$B:$B,$G$2),)</f>
        <v/>
      </c>
      <c r="D166" s="12" t="s">
        <f>IF($A166&lt;&gt;"",$N166,)</f>
      </c>
      <c r="E166" s="12" t="str">
        <v/>
      </c>
      <c r="F166" s="11" t="str">
        <f>IF($A166&lt;&gt;"",MAXIFS(Token!$C:$C,Token!$A:$A,$D166),)</f>
        <v/>
      </c>
      <c r="L166" s="21" t="str">
        <v/>
      </c>
    </row>
    <row r="167">
      <c r="A167" s="32">
        <f>IF(AND(IFERROR($H167,0)*$M167&gt;0,$G$2=$L167),$H167/86400+DATE(1970,1,1)+IF($H167*1&gt;=$G$5,$G$6,0),)</f>
        <v>0</v>
      </c>
      <c r="B167" s="22" t="str">
        <v/>
      </c>
      <c r="C167" s="12" t="str">
        <f>IF($A167&lt;&gt;"",MINIFS(Merchant!$A:$A,Merchant!$B:$B,$G$2),)</f>
        <v/>
      </c>
      <c r="D167" s="12" t="s">
        <f>IF($A167&lt;&gt;"",$N167,)</f>
      </c>
      <c r="E167" s="12" t="str">
        <v/>
      </c>
      <c r="F167" s="11" t="str">
        <f>IF($A167&lt;&gt;"",MAXIFS(Token!$C:$C,Token!$A:$A,$D167),)</f>
        <v/>
      </c>
      <c r="L167" s="21" t="str">
        <v/>
      </c>
    </row>
    <row r="168">
      <c r="A168" s="32">
        <f>IF(AND(IFERROR($H168,0)*$M168&gt;0,$G$2=$L168),$H168/86400+DATE(1970,1,1)+IF($H168*1&gt;=$G$5,$G$6,0),)</f>
        <v>0</v>
      </c>
      <c r="B168" s="22" t="str">
        <v/>
      </c>
      <c r="C168" s="12" t="str">
        <f>IF($A168&lt;&gt;"",MINIFS(Merchant!$A:$A,Merchant!$B:$B,$G$2),)</f>
        <v/>
      </c>
      <c r="D168" s="12" t="s">
        <f>IF($A168&lt;&gt;"",$N168,)</f>
      </c>
      <c r="E168" s="12" t="str">
        <v/>
      </c>
      <c r="F168" s="11" t="str">
        <f>IF($A168&lt;&gt;"",MAXIFS(Token!$C:$C,Token!$A:$A,$D168),)</f>
        <v/>
      </c>
      <c r="L168" s="21" t="str">
        <v/>
      </c>
    </row>
    <row r="169">
      <c r="A169" s="32">
        <f>IF(AND(IFERROR($H169,0)*$M169&gt;0,$G$2=$L169),$H169/86400+DATE(1970,1,1)+IF($H169*1&gt;=$G$5,$G$6,0),)</f>
        <v>0</v>
      </c>
      <c r="B169" s="22" t="str">
        <v/>
      </c>
      <c r="C169" s="12" t="str">
        <f>IF($A169&lt;&gt;"",MINIFS(Merchant!$A:$A,Merchant!$B:$B,$G$2),)</f>
        <v/>
      </c>
      <c r="D169" s="12" t="s">
        <f>IF($A169&lt;&gt;"",$N169,)</f>
      </c>
      <c r="E169" s="12" t="str">
        <v/>
      </c>
      <c r="F169" s="11" t="str">
        <f>IF($A169&lt;&gt;"",MAXIFS(Token!$C:$C,Token!$A:$A,$D169),)</f>
        <v/>
      </c>
      <c r="L169" s="21" t="str">
        <v/>
      </c>
    </row>
    <row r="170">
      <c r="A170" s="32">
        <f>IF(AND(IFERROR($H170,0)*$M170&gt;0,$G$2=$L170),$H170/86400+DATE(1970,1,1)+IF($H170*1&gt;=$G$5,$G$6,0),)</f>
        <v>0</v>
      </c>
      <c r="B170" s="22" t="str">
        <v/>
      </c>
      <c r="C170" s="12" t="str">
        <f>IF($A170&lt;&gt;"",MINIFS(Merchant!$A:$A,Merchant!$B:$B,$G$2),)</f>
        <v/>
      </c>
      <c r="D170" s="12" t="s">
        <f>IF($A170&lt;&gt;"",$N170,)</f>
      </c>
      <c r="E170" s="12" t="str">
        <v/>
      </c>
      <c r="F170" s="11" t="str">
        <f>IF($A170&lt;&gt;"",MAXIFS(Token!$C:$C,Token!$A:$A,$D170),)</f>
        <v/>
      </c>
      <c r="L170" s="21" t="str">
        <v/>
      </c>
    </row>
    <row r="171">
      <c r="A171" s="32">
        <f>IF(AND(IFERROR($H171,0)*$M171&gt;0,$G$2=$L171),$H171/86400+DATE(1970,1,1)+IF($H171*1&gt;=$G$5,$G$6,0),)</f>
        <v>0</v>
      </c>
      <c r="B171" s="22" t="str">
        <v/>
      </c>
      <c r="C171" s="12" t="str">
        <f>IF($A171&lt;&gt;"",MINIFS(Merchant!$A:$A,Merchant!$B:$B,$G$2),)</f>
        <v/>
      </c>
      <c r="D171" s="12" t="s">
        <f>IF($A171&lt;&gt;"",$N171,)</f>
      </c>
      <c r="E171" s="12" t="str">
        <v/>
      </c>
      <c r="F171" s="11" t="str">
        <f>IF($A171&lt;&gt;"",MAXIFS(Token!$C:$C,Token!$A:$A,$D171),)</f>
        <v/>
      </c>
      <c r="L171" s="21" t="str">
        <v/>
      </c>
    </row>
    <row r="172">
      <c r="A172" s="32">
        <f>IF(AND(IFERROR($H172,0)*$M172&gt;0,$G$2=$L172),$H172/86400+DATE(1970,1,1)+IF($H172*1&gt;=$G$5,$G$6,0),)</f>
        <v>0</v>
      </c>
      <c r="B172" s="22" t="str">
        <v/>
      </c>
      <c r="C172" s="12" t="str">
        <f>IF($A172&lt;&gt;"",MINIFS(Merchant!$A:$A,Merchant!$B:$B,$G$2),)</f>
        <v/>
      </c>
      <c r="D172" s="12" t="s">
        <f>IF($A172&lt;&gt;"",$N172,)</f>
      </c>
      <c r="E172" s="12" t="str">
        <v/>
      </c>
      <c r="F172" s="11" t="str">
        <f>IF($A172&lt;&gt;"",MAXIFS(Token!$C:$C,Token!$A:$A,$D172),)</f>
        <v/>
      </c>
      <c r="L172" s="21" t="str">
        <v/>
      </c>
    </row>
    <row r="173">
      <c r="A173" s="32">
        <f>IF(AND(IFERROR($H173,0)*$M173&gt;0,$G$2=$L173),$H173/86400+DATE(1970,1,1)+IF($H173*1&gt;=$G$5,$G$6,0),)</f>
        <v>0</v>
      </c>
      <c r="B173" s="22" t="str">
        <v/>
      </c>
      <c r="C173" s="12" t="str">
        <f>IF($A173&lt;&gt;"",MINIFS(Merchant!$A:$A,Merchant!$B:$B,$G$2),)</f>
        <v/>
      </c>
      <c r="D173" s="12" t="s">
        <f>IF($A173&lt;&gt;"",$N173,)</f>
      </c>
      <c r="E173" s="12" t="str">
        <v/>
      </c>
      <c r="F173" s="11" t="str">
        <f>IF($A173&lt;&gt;"",MAXIFS(Token!$C:$C,Token!$A:$A,$D173),)</f>
        <v/>
      </c>
      <c r="L173" s="21" t="str">
        <v/>
      </c>
    </row>
    <row r="174">
      <c r="A174" s="32">
        <f>IF(AND(IFERROR($H174,0)*$M174&gt;0,$G$2=$L174),$H174/86400+DATE(1970,1,1)+IF($H174*1&gt;=$G$5,$G$6,0),)</f>
        <v>0</v>
      </c>
      <c r="B174" s="22" t="str">
        <v/>
      </c>
      <c r="C174" s="12" t="str">
        <f>IF($A174&lt;&gt;"",MINIFS(Merchant!$A:$A,Merchant!$B:$B,$G$2),)</f>
        <v/>
      </c>
      <c r="D174" s="12" t="s">
        <f>IF($A174&lt;&gt;"",$N174,)</f>
      </c>
      <c r="E174" s="12" t="str">
        <v/>
      </c>
      <c r="F174" s="11" t="str">
        <f>IF($A174&lt;&gt;"",MAXIFS(Token!$C:$C,Token!$A:$A,$D174),)</f>
        <v/>
      </c>
      <c r="L174" s="21" t="str">
        <v/>
      </c>
    </row>
    <row r="175">
      <c r="A175" s="32">
        <f>IF(AND(IFERROR($H175,0)*$M175&gt;0,$G$2=$L175),$H175/86400+DATE(1970,1,1)+IF($H175*1&gt;=$G$5,$G$6,0),)</f>
        <v>0</v>
      </c>
      <c r="B175" s="22" t="str">
        <v/>
      </c>
      <c r="C175" s="12" t="str">
        <f>IF($A175&lt;&gt;"",MINIFS(Merchant!$A:$A,Merchant!$B:$B,$G$2),)</f>
        <v/>
      </c>
      <c r="D175" s="12" t="s">
        <f>IF($A175&lt;&gt;"",$N175,)</f>
      </c>
      <c r="E175" s="12" t="str">
        <v/>
      </c>
      <c r="F175" s="11" t="str">
        <f>IF($A175&lt;&gt;"",MAXIFS(Token!$C:$C,Token!$A:$A,$D175),)</f>
        <v/>
      </c>
      <c r="L175" s="21" t="str">
        <v/>
      </c>
    </row>
    <row r="176">
      <c r="A176" s="32">
        <f>IF(AND(IFERROR($H176,0)*$M176&gt;0,$G$2=$L176),$H176/86400+DATE(1970,1,1)+IF($H176*1&gt;=$G$5,$G$6,0),)</f>
        <v>0</v>
      </c>
      <c r="B176" s="22" t="str">
        <v/>
      </c>
      <c r="C176" s="12" t="str">
        <f>IF($A176&lt;&gt;"",MINIFS(Merchant!$A:$A,Merchant!$B:$B,$G$2),)</f>
        <v/>
      </c>
      <c r="D176" s="12" t="s">
        <f>IF($A176&lt;&gt;"",$N176,)</f>
      </c>
      <c r="E176" s="12" t="str">
        <v/>
      </c>
      <c r="F176" s="11" t="str">
        <f>IF($A176&lt;&gt;"",MAXIFS(Token!$C:$C,Token!$A:$A,$D176),)</f>
        <v/>
      </c>
      <c r="L176" s="21" t="str">
        <v/>
      </c>
    </row>
    <row r="177">
      <c r="A177" s="32">
        <f>IF(AND(IFERROR($H177,0)*$M177&gt;0,$G$2=$L177),$H177/86400+DATE(1970,1,1)+IF($H177*1&gt;=$G$5,$G$6,0),)</f>
        <v>0</v>
      </c>
      <c r="B177" s="22" t="str">
        <v/>
      </c>
      <c r="C177" s="12" t="str">
        <f>IF($A177&lt;&gt;"",MINIFS(Merchant!$A:$A,Merchant!$B:$B,$G$2),)</f>
        <v/>
      </c>
      <c r="D177" s="12" t="s">
        <f>IF($A177&lt;&gt;"",$N177,)</f>
      </c>
      <c r="E177" s="12" t="str">
        <v/>
      </c>
      <c r="F177" s="11" t="str">
        <f>IF($A177&lt;&gt;"",MAXIFS(Token!$C:$C,Token!$A:$A,$D177),)</f>
        <v/>
      </c>
      <c r="L177" s="21" t="str">
        <v/>
      </c>
    </row>
    <row r="178">
      <c r="A178" s="32">
        <f>IF(AND(IFERROR($H178,0)*$M178&gt;0,$G$2=$L178),$H178/86400+DATE(1970,1,1)+IF($H178*1&gt;=$G$5,$G$6,0),)</f>
        <v>0</v>
      </c>
      <c r="B178" s="22" t="str">
        <v/>
      </c>
      <c r="C178" s="12" t="str">
        <f>IF($A178&lt;&gt;"",MINIFS(Merchant!$A:$A,Merchant!$B:$B,$G$2),)</f>
        <v/>
      </c>
      <c r="D178" s="12" t="s">
        <f>IF($A178&lt;&gt;"",$N178,)</f>
      </c>
      <c r="E178" s="12" t="str">
        <v/>
      </c>
      <c r="F178" s="11" t="str">
        <f>IF($A178&lt;&gt;"",MAXIFS(Token!$C:$C,Token!$A:$A,$D178),)</f>
        <v/>
      </c>
      <c r="L178" s="21" t="str">
        <v/>
      </c>
    </row>
    <row r="179">
      <c r="A179" s="32">
        <f>IF(AND(IFERROR($H179,0)*$M179&gt;0,$G$2=$L179),$H179/86400+DATE(1970,1,1)+IF($H179*1&gt;=$G$5,$G$6,0),)</f>
        <v>0</v>
      </c>
      <c r="B179" s="22" t="str">
        <v/>
      </c>
      <c r="C179" s="12" t="str">
        <f>IF($A179&lt;&gt;"",MINIFS(Merchant!$A:$A,Merchant!$B:$B,$G$2),)</f>
        <v/>
      </c>
      <c r="D179" s="12" t="s">
        <f>IF($A179&lt;&gt;"",$N179,)</f>
      </c>
      <c r="E179" s="12" t="str">
        <v/>
      </c>
      <c r="F179" s="11" t="str">
        <f>IF($A179&lt;&gt;"",MAXIFS(Token!$C:$C,Token!$A:$A,$D179),)</f>
        <v/>
      </c>
      <c r="L179" s="21" t="str">
        <v/>
      </c>
    </row>
    <row r="180">
      <c r="A180" s="32">
        <f>IF(AND(IFERROR($H180,0)*$M180&gt;0,$G$2=$L180),$H180/86400+DATE(1970,1,1)+IF($H180*1&gt;=$G$5,$G$6,0),)</f>
        <v>0</v>
      </c>
      <c r="B180" s="22" t="str">
        <v/>
      </c>
      <c r="C180" s="12" t="str">
        <f>IF($A180&lt;&gt;"",MINIFS(Merchant!$A:$A,Merchant!$B:$B,$G$2),)</f>
        <v/>
      </c>
      <c r="D180" s="12" t="s">
        <f>IF($A180&lt;&gt;"",$N180,)</f>
      </c>
      <c r="E180" s="12" t="str">
        <v/>
      </c>
      <c r="F180" s="11" t="str">
        <f>IF($A180&lt;&gt;"",MAXIFS(Token!$C:$C,Token!$A:$A,$D180),)</f>
        <v/>
      </c>
      <c r="L180" s="21" t="str">
        <v/>
      </c>
    </row>
    <row r="181">
      <c r="A181" s="32">
        <f>IF(AND(IFERROR($H181,0)*$M181&gt;0,$G$2=$L181),$H181/86400+DATE(1970,1,1)+IF($H181*1&gt;=$G$5,$G$6,0),)</f>
        <v>0</v>
      </c>
      <c r="B181" s="22" t="str">
        <v/>
      </c>
      <c r="C181" s="12" t="str">
        <f>IF($A181&lt;&gt;"",MINIFS(Merchant!$A:$A,Merchant!$B:$B,$G$2),)</f>
        <v/>
      </c>
      <c r="D181" s="12" t="s">
        <f>IF($A181&lt;&gt;"",$N181,)</f>
      </c>
      <c r="E181" s="12" t="str">
        <v/>
      </c>
      <c r="F181" s="11" t="str">
        <f>IF($A181&lt;&gt;"",MAXIFS(Token!$C:$C,Token!$A:$A,$D181),)</f>
        <v/>
      </c>
      <c r="L181" s="21" t="str">
        <v/>
      </c>
    </row>
    <row r="182">
      <c r="A182" s="32">
        <f>IF(AND(IFERROR($H182,0)*$M182&gt;0,$G$2=$L182),$H182/86400+DATE(1970,1,1)+IF($H182*1&gt;=$G$5,$G$6,0),)</f>
        <v>0</v>
      </c>
      <c r="B182" s="22" t="str">
        <v/>
      </c>
      <c r="C182" s="12" t="str">
        <f>IF($A182&lt;&gt;"",MINIFS(Merchant!$A:$A,Merchant!$B:$B,$G$2),)</f>
        <v/>
      </c>
      <c r="D182" s="12" t="s">
        <f>IF($A182&lt;&gt;"",$N182,)</f>
      </c>
      <c r="E182" s="12" t="str">
        <v/>
      </c>
      <c r="F182" s="11" t="str">
        <f>IF($A182&lt;&gt;"",MAXIFS(Token!$C:$C,Token!$A:$A,$D182),)</f>
        <v/>
      </c>
      <c r="L182" s="21" t="str">
        <v/>
      </c>
    </row>
    <row r="183">
      <c r="A183" s="32">
        <f>IF(AND(IFERROR($H183,0)*$M183&gt;0,$G$2=$L183),$H183/86400+DATE(1970,1,1)+IF($H183*1&gt;=$G$5,$G$6,0),)</f>
        <v>0</v>
      </c>
      <c r="B183" s="22" t="str">
        <v/>
      </c>
      <c r="C183" s="12" t="str">
        <f>IF($A183&lt;&gt;"",MINIFS(Merchant!$A:$A,Merchant!$B:$B,$G$2),)</f>
        <v/>
      </c>
      <c r="D183" s="12" t="s">
        <f>IF($A183&lt;&gt;"",$N183,)</f>
      </c>
      <c r="E183" s="12" t="str">
        <v/>
      </c>
      <c r="F183" s="11" t="str">
        <f>IF($A183&lt;&gt;"",MAXIFS(Token!$C:$C,Token!$A:$A,$D183),)</f>
        <v/>
      </c>
      <c r="L183" s="21" t="str">
        <v/>
      </c>
    </row>
    <row r="184">
      <c r="A184" s="32">
        <f>IF(AND(IFERROR($H184,0)*$M184&gt;0,$G$2=$L184),$H184/86400+DATE(1970,1,1)+IF($H184*1&gt;=$G$5,$G$6,0),)</f>
        <v>0</v>
      </c>
      <c r="B184" s="22" t="str">
        <v/>
      </c>
      <c r="C184" s="12" t="str">
        <f>IF($A184&lt;&gt;"",MINIFS(Merchant!$A:$A,Merchant!$B:$B,$G$2),)</f>
        <v/>
      </c>
      <c r="D184" s="12" t="s">
        <f>IF($A184&lt;&gt;"",$N184,)</f>
      </c>
      <c r="E184" s="12" t="str">
        <v/>
      </c>
      <c r="F184" s="11" t="str">
        <f>IF($A184&lt;&gt;"",MAXIFS(Token!$C:$C,Token!$A:$A,$D184),)</f>
        <v/>
      </c>
      <c r="L184" s="21" t="str">
        <v/>
      </c>
    </row>
    <row r="185">
      <c r="A185" s="32">
        <f>IF(AND(IFERROR($H185,0)*$M185&gt;0,$G$2=$L185),$H185/86400+DATE(1970,1,1)+IF($H185*1&gt;=$G$5,$G$6,0),)</f>
        <v>0</v>
      </c>
      <c r="B185" s="22" t="str">
        <v/>
      </c>
      <c r="C185" s="12" t="str">
        <f>IF($A185&lt;&gt;"",MINIFS(Merchant!$A:$A,Merchant!$B:$B,$G$2),)</f>
        <v/>
      </c>
      <c r="D185" s="12" t="s">
        <f>IF($A185&lt;&gt;"",$N185,)</f>
      </c>
      <c r="E185" s="12" t="str">
        <v/>
      </c>
      <c r="F185" s="11" t="str">
        <f>IF($A185&lt;&gt;"",MAXIFS(Token!$C:$C,Token!$A:$A,$D185),)</f>
        <v/>
      </c>
      <c r="L185" s="21" t="str">
        <v/>
      </c>
    </row>
    <row r="186">
      <c r="A186" s="32">
        <f>IF(AND(IFERROR($H186,0)*$M186&gt;0,$G$2=$L186),$H186/86400+DATE(1970,1,1)+IF($H186*1&gt;=$G$5,$G$6,0),)</f>
        <v>0</v>
      </c>
      <c r="B186" s="22" t="str">
        <v/>
      </c>
      <c r="C186" s="12" t="str">
        <f>IF($A186&lt;&gt;"",MINIFS(Merchant!$A:$A,Merchant!$B:$B,$G$2),)</f>
        <v/>
      </c>
      <c r="D186" s="12" t="s">
        <f>IF($A186&lt;&gt;"",$N186,)</f>
      </c>
      <c r="E186" s="12" t="str">
        <v/>
      </c>
      <c r="F186" s="11" t="str">
        <f>IF($A186&lt;&gt;"",MAXIFS(Token!$C:$C,Token!$A:$A,$D186),)</f>
        <v/>
      </c>
      <c r="L186" s="21" t="str">
        <v/>
      </c>
    </row>
    <row r="187">
      <c r="A187" s="32">
        <f>IF(AND(IFERROR($H187,0)*$M187&gt;0,$G$2=$L187),$H187/86400+DATE(1970,1,1)+IF($H187*1&gt;=$G$5,$G$6,0),)</f>
        <v>0</v>
      </c>
      <c r="B187" s="22" t="str">
        <v/>
      </c>
      <c r="C187" s="12" t="str">
        <f>IF($A187&lt;&gt;"",MINIFS(Merchant!$A:$A,Merchant!$B:$B,$G$2),)</f>
        <v/>
      </c>
      <c r="D187" s="12" t="s">
        <f>IF($A187&lt;&gt;"",$N187,)</f>
      </c>
      <c r="E187" s="12" t="str">
        <v/>
      </c>
      <c r="F187" s="11" t="str">
        <f>IF($A187&lt;&gt;"",MAXIFS(Token!$C:$C,Token!$A:$A,$D187),)</f>
        <v/>
      </c>
      <c r="L187" s="21" t="str">
        <v/>
      </c>
    </row>
    <row r="188">
      <c r="A188" s="32">
        <f>IF(AND(IFERROR($H188,0)*$M188&gt;0,$G$2=$L188),$H188/86400+DATE(1970,1,1)+IF($H188*1&gt;=$G$5,$G$6,0),)</f>
        <v>0</v>
      </c>
      <c r="B188" s="22" t="str">
        <v/>
      </c>
      <c r="C188" s="12" t="str">
        <f>IF($A188&lt;&gt;"",MINIFS(Merchant!$A:$A,Merchant!$B:$B,$G$2),)</f>
        <v/>
      </c>
      <c r="D188" s="12" t="s">
        <f>IF($A188&lt;&gt;"",$N188,)</f>
      </c>
      <c r="E188" s="12" t="str">
        <v/>
      </c>
      <c r="F188" s="11" t="str">
        <f>IF($A188&lt;&gt;"",MAXIFS(Token!$C:$C,Token!$A:$A,$D188),)</f>
        <v/>
      </c>
      <c r="L188" s="21" t="str">
        <v/>
      </c>
    </row>
    <row r="189">
      <c r="A189" s="32">
        <f>IF(AND(IFERROR($H189,0)*$M189&gt;0,$G$2=$L189),$H189/86400+DATE(1970,1,1)+IF($H189*1&gt;=$G$5,$G$6,0),)</f>
        <v>0</v>
      </c>
      <c r="B189" s="22" t="str">
        <v/>
      </c>
      <c r="C189" s="12" t="str">
        <f>IF($A189&lt;&gt;"",MINIFS(Merchant!$A:$A,Merchant!$B:$B,$G$2),)</f>
        <v/>
      </c>
      <c r="D189" s="12" t="s">
        <f>IF($A189&lt;&gt;"",$N189,)</f>
      </c>
      <c r="E189" s="12" t="str">
        <v/>
      </c>
      <c r="F189" s="11" t="str">
        <f>IF($A189&lt;&gt;"",MAXIFS(Token!$C:$C,Token!$A:$A,$D189),)</f>
        <v/>
      </c>
      <c r="L189" s="21" t="str">
        <v/>
      </c>
    </row>
    <row r="190">
      <c r="A190" s="32">
        <f>IF(AND(IFERROR($H190,0)*$M190&gt;0,$G$2=$L190),$H190/86400+DATE(1970,1,1)+IF($H190*1&gt;=$G$5,$G$6,0),)</f>
        <v>0</v>
      </c>
      <c r="B190" s="22" t="str">
        <v/>
      </c>
      <c r="C190" s="12" t="str">
        <f>IF($A190&lt;&gt;"",MINIFS(Merchant!$A:$A,Merchant!$B:$B,$G$2),)</f>
        <v/>
      </c>
      <c r="D190" s="12" t="s">
        <f>IF($A190&lt;&gt;"",$N190,)</f>
      </c>
      <c r="E190" s="12" t="str">
        <v/>
      </c>
      <c r="F190" s="11" t="str">
        <f>IF($A190&lt;&gt;"",MAXIFS(Token!$C:$C,Token!$A:$A,$D190),)</f>
        <v/>
      </c>
      <c r="L190" s="21" t="str">
        <v/>
      </c>
    </row>
    <row r="191">
      <c r="A191" s="32">
        <f>IF(AND(IFERROR($H191,0)*$M191&gt;0,$G$2=$L191),$H191/86400+DATE(1970,1,1)+IF($H191*1&gt;=$G$5,$G$6,0),)</f>
        <v>0</v>
      </c>
      <c r="B191" s="22" t="str">
        <v/>
      </c>
      <c r="C191" s="12" t="str">
        <f>IF($A191&lt;&gt;"",MINIFS(Merchant!$A:$A,Merchant!$B:$B,$G$2),)</f>
        <v/>
      </c>
      <c r="D191" s="12" t="s">
        <f>IF($A191&lt;&gt;"",$N191,)</f>
      </c>
      <c r="E191" s="12" t="str">
        <v/>
      </c>
      <c r="F191" s="11" t="str">
        <f>IF($A191&lt;&gt;"",MAXIFS(Token!$C:$C,Token!$A:$A,$D191),)</f>
        <v/>
      </c>
      <c r="L191" s="21" t="str">
        <v/>
      </c>
    </row>
    <row r="192">
      <c r="A192" s="32">
        <f>IF(AND(IFERROR($H192,0)*$M192&gt;0,$G$2=$L192),$H192/86400+DATE(1970,1,1)+IF($H192*1&gt;=$G$5,$G$6,0),)</f>
        <v>0</v>
      </c>
      <c r="B192" s="22" t="str">
        <v/>
      </c>
      <c r="C192" s="12" t="str">
        <f>IF($A192&lt;&gt;"",MINIFS(Merchant!$A:$A,Merchant!$B:$B,$G$2),)</f>
        <v/>
      </c>
      <c r="D192" s="12" t="s">
        <f>IF($A192&lt;&gt;"",$N192,)</f>
      </c>
      <c r="E192" s="12" t="str">
        <v/>
      </c>
      <c r="F192" s="11" t="str">
        <f>IF($A192&lt;&gt;"",MAXIFS(Token!$C:$C,Token!$A:$A,$D192),)</f>
        <v/>
      </c>
      <c r="L192" s="21" t="str">
        <v/>
      </c>
    </row>
    <row r="193">
      <c r="A193" s="32">
        <f>IF(AND(IFERROR($H193,0)*$M193&gt;0,$G$2=$L193),$H193/86400+DATE(1970,1,1)+IF($H193*1&gt;=$G$5,$G$6,0),)</f>
        <v>0</v>
      </c>
      <c r="B193" s="22" t="str">
        <v/>
      </c>
      <c r="C193" s="12" t="str">
        <f>IF($A193&lt;&gt;"",MINIFS(Merchant!$A:$A,Merchant!$B:$B,$G$2),)</f>
        <v/>
      </c>
      <c r="D193" s="12" t="s">
        <f>IF($A193&lt;&gt;"",$N193,)</f>
      </c>
      <c r="E193" s="12" t="str">
        <v/>
      </c>
      <c r="F193" s="11" t="str">
        <f>IF($A193&lt;&gt;"",MAXIFS(Token!$C:$C,Token!$A:$A,$D193),)</f>
        <v/>
      </c>
      <c r="L193" s="21" t="str">
        <v/>
      </c>
    </row>
    <row r="194">
      <c r="A194" s="32">
        <f>IF(AND(IFERROR($H194,0)*$M194&gt;0,$G$2=$L194),$H194/86400+DATE(1970,1,1)+IF($H194*1&gt;=$G$5,$G$6,0),)</f>
        <v>0</v>
      </c>
      <c r="B194" s="22" t="str">
        <v/>
      </c>
      <c r="C194" s="12" t="str">
        <f>IF($A194&lt;&gt;"",MINIFS(Merchant!$A:$A,Merchant!$B:$B,$G$2),)</f>
        <v/>
      </c>
      <c r="D194" s="12" t="s">
        <f>IF($A194&lt;&gt;"",$N194,)</f>
      </c>
      <c r="E194" s="12" t="str">
        <v/>
      </c>
      <c r="F194" s="11" t="str">
        <f>IF($A194&lt;&gt;"",MAXIFS(Token!$C:$C,Token!$A:$A,$D194),)</f>
        <v/>
      </c>
      <c r="L194" s="21" t="str">
        <v/>
      </c>
    </row>
    <row r="195">
      <c r="A195" s="32">
        <f>IF(AND(IFERROR($H195,0)*$M195&gt;0,$G$2=$L195),$H195/86400+DATE(1970,1,1)+IF($H195*1&gt;=$G$5,$G$6,0),)</f>
        <v>0</v>
      </c>
      <c r="B195" s="22" t="str">
        <v/>
      </c>
      <c r="C195" s="12" t="str">
        <f>IF($A195&lt;&gt;"",MINIFS(Merchant!$A:$A,Merchant!$B:$B,$G$2),)</f>
        <v/>
      </c>
      <c r="D195" s="12" t="s">
        <f>IF($A195&lt;&gt;"",$N195,)</f>
      </c>
      <c r="E195" s="12" t="str">
        <v/>
      </c>
      <c r="F195" s="11" t="str">
        <f>IF($A195&lt;&gt;"",MAXIFS(Token!$C:$C,Token!$A:$A,$D195),)</f>
        <v/>
      </c>
      <c r="L195" s="21" t="str">
        <v/>
      </c>
    </row>
    <row r="196">
      <c r="A196" s="32">
        <f>IF(AND(IFERROR($H196,0)*$M196&gt;0,$G$2=$L196),$H196/86400+DATE(1970,1,1)+IF($H196*1&gt;=$G$5,$G$6,0),)</f>
        <v>0</v>
      </c>
      <c r="B196" s="22" t="str">
        <v/>
      </c>
      <c r="C196" s="12" t="str">
        <f>IF($A196&lt;&gt;"",MINIFS(Merchant!$A:$A,Merchant!$B:$B,$G$2),)</f>
        <v/>
      </c>
      <c r="D196" s="12" t="s">
        <f>IF($A196&lt;&gt;"",$N196,)</f>
      </c>
      <c r="E196" s="12" t="str">
        <v/>
      </c>
      <c r="F196" s="11" t="str">
        <f>IF($A196&lt;&gt;"",MAXIFS(Token!$C:$C,Token!$A:$A,$D196),)</f>
        <v/>
      </c>
      <c r="L196" s="21" t="str">
        <v/>
      </c>
    </row>
    <row r="197">
      <c r="A197" s="32">
        <f>IF(AND(IFERROR($H197,0)*$M197&gt;0,$G$2=$L197),$H197/86400+DATE(1970,1,1)+IF($H197*1&gt;=$G$5,$G$6,0),)</f>
        <v>0</v>
      </c>
      <c r="B197" s="22" t="str">
        <v/>
      </c>
      <c r="C197" s="12" t="str">
        <f>IF($A197&lt;&gt;"",MINIFS(Merchant!$A:$A,Merchant!$B:$B,$G$2),)</f>
        <v/>
      </c>
      <c r="D197" s="12" t="s">
        <f>IF($A197&lt;&gt;"",$N197,)</f>
      </c>
      <c r="E197" s="12" t="str">
        <v/>
      </c>
      <c r="F197" s="11" t="str">
        <f>IF($A197&lt;&gt;"",MAXIFS(Token!$C:$C,Token!$A:$A,$D197),)</f>
        <v/>
      </c>
      <c r="L197" s="21" t="str">
        <v/>
      </c>
    </row>
    <row r="198">
      <c r="A198" s="32">
        <f>IF(AND(IFERROR($H198,0)*$M198&gt;0,$G$2=$L198),$H198/86400+DATE(1970,1,1)+IF($H198*1&gt;=$G$5,$G$6,0),)</f>
        <v>0</v>
      </c>
      <c r="B198" s="22" t="str">
        <v/>
      </c>
      <c r="C198" s="12" t="str">
        <f>IF($A198&lt;&gt;"",MINIFS(Merchant!$A:$A,Merchant!$B:$B,$G$2),)</f>
        <v/>
      </c>
      <c r="D198" s="12" t="s">
        <f>IF($A198&lt;&gt;"",$N198,)</f>
      </c>
      <c r="E198" s="12" t="str">
        <v/>
      </c>
      <c r="F198" s="11" t="str">
        <f>IF($A198&lt;&gt;"",MAXIFS(Token!$C:$C,Token!$A:$A,$D198),)</f>
        <v/>
      </c>
      <c r="L198" s="21" t="str">
        <v/>
      </c>
    </row>
    <row r="199">
      <c r="A199" s="32">
        <f>IF(AND(IFERROR($H199,0)*$M199&gt;0,$G$2=$L199),$H199/86400+DATE(1970,1,1)+IF($H199*1&gt;=$G$5,$G$6,0),)</f>
        <v>0</v>
      </c>
      <c r="B199" s="22" t="str">
        <v/>
      </c>
      <c r="C199" s="12" t="str">
        <f>IF($A199&lt;&gt;"",MINIFS(Merchant!$A:$A,Merchant!$B:$B,$G$2),)</f>
        <v/>
      </c>
      <c r="D199" s="12" t="s">
        <f>IF($A199&lt;&gt;"",$N199,)</f>
      </c>
      <c r="E199" s="12" t="str">
        <v/>
      </c>
      <c r="F199" s="11" t="str">
        <f>IF($A199&lt;&gt;"",MAXIFS(Token!$C:$C,Token!$A:$A,$D199),)</f>
        <v/>
      </c>
      <c r="L199" s="21" t="str">
        <v/>
      </c>
    </row>
    <row r="200">
      <c r="A200" s="32">
        <f>IF(AND(IFERROR($H200,0)*$M200&gt;0,$G$2=$L200),$H200/86400+DATE(1970,1,1)+IF($H200*1&gt;=$G$5,$G$6,0),)</f>
        <v>0</v>
      </c>
      <c r="B200" s="22" t="str">
        <v/>
      </c>
      <c r="C200" s="12" t="str">
        <f>IF($A200&lt;&gt;"",MINIFS(Merchant!$A:$A,Merchant!$B:$B,$G$2),)</f>
        <v/>
      </c>
      <c r="D200" s="12" t="s">
        <f>IF($A200&lt;&gt;"",$N200,)</f>
      </c>
      <c r="E200" s="12" t="str">
        <v/>
      </c>
      <c r="F200" s="11" t="str">
        <f>IF($A200&lt;&gt;"",MAXIFS(Token!$C:$C,Token!$A:$A,$D200),)</f>
        <v/>
      </c>
      <c r="L200" s="21" t="str">
        <v/>
      </c>
    </row>
    <row r="201">
      <c r="A201" s="32">
        <f>IF(AND(IFERROR($H201,0)*$M201&gt;0,$G$2=$L201),$H201/86400+DATE(1970,1,1)+IF($H201*1&gt;=$G$5,$G$6,0),)</f>
        <v>0</v>
      </c>
      <c r="B201" s="22" t="str">
        <v/>
      </c>
      <c r="C201" s="12" t="str">
        <f>IF($A201&lt;&gt;"",MINIFS(Merchant!$A:$A,Merchant!$B:$B,$G$2),)</f>
        <v/>
      </c>
      <c r="D201" s="12" t="s">
        <f>IF($A201&lt;&gt;"",$N201,)</f>
      </c>
      <c r="E201" s="12" t="str">
        <v/>
      </c>
      <c r="F201" s="11" t="str">
        <f>IF($A201&lt;&gt;"",MAXIFS(Token!$C:$C,Token!$A:$A,$D201),)</f>
        <v/>
      </c>
      <c r="L201" s="21" t="str">
        <v/>
      </c>
    </row>
    <row r="202">
      <c r="A202" s="32">
        <f>IF(AND(IFERROR($H202,0)*$M202&gt;0,$G$2=$L202),$H202/86400+DATE(1970,1,1)+IF($H202*1&gt;=$G$5,$G$6,0),)</f>
        <v>0</v>
      </c>
      <c r="B202" s="22" t="str">
        <v/>
      </c>
      <c r="C202" s="12" t="str">
        <f>IF($A202&lt;&gt;"",MINIFS(Merchant!$A:$A,Merchant!$B:$B,$G$2),)</f>
        <v/>
      </c>
      <c r="D202" s="12" t="s">
        <f>IF($A202&lt;&gt;"",$N202,)</f>
      </c>
      <c r="E202" s="12" t="str">
        <v/>
      </c>
      <c r="F202" s="11" t="str">
        <f>IF($A202&lt;&gt;"",MAXIFS(Token!$C:$C,Token!$A:$A,$D202),)</f>
        <v/>
      </c>
      <c r="L202" s="21" t="str">
        <v/>
      </c>
    </row>
    <row r="203">
      <c r="A203" s="32">
        <f>IF(AND(IFERROR($H203,0)*$M203&gt;0,$G$2=$L203),$H203/86400+DATE(1970,1,1)+IF($H203*1&gt;=$G$5,$G$6,0),)</f>
        <v>0</v>
      </c>
      <c r="B203" s="22" t="str">
        <v/>
      </c>
      <c r="C203" s="12" t="str">
        <f>IF($A203&lt;&gt;"",MINIFS(Merchant!$A:$A,Merchant!$B:$B,$G$2),)</f>
        <v/>
      </c>
      <c r="D203" s="12" t="s">
        <f>IF($A203&lt;&gt;"",$N203,)</f>
      </c>
      <c r="E203" s="12" t="str">
        <v/>
      </c>
      <c r="F203" s="11" t="str">
        <f>IF($A203&lt;&gt;"",MAXIFS(Token!$C:$C,Token!$A:$A,$D203),)</f>
        <v/>
      </c>
      <c r="L203" s="21" t="str">
        <v/>
      </c>
    </row>
    <row r="204">
      <c r="A204" s="32">
        <f>IF(AND(IFERROR($H204,0)*$M204&gt;0,$G$2=$L204),$H204/86400+DATE(1970,1,1)+IF($H204*1&gt;=$G$5,$G$6,0),)</f>
        <v>0</v>
      </c>
      <c r="B204" s="22" t="str">
        <v/>
      </c>
      <c r="C204" s="12" t="str">
        <f>IF($A204&lt;&gt;"",MINIFS(Merchant!$A:$A,Merchant!$B:$B,$G$2),)</f>
        <v/>
      </c>
      <c r="D204" s="12" t="s">
        <f>IF($A204&lt;&gt;"",$N204,)</f>
      </c>
      <c r="E204" s="12" t="str">
        <v/>
      </c>
      <c r="F204" s="11" t="str">
        <f>IF($A204&lt;&gt;"",MAXIFS(Token!$C:$C,Token!$A:$A,$D204),)</f>
        <v/>
      </c>
      <c r="L204" s="21" t="str">
        <v/>
      </c>
    </row>
    <row r="205">
      <c r="A205" s="32">
        <f>IF(AND(IFERROR($H205,0)*$M205&gt;0,$G$2=$L205),$H205/86400+DATE(1970,1,1)+IF($H205*1&gt;=$G$5,$G$6,0),)</f>
        <v>0</v>
      </c>
      <c r="B205" s="22" t="str">
        <v/>
      </c>
      <c r="C205" s="12" t="str">
        <f>IF($A205&lt;&gt;"",MINIFS(Merchant!$A:$A,Merchant!$B:$B,$G$2),)</f>
        <v/>
      </c>
      <c r="D205" s="12" t="s">
        <f>IF($A205&lt;&gt;"",$N205,)</f>
      </c>
      <c r="E205" s="12" t="str">
        <v/>
      </c>
      <c r="F205" s="11" t="str">
        <f>IF($A205&lt;&gt;"",MAXIFS(Token!$C:$C,Token!$A:$A,$D205),)</f>
        <v/>
      </c>
      <c r="L205" s="21" t="str">
        <v/>
      </c>
    </row>
    <row r="206">
      <c r="A206" s="32">
        <f>IF(AND(IFERROR($H206,0)*$M206&gt;0,$G$2=$L206),$H206/86400+DATE(1970,1,1)+IF($H206*1&gt;=$G$5,$G$6,0),)</f>
        <v>0</v>
      </c>
      <c r="B206" s="22" t="str">
        <v/>
      </c>
      <c r="C206" s="12" t="str">
        <f>IF($A206&lt;&gt;"",MINIFS(Merchant!$A:$A,Merchant!$B:$B,$G$2),)</f>
        <v/>
      </c>
      <c r="D206" s="12" t="s">
        <f>IF($A206&lt;&gt;"",$N206,)</f>
      </c>
      <c r="E206" s="12" t="str">
        <v/>
      </c>
      <c r="F206" s="11" t="str">
        <f>IF($A206&lt;&gt;"",MAXIFS(Token!$C:$C,Token!$A:$A,$D206),)</f>
        <v/>
      </c>
      <c r="L206" s="21" t="str">
        <v/>
      </c>
    </row>
    <row r="207">
      <c r="A207" s="32">
        <f>IF(AND(IFERROR($H207,0)*$M207&gt;0,$G$2=$L207),$H207/86400+DATE(1970,1,1)+IF($H207*1&gt;=$G$5,$G$6,0),)</f>
        <v>0</v>
      </c>
      <c r="B207" s="22" t="str">
        <v/>
      </c>
      <c r="C207" s="12" t="str">
        <f>IF($A207&lt;&gt;"",MINIFS(Merchant!$A:$A,Merchant!$B:$B,$G$2),)</f>
        <v/>
      </c>
      <c r="D207" s="12" t="s">
        <f>IF($A207&lt;&gt;"",$N207,)</f>
      </c>
      <c r="E207" s="12" t="str">
        <v/>
      </c>
      <c r="F207" s="11" t="str">
        <f>IF($A207&lt;&gt;"",MAXIFS(Token!$C:$C,Token!$A:$A,$D207),)</f>
        <v/>
      </c>
      <c r="L207" s="21" t="str">
        <v/>
      </c>
    </row>
    <row r="208">
      <c r="A208" s="32">
        <f>IF(AND(IFERROR($H208,0)*$M208&gt;0,$G$2=$L208),$H208/86400+DATE(1970,1,1)+IF($H208*1&gt;=$G$5,$G$6,0),)</f>
        <v>0</v>
      </c>
      <c r="B208" s="22" t="str">
        <v/>
      </c>
      <c r="C208" s="12" t="str">
        <f>IF($A208&lt;&gt;"",MINIFS(Merchant!$A:$A,Merchant!$B:$B,$G$2),)</f>
        <v/>
      </c>
      <c r="D208" s="12" t="s">
        <f>IF($A208&lt;&gt;"",$N208,)</f>
      </c>
      <c r="E208" s="12" t="str">
        <v/>
      </c>
      <c r="F208" s="11" t="str">
        <f>IF($A208&lt;&gt;"",MAXIFS(Token!$C:$C,Token!$A:$A,$D208),)</f>
        <v/>
      </c>
      <c r="L208" s="21" t="str">
        <v/>
      </c>
    </row>
    <row r="209">
      <c r="A209" s="32">
        <f>IF(AND(IFERROR($H209,0)*$M209&gt;0,$G$2=$L209),$H209/86400+DATE(1970,1,1)+IF($H209*1&gt;=$G$5,$G$6,0),)</f>
        <v>0</v>
      </c>
      <c r="B209" s="22" t="str">
        <v/>
      </c>
      <c r="C209" s="12" t="str">
        <f>IF($A209&lt;&gt;"",MINIFS(Merchant!$A:$A,Merchant!$B:$B,$G$2),)</f>
        <v/>
      </c>
      <c r="D209" s="12" t="s">
        <f>IF($A209&lt;&gt;"",$N209,)</f>
      </c>
      <c r="E209" s="12" t="str">
        <v/>
      </c>
      <c r="F209" s="11" t="str">
        <f>IF($A209&lt;&gt;"",MAXIFS(Token!$C:$C,Token!$A:$A,$D209),)</f>
        <v/>
      </c>
      <c r="L209" s="21" t="str">
        <v/>
      </c>
    </row>
    <row r="210">
      <c r="A210" s="32">
        <f>IF(AND(IFERROR($H210,0)*$M210&gt;0,$G$2=$L210),$H210/86400+DATE(1970,1,1)+IF($H210*1&gt;=$G$5,$G$6,0),)</f>
        <v>0</v>
      </c>
      <c r="B210" s="22" t="str">
        <v/>
      </c>
      <c r="C210" s="12" t="str">
        <f>IF($A210&lt;&gt;"",MINIFS(Merchant!$A:$A,Merchant!$B:$B,$G$2),)</f>
        <v/>
      </c>
      <c r="D210" s="12" t="s">
        <f>IF($A210&lt;&gt;"",$N210,)</f>
      </c>
      <c r="E210" s="12" t="str">
        <v/>
      </c>
      <c r="F210" s="11" t="str">
        <f>IF($A210&lt;&gt;"",MAXIFS(Token!$C:$C,Token!$A:$A,$D210),)</f>
        <v/>
      </c>
      <c r="L210" s="21" t="str">
        <v/>
      </c>
    </row>
    <row r="211">
      <c r="A211" s="32">
        <f>IF(AND(IFERROR($H211,0)*$M211&gt;0,$G$2=$L211),$H211/86400+DATE(1970,1,1)+IF($H211*1&gt;=$G$5,$G$6,0),)</f>
        <v>0</v>
      </c>
      <c r="B211" s="22" t="str">
        <v/>
      </c>
      <c r="C211" s="12" t="str">
        <f>IF($A211&lt;&gt;"",MINIFS(Merchant!$A:$A,Merchant!$B:$B,$G$2),)</f>
        <v/>
      </c>
      <c r="D211" s="12" t="s">
        <f>IF($A211&lt;&gt;"",$N211,)</f>
      </c>
      <c r="E211" s="12" t="str">
        <v/>
      </c>
      <c r="F211" s="11" t="str">
        <f>IF($A211&lt;&gt;"",MAXIFS(Token!$C:$C,Token!$A:$A,$D211),)</f>
        <v/>
      </c>
      <c r="L211" s="21" t="str">
        <v/>
      </c>
    </row>
    <row r="212">
      <c r="A212" s="32">
        <f>IF(AND(IFERROR($H212,0)*$M212&gt;0,$G$2=$L212),$H212/86400+DATE(1970,1,1)+IF($H212*1&gt;=$G$5,$G$6,0),)</f>
        <v>0</v>
      </c>
      <c r="B212" s="22" t="str">
        <v/>
      </c>
      <c r="C212" s="12" t="str">
        <f>IF($A212&lt;&gt;"",MINIFS(Merchant!$A:$A,Merchant!$B:$B,$G$2),)</f>
        <v/>
      </c>
      <c r="D212" s="12" t="s">
        <f>IF($A212&lt;&gt;"",$N212,)</f>
      </c>
      <c r="E212" s="12" t="str">
        <v/>
      </c>
      <c r="F212" s="11" t="str">
        <f>IF($A212&lt;&gt;"",MAXIFS(Token!$C:$C,Token!$A:$A,$D212),)</f>
        <v/>
      </c>
      <c r="L212" s="21" t="str">
        <v/>
      </c>
    </row>
    <row r="213">
      <c r="A213" s="32">
        <f>IF(AND(IFERROR($H213,0)*$M213&gt;0,$G$2=$L213),$H213/86400+DATE(1970,1,1)+IF($H213*1&gt;=$G$5,$G$6,0),)</f>
        <v>0</v>
      </c>
      <c r="B213" s="22" t="str">
        <v/>
      </c>
      <c r="C213" s="12" t="str">
        <f>IF($A213&lt;&gt;"",MINIFS(Merchant!$A:$A,Merchant!$B:$B,$G$2),)</f>
        <v/>
      </c>
      <c r="D213" s="12" t="s">
        <f>IF($A213&lt;&gt;"",$N213,)</f>
      </c>
      <c r="E213" s="12" t="str">
        <v/>
      </c>
      <c r="F213" s="11" t="str">
        <f>IF($A213&lt;&gt;"",MAXIFS(Token!$C:$C,Token!$A:$A,$D213),)</f>
        <v/>
      </c>
      <c r="L213" s="21" t="str">
        <v/>
      </c>
    </row>
    <row r="214">
      <c r="A214" s="32">
        <f>IF(AND(IFERROR($H214,0)*$M214&gt;0,$G$2=$L214),$H214/86400+DATE(1970,1,1)+IF($H214*1&gt;=$G$5,$G$6,0),)</f>
        <v>0</v>
      </c>
      <c r="B214" s="22" t="str">
        <v/>
      </c>
      <c r="C214" s="12" t="str">
        <f>IF($A214&lt;&gt;"",MINIFS(Merchant!$A:$A,Merchant!$B:$B,$G$2),)</f>
        <v/>
      </c>
      <c r="D214" s="12" t="s">
        <f>IF($A214&lt;&gt;"",$N214,)</f>
      </c>
      <c r="E214" s="12" t="str">
        <v/>
      </c>
      <c r="F214" s="11" t="str">
        <f>IF($A214&lt;&gt;"",MAXIFS(Token!$C:$C,Token!$A:$A,$D214),)</f>
        <v/>
      </c>
      <c r="L214" s="21" t="str">
        <v/>
      </c>
    </row>
    <row r="215">
      <c r="A215" s="32">
        <f>IF(AND(IFERROR($H215,0)*$M215&gt;0,$G$2=$L215),$H215/86400+DATE(1970,1,1)+IF($H215*1&gt;=$G$5,$G$6,0),)</f>
        <v>0</v>
      </c>
      <c r="B215" s="22" t="str">
        <v/>
      </c>
      <c r="C215" s="12" t="str">
        <f>IF($A215&lt;&gt;"",MINIFS(Merchant!$A:$A,Merchant!$B:$B,$G$2),)</f>
        <v/>
      </c>
      <c r="D215" s="12" t="s">
        <f>IF($A215&lt;&gt;"",$N215,)</f>
      </c>
      <c r="E215" s="12" t="str">
        <v/>
      </c>
      <c r="F215" s="11" t="str">
        <f>IF($A215&lt;&gt;"",MAXIFS(Token!$C:$C,Token!$A:$A,$D215),)</f>
        <v/>
      </c>
      <c r="L215" s="21" t="str">
        <v/>
      </c>
    </row>
    <row r="216">
      <c r="A216" s="32">
        <f>IF(AND(IFERROR($H216,0)*$M216&gt;0,$G$2=$L216),$H216/86400+DATE(1970,1,1)+IF($H216*1&gt;=$G$5,$G$6,0),)</f>
        <v>0</v>
      </c>
      <c r="B216" s="22" t="str">
        <v/>
      </c>
      <c r="C216" s="12" t="str">
        <f>IF($A216&lt;&gt;"",MINIFS(Merchant!$A:$A,Merchant!$B:$B,$G$2),)</f>
        <v/>
      </c>
      <c r="D216" s="12" t="s">
        <f>IF($A216&lt;&gt;"",$N216,)</f>
      </c>
      <c r="E216" s="12" t="str">
        <v/>
      </c>
      <c r="F216" s="11" t="str">
        <f>IF($A216&lt;&gt;"",MAXIFS(Token!$C:$C,Token!$A:$A,$D216),)</f>
        <v/>
      </c>
      <c r="L216" s="21" t="str">
        <v/>
      </c>
    </row>
    <row r="217">
      <c r="A217" s="32">
        <f>IF(AND(IFERROR($H217,0)*$M217&gt;0,$G$2=$L217),$H217/86400+DATE(1970,1,1)+IF($H217*1&gt;=$G$5,$G$6,0),)</f>
        <v>0</v>
      </c>
      <c r="B217" s="22" t="str">
        <v/>
      </c>
      <c r="C217" s="12" t="str">
        <f>IF($A217&lt;&gt;"",MINIFS(Merchant!$A:$A,Merchant!$B:$B,$G$2),)</f>
        <v/>
      </c>
      <c r="D217" s="12" t="s">
        <f>IF($A217&lt;&gt;"",$N217,)</f>
      </c>
      <c r="E217" s="12" t="str">
        <v/>
      </c>
      <c r="F217" s="11" t="str">
        <f>IF($A217&lt;&gt;"",MAXIFS(Token!$C:$C,Token!$A:$A,$D217),)</f>
        <v/>
      </c>
      <c r="L217" s="21" t="str">
        <v/>
      </c>
    </row>
    <row r="218">
      <c r="A218" s="32">
        <f>IF(AND(IFERROR($H218,0)*$M218&gt;0,$G$2=$L218),$H218/86400+DATE(1970,1,1)+IF($H218*1&gt;=$G$5,$G$6,0),)</f>
        <v>0</v>
      </c>
      <c r="B218" s="22" t="str">
        <v/>
      </c>
      <c r="C218" s="12" t="str">
        <f>IF($A218&lt;&gt;"",MINIFS(Merchant!$A:$A,Merchant!$B:$B,$G$2),)</f>
        <v/>
      </c>
      <c r="D218" s="12" t="s">
        <f>IF($A218&lt;&gt;"",$N218,)</f>
      </c>
      <c r="E218" s="12" t="str">
        <v/>
      </c>
      <c r="F218" s="11" t="str">
        <f>IF($A218&lt;&gt;"",MAXIFS(Token!$C:$C,Token!$A:$A,$D218),)</f>
        <v/>
      </c>
      <c r="L218" s="21" t="str">
        <v/>
      </c>
    </row>
    <row r="219">
      <c r="A219" s="32">
        <f>IF(AND(IFERROR($H219,0)*$M219&gt;0,$G$2=$L219),$H219/86400+DATE(1970,1,1)+IF($H219*1&gt;=$G$5,$G$6,0),)</f>
        <v>0</v>
      </c>
      <c r="B219" s="22" t="str">
        <v/>
      </c>
      <c r="C219" s="12" t="str">
        <f>IF($A219&lt;&gt;"",MINIFS(Merchant!$A:$A,Merchant!$B:$B,$G$2),)</f>
        <v/>
      </c>
      <c r="D219" s="12" t="s">
        <f>IF($A219&lt;&gt;"",$N219,)</f>
      </c>
      <c r="E219" s="12" t="str">
        <v/>
      </c>
      <c r="F219" s="11" t="str">
        <f>IF($A219&lt;&gt;"",MAXIFS(Token!$C:$C,Token!$A:$A,$D219),)</f>
        <v/>
      </c>
      <c r="L219" s="21" t="str">
        <v/>
      </c>
    </row>
    <row r="220">
      <c r="A220" s="32">
        <f>IF(AND(IFERROR($H220,0)*$M220&gt;0,$G$2=$L220),$H220/86400+DATE(1970,1,1)+IF($H220*1&gt;=$G$5,$G$6,0),)</f>
        <v>0</v>
      </c>
      <c r="B220" s="22" t="str">
        <v/>
      </c>
      <c r="C220" s="12" t="str">
        <f>IF($A220&lt;&gt;"",MINIFS(Merchant!$A:$A,Merchant!$B:$B,$G$2),)</f>
        <v/>
      </c>
      <c r="D220" s="12" t="s">
        <f>IF($A220&lt;&gt;"",$N220,)</f>
      </c>
      <c r="E220" s="12" t="str">
        <v/>
      </c>
      <c r="F220" s="11" t="str">
        <f>IF($A220&lt;&gt;"",MAXIFS(Token!$C:$C,Token!$A:$A,$D220),)</f>
        <v/>
      </c>
      <c r="L220" s="21" t="str">
        <v/>
      </c>
    </row>
    <row r="221">
      <c r="A221" s="32">
        <f>IF(AND(IFERROR($H221,0)*$M221&gt;0,$G$2=$L221),$H221/86400+DATE(1970,1,1)+IF($H221*1&gt;=$G$5,$G$6,0),)</f>
        <v>0</v>
      </c>
      <c r="B221" s="22" t="str">
        <v/>
      </c>
      <c r="C221" s="12" t="str">
        <f>IF($A221&lt;&gt;"",MINIFS(Merchant!$A:$A,Merchant!$B:$B,$G$2),)</f>
        <v/>
      </c>
      <c r="D221" s="12" t="s">
        <f>IF($A221&lt;&gt;"",$N221,)</f>
      </c>
      <c r="E221" s="12" t="str">
        <v/>
      </c>
      <c r="F221" s="11" t="str">
        <f>IF($A221&lt;&gt;"",MAXIFS(Token!$C:$C,Token!$A:$A,$D221),)</f>
        <v/>
      </c>
      <c r="L221" s="21" t="str">
        <v/>
      </c>
    </row>
    <row r="222">
      <c r="A222" s="32">
        <f>IF(AND(IFERROR($H222,0)*$M222&gt;0,$G$2=$L222),$H222/86400+DATE(1970,1,1)+IF($H222*1&gt;=$G$5,$G$6,0),)</f>
        <v>0</v>
      </c>
      <c r="B222" s="22" t="str">
        <v/>
      </c>
      <c r="C222" s="12" t="str">
        <f>IF($A222&lt;&gt;"",MINIFS(Merchant!$A:$A,Merchant!$B:$B,$G$2),)</f>
        <v/>
      </c>
      <c r="D222" s="12" t="s">
        <f>IF($A222&lt;&gt;"",$N222,)</f>
      </c>
      <c r="E222" s="12" t="str">
        <v/>
      </c>
      <c r="F222" s="11" t="str">
        <f>IF($A222&lt;&gt;"",MAXIFS(Token!$C:$C,Token!$A:$A,$D222),)</f>
        <v/>
      </c>
      <c r="L222" s="21" t="str">
        <v/>
      </c>
    </row>
    <row r="223">
      <c r="A223" s="32">
        <f>IF(AND(IFERROR($H223,0)*$M223&gt;0,$G$2=$L223),$H223/86400+DATE(1970,1,1)+IF($H223*1&gt;=$G$5,$G$6,0),)</f>
        <v>0</v>
      </c>
      <c r="B223" s="22" t="str">
        <v/>
      </c>
      <c r="C223" s="12" t="str">
        <f>IF($A223&lt;&gt;"",MINIFS(Merchant!$A:$A,Merchant!$B:$B,$G$2),)</f>
        <v/>
      </c>
      <c r="D223" s="12" t="s">
        <f>IF($A223&lt;&gt;"",$N223,)</f>
      </c>
      <c r="E223" s="12" t="str">
        <v/>
      </c>
      <c r="F223" s="11" t="str">
        <f>IF($A223&lt;&gt;"",MAXIFS(Token!$C:$C,Token!$A:$A,$D223),)</f>
        <v/>
      </c>
      <c r="L223" s="21" t="str">
        <v/>
      </c>
    </row>
    <row r="224">
      <c r="A224" s="32">
        <f>IF(AND(IFERROR($H224,0)*$M224&gt;0,$G$2=$L224),$H224/86400+DATE(1970,1,1)+IF($H224*1&gt;=$G$5,$G$6,0),)</f>
        <v>0</v>
      </c>
      <c r="B224" s="22" t="str">
        <v/>
      </c>
      <c r="C224" s="12" t="str">
        <f>IF($A224&lt;&gt;"",MINIFS(Merchant!$A:$A,Merchant!$B:$B,$G$2),)</f>
        <v/>
      </c>
      <c r="D224" s="12" t="s">
        <f>IF($A224&lt;&gt;"",$N224,)</f>
      </c>
      <c r="E224" s="12" t="str">
        <v/>
      </c>
      <c r="F224" s="11" t="str">
        <f>IF($A224&lt;&gt;"",MAXIFS(Token!$C:$C,Token!$A:$A,$D224),)</f>
        <v/>
      </c>
      <c r="L224" s="21" t="str">
        <v/>
      </c>
    </row>
    <row r="225">
      <c r="A225" s="32">
        <f>IF(AND(IFERROR($H225,0)*$M225&gt;0,$G$2=$L225),$H225/86400+DATE(1970,1,1)+IF($H225*1&gt;=$G$5,$G$6,0),)</f>
        <v>0</v>
      </c>
      <c r="B225" s="22" t="str">
        <v/>
      </c>
      <c r="C225" s="12" t="str">
        <f>IF($A225&lt;&gt;"",MINIFS(Merchant!$A:$A,Merchant!$B:$B,$G$2),)</f>
        <v/>
      </c>
      <c r="D225" s="12" t="s">
        <f>IF($A225&lt;&gt;"",$N225,)</f>
      </c>
      <c r="E225" s="12" t="str">
        <v/>
      </c>
      <c r="F225" s="11" t="str">
        <f>IF($A225&lt;&gt;"",MAXIFS(Token!$C:$C,Token!$A:$A,$D225),)</f>
        <v/>
      </c>
      <c r="L225" s="21" t="str">
        <v/>
      </c>
    </row>
    <row r="226">
      <c r="A226" s="32">
        <f>IF(AND(IFERROR($H226,0)*$M226&gt;0,$G$2=$L226),$H226/86400+DATE(1970,1,1)+IF($H226*1&gt;=$G$5,$G$6,0),)</f>
        <v>0</v>
      </c>
      <c r="B226" s="22" t="str">
        <v/>
      </c>
      <c r="C226" s="12" t="str">
        <f>IF($A226&lt;&gt;"",MINIFS(Merchant!$A:$A,Merchant!$B:$B,$G$2),)</f>
        <v/>
      </c>
      <c r="D226" s="12" t="s">
        <f>IF($A226&lt;&gt;"",$N226,)</f>
      </c>
      <c r="E226" s="12" t="str">
        <v/>
      </c>
      <c r="F226" s="11" t="str">
        <f>IF($A226&lt;&gt;"",MAXIFS(Token!$C:$C,Token!$A:$A,$D226),)</f>
        <v/>
      </c>
      <c r="L226" s="21" t="str">
        <v/>
      </c>
    </row>
    <row r="227">
      <c r="A227" s="32">
        <f>IF(AND(IFERROR($H227,0)*$M227&gt;0,$G$2=$L227),$H227/86400+DATE(1970,1,1)+IF($H227*1&gt;=$G$5,$G$6,0),)</f>
        <v>0</v>
      </c>
      <c r="B227" s="22" t="str">
        <v/>
      </c>
      <c r="C227" s="12" t="str">
        <f>IF($A227&lt;&gt;"",MINIFS(Merchant!$A:$A,Merchant!$B:$B,$G$2),)</f>
        <v/>
      </c>
      <c r="D227" s="12" t="s">
        <f>IF($A227&lt;&gt;"",$N227,)</f>
      </c>
      <c r="E227" s="12" t="str">
        <v/>
      </c>
      <c r="F227" s="11" t="str">
        <f>IF($A227&lt;&gt;"",MAXIFS(Token!$C:$C,Token!$A:$A,$D227),)</f>
        <v/>
      </c>
      <c r="L227" s="21" t="str">
        <v/>
      </c>
    </row>
    <row r="228">
      <c r="A228" s="32">
        <f>IF(AND(IFERROR($H228,0)*$M228&gt;0,$G$2=$L228),$H228/86400+DATE(1970,1,1)+IF($H228*1&gt;=$G$5,$G$6,0),)</f>
        <v>0</v>
      </c>
      <c r="B228" s="22" t="str">
        <v/>
      </c>
      <c r="C228" s="12" t="str">
        <f>IF($A228&lt;&gt;"",MINIFS(Merchant!$A:$A,Merchant!$B:$B,$G$2),)</f>
        <v/>
      </c>
      <c r="D228" s="12" t="s">
        <f>IF($A228&lt;&gt;"",$N228,)</f>
      </c>
      <c r="E228" s="12" t="str">
        <v/>
      </c>
      <c r="F228" s="11" t="str">
        <f>IF($A228&lt;&gt;"",MAXIFS(Token!$C:$C,Token!$A:$A,$D228),)</f>
        <v/>
      </c>
      <c r="L228" s="21" t="str">
        <v/>
      </c>
    </row>
    <row r="229">
      <c r="A229" s="32">
        <f>IF(AND(IFERROR($H229,0)*$M229&gt;0,$G$2=$L229),$H229/86400+DATE(1970,1,1)+IF($H229*1&gt;=$G$5,$G$6,0),)</f>
        <v>0</v>
      </c>
      <c r="B229" s="22" t="str">
        <v/>
      </c>
      <c r="C229" s="12" t="str">
        <f>IF($A229&lt;&gt;"",MINIFS(Merchant!$A:$A,Merchant!$B:$B,$G$2),)</f>
        <v/>
      </c>
      <c r="D229" s="12" t="s">
        <f>IF($A229&lt;&gt;"",$N229,)</f>
      </c>
      <c r="E229" s="12" t="str">
        <v/>
      </c>
      <c r="F229" s="11" t="str">
        <f>IF($A229&lt;&gt;"",MAXIFS(Token!$C:$C,Token!$A:$A,$D229),)</f>
        <v/>
      </c>
      <c r="L229" s="21" t="str">
        <v/>
      </c>
    </row>
    <row r="230">
      <c r="A230" s="32">
        <f>IF(AND(IFERROR($H230,0)*$M230&gt;0,$G$2=$L230),$H230/86400+DATE(1970,1,1)+IF($H230*1&gt;=$G$5,$G$6,0),)</f>
        <v>0</v>
      </c>
      <c r="B230" s="22" t="str">
        <v/>
      </c>
      <c r="C230" s="12" t="str">
        <f>IF($A230&lt;&gt;"",MINIFS(Merchant!$A:$A,Merchant!$B:$B,$G$2),)</f>
        <v/>
      </c>
      <c r="D230" s="12" t="s">
        <f>IF($A230&lt;&gt;"",$N230,)</f>
      </c>
      <c r="E230" s="12" t="str">
        <v/>
      </c>
      <c r="F230" s="11" t="str">
        <f>IF($A230&lt;&gt;"",MAXIFS(Token!$C:$C,Token!$A:$A,$D230),)</f>
        <v/>
      </c>
      <c r="L230" s="21" t="str">
        <v/>
      </c>
    </row>
    <row r="231">
      <c r="A231" s="32">
        <f>IF(AND(IFERROR($H231,0)*$M231&gt;0,$G$2=$L231),$H231/86400+DATE(1970,1,1)+IF($H231*1&gt;=$G$5,$G$6,0),)</f>
        <v>0</v>
      </c>
      <c r="B231" s="22" t="str">
        <v/>
      </c>
      <c r="C231" s="12" t="str">
        <f>IF($A231&lt;&gt;"",MINIFS(Merchant!$A:$A,Merchant!$B:$B,$G$2),)</f>
        <v/>
      </c>
      <c r="D231" s="12" t="s">
        <f>IF($A231&lt;&gt;"",$N231,)</f>
      </c>
      <c r="E231" s="12" t="str">
        <v/>
      </c>
      <c r="F231" s="11" t="str">
        <f>IF($A231&lt;&gt;"",MAXIFS(Token!$C:$C,Token!$A:$A,$D231),)</f>
        <v/>
      </c>
      <c r="L231" s="21" t="str">
        <v/>
      </c>
    </row>
    <row r="232">
      <c r="A232" s="32">
        <f>IF(AND(IFERROR($H232,0)*$M232&gt;0,$G$2=$L232),$H232/86400+DATE(1970,1,1)+IF($H232*1&gt;=$G$5,$G$6,0),)</f>
        <v>0</v>
      </c>
      <c r="B232" s="22" t="str">
        <v/>
      </c>
      <c r="C232" s="12" t="str">
        <f>IF($A232&lt;&gt;"",MINIFS(Merchant!$A:$A,Merchant!$B:$B,$G$2),)</f>
        <v/>
      </c>
      <c r="D232" s="12" t="s">
        <f>IF($A232&lt;&gt;"",$N232,)</f>
      </c>
      <c r="E232" s="12" t="str">
        <v/>
      </c>
      <c r="F232" s="11" t="str">
        <f>IF($A232&lt;&gt;"",MAXIFS(Token!$C:$C,Token!$A:$A,$D232),)</f>
        <v/>
      </c>
      <c r="L232" s="21" t="str">
        <v/>
      </c>
    </row>
    <row r="233">
      <c r="A233" s="32">
        <f>IF(AND(IFERROR($H233,0)*$M233&gt;0,$G$2=$L233),$H233/86400+DATE(1970,1,1)+IF($H233*1&gt;=$G$5,$G$6,0),)</f>
        <v>0</v>
      </c>
      <c r="B233" s="22" t="str">
        <v/>
      </c>
      <c r="C233" s="12" t="str">
        <f>IF($A233&lt;&gt;"",MINIFS(Merchant!$A:$A,Merchant!$B:$B,$G$2),)</f>
        <v/>
      </c>
      <c r="D233" s="12" t="s">
        <f>IF($A233&lt;&gt;"",$N233,)</f>
      </c>
      <c r="E233" s="12" t="str">
        <v/>
      </c>
      <c r="F233" s="11" t="str">
        <f>IF($A233&lt;&gt;"",MAXIFS(Token!$C:$C,Token!$A:$A,$D233),)</f>
        <v/>
      </c>
      <c r="L233" s="21" t="str">
        <v/>
      </c>
    </row>
    <row r="234">
      <c r="A234" s="32">
        <f>IF(AND(IFERROR($H234,0)*$M234&gt;0,$G$2=$L234),$H234/86400+DATE(1970,1,1)+IF($H234*1&gt;=$G$5,$G$6,0),)</f>
        <v>0</v>
      </c>
      <c r="B234" s="22" t="str">
        <v/>
      </c>
      <c r="C234" s="12" t="str">
        <f>IF($A234&lt;&gt;"",MINIFS(Merchant!$A:$A,Merchant!$B:$B,$G$2),)</f>
        <v/>
      </c>
      <c r="D234" s="12" t="s">
        <f>IF($A234&lt;&gt;"",$N234,)</f>
      </c>
      <c r="E234" s="12" t="str">
        <v/>
      </c>
      <c r="F234" s="11" t="str">
        <f>IF($A234&lt;&gt;"",MAXIFS(Token!$C:$C,Token!$A:$A,$D234),)</f>
        <v/>
      </c>
      <c r="L234" s="21" t="str">
        <v/>
      </c>
    </row>
    <row r="235">
      <c r="A235" s="32">
        <f>IF(AND(IFERROR($H235,0)*$M235&gt;0,$G$2=$L235),$H235/86400+DATE(1970,1,1)+IF($H235*1&gt;=$G$5,$G$6,0),)</f>
        <v>0</v>
      </c>
      <c r="B235" s="22" t="str">
        <v/>
      </c>
      <c r="C235" s="12" t="str">
        <f>IF($A235&lt;&gt;"",MINIFS(Merchant!$A:$A,Merchant!$B:$B,$G$2),)</f>
        <v/>
      </c>
      <c r="D235" s="12" t="s">
        <f>IF($A235&lt;&gt;"",$N235,)</f>
      </c>
      <c r="E235" s="12" t="str">
        <v/>
      </c>
      <c r="F235" s="11" t="str">
        <f>IF($A235&lt;&gt;"",MAXIFS(Token!$C:$C,Token!$A:$A,$D235),)</f>
        <v/>
      </c>
      <c r="L235" s="21" t="str">
        <v/>
      </c>
    </row>
    <row r="236">
      <c r="A236" s="32">
        <f>IF(AND(IFERROR($H236,0)*$M236&gt;0,$G$2=$L236),$H236/86400+DATE(1970,1,1)+IF($H236*1&gt;=$G$5,$G$6,0),)</f>
        <v>0</v>
      </c>
      <c r="B236" s="22" t="str">
        <v/>
      </c>
      <c r="C236" s="12" t="str">
        <f>IF($A236&lt;&gt;"",MINIFS(Merchant!$A:$A,Merchant!$B:$B,$G$2),)</f>
        <v/>
      </c>
      <c r="D236" s="12" t="s">
        <f>IF($A236&lt;&gt;"",$N236,)</f>
      </c>
      <c r="E236" s="12" t="str">
        <v/>
      </c>
      <c r="F236" s="11" t="str">
        <f>IF($A236&lt;&gt;"",MAXIFS(Token!$C:$C,Token!$A:$A,$D236),)</f>
        <v/>
      </c>
      <c r="L236" s="21" t="str">
        <v/>
      </c>
    </row>
    <row r="237">
      <c r="A237" s="32">
        <f>IF(AND(IFERROR($H237,0)*$M237&gt;0,$G$2=$L237),$H237/86400+DATE(1970,1,1)+IF($H237*1&gt;=$G$5,$G$6,0),)</f>
        <v>0</v>
      </c>
      <c r="B237" s="22" t="str">
        <v/>
      </c>
      <c r="C237" s="12" t="str">
        <f>IF($A237&lt;&gt;"",MINIFS(Merchant!$A:$A,Merchant!$B:$B,$G$2),)</f>
        <v/>
      </c>
      <c r="D237" s="12" t="s">
        <f>IF($A237&lt;&gt;"",$N237,)</f>
      </c>
      <c r="E237" s="12" t="str">
        <v/>
      </c>
      <c r="F237" s="11" t="str">
        <f>IF($A237&lt;&gt;"",MAXIFS(Token!$C:$C,Token!$A:$A,$D237),)</f>
        <v/>
      </c>
      <c r="L237" s="21" t="str">
        <v/>
      </c>
    </row>
    <row r="238">
      <c r="A238" s="32">
        <f>IF(AND(IFERROR($H238,0)*$M238&gt;0,$G$2=$L238),$H238/86400+DATE(1970,1,1)+IF($H238*1&gt;=$G$5,$G$6,0),)</f>
        <v>0</v>
      </c>
      <c r="B238" s="22" t="str">
        <v/>
      </c>
      <c r="C238" s="12" t="str">
        <f>IF($A238&lt;&gt;"",MINIFS(Merchant!$A:$A,Merchant!$B:$B,$G$2),)</f>
        <v/>
      </c>
      <c r="D238" s="12" t="s">
        <f>IF($A238&lt;&gt;"",$N238,)</f>
      </c>
      <c r="E238" s="12" t="str">
        <v/>
      </c>
      <c r="F238" s="11" t="str">
        <f>IF($A238&lt;&gt;"",MAXIFS(Token!$C:$C,Token!$A:$A,$D238),)</f>
        <v/>
      </c>
      <c r="L238" s="21" t="str">
        <v/>
      </c>
    </row>
    <row r="239">
      <c r="A239" s="32">
        <f>IF(AND(IFERROR($H239,0)*$M239&gt;0,$G$2=$L239),$H239/86400+DATE(1970,1,1)+IF($H239*1&gt;=$G$5,$G$6,0),)</f>
        <v>0</v>
      </c>
      <c r="B239" s="22" t="str">
        <v/>
      </c>
      <c r="C239" s="12" t="str">
        <f>IF($A239&lt;&gt;"",MINIFS(Merchant!$A:$A,Merchant!$B:$B,$G$2),)</f>
        <v/>
      </c>
      <c r="D239" s="12" t="s">
        <f>IF($A239&lt;&gt;"",$N239,)</f>
      </c>
      <c r="E239" s="12" t="str">
        <v/>
      </c>
      <c r="F239" s="11" t="str">
        <f>IF($A239&lt;&gt;"",MAXIFS(Token!$C:$C,Token!$A:$A,$D239),)</f>
        <v/>
      </c>
      <c r="L239" s="21" t="str">
        <v/>
      </c>
    </row>
    <row r="240">
      <c r="A240" s="32">
        <f>IF(AND(IFERROR($H240,0)*$M240&gt;0,$G$2=$L240),$H240/86400+DATE(1970,1,1)+IF($H240*1&gt;=$G$5,$G$6,0),)</f>
        <v>0</v>
      </c>
      <c r="B240" s="22" t="str">
        <v/>
      </c>
      <c r="C240" s="12" t="str">
        <f>IF($A240&lt;&gt;"",MINIFS(Merchant!$A:$A,Merchant!$B:$B,$G$2),)</f>
        <v/>
      </c>
      <c r="D240" s="12" t="s">
        <f>IF($A240&lt;&gt;"",$N240,)</f>
      </c>
      <c r="E240" s="12" t="str">
        <v/>
      </c>
      <c r="F240" s="11" t="str">
        <f>IF($A240&lt;&gt;"",MAXIFS(Token!$C:$C,Token!$A:$A,$D240),)</f>
        <v/>
      </c>
      <c r="L240" s="21" t="str">
        <v/>
      </c>
    </row>
    <row r="241">
      <c r="A241" s="32">
        <f>IF(AND(IFERROR($H241,0)*$M241&gt;0,$G$2=$L241),$H241/86400+DATE(1970,1,1)+IF($H241*1&gt;=$G$5,$G$6,0),)</f>
        <v>0</v>
      </c>
      <c r="B241" s="22" t="str">
        <v/>
      </c>
      <c r="C241" s="12" t="str">
        <f>IF($A241&lt;&gt;"",MINIFS(Merchant!$A:$A,Merchant!$B:$B,$G$2),)</f>
        <v/>
      </c>
      <c r="D241" s="12" t="s">
        <f>IF($A241&lt;&gt;"",$N241,)</f>
      </c>
      <c r="E241" s="12" t="str">
        <v/>
      </c>
      <c r="F241" s="11" t="str">
        <f>IF($A241&lt;&gt;"",MAXIFS(Token!$C:$C,Token!$A:$A,$D241),)</f>
        <v/>
      </c>
      <c r="L241" s="21" t="str">
        <v/>
      </c>
    </row>
    <row r="242">
      <c r="A242" s="32">
        <f>IF(AND(IFERROR($H242,0)*$M242&gt;0,$G$2=$L242),$H242/86400+DATE(1970,1,1)+IF($H242*1&gt;=$G$5,$G$6,0),)</f>
        <v>0</v>
      </c>
      <c r="B242" s="22" t="str">
        <v/>
      </c>
      <c r="C242" s="12" t="str">
        <f>IF($A242&lt;&gt;"",MINIFS(Merchant!$A:$A,Merchant!$B:$B,$G$2),)</f>
        <v/>
      </c>
      <c r="D242" s="12" t="s">
        <f>IF($A242&lt;&gt;"",$N242,)</f>
      </c>
      <c r="E242" s="12" t="str">
        <v/>
      </c>
      <c r="F242" s="11" t="str">
        <f>IF($A242&lt;&gt;"",MAXIFS(Token!$C:$C,Token!$A:$A,$D242),)</f>
        <v/>
      </c>
      <c r="L242" s="21" t="str">
        <v/>
      </c>
    </row>
    <row r="243">
      <c r="A243" s="32">
        <f>IF(AND(IFERROR($H243,0)*$M243&gt;0,$G$2=$L243),$H243/86400+DATE(1970,1,1)+IF($H243*1&gt;=$G$5,$G$6,0),)</f>
        <v>0</v>
      </c>
      <c r="B243" s="22" t="str">
        <v/>
      </c>
      <c r="C243" s="12" t="str">
        <f>IF($A243&lt;&gt;"",MINIFS(Merchant!$A:$A,Merchant!$B:$B,$G$2),)</f>
        <v/>
      </c>
      <c r="D243" s="12" t="s">
        <f>IF($A243&lt;&gt;"",$N243,)</f>
      </c>
      <c r="E243" s="12" t="str">
        <v/>
      </c>
      <c r="F243" s="11" t="str">
        <f>IF($A243&lt;&gt;"",MAXIFS(Token!$C:$C,Token!$A:$A,$D243),)</f>
        <v/>
      </c>
      <c r="L243" s="21" t="str">
        <v/>
      </c>
    </row>
    <row r="244">
      <c r="A244" s="32">
        <f>IF(AND(IFERROR($H244,0)*$M244&gt;0,$G$2=$L244),$H244/86400+DATE(1970,1,1)+IF($H244*1&gt;=$G$5,$G$6,0),)</f>
        <v>0</v>
      </c>
      <c r="B244" s="22" t="str">
        <v/>
      </c>
      <c r="C244" s="12" t="str">
        <f>IF($A244&lt;&gt;"",MINIFS(Merchant!$A:$A,Merchant!$B:$B,$G$2),)</f>
        <v/>
      </c>
      <c r="D244" s="12" t="s">
        <f>IF($A244&lt;&gt;"",$N244,)</f>
      </c>
      <c r="E244" s="12" t="str">
        <v/>
      </c>
      <c r="F244" s="11" t="str">
        <f>IF($A244&lt;&gt;"",MAXIFS(Token!$C:$C,Token!$A:$A,$D244),)</f>
        <v/>
      </c>
      <c r="L244" s="21" t="str">
        <v/>
      </c>
    </row>
    <row r="245">
      <c r="A245" s="32">
        <f>IF(AND(IFERROR($H245,0)*$M245&gt;0,$G$2=$L245),$H245/86400+DATE(1970,1,1)+IF($H245*1&gt;=$G$5,$G$6,0),)</f>
        <v>0</v>
      </c>
      <c r="B245" s="22" t="str">
        <v/>
      </c>
      <c r="C245" s="12" t="str">
        <f>IF($A245&lt;&gt;"",MINIFS(Merchant!$A:$A,Merchant!$B:$B,$G$2),)</f>
        <v/>
      </c>
      <c r="D245" s="12" t="s">
        <f>IF($A245&lt;&gt;"",$N245,)</f>
      </c>
      <c r="E245" s="12" t="str">
        <v/>
      </c>
      <c r="F245" s="11" t="str">
        <f>IF($A245&lt;&gt;"",MAXIFS(Token!$C:$C,Token!$A:$A,$D245),)</f>
        <v/>
      </c>
      <c r="L245" s="21" t="str">
        <v/>
      </c>
    </row>
    <row r="246">
      <c r="A246" s="32">
        <f>IF(AND(IFERROR($H246,0)*$M246&gt;0,$G$2=$L246),$H246/86400+DATE(1970,1,1)+IF($H246*1&gt;=$G$5,$G$6,0),)</f>
        <v>0</v>
      </c>
      <c r="B246" s="22" t="str">
        <v/>
      </c>
      <c r="C246" s="12" t="str">
        <f>IF($A246&lt;&gt;"",MINIFS(Merchant!$A:$A,Merchant!$B:$B,$G$2),)</f>
        <v/>
      </c>
      <c r="D246" s="12" t="s">
        <f>IF($A246&lt;&gt;"",$N246,)</f>
      </c>
      <c r="E246" s="12" t="str">
        <v/>
      </c>
      <c r="F246" s="11" t="str">
        <f>IF($A246&lt;&gt;"",MAXIFS(Token!$C:$C,Token!$A:$A,$D246),)</f>
        <v/>
      </c>
      <c r="L246" s="21" t="str">
        <v/>
      </c>
    </row>
    <row r="247">
      <c r="A247" s="32">
        <f>IF(AND(IFERROR($H247,0)*$M247&gt;0,$G$2=$L247),$H247/86400+DATE(1970,1,1)+IF($H247*1&gt;=$G$5,$G$6,0),)</f>
        <v>0</v>
      </c>
      <c r="B247" s="22" t="str">
        <v/>
      </c>
      <c r="C247" s="12" t="str">
        <f>IF($A247&lt;&gt;"",MINIFS(Merchant!$A:$A,Merchant!$B:$B,$G$2),)</f>
        <v/>
      </c>
      <c r="D247" s="12" t="s">
        <f>IF($A247&lt;&gt;"",$N247,)</f>
      </c>
      <c r="E247" s="12" t="str">
        <v/>
      </c>
      <c r="F247" s="11" t="str">
        <f>IF($A247&lt;&gt;"",MAXIFS(Token!$C:$C,Token!$A:$A,$D247),)</f>
        <v/>
      </c>
      <c r="L247" s="21" t="str">
        <v/>
      </c>
    </row>
    <row r="248">
      <c r="A248" s="32">
        <f>IF(AND(IFERROR($H248,0)*$M248&gt;0,$G$2=$L248),$H248/86400+DATE(1970,1,1)+IF($H248*1&gt;=$G$5,$G$6,0),)</f>
        <v>0</v>
      </c>
      <c r="B248" s="22" t="str">
        <v/>
      </c>
      <c r="C248" s="12" t="str">
        <f>IF($A248&lt;&gt;"",MINIFS(Merchant!$A:$A,Merchant!$B:$B,$G$2),)</f>
        <v/>
      </c>
      <c r="D248" s="12" t="s">
        <f>IF($A248&lt;&gt;"",$N248,)</f>
      </c>
      <c r="E248" s="12" t="str">
        <v/>
      </c>
      <c r="F248" s="11" t="str">
        <f>IF($A248&lt;&gt;"",MAXIFS(Token!$C:$C,Token!$A:$A,$D248),)</f>
        <v/>
      </c>
      <c r="L248" s="21" t="str">
        <v/>
      </c>
    </row>
    <row r="249">
      <c r="A249" s="32">
        <f>IF(AND(IFERROR($H249,0)*$M249&gt;0,$G$2=$L249),$H249/86400+DATE(1970,1,1)+IF($H249*1&gt;=$G$5,$G$6,0),)</f>
        <v>0</v>
      </c>
      <c r="B249" s="22" t="str">
        <v/>
      </c>
      <c r="C249" s="12" t="str">
        <f>IF($A249&lt;&gt;"",MINIFS(Merchant!$A:$A,Merchant!$B:$B,$G$2),)</f>
        <v/>
      </c>
      <c r="D249" s="12" t="s">
        <f>IF($A249&lt;&gt;"",$N249,)</f>
      </c>
      <c r="E249" s="12" t="str">
        <v/>
      </c>
      <c r="F249" s="11" t="str">
        <f>IF($A249&lt;&gt;"",MAXIFS(Token!$C:$C,Token!$A:$A,$D249),)</f>
        <v/>
      </c>
      <c r="L249" s="21" t="str">
        <v/>
      </c>
    </row>
    <row r="250">
      <c r="A250" s="32">
        <f>IF(AND(IFERROR($H250,0)*$M250&gt;0,$G$2=$L250),$H250/86400+DATE(1970,1,1)+IF($H250*1&gt;=$G$5,$G$6,0),)</f>
        <v>0</v>
      </c>
      <c r="B250" s="22" t="str">
        <v/>
      </c>
      <c r="C250" s="12" t="str">
        <f>IF($A250&lt;&gt;"",MINIFS(Merchant!$A:$A,Merchant!$B:$B,$G$2),)</f>
        <v/>
      </c>
      <c r="D250" s="12" t="s">
        <f>IF($A250&lt;&gt;"",$N250,)</f>
      </c>
      <c r="E250" s="12" t="str">
        <v/>
      </c>
      <c r="F250" s="11" t="str">
        <f>IF($A250&lt;&gt;"",MAXIFS(Token!$C:$C,Token!$A:$A,$D250),)</f>
        <v/>
      </c>
      <c r="L250" s="21" t="str">
        <v/>
      </c>
    </row>
    <row r="251">
      <c r="A251" s="32">
        <f>IF(AND(IFERROR($H251,0)*$M251&gt;0,$G$2=$L251),$H251/86400+DATE(1970,1,1)+IF($H251*1&gt;=$G$5,$G$6,0),)</f>
        <v>0</v>
      </c>
      <c r="B251" s="22" t="str">
        <v/>
      </c>
      <c r="C251" s="12" t="str">
        <f>IF($A251&lt;&gt;"",MINIFS(Merchant!$A:$A,Merchant!$B:$B,$G$2),)</f>
        <v/>
      </c>
      <c r="D251" s="12" t="s">
        <f>IF($A251&lt;&gt;"",$N251,)</f>
      </c>
      <c r="E251" s="12" t="str">
        <v/>
      </c>
      <c r="F251" s="11" t="str">
        <f>IF($A251&lt;&gt;"",MAXIFS(Token!$C:$C,Token!$A:$A,$D251),)</f>
        <v/>
      </c>
      <c r="L251" s="21" t="str">
        <v/>
      </c>
    </row>
    <row r="252">
      <c r="A252" s="32">
        <f>IF(AND(IFERROR($H252,0)*$M252&gt;0,$G$2=$L252),$H252/86400+DATE(1970,1,1)+IF($H252*1&gt;=$G$5,$G$6,0),)</f>
        <v>0</v>
      </c>
      <c r="B252" s="22" t="str">
        <v/>
      </c>
      <c r="C252" s="12" t="str">
        <f>IF($A252&lt;&gt;"",MINIFS(Merchant!$A:$A,Merchant!$B:$B,$G$2),)</f>
        <v/>
      </c>
      <c r="D252" s="12" t="s">
        <f>IF($A252&lt;&gt;"",$N252,)</f>
      </c>
      <c r="E252" s="12" t="str">
        <v/>
      </c>
      <c r="F252" s="11" t="str">
        <f>IF($A252&lt;&gt;"",MAXIFS(Token!$C:$C,Token!$A:$A,$D252),)</f>
        <v/>
      </c>
      <c r="L252" s="21" t="str">
        <v/>
      </c>
    </row>
    <row r="253">
      <c r="A253" s="32">
        <f>IF(AND(IFERROR($H253,0)*$M253&gt;0,$G$2=$L253),$H253/86400+DATE(1970,1,1)+IF($H253*1&gt;=$G$5,$G$6,0),)</f>
        <v>0</v>
      </c>
      <c r="B253" s="22" t="str">
        <v/>
      </c>
      <c r="C253" s="12" t="str">
        <f>IF($A253&lt;&gt;"",MINIFS(Merchant!$A:$A,Merchant!$B:$B,$G$2),)</f>
        <v/>
      </c>
      <c r="D253" s="12" t="s">
        <f>IF($A253&lt;&gt;"",$N253,)</f>
      </c>
      <c r="E253" s="12" t="str">
        <v/>
      </c>
      <c r="F253" s="11" t="str">
        <f>IF($A253&lt;&gt;"",MAXIFS(Token!$C:$C,Token!$A:$A,$D253),)</f>
        <v/>
      </c>
      <c r="L253" s="21" t="str">
        <v/>
      </c>
    </row>
    <row r="254">
      <c r="A254" s="32">
        <f>IF(AND(IFERROR($H254,0)*$M254&gt;0,$G$2=$L254),$H254/86400+DATE(1970,1,1)+IF($H254*1&gt;=$G$5,$G$6,0),)</f>
        <v>0</v>
      </c>
      <c r="B254" s="22" t="str">
        <v/>
      </c>
      <c r="C254" s="12" t="str">
        <f>IF($A254&lt;&gt;"",MINIFS(Merchant!$A:$A,Merchant!$B:$B,$G$2),)</f>
        <v/>
      </c>
      <c r="D254" s="12" t="s">
        <f>IF($A254&lt;&gt;"",$N254,)</f>
      </c>
      <c r="E254" s="12" t="str">
        <v/>
      </c>
      <c r="F254" s="11" t="str">
        <f>IF($A254&lt;&gt;"",MAXIFS(Token!$C:$C,Token!$A:$A,$D254),)</f>
        <v/>
      </c>
      <c r="L254" s="21" t="str">
        <v/>
      </c>
    </row>
    <row r="255">
      <c r="A255" s="32">
        <f>IF(AND(IFERROR($H255,0)*$M255&gt;0,$G$2=$L255),$H255/86400+DATE(1970,1,1)+IF($H255*1&gt;=$G$5,$G$6,0),)</f>
        <v>0</v>
      </c>
      <c r="B255" s="22" t="str">
        <v/>
      </c>
      <c r="C255" s="12" t="str">
        <f>IF($A255&lt;&gt;"",MINIFS(Merchant!$A:$A,Merchant!$B:$B,$G$2),)</f>
        <v/>
      </c>
      <c r="D255" s="12" t="s">
        <f>IF($A255&lt;&gt;"",$N255,)</f>
      </c>
      <c r="E255" s="12" t="str">
        <v/>
      </c>
      <c r="F255" s="11" t="str">
        <f>IF($A255&lt;&gt;"",MAXIFS(Token!$C:$C,Token!$A:$A,$D255),)</f>
        <v/>
      </c>
      <c r="L255" s="21" t="str">
        <v/>
      </c>
    </row>
    <row r="256">
      <c r="A256" s="32">
        <f>IF(AND(IFERROR($H256,0)*$M256&gt;0,$G$2=$L256),$H256/86400+DATE(1970,1,1)+IF($H256*1&gt;=$G$5,$G$6,0),)</f>
        <v>0</v>
      </c>
      <c r="B256" s="22" t="str">
        <v/>
      </c>
      <c r="C256" s="12" t="str">
        <f>IF($A256&lt;&gt;"",MINIFS(Merchant!$A:$A,Merchant!$B:$B,$G$2),)</f>
        <v/>
      </c>
      <c r="D256" s="12" t="s">
        <f>IF($A256&lt;&gt;"",$N256,)</f>
      </c>
      <c r="E256" s="12" t="str">
        <v/>
      </c>
      <c r="F256" s="11" t="str">
        <f>IF($A256&lt;&gt;"",MAXIFS(Token!$C:$C,Token!$A:$A,$D256),)</f>
        <v/>
      </c>
      <c r="L256" s="21" t="str">
        <v/>
      </c>
    </row>
    <row r="257">
      <c r="A257" s="32">
        <f>IF(AND(IFERROR($H257,0)*$M257&gt;0,$G$2=$L257),$H257/86400+DATE(1970,1,1)+IF($H257*1&gt;=$G$5,$G$6,0),)</f>
        <v>0</v>
      </c>
      <c r="B257" s="22" t="str">
        <v/>
      </c>
      <c r="C257" s="12" t="str">
        <f>IF($A257&lt;&gt;"",MINIFS(Merchant!$A:$A,Merchant!$B:$B,$G$2),)</f>
        <v/>
      </c>
      <c r="D257" s="12" t="s">
        <f>IF($A257&lt;&gt;"",$N257,)</f>
      </c>
      <c r="E257" s="12" t="str">
        <v/>
      </c>
      <c r="F257" s="11" t="str">
        <f>IF($A257&lt;&gt;"",MAXIFS(Token!$C:$C,Token!$A:$A,$D257),)</f>
        <v/>
      </c>
      <c r="L257" s="21" t="str">
        <v/>
      </c>
    </row>
    <row r="258">
      <c r="A258" s="32">
        <f>IF(AND(IFERROR($H258,0)*$M258&gt;0,$G$2=$L258),$H258/86400+DATE(1970,1,1)+IF($H258*1&gt;=$G$5,$G$6,0),)</f>
        <v>0</v>
      </c>
      <c r="B258" s="22" t="str">
        <v/>
      </c>
      <c r="C258" s="12" t="str">
        <f>IF($A258&lt;&gt;"",MINIFS(Merchant!$A:$A,Merchant!$B:$B,$G$2),)</f>
        <v/>
      </c>
      <c r="D258" s="12" t="s">
        <f>IF($A258&lt;&gt;"",$N258,)</f>
      </c>
      <c r="E258" s="12" t="str">
        <v/>
      </c>
      <c r="F258" s="11" t="str">
        <f>IF($A258&lt;&gt;"",MAXIFS(Token!$C:$C,Token!$A:$A,$D258),)</f>
        <v/>
      </c>
      <c r="L258" s="21" t="str">
        <v/>
      </c>
    </row>
    <row r="259">
      <c r="A259" s="32">
        <f>IF(AND(IFERROR($H259,0)*$M259&gt;0,$G$2=$L259),$H259/86400+DATE(1970,1,1)+IF($H259*1&gt;=$G$5,$G$6,0),)</f>
        <v>0</v>
      </c>
      <c r="B259" s="22" t="str">
        <v/>
      </c>
      <c r="C259" s="12" t="str">
        <f>IF($A259&lt;&gt;"",MINIFS(Merchant!$A:$A,Merchant!$B:$B,$G$2),)</f>
        <v/>
      </c>
      <c r="D259" s="12" t="s">
        <f>IF($A259&lt;&gt;"",$N259,)</f>
      </c>
      <c r="E259" s="12" t="str">
        <v/>
      </c>
      <c r="F259" s="11" t="str">
        <f>IF($A259&lt;&gt;"",MAXIFS(Token!$C:$C,Token!$A:$A,$D259),)</f>
        <v/>
      </c>
      <c r="L259" s="21" t="str">
        <v/>
      </c>
    </row>
    <row r="260">
      <c r="A260" s="32">
        <f>IF(AND(IFERROR($H260,0)*$M260&gt;0,$G$2=$L260),$H260/86400+DATE(1970,1,1)+IF($H260*1&gt;=$G$5,$G$6,0),)</f>
        <v>0</v>
      </c>
      <c r="B260" s="22" t="str">
        <v/>
      </c>
      <c r="C260" s="12" t="str">
        <f>IF($A260&lt;&gt;"",MINIFS(Merchant!$A:$A,Merchant!$B:$B,$G$2),)</f>
        <v/>
      </c>
      <c r="D260" s="12" t="s">
        <f>IF($A260&lt;&gt;"",$N260,)</f>
      </c>
      <c r="E260" s="12" t="str">
        <v/>
      </c>
      <c r="F260" s="11" t="str">
        <f>IF($A260&lt;&gt;"",MAXIFS(Token!$C:$C,Token!$A:$A,$D260),)</f>
        <v/>
      </c>
      <c r="L260" s="21" t="str">
        <v/>
      </c>
    </row>
    <row r="261">
      <c r="A261" s="32">
        <f>IF(AND(IFERROR($H261,0)*$M261&gt;0,$G$2=$L261),$H261/86400+DATE(1970,1,1)+IF($H261*1&gt;=$G$5,$G$6,0),)</f>
        <v>0</v>
      </c>
      <c r="B261" s="22" t="str">
        <v/>
      </c>
      <c r="C261" s="12" t="str">
        <f>IF($A261&lt;&gt;"",MINIFS(Merchant!$A:$A,Merchant!$B:$B,$G$2),)</f>
        <v/>
      </c>
      <c r="D261" s="12" t="s">
        <f>IF($A261&lt;&gt;"",$N261,)</f>
      </c>
      <c r="E261" s="12" t="str">
        <v/>
      </c>
      <c r="F261" s="11" t="str">
        <f>IF($A261&lt;&gt;"",MAXIFS(Token!$C:$C,Token!$A:$A,$D261),)</f>
        <v/>
      </c>
      <c r="L261" s="21" t="str">
        <v/>
      </c>
    </row>
    <row r="262">
      <c r="A262" s="32">
        <f>IF(AND(IFERROR($H262,0)*$M262&gt;0,$G$2=$L262),$H262/86400+DATE(1970,1,1)+IF($H262*1&gt;=$G$5,$G$6,0),)</f>
        <v>0</v>
      </c>
      <c r="B262" s="22" t="str">
        <v/>
      </c>
      <c r="C262" s="12" t="str">
        <f>IF($A262&lt;&gt;"",MINIFS(Merchant!$A:$A,Merchant!$B:$B,$G$2),)</f>
        <v/>
      </c>
      <c r="D262" s="12" t="s">
        <f>IF($A262&lt;&gt;"",$N262,)</f>
      </c>
      <c r="E262" s="12" t="str">
        <v/>
      </c>
      <c r="F262" s="11" t="str">
        <f>IF($A262&lt;&gt;"",MAXIFS(Token!$C:$C,Token!$A:$A,$D262),)</f>
        <v/>
      </c>
      <c r="L262" s="21" t="str">
        <v/>
      </c>
    </row>
    <row r="263">
      <c r="A263" s="32">
        <f>IF(AND(IFERROR($H263,0)*$M263&gt;0,$G$2=$L263),$H263/86400+DATE(1970,1,1)+IF($H263*1&gt;=$G$5,$G$6,0),)</f>
        <v>0</v>
      </c>
      <c r="B263" s="22" t="str">
        <v/>
      </c>
      <c r="C263" s="12" t="str">
        <f>IF($A263&lt;&gt;"",MINIFS(Merchant!$A:$A,Merchant!$B:$B,$G$2),)</f>
        <v/>
      </c>
      <c r="D263" s="12" t="s">
        <f>IF($A263&lt;&gt;"",$N263,)</f>
      </c>
      <c r="E263" s="12" t="str">
        <v/>
      </c>
      <c r="F263" s="11" t="str">
        <f>IF($A263&lt;&gt;"",MAXIFS(Token!$C:$C,Token!$A:$A,$D263),)</f>
        <v/>
      </c>
      <c r="L263" s="21" t="str">
        <v/>
      </c>
    </row>
    <row r="264">
      <c r="A264" s="32">
        <f>IF(AND(IFERROR($H264,0)*$M264&gt;0,$G$2=$L264),$H264/86400+DATE(1970,1,1)+IF($H264*1&gt;=$G$5,$G$6,0),)</f>
        <v>0</v>
      </c>
      <c r="B264" s="22" t="str">
        <v/>
      </c>
      <c r="C264" s="12" t="str">
        <f>IF($A264&lt;&gt;"",MINIFS(Merchant!$A:$A,Merchant!$B:$B,$G$2),)</f>
        <v/>
      </c>
      <c r="D264" s="12" t="s">
        <f>IF($A264&lt;&gt;"",$N264,)</f>
      </c>
      <c r="E264" s="12" t="str">
        <v/>
      </c>
      <c r="F264" s="11" t="str">
        <f>IF($A264&lt;&gt;"",MAXIFS(Token!$C:$C,Token!$A:$A,$D264),)</f>
        <v/>
      </c>
      <c r="L264" s="21" t="str">
        <v/>
      </c>
    </row>
    <row r="265">
      <c r="A265" s="32">
        <f>IF(AND(IFERROR($H265,0)*$M265&gt;0,$G$2=$L265),$H265/86400+DATE(1970,1,1)+IF($H265*1&gt;=$G$5,$G$6,0),)</f>
        <v>0</v>
      </c>
      <c r="B265" s="22" t="str">
        <v/>
      </c>
      <c r="C265" s="12" t="str">
        <f>IF($A265&lt;&gt;"",MINIFS(Merchant!$A:$A,Merchant!$B:$B,$G$2),)</f>
        <v/>
      </c>
      <c r="D265" s="12" t="s">
        <f>IF($A265&lt;&gt;"",$N265,)</f>
      </c>
      <c r="E265" s="12" t="str">
        <v/>
      </c>
      <c r="F265" s="11" t="str">
        <f>IF($A265&lt;&gt;"",MAXIFS(Token!$C:$C,Token!$A:$A,$D265),)</f>
        <v/>
      </c>
      <c r="L265" s="21" t="str">
        <v/>
      </c>
    </row>
    <row r="266">
      <c r="A266" s="32">
        <f>IF(AND(IFERROR($H266,0)*$M266&gt;0,$G$2=$L266),$H266/86400+DATE(1970,1,1)+IF($H266*1&gt;=$G$5,$G$6,0),)</f>
        <v>0</v>
      </c>
      <c r="B266" s="22" t="str">
        <v/>
      </c>
      <c r="C266" s="12" t="str">
        <f>IF($A266&lt;&gt;"",MINIFS(Merchant!$A:$A,Merchant!$B:$B,$G$2),)</f>
        <v/>
      </c>
      <c r="D266" s="12" t="s">
        <f>IF($A266&lt;&gt;"",$N266,)</f>
      </c>
      <c r="E266" s="12" t="str">
        <v/>
      </c>
      <c r="F266" s="11" t="str">
        <f>IF($A266&lt;&gt;"",MAXIFS(Token!$C:$C,Token!$A:$A,$D266),)</f>
        <v/>
      </c>
      <c r="L266" s="21" t="str">
        <v/>
      </c>
    </row>
    <row r="267">
      <c r="A267" s="32">
        <f>IF(AND(IFERROR($H267,0)*$M267&gt;0,$G$2=$L267),$H267/86400+DATE(1970,1,1)+IF($H267*1&gt;=$G$5,$G$6,0),)</f>
        <v>0</v>
      </c>
      <c r="B267" s="22" t="str">
        <v/>
      </c>
      <c r="C267" s="12" t="str">
        <f>IF($A267&lt;&gt;"",MINIFS(Merchant!$A:$A,Merchant!$B:$B,$G$2),)</f>
        <v/>
      </c>
      <c r="D267" s="12" t="s">
        <f>IF($A267&lt;&gt;"",$N267,)</f>
      </c>
      <c r="E267" s="12" t="str">
        <v/>
      </c>
      <c r="F267" s="11" t="str">
        <f>IF($A267&lt;&gt;"",MAXIFS(Token!$C:$C,Token!$A:$A,$D267),)</f>
        <v/>
      </c>
      <c r="L267" s="21" t="str">
        <v/>
      </c>
    </row>
    <row r="268">
      <c r="A268" s="32">
        <f>IF(AND(IFERROR($H268,0)*$M268&gt;0,$G$2=$L268),$H268/86400+DATE(1970,1,1)+IF($H268*1&gt;=$G$5,$G$6,0),)</f>
        <v>0</v>
      </c>
      <c r="B268" s="22" t="str">
        <v/>
      </c>
      <c r="C268" s="12" t="str">
        <f>IF($A268&lt;&gt;"",MINIFS(Merchant!$A:$A,Merchant!$B:$B,$G$2),)</f>
        <v/>
      </c>
      <c r="D268" s="12" t="s">
        <f>IF($A268&lt;&gt;"",$N268,)</f>
      </c>
      <c r="E268" s="12" t="str">
        <v/>
      </c>
      <c r="F268" s="11" t="str">
        <f>IF($A268&lt;&gt;"",MAXIFS(Token!$C:$C,Token!$A:$A,$D268),)</f>
        <v/>
      </c>
      <c r="L268" s="21" t="str">
        <v/>
      </c>
    </row>
    <row r="269">
      <c r="A269" s="32">
        <f>IF(AND(IFERROR($H269,0)*$M269&gt;0,$G$2=$L269),$H269/86400+DATE(1970,1,1)+IF($H269*1&gt;=$G$5,$G$6,0),)</f>
        <v>0</v>
      </c>
      <c r="B269" s="22" t="str">
        <v/>
      </c>
      <c r="C269" s="12" t="str">
        <f>IF($A269&lt;&gt;"",MINIFS(Merchant!$A:$A,Merchant!$B:$B,$G$2),)</f>
        <v/>
      </c>
      <c r="D269" s="12" t="s">
        <f>IF($A269&lt;&gt;"",$N269,)</f>
      </c>
      <c r="E269" s="12" t="str">
        <v/>
      </c>
      <c r="F269" s="11" t="str">
        <f>IF($A269&lt;&gt;"",MAXIFS(Token!$C:$C,Token!$A:$A,$D269),)</f>
        <v/>
      </c>
      <c r="L269" s="21" t="str">
        <v/>
      </c>
    </row>
    <row r="270">
      <c r="A270" s="32">
        <f>IF(AND(IFERROR($H270,0)*$M270&gt;0,$G$2=$L270),$H270/86400+DATE(1970,1,1)+IF($H270*1&gt;=$G$5,$G$6,0),)</f>
        <v>0</v>
      </c>
      <c r="B270" s="22" t="str">
        <v/>
      </c>
      <c r="C270" s="12" t="str">
        <f>IF($A270&lt;&gt;"",MINIFS(Merchant!$A:$A,Merchant!$B:$B,$G$2),)</f>
        <v/>
      </c>
      <c r="D270" s="12" t="s">
        <f>IF($A270&lt;&gt;"",$N270,)</f>
      </c>
      <c r="E270" s="12" t="str">
        <v/>
      </c>
      <c r="F270" s="11" t="str">
        <f>IF($A270&lt;&gt;"",MAXIFS(Token!$C:$C,Token!$A:$A,$D270),)</f>
        <v/>
      </c>
      <c r="L270" s="21" t="str">
        <v/>
      </c>
    </row>
    <row r="271">
      <c r="A271" s="32">
        <f>IF(AND(IFERROR($H271,0)*$M271&gt;0,$G$2=$L271),$H271/86400+DATE(1970,1,1)+IF($H271*1&gt;=$G$5,$G$6,0),)</f>
        <v>0</v>
      </c>
      <c r="B271" s="22" t="str">
        <v/>
      </c>
      <c r="C271" s="12" t="str">
        <f>IF($A271&lt;&gt;"",MINIFS(Merchant!$A:$A,Merchant!$B:$B,$G$2),)</f>
        <v/>
      </c>
      <c r="D271" s="12" t="s">
        <f>IF($A271&lt;&gt;"",$N271,)</f>
      </c>
      <c r="E271" s="12" t="str">
        <v/>
      </c>
      <c r="F271" s="11" t="str">
        <f>IF($A271&lt;&gt;"",MAXIFS(Token!$C:$C,Token!$A:$A,$D271),)</f>
        <v/>
      </c>
      <c r="L271" s="21" t="str">
        <v/>
      </c>
    </row>
    <row r="272">
      <c r="A272" s="32">
        <f>IF(AND(IFERROR($H272,0)*$M272&gt;0,$G$2=$L272),$H272/86400+DATE(1970,1,1)+IF($H272*1&gt;=$G$5,$G$6,0),)</f>
        <v>0</v>
      </c>
      <c r="B272" s="22" t="str">
        <v/>
      </c>
      <c r="C272" s="12" t="str">
        <f>IF($A272&lt;&gt;"",MINIFS(Merchant!$A:$A,Merchant!$B:$B,$G$2),)</f>
        <v/>
      </c>
      <c r="D272" s="12" t="s">
        <f>IF($A272&lt;&gt;"",$N272,)</f>
      </c>
      <c r="E272" s="12" t="str">
        <v/>
      </c>
      <c r="F272" s="11" t="str">
        <f>IF($A272&lt;&gt;"",MAXIFS(Token!$C:$C,Token!$A:$A,$D272),)</f>
        <v/>
      </c>
      <c r="L272" s="21" t="str">
        <v/>
      </c>
    </row>
    <row r="273">
      <c r="A273" s="32">
        <f>IF(AND(IFERROR($H273,0)*$M273&gt;0,$G$2=$L273),$H273/86400+DATE(1970,1,1)+IF($H273*1&gt;=$G$5,$G$6,0),)</f>
        <v>0</v>
      </c>
      <c r="B273" s="22" t="str">
        <v/>
      </c>
      <c r="C273" s="12" t="str">
        <f>IF($A273&lt;&gt;"",MINIFS(Merchant!$A:$A,Merchant!$B:$B,$G$2),)</f>
        <v/>
      </c>
      <c r="D273" s="12" t="s">
        <f>IF($A273&lt;&gt;"",$N273,)</f>
      </c>
      <c r="E273" s="12" t="str">
        <v/>
      </c>
      <c r="F273" s="11" t="str">
        <f>IF($A273&lt;&gt;"",MAXIFS(Token!$C:$C,Token!$A:$A,$D273),)</f>
        <v/>
      </c>
      <c r="L273" s="21" t="str">
        <v/>
      </c>
    </row>
    <row r="274">
      <c r="A274" s="32">
        <f>IF(AND(IFERROR($H274,0)*$M274&gt;0,$G$2=$L274),$H274/86400+DATE(1970,1,1)+IF($H274*1&gt;=$G$5,$G$6,0),)</f>
        <v>0</v>
      </c>
      <c r="B274" s="22" t="str">
        <v/>
      </c>
      <c r="C274" s="12" t="str">
        <f>IF($A274&lt;&gt;"",MINIFS(Merchant!$A:$A,Merchant!$B:$B,$G$2),)</f>
        <v/>
      </c>
      <c r="D274" s="12" t="s">
        <f>IF($A274&lt;&gt;"",$N274,)</f>
      </c>
      <c r="E274" s="12" t="str">
        <v/>
      </c>
      <c r="F274" s="11" t="str">
        <f>IF($A274&lt;&gt;"",MAXIFS(Token!$C:$C,Token!$A:$A,$D274),)</f>
        <v/>
      </c>
      <c r="L274" s="21" t="str">
        <v/>
      </c>
    </row>
    <row r="275">
      <c r="A275" s="32">
        <f>IF(AND(IFERROR($H275,0)*$M275&gt;0,$G$2=$L275),$H275/86400+DATE(1970,1,1)+IF($H275*1&gt;=$G$5,$G$6,0),)</f>
        <v>0</v>
      </c>
      <c r="B275" s="22" t="str">
        <v/>
      </c>
      <c r="C275" s="12" t="str">
        <f>IF($A275&lt;&gt;"",MINIFS(Merchant!$A:$A,Merchant!$B:$B,$G$2),)</f>
        <v/>
      </c>
      <c r="D275" s="12" t="s">
        <f>IF($A275&lt;&gt;"",$N275,)</f>
      </c>
      <c r="E275" s="12" t="str">
        <v/>
      </c>
      <c r="F275" s="11" t="str">
        <f>IF($A275&lt;&gt;"",MAXIFS(Token!$C:$C,Token!$A:$A,$D275),)</f>
        <v/>
      </c>
      <c r="L275" s="21" t="str">
        <v/>
      </c>
    </row>
    <row r="276">
      <c r="A276" s="32">
        <f>IF(AND(IFERROR($H276,0)*$M276&gt;0,$G$2=$L276),$H276/86400+DATE(1970,1,1)+IF($H276*1&gt;=$G$5,$G$6,0),)</f>
        <v>0</v>
      </c>
      <c r="B276" s="22" t="str">
        <v/>
      </c>
      <c r="C276" s="12" t="str">
        <f>IF($A276&lt;&gt;"",MINIFS(Merchant!$A:$A,Merchant!$B:$B,$G$2),)</f>
        <v/>
      </c>
      <c r="D276" s="12" t="s">
        <f>IF($A276&lt;&gt;"",$N276,)</f>
      </c>
      <c r="E276" s="12" t="str">
        <v/>
      </c>
      <c r="F276" s="11" t="str">
        <f>IF($A276&lt;&gt;"",MAXIFS(Token!$C:$C,Token!$A:$A,$D276),)</f>
        <v/>
      </c>
      <c r="L276" s="21" t="str">
        <v/>
      </c>
    </row>
    <row r="277">
      <c r="A277" s="32">
        <f>IF(AND(IFERROR($H277,0)*$M277&gt;0,$G$2=$L277),$H277/86400+DATE(1970,1,1)+IF($H277*1&gt;=$G$5,$G$6,0),)</f>
        <v>0</v>
      </c>
      <c r="B277" s="22" t="str">
        <v/>
      </c>
      <c r="C277" s="12" t="str">
        <f>IF($A277&lt;&gt;"",MINIFS(Merchant!$A:$A,Merchant!$B:$B,$G$2),)</f>
        <v/>
      </c>
      <c r="D277" s="12" t="s">
        <f>IF($A277&lt;&gt;"",$N277,)</f>
      </c>
      <c r="E277" s="12" t="str">
        <v/>
      </c>
      <c r="F277" s="11" t="str">
        <f>IF($A277&lt;&gt;"",MAXIFS(Token!$C:$C,Token!$A:$A,$D277),)</f>
        <v/>
      </c>
      <c r="L277" s="21" t="str">
        <v/>
      </c>
    </row>
    <row r="278">
      <c r="A278" s="32">
        <f>IF(AND(IFERROR($H278,0)*$M278&gt;0,$G$2=$L278),$H278/86400+DATE(1970,1,1)+IF($H278*1&gt;=$G$5,$G$6,0),)</f>
        <v>0</v>
      </c>
      <c r="B278" s="22" t="str">
        <v/>
      </c>
      <c r="C278" s="12" t="str">
        <f>IF($A278&lt;&gt;"",MINIFS(Merchant!$A:$A,Merchant!$B:$B,$G$2),)</f>
        <v/>
      </c>
      <c r="D278" s="12" t="s">
        <f>IF($A278&lt;&gt;"",$N278,)</f>
      </c>
      <c r="E278" s="12" t="str">
        <v/>
      </c>
      <c r="F278" s="11" t="str">
        <f>IF($A278&lt;&gt;"",MAXIFS(Token!$C:$C,Token!$A:$A,$D278),)</f>
        <v/>
      </c>
      <c r="L278" s="21" t="str">
        <v/>
      </c>
    </row>
    <row r="279">
      <c r="A279" s="32">
        <f>IF(AND(IFERROR($H279,0)*$M279&gt;0,$G$2=$L279),$H279/86400+DATE(1970,1,1)+IF($H279*1&gt;=$G$5,$G$6,0),)</f>
        <v>0</v>
      </c>
      <c r="B279" s="22" t="str">
        <v/>
      </c>
      <c r="C279" s="12" t="str">
        <f>IF($A279&lt;&gt;"",MINIFS(Merchant!$A:$A,Merchant!$B:$B,$G$2),)</f>
        <v/>
      </c>
      <c r="D279" s="12" t="s">
        <f>IF($A279&lt;&gt;"",$N279,)</f>
      </c>
      <c r="E279" s="12" t="str">
        <v/>
      </c>
      <c r="F279" s="11" t="str">
        <f>IF($A279&lt;&gt;"",MAXIFS(Token!$C:$C,Token!$A:$A,$D279),)</f>
        <v/>
      </c>
      <c r="L279" s="21" t="str">
        <v/>
      </c>
    </row>
    <row r="280">
      <c r="A280" s="32">
        <f>IF(AND(IFERROR($H280,0)*$M280&gt;0,$G$2=$L280),$H280/86400+DATE(1970,1,1)+IF($H280*1&gt;=$G$5,$G$6,0),)</f>
        <v>0</v>
      </c>
      <c r="B280" s="22" t="str">
        <v/>
      </c>
      <c r="C280" s="12" t="str">
        <f>IF($A280&lt;&gt;"",MINIFS(Merchant!$A:$A,Merchant!$B:$B,$G$2),)</f>
        <v/>
      </c>
      <c r="D280" s="12" t="s">
        <f>IF($A280&lt;&gt;"",$N280,)</f>
      </c>
      <c r="E280" s="12" t="str">
        <v/>
      </c>
      <c r="F280" s="11" t="str">
        <f>IF($A280&lt;&gt;"",MAXIFS(Token!$C:$C,Token!$A:$A,$D280),)</f>
        <v/>
      </c>
      <c r="L280" s="21" t="str">
        <v/>
      </c>
    </row>
    <row r="281">
      <c r="A281" s="32">
        <f>IF(AND(IFERROR($H281,0)*$M281&gt;0,$G$2=$L281),$H281/86400+DATE(1970,1,1)+IF($H281*1&gt;=$G$5,$G$6,0),)</f>
        <v>0</v>
      </c>
      <c r="B281" s="22" t="str">
        <v/>
      </c>
      <c r="C281" s="12" t="str">
        <f>IF($A281&lt;&gt;"",MINIFS(Merchant!$A:$A,Merchant!$B:$B,$G$2),)</f>
        <v/>
      </c>
      <c r="D281" s="12" t="s">
        <f>IF($A281&lt;&gt;"",$N281,)</f>
      </c>
      <c r="E281" s="12" t="str">
        <v/>
      </c>
      <c r="F281" s="11" t="str">
        <f>IF($A281&lt;&gt;"",MAXIFS(Token!$C:$C,Token!$A:$A,$D281),)</f>
        <v/>
      </c>
      <c r="L281" s="21" t="str">
        <v/>
      </c>
    </row>
    <row r="282">
      <c r="A282" s="32">
        <f>IF(AND(IFERROR($H282,0)*$M282&gt;0,$G$2=$L282),$H282/86400+DATE(1970,1,1)+IF($H282*1&gt;=$G$5,$G$6,0),)</f>
        <v>0</v>
      </c>
      <c r="B282" s="22" t="str">
        <v/>
      </c>
      <c r="C282" s="12" t="str">
        <f>IF($A282&lt;&gt;"",MINIFS(Merchant!$A:$A,Merchant!$B:$B,$G$2),)</f>
        <v/>
      </c>
      <c r="D282" s="12" t="s">
        <f>IF($A282&lt;&gt;"",$N282,)</f>
      </c>
      <c r="E282" s="12" t="str">
        <v/>
      </c>
      <c r="F282" s="11" t="str">
        <f>IF($A282&lt;&gt;"",MAXIFS(Token!$C:$C,Token!$A:$A,$D282),)</f>
        <v/>
      </c>
      <c r="L282" s="21" t="str">
        <v/>
      </c>
    </row>
    <row r="283">
      <c r="A283" s="32">
        <f>IF(AND(IFERROR($H283,0)*$M283&gt;0,$G$2=$L283),$H283/86400+DATE(1970,1,1)+IF($H283*1&gt;=$G$5,$G$6,0),)</f>
        <v>0</v>
      </c>
      <c r="B283" s="22" t="str">
        <v/>
      </c>
      <c r="C283" s="12" t="str">
        <f>IF($A283&lt;&gt;"",MINIFS(Merchant!$A:$A,Merchant!$B:$B,$G$2),)</f>
        <v/>
      </c>
      <c r="D283" s="12" t="s">
        <f>IF($A283&lt;&gt;"",$N283,)</f>
      </c>
      <c r="E283" s="12" t="str">
        <v/>
      </c>
      <c r="F283" s="11" t="str">
        <f>IF($A283&lt;&gt;"",MAXIFS(Token!$C:$C,Token!$A:$A,$D283),)</f>
        <v/>
      </c>
      <c r="L283" s="21" t="str">
        <v/>
      </c>
    </row>
    <row r="284">
      <c r="A284" s="32">
        <f>IF(AND(IFERROR($H284,0)*$M284&gt;0,$G$2=$L284),$H284/86400+DATE(1970,1,1)+IF($H284*1&gt;=$G$5,$G$6,0),)</f>
        <v>0</v>
      </c>
      <c r="B284" s="22" t="str">
        <v/>
      </c>
      <c r="C284" s="12" t="str">
        <f>IF($A284&lt;&gt;"",MINIFS(Merchant!$A:$A,Merchant!$B:$B,$G$2),)</f>
        <v/>
      </c>
      <c r="D284" s="12" t="s">
        <f>IF($A284&lt;&gt;"",$N284,)</f>
      </c>
      <c r="E284" s="12" t="str">
        <v/>
      </c>
      <c r="F284" s="11" t="str">
        <f>IF($A284&lt;&gt;"",MAXIFS(Token!$C:$C,Token!$A:$A,$D284),)</f>
        <v/>
      </c>
      <c r="L284" s="21" t="str">
        <v/>
      </c>
    </row>
    <row r="285">
      <c r="A285" s="32">
        <f>IF(AND(IFERROR($H285,0)*$M285&gt;0,$G$2=$L285),$H285/86400+DATE(1970,1,1)+IF($H285*1&gt;=$G$5,$G$6,0),)</f>
        <v>0</v>
      </c>
      <c r="B285" s="22" t="str">
        <v/>
      </c>
      <c r="C285" s="12" t="str">
        <f>IF($A285&lt;&gt;"",MINIFS(Merchant!$A:$A,Merchant!$B:$B,$G$2),)</f>
        <v/>
      </c>
      <c r="D285" s="12" t="s">
        <f>IF($A285&lt;&gt;"",$N285,)</f>
      </c>
      <c r="E285" s="12" t="str">
        <v/>
      </c>
      <c r="F285" s="11" t="str">
        <f>IF($A285&lt;&gt;"",MAXIFS(Token!$C:$C,Token!$A:$A,$D285),)</f>
        <v/>
      </c>
      <c r="L285" s="21" t="str">
        <v/>
      </c>
    </row>
    <row r="286">
      <c r="A286" s="32">
        <f>IF(AND(IFERROR($H286,0)*$M286&gt;0,$G$2=$L286),$H286/86400+DATE(1970,1,1)+IF($H286*1&gt;=$G$5,$G$6,0),)</f>
        <v>0</v>
      </c>
      <c r="B286" s="22" t="str">
        <v/>
      </c>
      <c r="C286" s="12" t="str">
        <f>IF($A286&lt;&gt;"",MINIFS(Merchant!$A:$A,Merchant!$B:$B,$G$2),)</f>
        <v/>
      </c>
      <c r="D286" s="12" t="s">
        <f>IF($A286&lt;&gt;"",$N286,)</f>
      </c>
      <c r="E286" s="12" t="str">
        <v/>
      </c>
      <c r="F286" s="11" t="str">
        <f>IF($A286&lt;&gt;"",MAXIFS(Token!$C:$C,Token!$A:$A,$D286),)</f>
        <v/>
      </c>
      <c r="L286" s="21" t="str">
        <v/>
      </c>
    </row>
    <row r="287">
      <c r="A287" s="32">
        <f>IF(AND(IFERROR($H287,0)*$M287&gt;0,$G$2=$L287),$H287/86400+DATE(1970,1,1)+IF($H287*1&gt;=$G$5,$G$6,0),)</f>
        <v>0</v>
      </c>
      <c r="B287" s="22" t="str">
        <v/>
      </c>
      <c r="C287" s="12" t="str">
        <f>IF($A287&lt;&gt;"",MINIFS(Merchant!$A:$A,Merchant!$B:$B,$G$2),)</f>
        <v/>
      </c>
      <c r="D287" s="12" t="s">
        <f>IF($A287&lt;&gt;"",$N287,)</f>
      </c>
      <c r="E287" s="12" t="str">
        <v/>
      </c>
      <c r="F287" s="11" t="str">
        <f>IF($A287&lt;&gt;"",MAXIFS(Token!$C:$C,Token!$A:$A,$D287),)</f>
        <v/>
      </c>
      <c r="L287" s="21" t="str">
        <v/>
      </c>
    </row>
    <row r="288">
      <c r="A288" s="32">
        <f>IF(AND(IFERROR($H288,0)*$M288&gt;0,$G$2=$L288),$H288/86400+DATE(1970,1,1)+IF($H288*1&gt;=$G$5,$G$6,0),)</f>
        <v>0</v>
      </c>
      <c r="B288" s="22" t="str">
        <v/>
      </c>
      <c r="C288" s="12" t="str">
        <f>IF($A288&lt;&gt;"",MINIFS(Merchant!$A:$A,Merchant!$B:$B,$G$2),)</f>
        <v/>
      </c>
      <c r="D288" s="12" t="s">
        <f>IF($A288&lt;&gt;"",$N288,)</f>
      </c>
      <c r="E288" s="12" t="str">
        <v/>
      </c>
      <c r="F288" s="11" t="str">
        <f>IF($A288&lt;&gt;"",MAXIFS(Token!$C:$C,Token!$A:$A,$D288),)</f>
        <v/>
      </c>
      <c r="L288" s="21" t="str">
        <v/>
      </c>
    </row>
    <row r="289">
      <c r="A289" s="32">
        <f>IF(AND(IFERROR($H289,0)*$M289&gt;0,$G$2=$L289),$H289/86400+DATE(1970,1,1)+IF($H289*1&gt;=$G$5,$G$6,0),)</f>
        <v>0</v>
      </c>
      <c r="B289" s="22" t="str">
        <v/>
      </c>
      <c r="C289" s="12" t="str">
        <f>IF($A289&lt;&gt;"",MINIFS(Merchant!$A:$A,Merchant!$B:$B,$G$2),)</f>
        <v/>
      </c>
      <c r="D289" s="12" t="s">
        <f>IF($A289&lt;&gt;"",$N289,)</f>
      </c>
      <c r="E289" s="12" t="str">
        <v/>
      </c>
      <c r="F289" s="11" t="str">
        <f>IF($A289&lt;&gt;"",MAXIFS(Token!$C:$C,Token!$A:$A,$D289),)</f>
        <v/>
      </c>
      <c r="L289" s="21" t="str">
        <v/>
      </c>
    </row>
    <row r="290">
      <c r="A290" s="32">
        <f>IF(AND(IFERROR($H290,0)*$M290&gt;0,$G$2=$L290),$H290/86400+DATE(1970,1,1)+IF($H290*1&gt;=$G$5,$G$6,0),)</f>
        <v>0</v>
      </c>
      <c r="B290" s="22" t="str">
        <v/>
      </c>
      <c r="C290" s="12" t="str">
        <f>IF($A290&lt;&gt;"",MINIFS(Merchant!$A:$A,Merchant!$B:$B,$G$2),)</f>
        <v/>
      </c>
      <c r="D290" s="12" t="s">
        <f>IF($A290&lt;&gt;"",$N290,)</f>
      </c>
      <c r="E290" s="12" t="str">
        <v/>
      </c>
      <c r="F290" s="11" t="str">
        <f>IF($A290&lt;&gt;"",MAXIFS(Token!$C:$C,Token!$A:$A,$D290),)</f>
        <v/>
      </c>
      <c r="L290" s="21" t="str">
        <v/>
      </c>
    </row>
    <row r="291">
      <c r="A291" s="32">
        <f>IF(AND(IFERROR($H291,0)*$M291&gt;0,$G$2=$L291),$H291/86400+DATE(1970,1,1)+IF($H291*1&gt;=$G$5,$G$6,0),)</f>
        <v>0</v>
      </c>
      <c r="B291" s="22" t="str">
        <v/>
      </c>
      <c r="C291" s="12" t="str">
        <f>IF($A291&lt;&gt;"",MINIFS(Merchant!$A:$A,Merchant!$B:$B,$G$2),)</f>
        <v/>
      </c>
      <c r="D291" s="12" t="s">
        <f>IF($A291&lt;&gt;"",$N291,)</f>
      </c>
      <c r="E291" s="12" t="str">
        <v/>
      </c>
      <c r="F291" s="11" t="str">
        <f>IF($A291&lt;&gt;"",MAXIFS(Token!$C:$C,Token!$A:$A,$D291),)</f>
        <v/>
      </c>
      <c r="L291" s="21" t="str">
        <v/>
      </c>
    </row>
    <row r="292">
      <c r="A292" s="32">
        <f>IF(AND(IFERROR($H292,0)*$M292&gt;0,$G$2=$L292),$H292/86400+DATE(1970,1,1)+IF($H292*1&gt;=$G$5,$G$6,0),)</f>
        <v>0</v>
      </c>
      <c r="B292" s="22" t="str">
        <v/>
      </c>
      <c r="C292" s="12" t="str">
        <f>IF($A292&lt;&gt;"",MINIFS(Merchant!$A:$A,Merchant!$B:$B,$G$2),)</f>
        <v/>
      </c>
      <c r="D292" s="12" t="s">
        <f>IF($A292&lt;&gt;"",$N292,)</f>
      </c>
      <c r="E292" s="12" t="str">
        <v/>
      </c>
      <c r="F292" s="11" t="str">
        <f>IF($A292&lt;&gt;"",MAXIFS(Token!$C:$C,Token!$A:$A,$D292),)</f>
        <v/>
      </c>
      <c r="L292" s="21" t="str">
        <v/>
      </c>
    </row>
    <row r="293">
      <c r="A293" s="32">
        <f>IF(AND(IFERROR($H293,0)*$M293&gt;0,$G$2=$L293),$H293/86400+DATE(1970,1,1)+IF($H293*1&gt;=$G$5,$G$6,0),)</f>
        <v>0</v>
      </c>
      <c r="B293" s="22" t="str">
        <v/>
      </c>
      <c r="C293" s="12" t="str">
        <f>IF($A293&lt;&gt;"",MINIFS(Merchant!$A:$A,Merchant!$B:$B,$G$2),)</f>
        <v/>
      </c>
      <c r="D293" s="12" t="s">
        <f>IF($A293&lt;&gt;"",$N293,)</f>
      </c>
      <c r="E293" s="12" t="str">
        <v/>
      </c>
      <c r="F293" s="11" t="str">
        <f>IF($A293&lt;&gt;"",MAXIFS(Token!$C:$C,Token!$A:$A,$D293),)</f>
        <v/>
      </c>
      <c r="L293" s="21" t="str">
        <v/>
      </c>
    </row>
    <row r="294">
      <c r="A294" s="32">
        <f>IF(AND(IFERROR($H294,0)*$M294&gt;0,$G$2=$L294),$H294/86400+DATE(1970,1,1)+IF($H294*1&gt;=$G$5,$G$6,0),)</f>
        <v>0</v>
      </c>
      <c r="B294" s="22" t="str">
        <v/>
      </c>
      <c r="C294" s="12" t="str">
        <f>IF($A294&lt;&gt;"",MINIFS(Merchant!$A:$A,Merchant!$B:$B,$G$2),)</f>
        <v/>
      </c>
      <c r="D294" s="12" t="s">
        <f>IF($A294&lt;&gt;"",$N294,)</f>
      </c>
      <c r="E294" s="12" t="str">
        <v/>
      </c>
      <c r="F294" s="11" t="str">
        <f>IF($A294&lt;&gt;"",MAXIFS(Token!$C:$C,Token!$A:$A,$D294),)</f>
        <v/>
      </c>
      <c r="L294" s="21" t="str">
        <v/>
      </c>
    </row>
    <row r="295">
      <c r="A295" s="32">
        <f>IF(AND(IFERROR($H295,0)*$M295&gt;0,$G$2=$L295),$H295/86400+DATE(1970,1,1)+IF($H295*1&gt;=$G$5,$G$6,0),)</f>
        <v>0</v>
      </c>
      <c r="B295" s="22" t="str">
        <v/>
      </c>
      <c r="C295" s="12" t="str">
        <f>IF($A295&lt;&gt;"",MINIFS(Merchant!$A:$A,Merchant!$B:$B,$G$2),)</f>
        <v/>
      </c>
      <c r="D295" s="12" t="s">
        <f>IF($A295&lt;&gt;"",$N295,)</f>
      </c>
      <c r="E295" s="12" t="str">
        <v/>
      </c>
      <c r="F295" s="11" t="str">
        <f>IF($A295&lt;&gt;"",MAXIFS(Token!$C:$C,Token!$A:$A,$D295),)</f>
        <v/>
      </c>
      <c r="L295" s="21" t="str">
        <v/>
      </c>
    </row>
    <row r="296">
      <c r="A296" s="32">
        <f>IF(AND(IFERROR($H296,0)*$M296&gt;0,$G$2=$L296),$H296/86400+DATE(1970,1,1)+IF($H296*1&gt;=$G$5,$G$6,0),)</f>
        <v>0</v>
      </c>
      <c r="B296" s="22" t="str">
        <v/>
      </c>
      <c r="C296" s="12" t="str">
        <f>IF($A296&lt;&gt;"",MINIFS(Merchant!$A:$A,Merchant!$B:$B,$G$2),)</f>
        <v/>
      </c>
      <c r="D296" s="12" t="s">
        <f>IF($A296&lt;&gt;"",$N296,)</f>
      </c>
      <c r="E296" s="12" t="str">
        <v/>
      </c>
      <c r="F296" s="11" t="str">
        <f>IF($A296&lt;&gt;"",MAXIFS(Token!$C:$C,Token!$A:$A,$D296),)</f>
        <v/>
      </c>
      <c r="L296" s="21" t="str">
        <v/>
      </c>
    </row>
    <row r="297">
      <c r="A297" s="32">
        <f>IF(AND(IFERROR($H297,0)*$M297&gt;0,$G$2=$L297),$H297/86400+DATE(1970,1,1)+IF($H297*1&gt;=$G$5,$G$6,0),)</f>
        <v>0</v>
      </c>
      <c r="B297" s="22" t="str">
        <v/>
      </c>
      <c r="C297" s="12" t="str">
        <f>IF($A297&lt;&gt;"",MINIFS(Merchant!$A:$A,Merchant!$B:$B,$G$2),)</f>
        <v/>
      </c>
      <c r="D297" s="12" t="s">
        <f>IF($A297&lt;&gt;"",$N297,)</f>
      </c>
      <c r="E297" s="12" t="str">
        <v/>
      </c>
      <c r="F297" s="11" t="str">
        <f>IF($A297&lt;&gt;"",MAXIFS(Token!$C:$C,Token!$A:$A,$D297),)</f>
        <v/>
      </c>
      <c r="L297" s="21" t="str">
        <v/>
      </c>
    </row>
    <row r="298">
      <c r="A298" s="32">
        <f>IF(AND(IFERROR($H298,0)*$M298&gt;0,$G$2=$L298),$H298/86400+DATE(1970,1,1)+IF($H298*1&gt;=$G$5,$G$6,0),)</f>
        <v>0</v>
      </c>
      <c r="B298" s="22" t="str">
        <v/>
      </c>
      <c r="C298" s="12" t="str">
        <f>IF($A298&lt;&gt;"",MINIFS(Merchant!$A:$A,Merchant!$B:$B,$G$2),)</f>
        <v/>
      </c>
      <c r="D298" s="12" t="s">
        <f>IF($A298&lt;&gt;"",$N298,)</f>
      </c>
      <c r="E298" s="12" t="str">
        <v/>
      </c>
      <c r="F298" s="11" t="str">
        <f>IF($A298&lt;&gt;"",MAXIFS(Token!$C:$C,Token!$A:$A,$D298),)</f>
        <v/>
      </c>
      <c r="L298" s="21" t="str">
        <v/>
      </c>
    </row>
    <row r="299">
      <c r="A299" s="32">
        <f>IF(AND(IFERROR($H299,0)*$M299&gt;0,$G$2=$L299),$H299/86400+DATE(1970,1,1)+IF($H299*1&gt;=$G$5,$G$6,0),)</f>
        <v>0</v>
      </c>
      <c r="B299" s="22" t="str">
        <v/>
      </c>
      <c r="C299" s="12" t="str">
        <f>IF($A299&lt;&gt;"",MINIFS(Merchant!$A:$A,Merchant!$B:$B,$G$2),)</f>
        <v/>
      </c>
      <c r="D299" s="12" t="s">
        <f>IF($A299&lt;&gt;"",$N299,)</f>
      </c>
      <c r="E299" s="12" t="str">
        <v/>
      </c>
      <c r="F299" s="11" t="str">
        <f>IF($A299&lt;&gt;"",MAXIFS(Token!$C:$C,Token!$A:$A,$D299),)</f>
        <v/>
      </c>
      <c r="L299" s="21" t="str">
        <v/>
      </c>
    </row>
    <row r="300">
      <c r="A300" s="32">
        <f>IF(AND(IFERROR($H300,0)*$M300&gt;0,$G$2=$L300),$H300/86400+DATE(1970,1,1)+IF($H300*1&gt;=$G$5,$G$6,0),)</f>
        <v>0</v>
      </c>
      <c r="B300" s="22" t="str">
        <v/>
      </c>
      <c r="C300" s="12" t="str">
        <f>IF($A300&lt;&gt;"",MINIFS(Merchant!$A:$A,Merchant!$B:$B,$G$2),)</f>
        <v/>
      </c>
      <c r="D300" s="12" t="s">
        <f>IF($A300&lt;&gt;"",$N300,)</f>
      </c>
      <c r="E300" s="12" t="str">
        <v/>
      </c>
      <c r="F300" s="11" t="str">
        <f>IF($A300&lt;&gt;"",MAXIFS(Token!$C:$C,Token!$A:$A,$D300),)</f>
        <v/>
      </c>
      <c r="L300" s="21" t="str">
        <v/>
      </c>
    </row>
    <row r="301">
      <c r="A301" s="32">
        <f>IF(AND(IFERROR($H301,0)*$M301&gt;0,$G$2=$L301),$H301/86400+DATE(1970,1,1)+IF($H301*1&gt;=$G$5,$G$6,0),)</f>
        <v>0</v>
      </c>
      <c r="B301" s="22" t="str">
        <v/>
      </c>
      <c r="C301" s="12" t="str">
        <f>IF($A301&lt;&gt;"",MINIFS(Merchant!$A:$A,Merchant!$B:$B,$G$2),)</f>
        <v/>
      </c>
      <c r="D301" s="12" t="s">
        <f>IF($A301&lt;&gt;"",$N301,)</f>
      </c>
      <c r="E301" s="12" t="str">
        <v/>
      </c>
      <c r="F301" s="11" t="str">
        <f>IF($A301&lt;&gt;"",MAXIFS(Token!$C:$C,Token!$A:$A,$D301),)</f>
        <v/>
      </c>
      <c r="L301" s="21" t="str">
        <v/>
      </c>
    </row>
    <row r="302">
      <c r="A302" s="32">
        <f>IF(AND(IFERROR($H302,0)*$M302&gt;0,$G$2=$L302),$H302/86400+DATE(1970,1,1)+IF($H302*1&gt;=$G$5,$G$6,0),)</f>
        <v>0</v>
      </c>
      <c r="B302" s="22" t="str">
        <v/>
      </c>
      <c r="C302" s="12" t="str">
        <f>IF($A302&lt;&gt;"",MINIFS(Merchant!$A:$A,Merchant!$B:$B,$G$2),)</f>
        <v/>
      </c>
      <c r="D302" s="12" t="s">
        <f>IF($A302&lt;&gt;"",$N302,)</f>
      </c>
      <c r="E302" s="12" t="str">
        <v/>
      </c>
      <c r="F302" s="11" t="str">
        <f>IF($A302&lt;&gt;"",MAXIFS(Token!$C:$C,Token!$A:$A,$D302),)</f>
        <v/>
      </c>
      <c r="L302" s="21" t="str">
        <v/>
      </c>
    </row>
    <row r="303">
      <c r="A303" s="32">
        <f>IF(AND(IFERROR($H303,0)*$M303&gt;0,$G$2=$L303),$H303/86400+DATE(1970,1,1)+IF($H303*1&gt;=$G$5,$G$6,0),)</f>
        <v>0</v>
      </c>
      <c r="B303" s="22" t="str">
        <v/>
      </c>
      <c r="C303" s="12" t="str">
        <f>IF($A303&lt;&gt;"",MINIFS(Merchant!$A:$A,Merchant!$B:$B,$G$2),)</f>
        <v/>
      </c>
      <c r="D303" s="12" t="s">
        <f>IF($A303&lt;&gt;"",$N303,)</f>
      </c>
      <c r="E303" s="12" t="str">
        <v/>
      </c>
      <c r="F303" s="11" t="str">
        <f>IF($A303&lt;&gt;"",MAXIFS(Token!$C:$C,Token!$A:$A,$D303),)</f>
        <v/>
      </c>
      <c r="L303" s="21" t="str">
        <v/>
      </c>
    </row>
    <row r="304">
      <c r="A304" s="32">
        <f>IF(AND(IFERROR($H304,0)*$M304&gt;0,$G$2=$L304),$H304/86400+DATE(1970,1,1)+IF($H304*1&gt;=$G$5,$G$6,0),)</f>
        <v>0</v>
      </c>
      <c r="B304" s="22" t="str">
        <v/>
      </c>
      <c r="C304" s="12" t="str">
        <f>IF($A304&lt;&gt;"",MINIFS(Merchant!$A:$A,Merchant!$B:$B,$G$2),)</f>
        <v/>
      </c>
      <c r="D304" s="12" t="s">
        <f>IF($A304&lt;&gt;"",$N304,)</f>
      </c>
      <c r="E304" s="12" t="str">
        <v/>
      </c>
      <c r="F304" s="11" t="str">
        <f>IF($A304&lt;&gt;"",MAXIFS(Token!$C:$C,Token!$A:$A,$D304),)</f>
        <v/>
      </c>
      <c r="L304" s="21" t="str">
        <v/>
      </c>
    </row>
    <row r="305">
      <c r="A305" s="32">
        <f>IF(AND(IFERROR($H305,0)*$M305&gt;0,$G$2=$L305),$H305/86400+DATE(1970,1,1)+IF($H305*1&gt;=$G$5,$G$6,0),)</f>
        <v>0</v>
      </c>
      <c r="B305" s="22" t="str">
        <v/>
      </c>
      <c r="C305" s="12" t="str">
        <f>IF($A305&lt;&gt;"",MINIFS(Merchant!$A:$A,Merchant!$B:$B,$G$2),)</f>
        <v/>
      </c>
      <c r="D305" s="12" t="s">
        <f>IF($A305&lt;&gt;"",$N305,)</f>
      </c>
      <c r="E305" s="12" t="str">
        <v/>
      </c>
      <c r="F305" s="11" t="str">
        <f>IF($A305&lt;&gt;"",MAXIFS(Token!$C:$C,Token!$A:$A,$D305),)</f>
        <v/>
      </c>
      <c r="L305" s="21" t="str">
        <v/>
      </c>
    </row>
    <row r="306">
      <c r="A306" s="32">
        <f>IF(AND(IFERROR($H306,0)*$M306&gt;0,$G$2=$L306),$H306/86400+DATE(1970,1,1)+IF($H306*1&gt;=$G$5,$G$6,0),)</f>
        <v>0</v>
      </c>
      <c r="B306" s="22" t="str">
        <v/>
      </c>
      <c r="C306" s="12" t="str">
        <f>IF($A306&lt;&gt;"",MINIFS(Merchant!$A:$A,Merchant!$B:$B,$G$2),)</f>
        <v/>
      </c>
      <c r="D306" s="12" t="s">
        <f>IF($A306&lt;&gt;"",$N306,)</f>
      </c>
      <c r="E306" s="12" t="str">
        <v/>
      </c>
      <c r="F306" s="11" t="str">
        <f>IF($A306&lt;&gt;"",MAXIFS(Token!$C:$C,Token!$A:$A,$D306),)</f>
        <v/>
      </c>
      <c r="L306" s="21" t="str">
        <v/>
      </c>
    </row>
    <row r="307">
      <c r="A307" s="32">
        <f>IF(AND(IFERROR($H307,0)*$M307&gt;0,$G$2=$L307),$H307/86400+DATE(1970,1,1)+IF($H307*1&gt;=$G$5,$G$6,0),)</f>
        <v>0</v>
      </c>
      <c r="B307" s="22" t="str">
        <v/>
      </c>
      <c r="C307" s="12" t="str">
        <f>IF($A307&lt;&gt;"",MINIFS(Merchant!$A:$A,Merchant!$B:$B,$G$2),)</f>
        <v/>
      </c>
      <c r="D307" s="12" t="s">
        <f>IF($A307&lt;&gt;"",$N307,)</f>
      </c>
      <c r="E307" s="12" t="str">
        <v/>
      </c>
      <c r="F307" s="11" t="str">
        <f>IF($A307&lt;&gt;"",MAXIFS(Token!$C:$C,Token!$A:$A,$D307),)</f>
        <v/>
      </c>
      <c r="L307" s="21" t="str">
        <v/>
      </c>
    </row>
    <row r="308">
      <c r="A308" s="32">
        <f>IF(AND(IFERROR($H308,0)*$M308&gt;0,$G$2=$L308),$H308/86400+DATE(1970,1,1)+IF($H308*1&gt;=$G$5,$G$6,0),)</f>
        <v>0</v>
      </c>
      <c r="B308" s="22" t="str">
        <v/>
      </c>
      <c r="C308" s="12" t="str">
        <f>IF($A308&lt;&gt;"",MINIFS(Merchant!$A:$A,Merchant!$B:$B,$G$2),)</f>
        <v/>
      </c>
      <c r="D308" s="12" t="s">
        <f>IF($A308&lt;&gt;"",$N308,)</f>
      </c>
      <c r="E308" s="12" t="str">
        <v/>
      </c>
      <c r="F308" s="11" t="str">
        <f>IF($A308&lt;&gt;"",MAXIFS(Token!$C:$C,Token!$A:$A,$D308),)</f>
        <v/>
      </c>
      <c r="L308" s="21" t="str">
        <v/>
      </c>
    </row>
    <row r="309">
      <c r="A309" s="32">
        <f>IF(AND(IFERROR($H309,0)*$M309&gt;0,$G$2=$L309),$H309/86400+DATE(1970,1,1)+IF($H309*1&gt;=$G$5,$G$6,0),)</f>
        <v>0</v>
      </c>
      <c r="B309" s="22" t="str">
        <v/>
      </c>
      <c r="C309" s="12" t="str">
        <f>IF($A309&lt;&gt;"",MINIFS(Merchant!$A:$A,Merchant!$B:$B,$G$2),)</f>
        <v/>
      </c>
      <c r="D309" s="12" t="s">
        <f>IF($A309&lt;&gt;"",$N309,)</f>
      </c>
      <c r="E309" s="12" t="str">
        <v/>
      </c>
      <c r="F309" s="11" t="str">
        <f>IF($A309&lt;&gt;"",MAXIFS(Token!$C:$C,Token!$A:$A,$D309),)</f>
        <v/>
      </c>
      <c r="L309" s="21" t="str">
        <v/>
      </c>
    </row>
    <row r="310">
      <c r="A310" s="32">
        <f>IF(AND(IFERROR($H310,0)*$M310&gt;0,$G$2=$L310),$H310/86400+DATE(1970,1,1)+IF($H310*1&gt;=$G$5,$G$6,0),)</f>
        <v>0</v>
      </c>
      <c r="B310" s="22" t="str">
        <v/>
      </c>
      <c r="C310" s="12" t="str">
        <f>IF($A310&lt;&gt;"",MINIFS(Merchant!$A:$A,Merchant!$B:$B,$G$2),)</f>
        <v/>
      </c>
      <c r="D310" s="12" t="s">
        <f>IF($A310&lt;&gt;"",$N310,)</f>
      </c>
      <c r="E310" s="12" t="str">
        <v/>
      </c>
      <c r="F310" s="11" t="str">
        <f>IF($A310&lt;&gt;"",MAXIFS(Token!$C:$C,Token!$A:$A,$D310),)</f>
        <v/>
      </c>
      <c r="L310" s="21" t="str">
        <v/>
      </c>
    </row>
    <row r="311">
      <c r="A311" s="32">
        <f>IF(AND(IFERROR($H311,0)*$M311&gt;0,$G$2=$L311),$H311/86400+DATE(1970,1,1)+IF($H311*1&gt;=$G$5,$G$6,0),)</f>
        <v>0</v>
      </c>
      <c r="B311" s="22" t="str">
        <v/>
      </c>
      <c r="C311" s="12" t="str">
        <f>IF($A311&lt;&gt;"",MINIFS(Merchant!$A:$A,Merchant!$B:$B,$G$2),)</f>
        <v/>
      </c>
      <c r="D311" s="12" t="s">
        <f>IF($A311&lt;&gt;"",$N311,)</f>
      </c>
      <c r="E311" s="12" t="str">
        <v/>
      </c>
      <c r="F311" s="11" t="str">
        <f>IF($A311&lt;&gt;"",MAXIFS(Token!$C:$C,Token!$A:$A,$D311),)</f>
        <v/>
      </c>
      <c r="L311" s="21" t="str">
        <v/>
      </c>
    </row>
    <row r="312">
      <c r="A312" s="32">
        <f>IF(AND(IFERROR($H312,0)*$M312&gt;0,$G$2=$L312),$H312/86400+DATE(1970,1,1)+IF($H312*1&gt;=$G$5,$G$6,0),)</f>
        <v>0</v>
      </c>
      <c r="B312" s="22" t="str">
        <v/>
      </c>
      <c r="C312" s="12" t="str">
        <f>IF($A312&lt;&gt;"",MINIFS(Merchant!$A:$A,Merchant!$B:$B,$G$2),)</f>
        <v/>
      </c>
      <c r="D312" s="12" t="s">
        <f>IF($A312&lt;&gt;"",$N312,)</f>
      </c>
      <c r="E312" s="12" t="str">
        <v/>
      </c>
      <c r="F312" s="11" t="str">
        <f>IF($A312&lt;&gt;"",MAXIFS(Token!$C:$C,Token!$A:$A,$D312),)</f>
        <v/>
      </c>
      <c r="L312" s="21" t="str">
        <v/>
      </c>
    </row>
    <row r="313">
      <c r="A313" s="32">
        <f>IF(AND(IFERROR($H313,0)*$M313&gt;0,$G$2=$L313),$H313/86400+DATE(1970,1,1)+IF($H313*1&gt;=$G$5,$G$6,0),)</f>
        <v>0</v>
      </c>
      <c r="B313" s="22" t="str">
        <v/>
      </c>
      <c r="C313" s="12" t="str">
        <f>IF($A313&lt;&gt;"",MINIFS(Merchant!$A:$A,Merchant!$B:$B,$G$2),)</f>
        <v/>
      </c>
      <c r="D313" s="12" t="s">
        <f>IF($A313&lt;&gt;"",$N313,)</f>
      </c>
      <c r="E313" s="12" t="str">
        <v/>
      </c>
      <c r="F313" s="11" t="str">
        <f>IF($A313&lt;&gt;"",MAXIFS(Token!$C:$C,Token!$A:$A,$D313),)</f>
        <v/>
      </c>
      <c r="L313" s="21" t="str">
        <v/>
      </c>
    </row>
    <row r="314">
      <c r="A314" s="32">
        <f>IF(AND(IFERROR($H314,0)*$M314&gt;0,$G$2=$L314),$H314/86400+DATE(1970,1,1)+IF($H314*1&gt;=$G$5,$G$6,0),)</f>
        <v>0</v>
      </c>
      <c r="B314" s="22" t="str">
        <v/>
      </c>
      <c r="C314" s="12" t="str">
        <f>IF($A314&lt;&gt;"",MINIFS(Merchant!$A:$A,Merchant!$B:$B,$G$2),)</f>
        <v/>
      </c>
      <c r="D314" s="12" t="s">
        <f>IF($A314&lt;&gt;"",$N314,)</f>
      </c>
      <c r="E314" s="12" t="str">
        <v/>
      </c>
      <c r="F314" s="11" t="str">
        <f>IF($A314&lt;&gt;"",MAXIFS(Token!$C:$C,Token!$A:$A,$D314),)</f>
        <v/>
      </c>
      <c r="L314" s="21" t="str">
        <v/>
      </c>
    </row>
    <row r="315">
      <c r="A315" s="32">
        <f>IF(AND(IFERROR($H315,0)*$M315&gt;0,$G$2=$L315),$H315/86400+DATE(1970,1,1)+IF($H315*1&gt;=$G$5,$G$6,0),)</f>
        <v>0</v>
      </c>
      <c r="B315" s="22" t="str">
        <v/>
      </c>
      <c r="C315" s="12" t="str">
        <f>IF($A315&lt;&gt;"",MINIFS(Merchant!$A:$A,Merchant!$B:$B,$G$2),)</f>
        <v/>
      </c>
      <c r="D315" s="12" t="s">
        <f>IF($A315&lt;&gt;"",$N315,)</f>
      </c>
      <c r="E315" s="12" t="str">
        <v/>
      </c>
      <c r="F315" s="11" t="str">
        <f>IF($A315&lt;&gt;"",MAXIFS(Token!$C:$C,Token!$A:$A,$D315),)</f>
        <v/>
      </c>
      <c r="L315" s="21" t="str">
        <v/>
      </c>
    </row>
    <row r="316">
      <c r="A316" s="32">
        <f>IF(AND(IFERROR($H316,0)*$M316&gt;0,$G$2=$L316),$H316/86400+DATE(1970,1,1)+IF($H316*1&gt;=$G$5,$G$6,0),)</f>
        <v>0</v>
      </c>
      <c r="B316" s="22" t="str">
        <v/>
      </c>
      <c r="C316" s="12" t="str">
        <f>IF($A316&lt;&gt;"",MINIFS(Merchant!$A:$A,Merchant!$B:$B,$G$2),)</f>
        <v/>
      </c>
      <c r="D316" s="12" t="s">
        <f>IF($A316&lt;&gt;"",$N316,)</f>
      </c>
      <c r="E316" s="12" t="str">
        <v/>
      </c>
      <c r="F316" s="11" t="str">
        <f>IF($A316&lt;&gt;"",MAXIFS(Token!$C:$C,Token!$A:$A,$D316),)</f>
        <v/>
      </c>
      <c r="L316" s="21" t="str">
        <v/>
      </c>
    </row>
    <row r="317">
      <c r="A317" s="32">
        <f>IF(AND(IFERROR($H317,0)*$M317&gt;0,$G$2=$L317),$H317/86400+DATE(1970,1,1)+IF($H317*1&gt;=$G$5,$G$6,0),)</f>
        <v>0</v>
      </c>
      <c r="B317" s="22" t="str">
        <v/>
      </c>
      <c r="C317" s="12" t="str">
        <f>IF($A317&lt;&gt;"",MINIFS(Merchant!$A:$A,Merchant!$B:$B,$G$2),)</f>
        <v/>
      </c>
      <c r="D317" s="12" t="s">
        <f>IF($A317&lt;&gt;"",$N317,)</f>
      </c>
      <c r="E317" s="12" t="str">
        <v/>
      </c>
      <c r="F317" s="11" t="str">
        <f>IF($A317&lt;&gt;"",MAXIFS(Token!$C:$C,Token!$A:$A,$D317),)</f>
        <v/>
      </c>
      <c r="L317" s="21" t="str">
        <v/>
      </c>
    </row>
    <row r="318">
      <c r="A318" s="32">
        <f>IF(AND(IFERROR($H318,0)*$M318&gt;0,$G$2=$L318),$H318/86400+DATE(1970,1,1)+IF($H318*1&gt;=$G$5,$G$6,0),)</f>
        <v>0</v>
      </c>
      <c r="B318" s="22" t="str">
        <v/>
      </c>
      <c r="C318" s="12" t="str">
        <f>IF($A318&lt;&gt;"",MINIFS(Merchant!$A:$A,Merchant!$B:$B,$G$2),)</f>
        <v/>
      </c>
      <c r="D318" s="12" t="s">
        <f>IF($A318&lt;&gt;"",$N318,)</f>
      </c>
      <c r="E318" s="12" t="str">
        <v/>
      </c>
      <c r="F318" s="11" t="str">
        <f>IF($A318&lt;&gt;"",MAXIFS(Token!$C:$C,Token!$A:$A,$D318),)</f>
        <v/>
      </c>
      <c r="L318" s="21" t="str">
        <v/>
      </c>
    </row>
    <row r="319">
      <c r="A319" s="32">
        <f>IF(AND(IFERROR($H319,0)*$M319&gt;0,$G$2=$L319),$H319/86400+DATE(1970,1,1)+IF($H319*1&gt;=$G$5,$G$6,0),)</f>
        <v>0</v>
      </c>
      <c r="B319" s="22" t="str">
        <v/>
      </c>
      <c r="C319" s="12" t="str">
        <f>IF($A319&lt;&gt;"",MINIFS(Merchant!$A:$A,Merchant!$B:$B,$G$2),)</f>
        <v/>
      </c>
      <c r="D319" s="12" t="s">
        <f>IF($A319&lt;&gt;"",$N319,)</f>
      </c>
      <c r="E319" s="12" t="str">
        <v/>
      </c>
      <c r="F319" s="11" t="str">
        <f>IF($A319&lt;&gt;"",MAXIFS(Token!$C:$C,Token!$A:$A,$D319),)</f>
        <v/>
      </c>
      <c r="L319" s="21" t="str">
        <v/>
      </c>
    </row>
    <row r="320">
      <c r="A320" s="32">
        <f>IF(AND(IFERROR($H320,0)*$M320&gt;0,$G$2=$L320),$H320/86400+DATE(1970,1,1)+IF($H320*1&gt;=$G$5,$G$6,0),)</f>
        <v>0</v>
      </c>
      <c r="B320" s="22" t="str">
        <v/>
      </c>
      <c r="C320" s="12" t="str">
        <f>IF($A320&lt;&gt;"",MINIFS(Merchant!$A:$A,Merchant!$B:$B,$G$2),)</f>
        <v/>
      </c>
      <c r="D320" s="12" t="s">
        <f>IF($A320&lt;&gt;"",$N320,)</f>
      </c>
      <c r="E320" s="12" t="str">
        <v/>
      </c>
      <c r="F320" s="11" t="str">
        <f>IF($A320&lt;&gt;"",MAXIFS(Token!$C:$C,Token!$A:$A,$D320),)</f>
        <v/>
      </c>
      <c r="L320" s="21" t="str">
        <v/>
      </c>
    </row>
    <row r="321">
      <c r="A321" s="32">
        <f>IF(AND(IFERROR($H321,0)*$M321&gt;0,$G$2=$L321),$H321/86400+DATE(1970,1,1)+IF($H321*1&gt;=$G$5,$G$6,0),)</f>
        <v>0</v>
      </c>
      <c r="B321" s="22" t="str">
        <v/>
      </c>
      <c r="C321" s="12" t="str">
        <f>IF($A321&lt;&gt;"",MINIFS(Merchant!$A:$A,Merchant!$B:$B,$G$2),)</f>
        <v/>
      </c>
      <c r="D321" s="12" t="s">
        <f>IF($A321&lt;&gt;"",$N321,)</f>
      </c>
      <c r="E321" s="12" t="str">
        <v/>
      </c>
      <c r="F321" s="11" t="str">
        <f>IF($A321&lt;&gt;"",MAXIFS(Token!$C:$C,Token!$A:$A,$D321),)</f>
        <v/>
      </c>
      <c r="L321" s="21" t="str">
        <v/>
      </c>
    </row>
    <row r="322">
      <c r="A322" s="32">
        <f>IF(AND(IFERROR($H322,0)*$M322&gt;0,$G$2=$L322),$H322/86400+DATE(1970,1,1)+IF($H322*1&gt;=$G$5,$G$6,0),)</f>
        <v>0</v>
      </c>
      <c r="B322" s="22" t="str">
        <v/>
      </c>
      <c r="C322" s="12" t="str">
        <f>IF($A322&lt;&gt;"",MINIFS(Merchant!$A:$A,Merchant!$B:$B,$G$2),)</f>
        <v/>
      </c>
      <c r="D322" s="12" t="s">
        <f>IF($A322&lt;&gt;"",$N322,)</f>
      </c>
      <c r="E322" s="12" t="str">
        <v/>
      </c>
      <c r="F322" s="11" t="str">
        <f>IF($A322&lt;&gt;"",MAXIFS(Token!$C:$C,Token!$A:$A,$D322),)</f>
        <v/>
      </c>
      <c r="L322" s="21" t="str">
        <v/>
      </c>
    </row>
    <row r="323">
      <c r="A323" s="32">
        <f>IF(AND(IFERROR($H323,0)*$M323&gt;0,$G$2=$L323),$H323/86400+DATE(1970,1,1)+IF($H323*1&gt;=$G$5,$G$6,0),)</f>
        <v>0</v>
      </c>
      <c r="B323" s="22" t="str">
        <v/>
      </c>
      <c r="C323" s="12" t="str">
        <f>IF($A323&lt;&gt;"",MINIFS(Merchant!$A:$A,Merchant!$B:$B,$G$2),)</f>
        <v/>
      </c>
      <c r="D323" s="12" t="s">
        <f>IF($A323&lt;&gt;"",$N323,)</f>
      </c>
      <c r="E323" s="12" t="str">
        <v/>
      </c>
      <c r="F323" s="11" t="str">
        <f>IF($A323&lt;&gt;"",MAXIFS(Token!$C:$C,Token!$A:$A,$D323),)</f>
        <v/>
      </c>
      <c r="L323" s="21" t="str">
        <v/>
      </c>
    </row>
    <row r="324">
      <c r="A324" s="32">
        <f>IF(AND(IFERROR($H324,0)*$M324&gt;0,$G$2=$L324),$H324/86400+DATE(1970,1,1)+IF($H324*1&gt;=$G$5,$G$6,0),)</f>
        <v>0</v>
      </c>
      <c r="B324" s="22" t="str">
        <v/>
      </c>
      <c r="C324" s="12" t="str">
        <f>IF($A324&lt;&gt;"",MINIFS(Merchant!$A:$A,Merchant!$B:$B,$G$2),)</f>
        <v/>
      </c>
      <c r="D324" s="12" t="s">
        <f>IF($A324&lt;&gt;"",$N324,)</f>
      </c>
      <c r="E324" s="12" t="str">
        <v/>
      </c>
      <c r="F324" s="11" t="str">
        <f>IF($A324&lt;&gt;"",MAXIFS(Token!$C:$C,Token!$A:$A,$D324),)</f>
        <v/>
      </c>
      <c r="L324" s="21" t="str">
        <v/>
      </c>
    </row>
    <row r="325">
      <c r="A325" s="32">
        <f>IF(AND(IFERROR($H325,0)*$M325&gt;0,$G$2=$L325),$H325/86400+DATE(1970,1,1)+IF($H325*1&gt;=$G$5,$G$6,0),)</f>
        <v>0</v>
      </c>
      <c r="B325" s="22" t="str">
        <v/>
      </c>
      <c r="C325" s="12" t="str">
        <f>IF($A325&lt;&gt;"",MINIFS(Merchant!$A:$A,Merchant!$B:$B,$G$2),)</f>
        <v/>
      </c>
      <c r="D325" s="12" t="s">
        <f>IF($A325&lt;&gt;"",$N325,)</f>
      </c>
      <c r="E325" s="12" t="str">
        <v/>
      </c>
      <c r="F325" s="11" t="str">
        <f>IF($A325&lt;&gt;"",MAXIFS(Token!$C:$C,Token!$A:$A,$D325),)</f>
        <v/>
      </c>
      <c r="L325" s="21" t="str">
        <v/>
      </c>
    </row>
    <row r="326">
      <c r="A326" s="32">
        <f>IF(AND(IFERROR($H326,0)*$M326&gt;0,$G$2=$L326),$H326/86400+DATE(1970,1,1)+IF($H326*1&gt;=$G$5,$G$6,0),)</f>
        <v>0</v>
      </c>
      <c r="B326" s="22" t="str">
        <v/>
      </c>
      <c r="C326" s="12" t="str">
        <f>IF($A326&lt;&gt;"",MINIFS(Merchant!$A:$A,Merchant!$B:$B,$G$2),)</f>
        <v/>
      </c>
      <c r="D326" s="12" t="s">
        <f>IF($A326&lt;&gt;"",$N326,)</f>
      </c>
      <c r="E326" s="12" t="str">
        <v/>
      </c>
      <c r="F326" s="11" t="str">
        <f>IF($A326&lt;&gt;"",MAXIFS(Token!$C:$C,Token!$A:$A,$D326),)</f>
        <v/>
      </c>
      <c r="L326" s="21" t="str">
        <v/>
      </c>
    </row>
    <row r="327">
      <c r="A327" s="32">
        <f>IF(AND(IFERROR($H327,0)*$M327&gt;0,$G$2=$L327),$H327/86400+DATE(1970,1,1)+IF($H327*1&gt;=$G$5,$G$6,0),)</f>
        <v>0</v>
      </c>
      <c r="B327" s="22" t="str">
        <v/>
      </c>
      <c r="C327" s="12" t="str">
        <f>IF($A327&lt;&gt;"",MINIFS(Merchant!$A:$A,Merchant!$B:$B,$G$2),)</f>
        <v/>
      </c>
      <c r="D327" s="12" t="s">
        <f>IF($A327&lt;&gt;"",$N327,)</f>
      </c>
      <c r="E327" s="12" t="str">
        <v/>
      </c>
      <c r="F327" s="11" t="str">
        <f>IF($A327&lt;&gt;"",MAXIFS(Token!$C:$C,Token!$A:$A,$D327),)</f>
        <v/>
      </c>
      <c r="L327" s="21" t="str">
        <v/>
      </c>
    </row>
    <row r="328">
      <c r="A328" s="32">
        <f>IF(AND(IFERROR($H328,0)*$M328&gt;0,$G$2=$L328),$H328/86400+DATE(1970,1,1)+IF($H328*1&gt;=$G$5,$G$6,0),)</f>
        <v>0</v>
      </c>
      <c r="B328" s="22" t="str">
        <v/>
      </c>
      <c r="C328" s="12" t="str">
        <f>IF($A328&lt;&gt;"",MINIFS(Merchant!$A:$A,Merchant!$B:$B,$G$2),)</f>
        <v/>
      </c>
      <c r="D328" s="12" t="s">
        <f>IF($A328&lt;&gt;"",$N328,)</f>
      </c>
      <c r="E328" s="12" t="str">
        <v/>
      </c>
      <c r="F328" s="11" t="str">
        <f>IF($A328&lt;&gt;"",MAXIFS(Token!$C:$C,Token!$A:$A,$D328),)</f>
        <v/>
      </c>
      <c r="L328" s="21" t="str">
        <v/>
      </c>
    </row>
    <row r="329">
      <c r="A329" s="32">
        <f>IF(AND(IFERROR($H329,0)*$M329&gt;0,$G$2=$L329),$H329/86400+DATE(1970,1,1)+IF($H329*1&gt;=$G$5,$G$6,0),)</f>
        <v>0</v>
      </c>
      <c r="B329" s="22" t="str">
        <v/>
      </c>
      <c r="C329" s="12" t="str">
        <f>IF($A329&lt;&gt;"",MINIFS(Merchant!$A:$A,Merchant!$B:$B,$G$2),)</f>
        <v/>
      </c>
      <c r="D329" s="12" t="s">
        <f>IF($A329&lt;&gt;"",$N329,)</f>
      </c>
      <c r="E329" s="12" t="str">
        <v/>
      </c>
      <c r="F329" s="11" t="str">
        <f>IF($A329&lt;&gt;"",MAXIFS(Token!$C:$C,Token!$A:$A,$D329),)</f>
        <v/>
      </c>
      <c r="L329" s="21" t="str">
        <v/>
      </c>
    </row>
    <row r="330">
      <c r="A330" s="32">
        <f>IF(AND(IFERROR($H330,0)*$M330&gt;0,$G$2=$L330),$H330/86400+DATE(1970,1,1)+IF($H330*1&gt;=$G$5,$G$6,0),)</f>
        <v>0</v>
      </c>
      <c r="B330" s="22" t="str">
        <v/>
      </c>
      <c r="C330" s="12" t="str">
        <f>IF($A330&lt;&gt;"",MINIFS(Merchant!$A:$A,Merchant!$B:$B,$G$2),)</f>
        <v/>
      </c>
      <c r="D330" s="12" t="s">
        <f>IF($A330&lt;&gt;"",$N330,)</f>
      </c>
      <c r="E330" s="12" t="str">
        <v/>
      </c>
      <c r="F330" s="11" t="str">
        <f>IF($A330&lt;&gt;"",MAXIFS(Token!$C:$C,Token!$A:$A,$D330),)</f>
        <v/>
      </c>
      <c r="L330" s="21" t="str">
        <v/>
      </c>
    </row>
    <row r="331">
      <c r="A331" s="32">
        <f>IF(AND(IFERROR($H331,0)*$M331&gt;0,$G$2=$L331),$H331/86400+DATE(1970,1,1)+IF($H331*1&gt;=$G$5,$G$6,0),)</f>
        <v>0</v>
      </c>
      <c r="B331" s="22" t="str">
        <v/>
      </c>
      <c r="C331" s="12" t="str">
        <f>IF($A331&lt;&gt;"",MINIFS(Merchant!$A:$A,Merchant!$B:$B,$G$2),)</f>
        <v/>
      </c>
      <c r="D331" s="12" t="s">
        <f>IF($A331&lt;&gt;"",$N331,)</f>
      </c>
      <c r="E331" s="12" t="str">
        <v/>
      </c>
      <c r="F331" s="11" t="str">
        <f>IF($A331&lt;&gt;"",MAXIFS(Token!$C:$C,Token!$A:$A,$D331),)</f>
        <v/>
      </c>
      <c r="L331" s="21" t="str">
        <v/>
      </c>
    </row>
    <row r="332">
      <c r="A332" s="32">
        <f>IF(AND(IFERROR($H332,0)*$M332&gt;0,$G$2=$L332),$H332/86400+DATE(1970,1,1)+IF($H332*1&gt;=$G$5,$G$6,0),)</f>
        <v>0</v>
      </c>
      <c r="B332" s="22" t="str">
        <v/>
      </c>
      <c r="C332" s="12" t="str">
        <f>IF($A332&lt;&gt;"",MINIFS(Merchant!$A:$A,Merchant!$B:$B,$G$2),)</f>
        <v/>
      </c>
      <c r="D332" s="12" t="s">
        <f>IF($A332&lt;&gt;"",$N332,)</f>
      </c>
      <c r="E332" s="12" t="str">
        <v/>
      </c>
      <c r="F332" s="11" t="str">
        <f>IF($A332&lt;&gt;"",MAXIFS(Token!$C:$C,Token!$A:$A,$D332),)</f>
        <v/>
      </c>
      <c r="L332" s="21" t="str">
        <v/>
      </c>
    </row>
    <row r="333">
      <c r="A333" s="32">
        <f>IF(AND(IFERROR($H333,0)*$M333&gt;0,$G$2=$L333),$H333/86400+DATE(1970,1,1)+IF($H333*1&gt;=$G$5,$G$6,0),)</f>
        <v>0</v>
      </c>
      <c r="B333" s="22" t="str">
        <v/>
      </c>
      <c r="C333" s="12" t="str">
        <f>IF($A333&lt;&gt;"",MINIFS(Merchant!$A:$A,Merchant!$B:$B,$G$2),)</f>
        <v/>
      </c>
      <c r="D333" s="12" t="s">
        <f>IF($A333&lt;&gt;"",$N333,)</f>
      </c>
      <c r="E333" s="12" t="str">
        <v/>
      </c>
      <c r="F333" s="11" t="str">
        <f>IF($A333&lt;&gt;"",MAXIFS(Token!$C:$C,Token!$A:$A,$D333),)</f>
        <v/>
      </c>
      <c r="L333" s="21" t="str">
        <v/>
      </c>
    </row>
    <row r="334">
      <c r="A334" s="32">
        <f>IF(AND(IFERROR($H334,0)*$M334&gt;0,$G$2=$L334),$H334/86400+DATE(1970,1,1)+IF($H334*1&gt;=$G$5,$G$6,0),)</f>
        <v>0</v>
      </c>
      <c r="B334" s="22" t="str">
        <v/>
      </c>
      <c r="C334" s="12" t="str">
        <f>IF($A334&lt;&gt;"",MINIFS(Merchant!$A:$A,Merchant!$B:$B,$G$2),)</f>
        <v/>
      </c>
      <c r="D334" s="12" t="s">
        <f>IF($A334&lt;&gt;"",$N334,)</f>
      </c>
      <c r="E334" s="12" t="str">
        <v/>
      </c>
      <c r="F334" s="11" t="str">
        <f>IF($A334&lt;&gt;"",MAXIFS(Token!$C:$C,Token!$A:$A,$D334),)</f>
        <v/>
      </c>
      <c r="L334" s="21" t="str">
        <v/>
      </c>
    </row>
    <row r="335">
      <c r="A335" s="32">
        <f>IF(AND(IFERROR($H335,0)*$M335&gt;0,$G$2=$L335),$H335/86400+DATE(1970,1,1)+IF($H335*1&gt;=$G$5,$G$6,0),)</f>
        <v>0</v>
      </c>
      <c r="B335" s="22" t="str">
        <v/>
      </c>
      <c r="C335" s="12" t="str">
        <f>IF($A335&lt;&gt;"",MINIFS(Merchant!$A:$A,Merchant!$B:$B,$G$2),)</f>
        <v/>
      </c>
      <c r="D335" s="12" t="s">
        <f>IF($A335&lt;&gt;"",$N335,)</f>
      </c>
      <c r="E335" s="12" t="str">
        <v/>
      </c>
      <c r="F335" s="11" t="str">
        <f>IF($A335&lt;&gt;"",MAXIFS(Token!$C:$C,Token!$A:$A,$D335),)</f>
        <v/>
      </c>
      <c r="L335" s="21" t="str">
        <v/>
      </c>
    </row>
    <row r="336">
      <c r="A336" s="32">
        <f>IF(AND(IFERROR($H336,0)*$M336&gt;0,$G$2=$L336),$H336/86400+DATE(1970,1,1)+IF($H336*1&gt;=$G$5,$G$6,0),)</f>
        <v>0</v>
      </c>
      <c r="B336" s="22" t="str">
        <v/>
      </c>
      <c r="C336" s="12" t="str">
        <f>IF($A336&lt;&gt;"",MINIFS(Merchant!$A:$A,Merchant!$B:$B,$G$2),)</f>
        <v/>
      </c>
      <c r="D336" s="12" t="s">
        <f>IF($A336&lt;&gt;"",$N336,)</f>
      </c>
      <c r="E336" s="12" t="str">
        <v/>
      </c>
      <c r="F336" s="11" t="str">
        <f>IF($A336&lt;&gt;"",MAXIFS(Token!$C:$C,Token!$A:$A,$D336),)</f>
        <v/>
      </c>
      <c r="L336" s="21" t="str">
        <v/>
      </c>
    </row>
    <row r="337">
      <c r="A337" s="32">
        <f>IF(AND(IFERROR($H337,0)*$M337&gt;0,$G$2=$L337),$H337/86400+DATE(1970,1,1)+IF($H337*1&gt;=$G$5,$G$6,0),)</f>
        <v>0</v>
      </c>
      <c r="B337" s="22" t="str">
        <v/>
      </c>
      <c r="C337" s="12" t="str">
        <f>IF($A337&lt;&gt;"",MINIFS(Merchant!$A:$A,Merchant!$B:$B,$G$2),)</f>
        <v/>
      </c>
      <c r="D337" s="12" t="s">
        <f>IF($A337&lt;&gt;"",$N337,)</f>
      </c>
      <c r="E337" s="12" t="str">
        <v/>
      </c>
      <c r="F337" s="11" t="str">
        <f>IF($A337&lt;&gt;"",MAXIFS(Token!$C:$C,Token!$A:$A,$D337),)</f>
        <v/>
      </c>
      <c r="L337" s="21" t="str">
        <v/>
      </c>
    </row>
    <row r="338">
      <c r="A338" s="32">
        <f>IF(AND(IFERROR($H338,0)*$M338&gt;0,$G$2=$L338),$H338/86400+DATE(1970,1,1)+IF($H338*1&gt;=$G$5,$G$6,0),)</f>
        <v>0</v>
      </c>
      <c r="B338" s="22" t="str">
        <v/>
      </c>
      <c r="C338" s="12" t="str">
        <f>IF($A338&lt;&gt;"",MINIFS(Merchant!$A:$A,Merchant!$B:$B,$G$2),)</f>
        <v/>
      </c>
      <c r="D338" s="12" t="s">
        <f>IF($A338&lt;&gt;"",$N338,)</f>
      </c>
      <c r="E338" s="12" t="str">
        <v/>
      </c>
      <c r="F338" s="11" t="str">
        <f>IF($A338&lt;&gt;"",MAXIFS(Token!$C:$C,Token!$A:$A,$D338),)</f>
        <v/>
      </c>
      <c r="L338" s="21" t="str">
        <v/>
      </c>
    </row>
    <row r="339">
      <c r="A339" s="32">
        <f>IF(AND(IFERROR($H339,0)*$M339&gt;0,$G$2=$L339),$H339/86400+DATE(1970,1,1)+IF($H339*1&gt;=$G$5,$G$6,0),)</f>
        <v>0</v>
      </c>
      <c r="B339" s="22" t="str">
        <v/>
      </c>
      <c r="C339" s="12" t="str">
        <f>IF($A339&lt;&gt;"",MINIFS(Merchant!$A:$A,Merchant!$B:$B,$G$2),)</f>
        <v/>
      </c>
      <c r="D339" s="12" t="s">
        <f>IF($A339&lt;&gt;"",$N339,)</f>
      </c>
      <c r="E339" s="12" t="str">
        <v/>
      </c>
      <c r="F339" s="11" t="str">
        <f>IF($A339&lt;&gt;"",MAXIFS(Token!$C:$C,Token!$A:$A,$D339),)</f>
        <v/>
      </c>
      <c r="L339" s="21" t="str">
        <v/>
      </c>
    </row>
    <row r="340">
      <c r="A340" s="32">
        <f>IF(AND(IFERROR($H340,0)*$M340&gt;0,$G$2=$L340),$H340/86400+DATE(1970,1,1)+IF($H340*1&gt;=$G$5,$G$6,0),)</f>
        <v>0</v>
      </c>
      <c r="B340" s="22" t="str">
        <v/>
      </c>
      <c r="C340" s="12" t="str">
        <f>IF($A340&lt;&gt;"",MINIFS(Merchant!$A:$A,Merchant!$B:$B,$G$2),)</f>
        <v/>
      </c>
      <c r="D340" s="12" t="s">
        <f>IF($A340&lt;&gt;"",$N340,)</f>
      </c>
      <c r="E340" s="12" t="str">
        <v/>
      </c>
      <c r="F340" s="11" t="str">
        <f>IF($A340&lt;&gt;"",MAXIFS(Token!$C:$C,Token!$A:$A,$D340),)</f>
        <v/>
      </c>
      <c r="L340" s="21" t="str">
        <v/>
      </c>
    </row>
    <row r="341">
      <c r="A341" s="32">
        <f>IF(AND(IFERROR($H341,0)*$M341&gt;0,$G$2=$L341),$H341/86400+DATE(1970,1,1)+IF($H341*1&gt;=$G$5,$G$6,0),)</f>
        <v>0</v>
      </c>
      <c r="B341" s="22" t="str">
        <v/>
      </c>
      <c r="C341" s="12" t="str">
        <f>IF($A341&lt;&gt;"",MINIFS(Merchant!$A:$A,Merchant!$B:$B,$G$2),)</f>
        <v/>
      </c>
      <c r="D341" s="12" t="s">
        <f>IF($A341&lt;&gt;"",$N341,)</f>
      </c>
      <c r="E341" s="12" t="str">
        <v/>
      </c>
      <c r="F341" s="11" t="str">
        <f>IF($A341&lt;&gt;"",MAXIFS(Token!$C:$C,Token!$A:$A,$D341),)</f>
        <v/>
      </c>
      <c r="L341" s="21" t="str">
        <v/>
      </c>
    </row>
    <row r="342">
      <c r="A342" s="32">
        <f>IF(AND(IFERROR($H342,0)*$M342&gt;0,$G$2=$L342),$H342/86400+DATE(1970,1,1)+IF($H342*1&gt;=$G$5,$G$6,0),)</f>
        <v>0</v>
      </c>
      <c r="B342" s="22" t="str">
        <v/>
      </c>
      <c r="C342" s="12" t="str">
        <f>IF($A342&lt;&gt;"",MINIFS(Merchant!$A:$A,Merchant!$B:$B,$G$2),)</f>
        <v/>
      </c>
      <c r="D342" s="12" t="s">
        <f>IF($A342&lt;&gt;"",$N342,)</f>
      </c>
      <c r="E342" s="12" t="str">
        <v/>
      </c>
      <c r="F342" s="11" t="str">
        <f>IF($A342&lt;&gt;"",MAXIFS(Token!$C:$C,Token!$A:$A,$D342),)</f>
        <v/>
      </c>
      <c r="L342" s="21" t="str">
        <v/>
      </c>
    </row>
    <row r="343">
      <c r="A343" s="32">
        <f>IF(AND(IFERROR($H343,0)*$M343&gt;0,$G$2=$L343),$H343/86400+DATE(1970,1,1)+IF($H343*1&gt;=$G$5,$G$6,0),)</f>
        <v>0</v>
      </c>
      <c r="B343" s="22" t="str">
        <v/>
      </c>
      <c r="C343" s="12" t="str">
        <f>IF($A343&lt;&gt;"",MINIFS(Merchant!$A:$A,Merchant!$B:$B,$G$2),)</f>
        <v/>
      </c>
      <c r="D343" s="12" t="s">
        <f>IF($A343&lt;&gt;"",$N343,)</f>
      </c>
      <c r="E343" s="12" t="str">
        <v/>
      </c>
      <c r="F343" s="11" t="str">
        <f>IF($A343&lt;&gt;"",MAXIFS(Token!$C:$C,Token!$A:$A,$D343),)</f>
        <v/>
      </c>
      <c r="L343" s="21" t="str">
        <v/>
      </c>
    </row>
    <row r="344">
      <c r="A344" s="32">
        <f>IF(AND(IFERROR($H344,0)*$M344&gt;0,$G$2=$L344),$H344/86400+DATE(1970,1,1)+IF($H344*1&gt;=$G$5,$G$6,0),)</f>
        <v>0</v>
      </c>
      <c r="B344" s="22" t="str">
        <v/>
      </c>
      <c r="C344" s="12" t="str">
        <f>IF($A344&lt;&gt;"",MINIFS(Merchant!$A:$A,Merchant!$B:$B,$G$2),)</f>
        <v/>
      </c>
      <c r="D344" s="12" t="s">
        <f>IF($A344&lt;&gt;"",$N344,)</f>
      </c>
      <c r="E344" s="12" t="str">
        <v/>
      </c>
      <c r="F344" s="11" t="str">
        <f>IF($A344&lt;&gt;"",MAXIFS(Token!$C:$C,Token!$A:$A,$D344),)</f>
        <v/>
      </c>
      <c r="L344" s="21" t="str">
        <v/>
      </c>
    </row>
    <row r="345">
      <c r="A345" s="32">
        <f>IF(AND(IFERROR($H345,0)*$M345&gt;0,$G$2=$L345),$H345/86400+DATE(1970,1,1)+IF($H345*1&gt;=$G$5,$G$6,0),)</f>
        <v>0</v>
      </c>
      <c r="B345" s="22" t="str">
        <v/>
      </c>
      <c r="C345" s="12" t="str">
        <f>IF($A345&lt;&gt;"",MINIFS(Merchant!$A:$A,Merchant!$B:$B,$G$2),)</f>
        <v/>
      </c>
      <c r="D345" s="12" t="s">
        <f>IF($A345&lt;&gt;"",$N345,)</f>
      </c>
      <c r="E345" s="12" t="str">
        <v/>
      </c>
      <c r="F345" s="11" t="str">
        <f>IF($A345&lt;&gt;"",MAXIFS(Token!$C:$C,Token!$A:$A,$D345),)</f>
        <v/>
      </c>
      <c r="L345" s="21" t="str">
        <v/>
      </c>
    </row>
    <row r="346">
      <c r="A346" s="32">
        <f>IF(AND(IFERROR($H346,0)*$M346&gt;0,$G$2=$L346),$H346/86400+DATE(1970,1,1)+IF($H346*1&gt;=$G$5,$G$6,0),)</f>
        <v>0</v>
      </c>
      <c r="B346" s="22" t="str">
        <v/>
      </c>
      <c r="C346" s="12" t="str">
        <f>IF($A346&lt;&gt;"",MINIFS(Merchant!$A:$A,Merchant!$B:$B,$G$2),)</f>
        <v/>
      </c>
      <c r="D346" s="12" t="s">
        <f>IF($A346&lt;&gt;"",$N346,)</f>
      </c>
      <c r="E346" s="12" t="str">
        <v/>
      </c>
      <c r="F346" s="11" t="str">
        <f>IF($A346&lt;&gt;"",MAXIFS(Token!$C:$C,Token!$A:$A,$D346),)</f>
        <v/>
      </c>
      <c r="L346" s="21" t="str">
        <v/>
      </c>
    </row>
    <row r="347">
      <c r="A347" s="32">
        <f>IF(AND(IFERROR($H347,0)*$M347&gt;0,$G$2=$L347),$H347/86400+DATE(1970,1,1)+IF($H347*1&gt;=$G$5,$G$6,0),)</f>
        <v>0</v>
      </c>
      <c r="B347" s="22" t="str">
        <v/>
      </c>
      <c r="C347" s="12" t="str">
        <f>IF($A347&lt;&gt;"",MINIFS(Merchant!$A:$A,Merchant!$B:$B,$G$2),)</f>
        <v/>
      </c>
      <c r="D347" s="12" t="s">
        <f>IF($A347&lt;&gt;"",$N347,)</f>
      </c>
      <c r="E347" s="12" t="str">
        <v/>
      </c>
      <c r="F347" s="11" t="str">
        <f>IF($A347&lt;&gt;"",MAXIFS(Token!$C:$C,Token!$A:$A,$D347),)</f>
        <v/>
      </c>
      <c r="L347" s="21" t="str">
        <v/>
      </c>
    </row>
    <row r="348">
      <c r="A348" s="32">
        <f>IF(AND(IFERROR($H348,0)*$M348&gt;0,$G$2=$L348),$H348/86400+DATE(1970,1,1)+IF($H348*1&gt;=$G$5,$G$6,0),)</f>
        <v>0</v>
      </c>
      <c r="B348" s="22" t="str">
        <v/>
      </c>
      <c r="C348" s="12" t="str">
        <f>IF($A348&lt;&gt;"",MINIFS(Merchant!$A:$A,Merchant!$B:$B,$G$2),)</f>
        <v/>
      </c>
      <c r="D348" s="12" t="s">
        <f>IF($A348&lt;&gt;"",$N348,)</f>
      </c>
      <c r="E348" s="12" t="str">
        <v/>
      </c>
      <c r="F348" s="11" t="str">
        <f>IF($A348&lt;&gt;"",MAXIFS(Token!$C:$C,Token!$A:$A,$D348),)</f>
        <v/>
      </c>
      <c r="L348" s="21" t="str">
        <v/>
      </c>
    </row>
    <row r="349">
      <c r="A349" s="32">
        <f>IF(AND(IFERROR($H349,0)*$M349&gt;0,$G$2=$L349),$H349/86400+DATE(1970,1,1)+IF($H349*1&gt;=$G$5,$G$6,0),)</f>
        <v>0</v>
      </c>
      <c r="B349" s="22" t="str">
        <v/>
      </c>
      <c r="C349" s="12" t="str">
        <f>IF($A349&lt;&gt;"",MINIFS(Merchant!$A:$A,Merchant!$B:$B,$G$2),)</f>
        <v/>
      </c>
      <c r="D349" s="12" t="s">
        <f>IF($A349&lt;&gt;"",$N349,)</f>
      </c>
      <c r="E349" s="12" t="str">
        <v/>
      </c>
      <c r="F349" s="11" t="str">
        <f>IF($A349&lt;&gt;"",MAXIFS(Token!$C:$C,Token!$A:$A,$D349),)</f>
        <v/>
      </c>
      <c r="L349" s="21" t="str">
        <v/>
      </c>
    </row>
    <row r="350">
      <c r="A350" s="32">
        <f>IF(AND(IFERROR($H350,0)*$M350&gt;0,$G$2=$L350),$H350/86400+DATE(1970,1,1)+IF($H350*1&gt;=$G$5,$G$6,0),)</f>
        <v>0</v>
      </c>
      <c r="B350" s="22" t="str">
        <v/>
      </c>
      <c r="C350" s="12" t="str">
        <f>IF($A350&lt;&gt;"",MINIFS(Merchant!$A:$A,Merchant!$B:$B,$G$2),)</f>
        <v/>
      </c>
      <c r="D350" s="12" t="s">
        <f>IF($A350&lt;&gt;"",$N350,)</f>
      </c>
      <c r="E350" s="12" t="str">
        <v/>
      </c>
      <c r="F350" s="11" t="str">
        <f>IF($A350&lt;&gt;"",MAXIFS(Token!$C:$C,Token!$A:$A,$D350),)</f>
        <v/>
      </c>
      <c r="L350" s="21" t="str">
        <v/>
      </c>
    </row>
    <row r="351">
      <c r="A351" s="32">
        <f>IF(AND(IFERROR($H351,0)*$M351&gt;0,$G$2=$L351),$H351/86400+DATE(1970,1,1)+IF($H351*1&gt;=$G$5,$G$6,0),)</f>
        <v>0</v>
      </c>
      <c r="B351" s="22" t="str">
        <v/>
      </c>
      <c r="C351" s="12" t="str">
        <f>IF($A351&lt;&gt;"",MINIFS(Merchant!$A:$A,Merchant!$B:$B,$G$2),)</f>
        <v/>
      </c>
      <c r="D351" s="12" t="s">
        <f>IF($A351&lt;&gt;"",$N351,)</f>
      </c>
      <c r="E351" s="12" t="str">
        <v/>
      </c>
      <c r="F351" s="11" t="str">
        <f>IF($A351&lt;&gt;"",MAXIFS(Token!$C:$C,Token!$A:$A,$D351),)</f>
        <v/>
      </c>
      <c r="L351" s="21" t="str">
        <v/>
      </c>
    </row>
    <row r="352">
      <c r="A352" s="32">
        <f>IF(AND(IFERROR($H352,0)*$M352&gt;0,$G$2=$L352),$H352/86400+DATE(1970,1,1)+IF($H352*1&gt;=$G$5,$G$6,0),)</f>
        <v>0</v>
      </c>
      <c r="B352" s="22" t="str">
        <v/>
      </c>
      <c r="C352" s="12" t="str">
        <f>IF($A352&lt;&gt;"",MINIFS(Merchant!$A:$A,Merchant!$B:$B,$G$2),)</f>
        <v/>
      </c>
      <c r="D352" s="12" t="s">
        <f>IF($A352&lt;&gt;"",$N352,)</f>
      </c>
      <c r="E352" s="12" t="str">
        <v/>
      </c>
      <c r="F352" s="11" t="str">
        <f>IF($A352&lt;&gt;"",MAXIFS(Token!$C:$C,Token!$A:$A,$D352),)</f>
        <v/>
      </c>
      <c r="L352" s="21" t="str">
        <v/>
      </c>
    </row>
    <row r="353">
      <c r="A353" s="32">
        <f>IF(AND(IFERROR($H353,0)*$M353&gt;0,$G$2=$L353),$H353/86400+DATE(1970,1,1)+IF($H353*1&gt;=$G$5,$G$6,0),)</f>
        <v>0</v>
      </c>
      <c r="B353" s="22" t="str">
        <v/>
      </c>
      <c r="C353" s="12" t="str">
        <f>IF($A353&lt;&gt;"",MINIFS(Merchant!$A:$A,Merchant!$B:$B,$G$2),)</f>
        <v/>
      </c>
      <c r="D353" s="12" t="s">
        <f>IF($A353&lt;&gt;"",$N353,)</f>
      </c>
      <c r="E353" s="12" t="str">
        <v/>
      </c>
      <c r="F353" s="11" t="str">
        <f>IF($A353&lt;&gt;"",MAXIFS(Token!$C:$C,Token!$A:$A,$D353),)</f>
        <v/>
      </c>
      <c r="L353" s="21" t="str">
        <v/>
      </c>
    </row>
    <row r="354">
      <c r="A354" s="32">
        <f>IF(AND(IFERROR($H354,0)*$M354&gt;0,$G$2=$L354),$H354/86400+DATE(1970,1,1)+IF($H354*1&gt;=$G$5,$G$6,0),)</f>
        <v>0</v>
      </c>
      <c r="B354" s="22" t="str">
        <v/>
      </c>
      <c r="C354" s="12" t="str">
        <f>IF($A354&lt;&gt;"",MINIFS(Merchant!$A:$A,Merchant!$B:$B,$G$2),)</f>
        <v/>
      </c>
      <c r="D354" s="12" t="s">
        <f>IF($A354&lt;&gt;"",$N354,)</f>
      </c>
      <c r="E354" s="12" t="str">
        <v/>
      </c>
      <c r="F354" s="11" t="str">
        <f>IF($A354&lt;&gt;"",MAXIFS(Token!$C:$C,Token!$A:$A,$D354),)</f>
        <v/>
      </c>
      <c r="L354" s="21" t="str">
        <v/>
      </c>
    </row>
    <row r="355">
      <c r="A355" s="32">
        <f>IF(AND(IFERROR($H355,0)*$M355&gt;0,$G$2=$L355),$H355/86400+DATE(1970,1,1)+IF($H355*1&gt;=$G$5,$G$6,0),)</f>
        <v>0</v>
      </c>
      <c r="B355" s="22" t="str">
        <v/>
      </c>
      <c r="C355" s="12" t="str">
        <f>IF($A355&lt;&gt;"",MINIFS(Merchant!$A:$A,Merchant!$B:$B,$G$2),)</f>
        <v/>
      </c>
      <c r="D355" s="12" t="s">
        <f>IF($A355&lt;&gt;"",$N355,)</f>
      </c>
      <c r="E355" s="12" t="str">
        <v/>
      </c>
      <c r="F355" s="11" t="str">
        <f>IF($A355&lt;&gt;"",MAXIFS(Token!$C:$C,Token!$A:$A,$D355),)</f>
        <v/>
      </c>
      <c r="L355" s="21" t="str">
        <v/>
      </c>
    </row>
    <row r="356">
      <c r="A356" s="32">
        <f>IF(AND(IFERROR($H356,0)*$M356&gt;0,$G$2=$L356),$H356/86400+DATE(1970,1,1)+IF($H356*1&gt;=$G$5,$G$6,0),)</f>
        <v>0</v>
      </c>
      <c r="B356" s="22" t="str">
        <v/>
      </c>
      <c r="C356" s="12" t="str">
        <f>IF($A356&lt;&gt;"",MINIFS(Merchant!$A:$A,Merchant!$B:$B,$G$2),)</f>
        <v/>
      </c>
      <c r="D356" s="12" t="s">
        <f>IF($A356&lt;&gt;"",$N356,)</f>
      </c>
      <c r="E356" s="12" t="str">
        <v/>
      </c>
      <c r="F356" s="11" t="str">
        <f>IF($A356&lt;&gt;"",MAXIFS(Token!$C:$C,Token!$A:$A,$D356),)</f>
        <v/>
      </c>
      <c r="L356" s="21" t="str">
        <v/>
      </c>
    </row>
    <row r="357">
      <c r="A357" s="32">
        <f>IF(AND(IFERROR($H357,0)*$M357&gt;0,$G$2=$L357),$H357/86400+DATE(1970,1,1)+IF($H357*1&gt;=$G$5,$G$6,0),)</f>
        <v>0</v>
      </c>
      <c r="B357" s="22" t="str">
        <v/>
      </c>
      <c r="C357" s="12" t="str">
        <f>IF($A357&lt;&gt;"",MINIFS(Merchant!$A:$A,Merchant!$B:$B,$G$2),)</f>
        <v/>
      </c>
      <c r="D357" s="12" t="s">
        <f>IF($A357&lt;&gt;"",$N357,)</f>
      </c>
      <c r="E357" s="12" t="str">
        <v/>
      </c>
      <c r="F357" s="11" t="str">
        <f>IF($A357&lt;&gt;"",MAXIFS(Token!$C:$C,Token!$A:$A,$D357),)</f>
        <v/>
      </c>
      <c r="L357" s="21" t="str">
        <v/>
      </c>
    </row>
    <row r="358">
      <c r="A358" s="32">
        <f>IF(AND(IFERROR($H358,0)*$M358&gt;0,$G$2=$L358),$H358/86400+DATE(1970,1,1)+IF($H358*1&gt;=$G$5,$G$6,0),)</f>
        <v>0</v>
      </c>
      <c r="B358" s="22" t="str">
        <v/>
      </c>
      <c r="C358" s="12" t="str">
        <f>IF($A358&lt;&gt;"",MINIFS(Merchant!$A:$A,Merchant!$B:$B,$G$2),)</f>
        <v/>
      </c>
      <c r="D358" s="12" t="s">
        <f>IF($A358&lt;&gt;"",$N358,)</f>
      </c>
      <c r="E358" s="12" t="str">
        <v/>
      </c>
      <c r="F358" s="11" t="str">
        <f>IF($A358&lt;&gt;"",MAXIFS(Token!$C:$C,Token!$A:$A,$D358),)</f>
        <v/>
      </c>
      <c r="L358" s="21" t="str">
        <v/>
      </c>
    </row>
    <row r="359">
      <c r="A359" s="32">
        <f>IF(AND(IFERROR($H359,0)*$M359&gt;0,$G$2=$L359),$H359/86400+DATE(1970,1,1)+IF($H359*1&gt;=$G$5,$G$6,0),)</f>
        <v>0</v>
      </c>
      <c r="B359" s="22" t="str">
        <v/>
      </c>
      <c r="C359" s="12" t="str">
        <f>IF($A359&lt;&gt;"",MINIFS(Merchant!$A:$A,Merchant!$B:$B,$G$2),)</f>
        <v/>
      </c>
      <c r="D359" s="12" t="s">
        <f>IF($A359&lt;&gt;"",$N359,)</f>
      </c>
      <c r="E359" s="12" t="str">
        <v/>
      </c>
      <c r="F359" s="11" t="str">
        <f>IF($A359&lt;&gt;"",MAXIFS(Token!$C:$C,Token!$A:$A,$D359),)</f>
        <v/>
      </c>
      <c r="L359" s="21" t="str">
        <v/>
      </c>
    </row>
    <row r="360">
      <c r="A360" s="32">
        <f>IF(AND(IFERROR($H360,0)*$M360&gt;0,$G$2=$L360),$H360/86400+DATE(1970,1,1)+IF($H360*1&gt;=$G$5,$G$6,0),)</f>
        <v>0</v>
      </c>
      <c r="B360" s="22" t="str">
        <v/>
      </c>
      <c r="C360" s="12" t="str">
        <f>IF($A360&lt;&gt;"",MINIFS(Merchant!$A:$A,Merchant!$B:$B,$G$2),)</f>
        <v/>
      </c>
      <c r="D360" s="12" t="s">
        <f>IF($A360&lt;&gt;"",$N360,)</f>
      </c>
      <c r="E360" s="12" t="str">
        <v/>
      </c>
      <c r="F360" s="11" t="str">
        <f>IF($A360&lt;&gt;"",MAXIFS(Token!$C:$C,Token!$A:$A,$D360),)</f>
        <v/>
      </c>
      <c r="L360" s="21" t="str">
        <v/>
      </c>
    </row>
    <row r="361">
      <c r="A361" s="32">
        <f>IF(AND(IFERROR($H361,0)*$M361&gt;0,$G$2=$L361),$H361/86400+DATE(1970,1,1)+IF($H361*1&gt;=$G$5,$G$6,0),)</f>
        <v>0</v>
      </c>
      <c r="B361" s="22" t="str">
        <v/>
      </c>
      <c r="C361" s="12" t="str">
        <f>IF($A361&lt;&gt;"",MINIFS(Merchant!$A:$A,Merchant!$B:$B,$G$2),)</f>
        <v/>
      </c>
      <c r="D361" s="12" t="s">
        <f>IF($A361&lt;&gt;"",$N361,)</f>
      </c>
      <c r="E361" s="12" t="str">
        <v/>
      </c>
      <c r="F361" s="11" t="str">
        <f>IF($A361&lt;&gt;"",MAXIFS(Token!$C:$C,Token!$A:$A,$D361),)</f>
        <v/>
      </c>
      <c r="L361" s="21" t="str">
        <v/>
      </c>
    </row>
    <row r="362">
      <c r="A362" s="32">
        <f>IF(AND(IFERROR($H362,0)*$M362&gt;0,$G$2=$L362),$H362/86400+DATE(1970,1,1)+IF($H362*1&gt;=$G$5,$G$6,0),)</f>
        <v>0</v>
      </c>
      <c r="B362" s="22" t="str">
        <v/>
      </c>
      <c r="C362" s="12" t="str">
        <f>IF($A362&lt;&gt;"",MINIFS(Merchant!$A:$A,Merchant!$B:$B,$G$2),)</f>
        <v/>
      </c>
      <c r="D362" s="12" t="s">
        <f>IF($A362&lt;&gt;"",$N362,)</f>
      </c>
      <c r="E362" s="12" t="str">
        <v/>
      </c>
      <c r="F362" s="11" t="str">
        <f>IF($A362&lt;&gt;"",MAXIFS(Token!$C:$C,Token!$A:$A,$D362),)</f>
        <v/>
      </c>
      <c r="L362" s="21" t="str">
        <v/>
      </c>
    </row>
    <row r="363">
      <c r="A363" s="32">
        <f>IF(AND(IFERROR($H363,0)*$M363&gt;0,$G$2=$L363),$H363/86400+DATE(1970,1,1)+IF($H363*1&gt;=$G$5,$G$6,0),)</f>
        <v>0</v>
      </c>
      <c r="B363" s="22" t="str">
        <v/>
      </c>
      <c r="C363" s="12" t="str">
        <f>IF($A363&lt;&gt;"",MINIFS(Merchant!$A:$A,Merchant!$B:$B,$G$2),)</f>
        <v/>
      </c>
      <c r="D363" s="12" t="s">
        <f>IF($A363&lt;&gt;"",$N363,)</f>
      </c>
      <c r="E363" s="12" t="str">
        <v/>
      </c>
      <c r="F363" s="11" t="str">
        <f>IF($A363&lt;&gt;"",MAXIFS(Token!$C:$C,Token!$A:$A,$D363),)</f>
        <v/>
      </c>
      <c r="L363" s="21" t="str">
        <v/>
      </c>
    </row>
    <row r="364">
      <c r="A364" s="32">
        <f>IF(AND(IFERROR($H364,0)*$M364&gt;0,$G$2=$L364),$H364/86400+DATE(1970,1,1)+IF($H364*1&gt;=$G$5,$G$6,0),)</f>
        <v>0</v>
      </c>
      <c r="B364" s="22" t="str">
        <v/>
      </c>
      <c r="C364" s="12" t="str">
        <f>IF($A364&lt;&gt;"",MINIFS(Merchant!$A:$A,Merchant!$B:$B,$G$2),)</f>
        <v/>
      </c>
      <c r="D364" s="12" t="s">
        <f>IF($A364&lt;&gt;"",$N364,)</f>
      </c>
      <c r="E364" s="12" t="str">
        <v/>
      </c>
      <c r="F364" s="11" t="str">
        <f>IF($A364&lt;&gt;"",MAXIFS(Token!$C:$C,Token!$A:$A,$D364),)</f>
        <v/>
      </c>
      <c r="L364" s="21" t="str">
        <v/>
      </c>
    </row>
    <row r="365">
      <c r="A365" s="32">
        <f>IF(AND(IFERROR($H365,0)*$M365&gt;0,$G$2=$L365),$H365/86400+DATE(1970,1,1)+IF($H365*1&gt;=$G$5,$G$6,0),)</f>
        <v>0</v>
      </c>
      <c r="B365" s="22" t="str">
        <v/>
      </c>
      <c r="C365" s="12" t="str">
        <f>IF($A365&lt;&gt;"",MINIFS(Merchant!$A:$A,Merchant!$B:$B,$G$2),)</f>
        <v/>
      </c>
      <c r="D365" s="12" t="s">
        <f>IF($A365&lt;&gt;"",$N365,)</f>
      </c>
      <c r="E365" s="12" t="str">
        <v/>
      </c>
      <c r="F365" s="11" t="str">
        <f>IF($A365&lt;&gt;"",MAXIFS(Token!$C:$C,Token!$A:$A,$D365),)</f>
        <v/>
      </c>
      <c r="L365" s="21" t="str">
        <v/>
      </c>
    </row>
    <row r="366">
      <c r="A366" s="32">
        <f>IF(AND(IFERROR($H366,0)*$M366&gt;0,$G$2=$L366),$H366/86400+DATE(1970,1,1)+IF($H366*1&gt;=$G$5,$G$6,0),)</f>
        <v>0</v>
      </c>
      <c r="B366" s="22" t="str">
        <v/>
      </c>
      <c r="C366" s="12" t="str">
        <f>IF($A366&lt;&gt;"",MINIFS(Merchant!$A:$A,Merchant!$B:$B,$G$2),)</f>
        <v/>
      </c>
      <c r="D366" s="12" t="s">
        <f>IF($A366&lt;&gt;"",$N366,)</f>
      </c>
      <c r="E366" s="12" t="str">
        <v/>
      </c>
      <c r="F366" s="11" t="str">
        <f>IF($A366&lt;&gt;"",MAXIFS(Token!$C:$C,Token!$A:$A,$D366),)</f>
        <v/>
      </c>
      <c r="L366" s="21" t="str">
        <v/>
      </c>
    </row>
    <row r="367">
      <c r="A367" s="32">
        <f>IF(AND(IFERROR($H367,0)*$M367&gt;0,$G$2=$L367),$H367/86400+DATE(1970,1,1)+IF($H367*1&gt;=$G$5,$G$6,0),)</f>
        <v>0</v>
      </c>
      <c r="B367" s="22" t="str">
        <v/>
      </c>
      <c r="C367" s="12" t="str">
        <f>IF($A367&lt;&gt;"",MINIFS(Merchant!$A:$A,Merchant!$B:$B,$G$2),)</f>
        <v/>
      </c>
      <c r="D367" s="12" t="s">
        <f>IF($A367&lt;&gt;"",$N367,)</f>
      </c>
      <c r="E367" s="12" t="str">
        <v/>
      </c>
      <c r="F367" s="11" t="str">
        <f>IF($A367&lt;&gt;"",MAXIFS(Token!$C:$C,Token!$A:$A,$D367),)</f>
        <v/>
      </c>
      <c r="L367" s="21" t="str">
        <v/>
      </c>
    </row>
    <row r="368">
      <c r="A368" s="32">
        <f>IF(AND(IFERROR($H368,0)*$M368&gt;0,$G$2=$L368),$H368/86400+DATE(1970,1,1)+IF($H368*1&gt;=$G$5,$G$6,0),)</f>
        <v>0</v>
      </c>
      <c r="B368" s="22" t="str">
        <v/>
      </c>
      <c r="C368" s="12" t="str">
        <f>IF($A368&lt;&gt;"",MINIFS(Merchant!$A:$A,Merchant!$B:$B,$G$2),)</f>
        <v/>
      </c>
      <c r="D368" s="12" t="s">
        <f>IF($A368&lt;&gt;"",$N368,)</f>
      </c>
      <c r="E368" s="12" t="str">
        <v/>
      </c>
      <c r="F368" s="11" t="str">
        <f>IF($A368&lt;&gt;"",MAXIFS(Token!$C:$C,Token!$A:$A,$D368),)</f>
        <v/>
      </c>
      <c r="L368" s="21" t="str">
        <v/>
      </c>
    </row>
    <row r="369">
      <c r="A369" s="32">
        <f>IF(AND(IFERROR($H369,0)*$M369&gt;0,$G$2=$L369),$H369/86400+DATE(1970,1,1)+IF($H369*1&gt;=$G$5,$G$6,0),)</f>
        <v>0</v>
      </c>
      <c r="B369" s="22" t="str">
        <v/>
      </c>
      <c r="C369" s="12" t="str">
        <f>IF($A369&lt;&gt;"",MINIFS(Merchant!$A:$A,Merchant!$B:$B,$G$2),)</f>
        <v/>
      </c>
      <c r="D369" s="12" t="s">
        <f>IF($A369&lt;&gt;"",$N369,)</f>
      </c>
      <c r="E369" s="12" t="str">
        <v/>
      </c>
      <c r="F369" s="11" t="str">
        <f>IF($A369&lt;&gt;"",MAXIFS(Token!$C:$C,Token!$A:$A,$D369),)</f>
        <v/>
      </c>
      <c r="L369" s="21" t="str">
        <v/>
      </c>
    </row>
    <row r="370">
      <c r="A370" s="32">
        <f>IF(AND(IFERROR($H370,0)*$M370&gt;0,$G$2=$L370),$H370/86400+DATE(1970,1,1)+IF($H370*1&gt;=$G$5,$G$6,0),)</f>
        <v>0</v>
      </c>
      <c r="B370" s="22" t="str">
        <v/>
      </c>
      <c r="C370" s="12" t="str">
        <f>IF($A370&lt;&gt;"",MINIFS(Merchant!$A:$A,Merchant!$B:$B,$G$2),)</f>
        <v/>
      </c>
      <c r="D370" s="12" t="s">
        <f>IF($A370&lt;&gt;"",$N370,)</f>
      </c>
      <c r="E370" s="12" t="str">
        <v/>
      </c>
      <c r="F370" s="11" t="str">
        <f>IF($A370&lt;&gt;"",MAXIFS(Token!$C:$C,Token!$A:$A,$D370),)</f>
        <v/>
      </c>
      <c r="L370" s="21" t="str">
        <v/>
      </c>
    </row>
    <row r="371">
      <c r="A371" s="32">
        <f>IF(AND(IFERROR($H371,0)*$M371&gt;0,$G$2=$L371),$H371/86400+DATE(1970,1,1)+IF($H371*1&gt;=$G$5,$G$6,0),)</f>
        <v>0</v>
      </c>
      <c r="B371" s="22" t="str">
        <v/>
      </c>
      <c r="C371" s="12" t="str">
        <f>IF($A371&lt;&gt;"",MINIFS(Merchant!$A:$A,Merchant!$B:$B,$G$2),)</f>
        <v/>
      </c>
      <c r="D371" s="12" t="s">
        <f>IF($A371&lt;&gt;"",$N371,)</f>
      </c>
      <c r="E371" s="12" t="str">
        <v/>
      </c>
      <c r="F371" s="11" t="str">
        <f>IF($A371&lt;&gt;"",MAXIFS(Token!$C:$C,Token!$A:$A,$D371),)</f>
        <v/>
      </c>
      <c r="L371" s="21" t="str">
        <v/>
      </c>
    </row>
    <row r="372">
      <c r="A372" s="32">
        <f>IF(AND(IFERROR($H372,0)*$M372&gt;0,$G$2=$L372),$H372/86400+DATE(1970,1,1)+IF($H372*1&gt;=$G$5,$G$6,0),)</f>
        <v>0</v>
      </c>
      <c r="B372" s="22" t="str">
        <v/>
      </c>
      <c r="C372" s="12" t="str">
        <f>IF($A372&lt;&gt;"",MINIFS(Merchant!$A:$A,Merchant!$B:$B,$G$2),)</f>
        <v/>
      </c>
      <c r="D372" s="12" t="s">
        <f>IF($A372&lt;&gt;"",$N372,)</f>
      </c>
      <c r="E372" s="12" t="str">
        <v/>
      </c>
      <c r="F372" s="11" t="str">
        <f>IF($A372&lt;&gt;"",MAXIFS(Token!$C:$C,Token!$A:$A,$D372),)</f>
        <v/>
      </c>
      <c r="L372" s="21" t="str">
        <v/>
      </c>
    </row>
    <row r="373">
      <c r="A373" s="32">
        <f>IF(AND(IFERROR($H373,0)*$M373&gt;0,$G$2=$L373),$H373/86400+DATE(1970,1,1)+IF($H373*1&gt;=$G$5,$G$6,0),)</f>
        <v>0</v>
      </c>
      <c r="B373" s="22" t="str">
        <v/>
      </c>
      <c r="C373" s="12" t="str">
        <f>IF($A373&lt;&gt;"",MINIFS(Merchant!$A:$A,Merchant!$B:$B,$G$2),)</f>
        <v/>
      </c>
      <c r="D373" s="12" t="s">
        <f>IF($A373&lt;&gt;"",$N373,)</f>
      </c>
      <c r="E373" s="12" t="str">
        <v/>
      </c>
      <c r="F373" s="11" t="str">
        <f>IF($A373&lt;&gt;"",MAXIFS(Token!$C:$C,Token!$A:$A,$D373),)</f>
        <v/>
      </c>
      <c r="L373" s="21" t="str">
        <v/>
      </c>
    </row>
    <row r="374">
      <c r="A374" s="32">
        <f>IF(AND(IFERROR($H374,0)*$M374&gt;0,$G$2=$L374),$H374/86400+DATE(1970,1,1)+IF($H374*1&gt;=$G$5,$G$6,0),)</f>
        <v>0</v>
      </c>
      <c r="B374" s="22" t="str">
        <v/>
      </c>
      <c r="C374" s="12" t="str">
        <f>IF($A374&lt;&gt;"",MINIFS(Merchant!$A:$A,Merchant!$B:$B,$G$2),)</f>
        <v/>
      </c>
      <c r="D374" s="12" t="s">
        <f>IF($A374&lt;&gt;"",$N374,)</f>
      </c>
      <c r="E374" s="12" t="str">
        <v/>
      </c>
      <c r="F374" s="11" t="str">
        <f>IF($A374&lt;&gt;"",MAXIFS(Token!$C:$C,Token!$A:$A,$D374),)</f>
        <v/>
      </c>
      <c r="L374" s="21" t="str">
        <v/>
      </c>
    </row>
    <row r="375">
      <c r="A375" s="32">
        <f>IF(AND(IFERROR($H375,0)*$M375&gt;0,$G$2=$L375),$H375/86400+DATE(1970,1,1)+IF($H375*1&gt;=$G$5,$G$6,0),)</f>
        <v>0</v>
      </c>
      <c r="B375" s="22" t="str">
        <v/>
      </c>
      <c r="C375" s="12" t="str">
        <f>IF($A375&lt;&gt;"",MINIFS(Merchant!$A:$A,Merchant!$B:$B,$G$2),)</f>
        <v/>
      </c>
      <c r="D375" s="12" t="s">
        <f>IF($A375&lt;&gt;"",$N375,)</f>
      </c>
      <c r="E375" s="12" t="str">
        <v/>
      </c>
      <c r="F375" s="11" t="str">
        <f>IF($A375&lt;&gt;"",MAXIFS(Token!$C:$C,Token!$A:$A,$D375),)</f>
        <v/>
      </c>
      <c r="L375" s="21" t="str">
        <v/>
      </c>
    </row>
    <row r="376">
      <c r="A376" s="32">
        <f>IF(AND(IFERROR($H376,0)*$M376&gt;0,$G$2=$L376),$H376/86400+DATE(1970,1,1)+IF($H376*1&gt;=$G$5,$G$6,0),)</f>
        <v>0</v>
      </c>
      <c r="B376" s="22" t="str">
        <v/>
      </c>
      <c r="C376" s="12" t="str">
        <f>IF($A376&lt;&gt;"",MINIFS(Merchant!$A:$A,Merchant!$B:$B,$G$2),)</f>
        <v/>
      </c>
      <c r="D376" s="12" t="s">
        <f>IF($A376&lt;&gt;"",$N376,)</f>
      </c>
      <c r="E376" s="12" t="str">
        <v/>
      </c>
      <c r="F376" s="11" t="str">
        <f>IF($A376&lt;&gt;"",MAXIFS(Token!$C:$C,Token!$A:$A,$D376),)</f>
        <v/>
      </c>
      <c r="L376" s="21" t="str">
        <v/>
      </c>
    </row>
    <row r="377">
      <c r="A377" s="32">
        <f>IF(AND(IFERROR($H377,0)*$M377&gt;0,$G$2=$L377),$H377/86400+DATE(1970,1,1)+IF($H377*1&gt;=$G$5,$G$6,0),)</f>
        <v>0</v>
      </c>
      <c r="B377" s="22" t="str">
        <v/>
      </c>
      <c r="C377" s="12" t="str">
        <f>IF($A377&lt;&gt;"",MINIFS(Merchant!$A:$A,Merchant!$B:$B,$G$2),)</f>
        <v/>
      </c>
      <c r="D377" s="12" t="s">
        <f>IF($A377&lt;&gt;"",$N377,)</f>
      </c>
      <c r="E377" s="12" t="str">
        <v/>
      </c>
      <c r="F377" s="11" t="str">
        <f>IF($A377&lt;&gt;"",MAXIFS(Token!$C:$C,Token!$A:$A,$D377),)</f>
        <v/>
      </c>
      <c r="L377" s="21" t="str">
        <v/>
      </c>
    </row>
    <row r="378">
      <c r="A378" s="32">
        <f>IF(AND(IFERROR($H378,0)*$M378&gt;0,$G$2=$L378),$H378/86400+DATE(1970,1,1)+IF($H378*1&gt;=$G$5,$G$6,0),)</f>
        <v>0</v>
      </c>
      <c r="B378" s="22" t="str">
        <v/>
      </c>
      <c r="C378" s="12" t="str">
        <f>IF($A378&lt;&gt;"",MINIFS(Merchant!$A:$A,Merchant!$B:$B,$G$2),)</f>
        <v/>
      </c>
      <c r="D378" s="12" t="s">
        <f>IF($A378&lt;&gt;"",$N378,)</f>
      </c>
      <c r="E378" s="12" t="str">
        <v/>
      </c>
      <c r="F378" s="11" t="str">
        <f>IF($A378&lt;&gt;"",MAXIFS(Token!$C:$C,Token!$A:$A,$D378),)</f>
        <v/>
      </c>
      <c r="L378" s="21" t="str">
        <v/>
      </c>
    </row>
    <row r="379">
      <c r="A379" s="32">
        <f>IF(AND(IFERROR($H379,0)*$M379&gt;0,$G$2=$L379),$H379/86400+DATE(1970,1,1)+IF($H379*1&gt;=$G$5,$G$6,0),)</f>
        <v>0</v>
      </c>
      <c r="B379" s="22" t="str">
        <v/>
      </c>
      <c r="C379" s="12" t="str">
        <f>IF($A379&lt;&gt;"",MINIFS(Merchant!$A:$A,Merchant!$B:$B,$G$2),)</f>
        <v/>
      </c>
      <c r="D379" s="12" t="s">
        <f>IF($A379&lt;&gt;"",$N379,)</f>
      </c>
      <c r="E379" s="12" t="str">
        <v/>
      </c>
      <c r="F379" s="11" t="str">
        <f>IF($A379&lt;&gt;"",MAXIFS(Token!$C:$C,Token!$A:$A,$D379),)</f>
        <v/>
      </c>
      <c r="L379" s="21" t="str">
        <v/>
      </c>
    </row>
    <row r="380">
      <c r="A380" s="32">
        <f>IF(AND(IFERROR($H380,0)*$M380&gt;0,$G$2=$L380),$H380/86400+DATE(1970,1,1)+IF($H380*1&gt;=$G$5,$G$6,0),)</f>
        <v>0</v>
      </c>
      <c r="B380" s="22" t="str">
        <v/>
      </c>
      <c r="C380" s="12" t="str">
        <f>IF($A380&lt;&gt;"",MINIFS(Merchant!$A:$A,Merchant!$B:$B,$G$2),)</f>
        <v/>
      </c>
      <c r="D380" s="12" t="s">
        <f>IF($A380&lt;&gt;"",$N380,)</f>
      </c>
      <c r="E380" s="12" t="str">
        <v/>
      </c>
      <c r="F380" s="11" t="str">
        <f>IF($A380&lt;&gt;"",MAXIFS(Token!$C:$C,Token!$A:$A,$D380),)</f>
        <v/>
      </c>
      <c r="L380" s="21" t="str">
        <v/>
      </c>
    </row>
    <row r="381">
      <c r="A381" s="32">
        <f>IF(AND(IFERROR($H381,0)*$M381&gt;0,$G$2=$L381),$H381/86400+DATE(1970,1,1)+IF($H381*1&gt;=$G$5,$G$6,0),)</f>
        <v>0</v>
      </c>
      <c r="B381" s="22" t="str">
        <v/>
      </c>
      <c r="C381" s="12" t="str">
        <f>IF($A381&lt;&gt;"",MINIFS(Merchant!$A:$A,Merchant!$B:$B,$G$2),)</f>
        <v/>
      </c>
      <c r="D381" s="12" t="s">
        <f>IF($A381&lt;&gt;"",$N381,)</f>
      </c>
      <c r="E381" s="12" t="str">
        <v/>
      </c>
      <c r="F381" s="11" t="str">
        <f>IF($A381&lt;&gt;"",MAXIFS(Token!$C:$C,Token!$A:$A,$D381),)</f>
        <v/>
      </c>
      <c r="L381" s="21" t="str">
        <v/>
      </c>
    </row>
    <row r="382">
      <c r="A382" s="32">
        <f>IF(AND(IFERROR($H382,0)*$M382&gt;0,$G$2=$L382),$H382/86400+DATE(1970,1,1)+IF($H382*1&gt;=$G$5,$G$6,0),)</f>
        <v>0</v>
      </c>
      <c r="B382" s="22" t="str">
        <v/>
      </c>
      <c r="C382" s="12" t="str">
        <f>IF($A382&lt;&gt;"",MINIFS(Merchant!$A:$A,Merchant!$B:$B,$G$2),)</f>
        <v/>
      </c>
      <c r="D382" s="12" t="s">
        <f>IF($A382&lt;&gt;"",$N382,)</f>
      </c>
      <c r="E382" s="12" t="str">
        <v/>
      </c>
      <c r="F382" s="11" t="str">
        <f>IF($A382&lt;&gt;"",MAXIFS(Token!$C:$C,Token!$A:$A,$D382),)</f>
        <v/>
      </c>
      <c r="L382" s="21" t="str">
        <v/>
      </c>
    </row>
    <row r="383">
      <c r="A383" s="32">
        <f>IF(AND(IFERROR($H383,0)*$M383&gt;0,$G$2=$L383),$H383/86400+DATE(1970,1,1)+IF($H383*1&gt;=$G$5,$G$6,0),)</f>
        <v>0</v>
      </c>
      <c r="B383" s="22" t="str">
        <v/>
      </c>
      <c r="C383" s="12" t="str">
        <f>IF($A383&lt;&gt;"",MINIFS(Merchant!$A:$A,Merchant!$B:$B,$G$2),)</f>
        <v/>
      </c>
      <c r="D383" s="12" t="s">
        <f>IF($A383&lt;&gt;"",$N383,)</f>
      </c>
      <c r="E383" s="12" t="str">
        <v/>
      </c>
      <c r="F383" s="11" t="str">
        <f>IF($A383&lt;&gt;"",MAXIFS(Token!$C:$C,Token!$A:$A,$D383),)</f>
        <v/>
      </c>
      <c r="L383" s="21" t="str">
        <v/>
      </c>
    </row>
    <row r="384">
      <c r="A384" s="32">
        <f>IF(AND(IFERROR($H384,0)*$M384&gt;0,$G$2=$L384),$H384/86400+DATE(1970,1,1)+IF($H384*1&gt;=$G$5,$G$6,0),)</f>
        <v>0</v>
      </c>
      <c r="B384" s="22" t="str">
        <v/>
      </c>
      <c r="C384" s="12" t="str">
        <f>IF($A384&lt;&gt;"",MINIFS(Merchant!$A:$A,Merchant!$B:$B,$G$2),)</f>
        <v/>
      </c>
      <c r="D384" s="12" t="s">
        <f>IF($A384&lt;&gt;"",$N384,)</f>
      </c>
      <c r="E384" s="12" t="str">
        <v/>
      </c>
      <c r="F384" s="11" t="str">
        <f>IF($A384&lt;&gt;"",MAXIFS(Token!$C:$C,Token!$A:$A,$D384),)</f>
        <v/>
      </c>
      <c r="L384" s="21" t="str">
        <v/>
      </c>
    </row>
    <row r="385">
      <c r="A385" s="32">
        <f>IF(AND(IFERROR($H385,0)*$M385&gt;0,$G$2=$L385),$H385/86400+DATE(1970,1,1)+IF($H385*1&gt;=$G$5,$G$6,0),)</f>
        <v>0</v>
      </c>
      <c r="B385" s="22" t="str">
        <v/>
      </c>
      <c r="C385" s="12" t="str">
        <f>IF($A385&lt;&gt;"",MINIFS(Merchant!$A:$A,Merchant!$B:$B,$G$2),)</f>
        <v/>
      </c>
      <c r="D385" s="12" t="s">
        <f>IF($A385&lt;&gt;"",$N385,)</f>
      </c>
      <c r="E385" s="12" t="str">
        <v/>
      </c>
      <c r="F385" s="11" t="str">
        <f>IF($A385&lt;&gt;"",MAXIFS(Token!$C:$C,Token!$A:$A,$D385),)</f>
        <v/>
      </c>
      <c r="L385" s="21" t="str">
        <v/>
      </c>
    </row>
    <row r="386">
      <c r="A386" s="32">
        <f>IF(AND(IFERROR($H386,0)*$M386&gt;0,$G$2=$L386),$H386/86400+DATE(1970,1,1)+IF($H386*1&gt;=$G$5,$G$6,0),)</f>
        <v>0</v>
      </c>
      <c r="B386" s="22" t="str">
        <v/>
      </c>
      <c r="C386" s="12" t="str">
        <f>IF($A386&lt;&gt;"",MINIFS(Merchant!$A:$A,Merchant!$B:$B,$G$2),)</f>
        <v/>
      </c>
      <c r="D386" s="12" t="s">
        <f>IF($A386&lt;&gt;"",$N386,)</f>
      </c>
      <c r="E386" s="12" t="str">
        <v/>
      </c>
      <c r="F386" s="11" t="str">
        <f>IF($A386&lt;&gt;"",MAXIFS(Token!$C:$C,Token!$A:$A,$D386),)</f>
        <v/>
      </c>
      <c r="L386" s="21" t="str">
        <v/>
      </c>
    </row>
    <row r="387">
      <c r="A387" s="32">
        <f>IF(AND(IFERROR($H387,0)*$M387&gt;0,$G$2=$L387),$H387/86400+DATE(1970,1,1)+IF($H387*1&gt;=$G$5,$G$6,0),)</f>
        <v>0</v>
      </c>
      <c r="B387" s="22" t="str">
        <v/>
      </c>
      <c r="C387" s="12" t="str">
        <f>IF($A387&lt;&gt;"",MINIFS(Merchant!$A:$A,Merchant!$B:$B,$G$2),)</f>
        <v/>
      </c>
      <c r="D387" s="12" t="s">
        <f>IF($A387&lt;&gt;"",$N387,)</f>
      </c>
      <c r="E387" s="12" t="str">
        <v/>
      </c>
      <c r="F387" s="11" t="str">
        <f>IF($A387&lt;&gt;"",MAXIFS(Token!$C:$C,Token!$A:$A,$D387),)</f>
        <v/>
      </c>
      <c r="L387" s="21" t="str">
        <v/>
      </c>
    </row>
    <row r="388">
      <c r="A388" s="32">
        <f>IF(AND(IFERROR($H388,0)*$M388&gt;0,$G$2=$L388),$H388/86400+DATE(1970,1,1)+IF($H388*1&gt;=$G$5,$G$6,0),)</f>
        <v>0</v>
      </c>
      <c r="B388" s="22" t="str">
        <v/>
      </c>
      <c r="C388" s="12" t="str">
        <f>IF($A388&lt;&gt;"",MINIFS(Merchant!$A:$A,Merchant!$B:$B,$G$2),)</f>
        <v/>
      </c>
      <c r="D388" s="12" t="s">
        <f>IF($A388&lt;&gt;"",$N388,)</f>
      </c>
      <c r="E388" s="12" t="str">
        <v/>
      </c>
      <c r="F388" s="11" t="str">
        <f>IF($A388&lt;&gt;"",MAXIFS(Token!$C:$C,Token!$A:$A,$D388),)</f>
        <v/>
      </c>
      <c r="L388" s="21" t="str">
        <v/>
      </c>
    </row>
    <row r="389">
      <c r="A389" s="32">
        <f>IF(AND(IFERROR($H389,0)*$M389&gt;0,$G$2=$L389),$H389/86400+DATE(1970,1,1)+IF($H389*1&gt;=$G$5,$G$6,0),)</f>
        <v>0</v>
      </c>
      <c r="B389" s="22" t="str">
        <v/>
      </c>
      <c r="C389" s="12" t="str">
        <f>IF($A389&lt;&gt;"",MINIFS(Merchant!$A:$A,Merchant!$B:$B,$G$2),)</f>
        <v/>
      </c>
      <c r="D389" s="12" t="s">
        <f>IF($A389&lt;&gt;"",$N389,)</f>
      </c>
      <c r="E389" s="12" t="str">
        <v/>
      </c>
      <c r="F389" s="11" t="str">
        <f>IF($A389&lt;&gt;"",MAXIFS(Token!$C:$C,Token!$A:$A,$D389),)</f>
        <v/>
      </c>
      <c r="L389" s="21" t="str">
        <v/>
      </c>
    </row>
    <row r="390">
      <c r="A390" s="32">
        <f>IF(AND(IFERROR($H390,0)*$M390&gt;0,$G$2=$L390),$H390/86400+DATE(1970,1,1)+IF($H390*1&gt;=$G$5,$G$6,0),)</f>
        <v>0</v>
      </c>
      <c r="B390" s="22" t="str">
        <v/>
      </c>
      <c r="C390" s="12" t="str">
        <f>IF($A390&lt;&gt;"",MINIFS(Merchant!$A:$A,Merchant!$B:$B,$G$2),)</f>
        <v/>
      </c>
      <c r="D390" s="12" t="s">
        <f>IF($A390&lt;&gt;"",$N390,)</f>
      </c>
      <c r="E390" s="12" t="str">
        <v/>
      </c>
      <c r="F390" s="11" t="str">
        <f>IF($A390&lt;&gt;"",MAXIFS(Token!$C:$C,Token!$A:$A,$D390),)</f>
        <v/>
      </c>
      <c r="L390" s="21" t="str">
        <v/>
      </c>
    </row>
    <row r="391">
      <c r="A391" s="32">
        <f>IF(AND(IFERROR($H391,0)*$M391&gt;0,$G$2=$L391),$H391/86400+DATE(1970,1,1)+IF($H391*1&gt;=$G$5,$G$6,0),)</f>
        <v>0</v>
      </c>
      <c r="B391" s="22" t="str">
        <v/>
      </c>
      <c r="C391" s="12" t="str">
        <f>IF($A391&lt;&gt;"",MINIFS(Merchant!$A:$A,Merchant!$B:$B,$G$2),)</f>
        <v/>
      </c>
      <c r="D391" s="12" t="s">
        <f>IF($A391&lt;&gt;"",$N391,)</f>
      </c>
      <c r="E391" s="12" t="str">
        <v/>
      </c>
      <c r="F391" s="11" t="str">
        <f>IF($A391&lt;&gt;"",MAXIFS(Token!$C:$C,Token!$A:$A,$D391),)</f>
        <v/>
      </c>
      <c r="L391" s="21" t="str">
        <v/>
      </c>
    </row>
    <row r="392">
      <c r="A392" s="32">
        <f>IF(AND(IFERROR($H392,0)*$M392&gt;0,$G$2=$L392),$H392/86400+DATE(1970,1,1)+IF($H392*1&gt;=$G$5,$G$6,0),)</f>
        <v>0</v>
      </c>
      <c r="B392" s="22" t="str">
        <v/>
      </c>
      <c r="C392" s="12" t="str">
        <f>IF($A392&lt;&gt;"",MINIFS(Merchant!$A:$A,Merchant!$B:$B,$G$2),)</f>
        <v/>
      </c>
      <c r="D392" s="12" t="s">
        <f>IF($A392&lt;&gt;"",$N392,)</f>
      </c>
      <c r="E392" s="12" t="str">
        <v/>
      </c>
      <c r="F392" s="11" t="str">
        <f>IF($A392&lt;&gt;"",MAXIFS(Token!$C:$C,Token!$A:$A,$D392),)</f>
        <v/>
      </c>
      <c r="L392" s="21" t="str">
        <v/>
      </c>
    </row>
    <row r="393">
      <c r="A393" s="32">
        <f>IF(AND(IFERROR($H393,0)*$M393&gt;0,$G$2=$L393),$H393/86400+DATE(1970,1,1)+IF($H393*1&gt;=$G$5,$G$6,0),)</f>
        <v>0</v>
      </c>
      <c r="B393" s="22" t="str">
        <v/>
      </c>
      <c r="C393" s="12" t="str">
        <f>IF($A393&lt;&gt;"",MINIFS(Merchant!$A:$A,Merchant!$B:$B,$G$2),)</f>
        <v/>
      </c>
      <c r="D393" s="12" t="s">
        <f>IF($A393&lt;&gt;"",$N393,)</f>
      </c>
      <c r="E393" s="12" t="str">
        <v/>
      </c>
      <c r="F393" s="11" t="str">
        <f>IF($A393&lt;&gt;"",MAXIFS(Token!$C:$C,Token!$A:$A,$D393),)</f>
        <v/>
      </c>
      <c r="L393" s="21" t="str">
        <v/>
      </c>
    </row>
    <row r="394">
      <c r="A394" s="32">
        <f>IF(AND(IFERROR($H394,0)*$M394&gt;0,$G$2=$L394),$H394/86400+DATE(1970,1,1)+IF($H394*1&gt;=$G$5,$G$6,0),)</f>
        <v>0</v>
      </c>
      <c r="B394" s="22" t="str">
        <v/>
      </c>
      <c r="C394" s="12" t="str">
        <f>IF($A394&lt;&gt;"",MINIFS(Merchant!$A:$A,Merchant!$B:$B,$G$2),)</f>
        <v/>
      </c>
      <c r="D394" s="12" t="s">
        <f>IF($A394&lt;&gt;"",$N394,)</f>
      </c>
      <c r="E394" s="12" t="str">
        <v/>
      </c>
      <c r="F394" s="11" t="str">
        <f>IF($A394&lt;&gt;"",MAXIFS(Token!$C:$C,Token!$A:$A,$D394),)</f>
        <v/>
      </c>
      <c r="L394" s="21" t="str">
        <v/>
      </c>
    </row>
    <row r="395">
      <c r="A395" s="32">
        <f>IF(AND(IFERROR($H395,0)*$M395&gt;0,$G$2=$L395),$H395/86400+DATE(1970,1,1)+IF($H395*1&gt;=$G$5,$G$6,0),)</f>
        <v>0</v>
      </c>
      <c r="B395" s="22" t="str">
        <v/>
      </c>
      <c r="C395" s="12" t="str">
        <f>IF($A395&lt;&gt;"",MINIFS(Merchant!$A:$A,Merchant!$B:$B,$G$2),)</f>
        <v/>
      </c>
      <c r="D395" s="12" t="s">
        <f>IF($A395&lt;&gt;"",$N395,)</f>
      </c>
      <c r="E395" s="12" t="str">
        <v/>
      </c>
      <c r="F395" s="11" t="str">
        <f>IF($A395&lt;&gt;"",MAXIFS(Token!$C:$C,Token!$A:$A,$D395),)</f>
        <v/>
      </c>
      <c r="L395" s="21" t="str">
        <v/>
      </c>
    </row>
    <row r="396">
      <c r="A396" s="32">
        <f>IF(AND(IFERROR($H396,0)*$M396&gt;0,$G$2=$L396),$H396/86400+DATE(1970,1,1)+IF($H396*1&gt;=$G$5,$G$6,0),)</f>
        <v>0</v>
      </c>
      <c r="B396" s="22" t="str">
        <v/>
      </c>
      <c r="C396" s="12" t="str">
        <f>IF($A396&lt;&gt;"",MINIFS(Merchant!$A:$A,Merchant!$B:$B,$G$2),)</f>
        <v/>
      </c>
      <c r="D396" s="12" t="s">
        <f>IF($A396&lt;&gt;"",$N396,)</f>
      </c>
      <c r="E396" s="12" t="str">
        <v/>
      </c>
      <c r="F396" s="11" t="str">
        <f>IF($A396&lt;&gt;"",MAXIFS(Token!$C:$C,Token!$A:$A,$D396),)</f>
        <v/>
      </c>
      <c r="L396" s="21" t="str">
        <v/>
      </c>
    </row>
    <row r="397">
      <c r="A397" s="32">
        <f>IF(AND(IFERROR($H397,0)*$M397&gt;0,$G$2=$L397),$H397/86400+DATE(1970,1,1)+IF($H397*1&gt;=$G$5,$G$6,0),)</f>
        <v>0</v>
      </c>
      <c r="B397" s="22" t="str">
        <v/>
      </c>
      <c r="C397" s="12" t="str">
        <f>IF($A397&lt;&gt;"",MINIFS(Merchant!$A:$A,Merchant!$B:$B,$G$2),)</f>
        <v/>
      </c>
      <c r="D397" s="12" t="s">
        <f>IF($A397&lt;&gt;"",$N397,)</f>
      </c>
      <c r="E397" s="12" t="str">
        <v/>
      </c>
      <c r="F397" s="11" t="str">
        <f>IF($A397&lt;&gt;"",MAXIFS(Token!$C:$C,Token!$A:$A,$D397),)</f>
        <v/>
      </c>
      <c r="L397" s="21" t="str">
        <v/>
      </c>
    </row>
    <row r="398">
      <c r="A398" s="32">
        <f>IF(AND(IFERROR($H398,0)*$M398&gt;0,$G$2=$L398),$H398/86400+DATE(1970,1,1)+IF($H398*1&gt;=$G$5,$G$6,0),)</f>
        <v>0</v>
      </c>
      <c r="B398" s="22" t="str">
        <v/>
      </c>
      <c r="C398" s="12" t="str">
        <f>IF($A398&lt;&gt;"",MINIFS(Merchant!$A:$A,Merchant!$B:$B,$G$2),)</f>
        <v/>
      </c>
      <c r="D398" s="12" t="s">
        <f>IF($A398&lt;&gt;"",$N398,)</f>
      </c>
      <c r="E398" s="12" t="str">
        <v/>
      </c>
      <c r="F398" s="11" t="str">
        <f>IF($A398&lt;&gt;"",MAXIFS(Token!$C:$C,Token!$A:$A,$D398),)</f>
        <v/>
      </c>
      <c r="L398" s="21" t="str">
        <v/>
      </c>
    </row>
    <row r="399">
      <c r="A399" s="32">
        <f>IF(AND(IFERROR($H399,0)*$M399&gt;0,$G$2=$L399),$H399/86400+DATE(1970,1,1)+IF($H399*1&gt;=$G$5,$G$6,0),)</f>
        <v>0</v>
      </c>
      <c r="B399" s="22" t="str">
        <v/>
      </c>
      <c r="C399" s="12" t="str">
        <f>IF($A399&lt;&gt;"",MINIFS(Merchant!$A:$A,Merchant!$B:$B,$G$2),)</f>
        <v/>
      </c>
      <c r="D399" s="12" t="s">
        <f>IF($A399&lt;&gt;"",$N399,)</f>
      </c>
      <c r="E399" s="12" t="str">
        <v/>
      </c>
      <c r="F399" s="11" t="str">
        <f>IF($A399&lt;&gt;"",MAXIFS(Token!$C:$C,Token!$A:$A,$D399),)</f>
        <v/>
      </c>
      <c r="L399" s="21" t="str">
        <v/>
      </c>
    </row>
    <row r="400">
      <c r="A400" s="32">
        <f>IF(AND(IFERROR($H400,0)*$M400&gt;0,$G$2=$L400),$H400/86400+DATE(1970,1,1)+IF($H400*1&gt;=$G$5,$G$6,0),)</f>
        <v>0</v>
      </c>
      <c r="B400" s="22" t="str">
        <v/>
      </c>
      <c r="C400" s="12" t="str">
        <f>IF($A400&lt;&gt;"",MINIFS(Merchant!$A:$A,Merchant!$B:$B,$G$2),)</f>
        <v/>
      </c>
      <c r="D400" s="12" t="s">
        <f>IF($A400&lt;&gt;"",$N400,)</f>
      </c>
      <c r="E400" s="12" t="str">
        <v/>
      </c>
      <c r="F400" s="11" t="str">
        <f>IF($A400&lt;&gt;"",MAXIFS(Token!$C:$C,Token!$A:$A,$D400),)</f>
        <v/>
      </c>
      <c r="L400" s="21" t="str">
        <v/>
      </c>
    </row>
    <row r="401">
      <c r="A401" s="32">
        <f>IF(AND(IFERROR($H401,0)*$M401&gt;0,$G$2=$L401),$H401/86400+DATE(1970,1,1)+IF($H401*1&gt;=$G$5,$G$6,0),)</f>
        <v>0</v>
      </c>
      <c r="B401" s="22" t="str">
        <v/>
      </c>
      <c r="C401" s="12" t="str">
        <f>IF($A401&lt;&gt;"",MINIFS(Merchant!$A:$A,Merchant!$B:$B,$G$2),)</f>
        <v/>
      </c>
      <c r="D401" s="12" t="s">
        <f>IF($A401&lt;&gt;"",$N401,)</f>
      </c>
      <c r="E401" s="12" t="str">
        <v/>
      </c>
      <c r="F401" s="11" t="str">
        <f>IF($A401&lt;&gt;"",MAXIFS(Token!$C:$C,Token!$A:$A,$D401),)</f>
        <v/>
      </c>
      <c r="L401" s="21" t="str">
        <v/>
      </c>
    </row>
    <row r="402">
      <c r="A402" s="32">
        <f>IF(AND(IFERROR($H402,0)*$M402&gt;0,$G$2=$L402),$H402/86400+DATE(1970,1,1)+IF($H402*1&gt;=$G$5,$G$6,0),)</f>
        <v>0</v>
      </c>
      <c r="B402" s="22" t="str">
        <v/>
      </c>
      <c r="C402" s="12" t="str">
        <f>IF($A402&lt;&gt;"",MINIFS(Merchant!$A:$A,Merchant!$B:$B,$G$2),)</f>
        <v/>
      </c>
      <c r="D402" s="12" t="s">
        <f>IF($A402&lt;&gt;"",$N402,)</f>
      </c>
      <c r="E402" s="12" t="str">
        <v/>
      </c>
      <c r="F402" s="11" t="str">
        <f>IF($A402&lt;&gt;"",MAXIFS(Token!$C:$C,Token!$A:$A,$D402),)</f>
        <v/>
      </c>
      <c r="L402" s="21" t="str">
        <v/>
      </c>
    </row>
    <row r="403">
      <c r="A403" s="32">
        <f>IF(AND(IFERROR($H403,0)*$M403&gt;0,$G$2=$L403),$H403/86400+DATE(1970,1,1)+IF($H403*1&gt;=$G$5,$G$6,0),)</f>
        <v>0</v>
      </c>
      <c r="B403" s="22" t="str">
        <v/>
      </c>
      <c r="C403" s="12" t="str">
        <f>IF($A403&lt;&gt;"",MINIFS(Merchant!$A:$A,Merchant!$B:$B,$G$2),)</f>
        <v/>
      </c>
      <c r="D403" s="12" t="s">
        <f>IF($A403&lt;&gt;"",$N403,)</f>
      </c>
      <c r="E403" s="12" t="str">
        <v/>
      </c>
      <c r="F403" s="11" t="str">
        <f>IF($A403&lt;&gt;"",MAXIFS(Token!$C:$C,Token!$A:$A,$D403),)</f>
        <v/>
      </c>
      <c r="L403" s="21" t="str">
        <v/>
      </c>
    </row>
    <row r="404">
      <c r="A404" s="32">
        <f>IF(AND(IFERROR($H404,0)*$M404&gt;0,$G$2=$L404),$H404/86400+DATE(1970,1,1)+IF($H404*1&gt;=$G$5,$G$6,0),)</f>
        <v>0</v>
      </c>
      <c r="B404" s="22" t="str">
        <v/>
      </c>
      <c r="C404" s="12" t="str">
        <f>IF($A404&lt;&gt;"",MINIFS(Merchant!$A:$A,Merchant!$B:$B,$G$2),)</f>
        <v/>
      </c>
      <c r="D404" s="12" t="s">
        <f>IF($A404&lt;&gt;"",$N404,)</f>
      </c>
      <c r="E404" s="12" t="str">
        <v/>
      </c>
      <c r="F404" s="11" t="str">
        <f>IF($A404&lt;&gt;"",MAXIFS(Token!$C:$C,Token!$A:$A,$D404),)</f>
        <v/>
      </c>
      <c r="L404" s="21" t="str">
        <v/>
      </c>
    </row>
    <row r="405">
      <c r="A405" s="32">
        <f>IF(AND(IFERROR($H405,0)*$M405&gt;0,$G$2=$L405),$H405/86400+DATE(1970,1,1)+IF($H405*1&gt;=$G$5,$G$6,0),)</f>
        <v>0</v>
      </c>
      <c r="B405" s="22" t="str">
        <v/>
      </c>
      <c r="C405" s="12" t="str">
        <f>IF($A405&lt;&gt;"",MINIFS(Merchant!$A:$A,Merchant!$B:$B,$G$2),)</f>
        <v/>
      </c>
      <c r="D405" s="12" t="s">
        <f>IF($A405&lt;&gt;"",$N405,)</f>
      </c>
      <c r="E405" s="12" t="str">
        <v/>
      </c>
      <c r="F405" s="11" t="str">
        <f>IF($A405&lt;&gt;"",MAXIFS(Token!$C:$C,Token!$A:$A,$D405),)</f>
        <v/>
      </c>
      <c r="L405" s="21" t="str">
        <v/>
      </c>
    </row>
    <row r="406">
      <c r="A406" s="32">
        <f>IF(AND(IFERROR($H406,0)*$M406&gt;0,$G$2=$L406),$H406/86400+DATE(1970,1,1)+IF($H406*1&gt;=$G$5,$G$6,0),)</f>
        <v>0</v>
      </c>
      <c r="B406" s="22" t="str">
        <v/>
      </c>
      <c r="C406" s="12" t="str">
        <f>IF($A406&lt;&gt;"",MINIFS(Merchant!$A:$A,Merchant!$B:$B,$G$2),)</f>
        <v/>
      </c>
      <c r="D406" s="12" t="s">
        <f>IF($A406&lt;&gt;"",$N406,)</f>
      </c>
      <c r="E406" s="12" t="str">
        <v/>
      </c>
      <c r="F406" s="11" t="str">
        <f>IF($A406&lt;&gt;"",MAXIFS(Token!$C:$C,Token!$A:$A,$D406),)</f>
        <v/>
      </c>
      <c r="L406" s="21" t="str">
        <v/>
      </c>
    </row>
    <row r="407">
      <c r="A407" s="32">
        <f>IF(AND(IFERROR($H407,0)*$M407&gt;0,$G$2=$L407),$H407/86400+DATE(1970,1,1)+IF($H407*1&gt;=$G$5,$G$6,0),)</f>
        <v>0</v>
      </c>
      <c r="B407" s="22" t="str">
        <v/>
      </c>
      <c r="C407" s="12" t="str">
        <f>IF($A407&lt;&gt;"",MINIFS(Merchant!$A:$A,Merchant!$B:$B,$G$2),)</f>
        <v/>
      </c>
      <c r="D407" s="12" t="s">
        <f>IF($A407&lt;&gt;"",$N407,)</f>
      </c>
      <c r="E407" s="12" t="str">
        <v/>
      </c>
      <c r="F407" s="11" t="str">
        <f>IF($A407&lt;&gt;"",MAXIFS(Token!$C:$C,Token!$A:$A,$D407),)</f>
        <v/>
      </c>
      <c r="L407" s="21" t="str">
        <v/>
      </c>
    </row>
    <row r="408">
      <c r="A408" s="32">
        <f>IF(AND(IFERROR($H408,0)*$M408&gt;0,$G$2=$L408),$H408/86400+DATE(1970,1,1)+IF($H408*1&gt;=$G$5,$G$6,0),)</f>
        <v>0</v>
      </c>
      <c r="B408" s="22" t="str">
        <v/>
      </c>
      <c r="C408" s="12" t="str">
        <f>IF($A408&lt;&gt;"",MINIFS(Merchant!$A:$A,Merchant!$B:$B,$G$2),)</f>
        <v/>
      </c>
      <c r="D408" s="12" t="s">
        <f>IF($A408&lt;&gt;"",$N408,)</f>
      </c>
      <c r="E408" s="12" t="str">
        <v/>
      </c>
      <c r="F408" s="11" t="str">
        <f>IF($A408&lt;&gt;"",MAXIFS(Token!$C:$C,Token!$A:$A,$D408),)</f>
        <v/>
      </c>
      <c r="L408" s="21" t="str">
        <v/>
      </c>
    </row>
    <row r="409">
      <c r="A409" s="32">
        <f>IF(AND(IFERROR($H409,0)*$M409&gt;0,$G$2=$L409),$H409/86400+DATE(1970,1,1)+IF($H409*1&gt;=$G$5,$G$6,0),)</f>
        <v>0</v>
      </c>
      <c r="B409" s="22" t="str">
        <v/>
      </c>
      <c r="C409" s="12" t="str">
        <f>IF($A409&lt;&gt;"",MINIFS(Merchant!$A:$A,Merchant!$B:$B,$G$2),)</f>
        <v/>
      </c>
      <c r="D409" s="12" t="s">
        <f>IF($A409&lt;&gt;"",$N409,)</f>
      </c>
      <c r="E409" s="12" t="str">
        <v/>
      </c>
      <c r="F409" s="11" t="str">
        <f>IF($A409&lt;&gt;"",MAXIFS(Token!$C:$C,Token!$A:$A,$D409),)</f>
        <v/>
      </c>
      <c r="L409" s="21" t="str">
        <v/>
      </c>
    </row>
    <row r="410">
      <c r="A410" s="32">
        <f>IF(AND(IFERROR($H410,0)*$M410&gt;0,$G$2=$L410),$H410/86400+DATE(1970,1,1)+IF($H410*1&gt;=$G$5,$G$6,0),)</f>
        <v>0</v>
      </c>
      <c r="B410" s="22" t="str">
        <v/>
      </c>
      <c r="C410" s="12" t="str">
        <f>IF($A410&lt;&gt;"",MINIFS(Merchant!$A:$A,Merchant!$B:$B,$G$2),)</f>
        <v/>
      </c>
      <c r="D410" s="12" t="s">
        <f>IF($A410&lt;&gt;"",$N410,)</f>
      </c>
      <c r="E410" s="12" t="str">
        <v/>
      </c>
      <c r="F410" s="11" t="str">
        <f>IF($A410&lt;&gt;"",MAXIFS(Token!$C:$C,Token!$A:$A,$D410),)</f>
        <v/>
      </c>
      <c r="L410" s="21" t="str">
        <v/>
      </c>
    </row>
    <row r="411">
      <c r="A411" s="32">
        <f>IF(AND(IFERROR($H411,0)*$M411&gt;0,$G$2=$L411),$H411/86400+DATE(1970,1,1)+IF($H411*1&gt;=$G$5,$G$6,0),)</f>
        <v>0</v>
      </c>
      <c r="B411" s="22" t="str">
        <v/>
      </c>
      <c r="C411" s="12" t="str">
        <f>IF($A411&lt;&gt;"",MINIFS(Merchant!$A:$A,Merchant!$B:$B,$G$2),)</f>
        <v/>
      </c>
      <c r="D411" s="12" t="s">
        <f>IF($A411&lt;&gt;"",$N411,)</f>
      </c>
      <c r="E411" s="12" t="str">
        <v/>
      </c>
      <c r="F411" s="11" t="str">
        <f>IF($A411&lt;&gt;"",MAXIFS(Token!$C:$C,Token!$A:$A,$D411),)</f>
        <v/>
      </c>
      <c r="L411" s="21" t="str">
        <v/>
      </c>
    </row>
    <row r="412">
      <c r="A412" s="32">
        <f>IF(AND(IFERROR($H412,0)*$M412&gt;0,$G$2=$L412),$H412/86400+DATE(1970,1,1)+IF($H412*1&gt;=$G$5,$G$6,0),)</f>
        <v>0</v>
      </c>
      <c r="B412" s="22" t="str">
        <v/>
      </c>
      <c r="C412" s="12" t="str">
        <f>IF($A412&lt;&gt;"",MINIFS(Merchant!$A:$A,Merchant!$B:$B,$G$2),)</f>
        <v/>
      </c>
      <c r="D412" s="12" t="s">
        <f>IF($A412&lt;&gt;"",$N412,)</f>
      </c>
      <c r="E412" s="12" t="str">
        <v/>
      </c>
      <c r="F412" s="11" t="str">
        <f>IF($A412&lt;&gt;"",MAXIFS(Token!$C:$C,Token!$A:$A,$D412),)</f>
        <v/>
      </c>
      <c r="L412" s="21" t="str">
        <v/>
      </c>
    </row>
    <row r="413">
      <c r="A413" s="32">
        <f>IF(AND(IFERROR($H413,0)*$M413&gt;0,$G$2=$L413),$H413/86400+DATE(1970,1,1)+IF($H413*1&gt;=$G$5,$G$6,0),)</f>
        <v>0</v>
      </c>
      <c r="B413" s="22" t="str">
        <v/>
      </c>
      <c r="C413" s="12" t="str">
        <f>IF($A413&lt;&gt;"",MINIFS(Merchant!$A:$A,Merchant!$B:$B,$G$2),)</f>
        <v/>
      </c>
      <c r="D413" s="12" t="s">
        <f>IF($A413&lt;&gt;"",$N413,)</f>
      </c>
      <c r="E413" s="12" t="str">
        <v/>
      </c>
      <c r="F413" s="11" t="str">
        <f>IF($A413&lt;&gt;"",MAXIFS(Token!$C:$C,Token!$A:$A,$D413),)</f>
        <v/>
      </c>
      <c r="L413" s="21" t="str">
        <v/>
      </c>
    </row>
    <row r="414">
      <c r="A414" s="32">
        <f>IF(AND(IFERROR($H414,0)*$M414&gt;0,$G$2=$L414),$H414/86400+DATE(1970,1,1)+IF($H414*1&gt;=$G$5,$G$6,0),)</f>
        <v>0</v>
      </c>
      <c r="B414" s="22" t="str">
        <v/>
      </c>
      <c r="C414" s="12" t="str">
        <f>IF($A414&lt;&gt;"",MINIFS(Merchant!$A:$A,Merchant!$B:$B,$G$2),)</f>
        <v/>
      </c>
      <c r="D414" s="12" t="s">
        <f>IF($A414&lt;&gt;"",$N414,)</f>
      </c>
      <c r="E414" s="12" t="str">
        <v/>
      </c>
      <c r="F414" s="11" t="str">
        <f>IF($A414&lt;&gt;"",MAXIFS(Token!$C:$C,Token!$A:$A,$D414),)</f>
        <v/>
      </c>
      <c r="L414" s="21" t="str">
        <v/>
      </c>
    </row>
    <row r="415">
      <c r="A415" s="32">
        <f>IF(AND(IFERROR($H415,0)*$M415&gt;0,$G$2=$L415),$H415/86400+DATE(1970,1,1)+IF($H415*1&gt;=$G$5,$G$6,0),)</f>
        <v>0</v>
      </c>
      <c r="B415" s="22" t="str">
        <v/>
      </c>
      <c r="C415" s="12" t="str">
        <f>IF($A415&lt;&gt;"",MINIFS(Merchant!$A:$A,Merchant!$B:$B,$G$2),)</f>
        <v/>
      </c>
      <c r="D415" s="12" t="s">
        <f>IF($A415&lt;&gt;"",$N415,)</f>
      </c>
      <c r="E415" s="12" t="str">
        <v/>
      </c>
      <c r="F415" s="11" t="str">
        <f>IF($A415&lt;&gt;"",MAXIFS(Token!$C:$C,Token!$A:$A,$D415),)</f>
        <v/>
      </c>
      <c r="L415" s="21" t="str">
        <v/>
      </c>
    </row>
    <row r="416">
      <c r="A416" s="32">
        <f>IF(AND(IFERROR($H416,0)*$M416&gt;0,$G$2=$L416),$H416/86400+DATE(1970,1,1)+IF($H416*1&gt;=$G$5,$G$6,0),)</f>
        <v>0</v>
      </c>
      <c r="B416" s="22" t="str">
        <v/>
      </c>
      <c r="C416" s="12" t="str">
        <f>IF($A416&lt;&gt;"",MINIFS(Merchant!$A:$A,Merchant!$B:$B,$G$2),)</f>
        <v/>
      </c>
      <c r="D416" s="12" t="s">
        <f>IF($A416&lt;&gt;"",$N416,)</f>
      </c>
      <c r="E416" s="12" t="str">
        <v/>
      </c>
      <c r="F416" s="11" t="str">
        <f>IF($A416&lt;&gt;"",MAXIFS(Token!$C:$C,Token!$A:$A,$D416),)</f>
        <v/>
      </c>
      <c r="L416" s="21" t="str">
        <v/>
      </c>
    </row>
    <row r="417">
      <c r="A417" s="32">
        <f>IF(AND(IFERROR($H417,0)*$M417&gt;0,$G$2=$L417),$H417/86400+DATE(1970,1,1)+IF($H417*1&gt;=$G$5,$G$6,0),)</f>
        <v>0</v>
      </c>
      <c r="B417" s="22" t="str">
        <v/>
      </c>
      <c r="C417" s="12" t="str">
        <f>IF($A417&lt;&gt;"",MINIFS(Merchant!$A:$A,Merchant!$B:$B,$G$2),)</f>
        <v/>
      </c>
      <c r="D417" s="12" t="s">
        <f>IF($A417&lt;&gt;"",$N417,)</f>
      </c>
      <c r="E417" s="12" t="str">
        <v/>
      </c>
      <c r="F417" s="11" t="str">
        <f>IF($A417&lt;&gt;"",MAXIFS(Token!$C:$C,Token!$A:$A,$D417),)</f>
        <v/>
      </c>
      <c r="L417" s="21" t="str">
        <v/>
      </c>
    </row>
    <row r="418">
      <c r="A418" s="32">
        <f>IF(AND(IFERROR($H418,0)*$M418&gt;0,$G$2=$L418),$H418/86400+DATE(1970,1,1)+IF($H418*1&gt;=$G$5,$G$6,0),)</f>
        <v>0</v>
      </c>
      <c r="B418" s="22" t="str">
        <v/>
      </c>
      <c r="C418" s="12" t="str">
        <f>IF($A418&lt;&gt;"",MINIFS(Merchant!$A:$A,Merchant!$B:$B,$G$2),)</f>
        <v/>
      </c>
      <c r="D418" s="12" t="s">
        <f>IF($A418&lt;&gt;"",$N418,)</f>
      </c>
      <c r="E418" s="12" t="str">
        <v/>
      </c>
      <c r="F418" s="11" t="str">
        <f>IF($A418&lt;&gt;"",MAXIFS(Token!$C:$C,Token!$A:$A,$D418),)</f>
        <v/>
      </c>
      <c r="L418" s="21" t="str">
        <v/>
      </c>
    </row>
    <row r="419">
      <c r="A419" s="32">
        <f>IF(AND(IFERROR($H419,0)*$M419&gt;0,$G$2=$L419),$H419/86400+DATE(1970,1,1)+IF($H419*1&gt;=$G$5,$G$6,0),)</f>
        <v>0</v>
      </c>
      <c r="B419" s="22" t="str">
        <v/>
      </c>
      <c r="C419" s="12" t="str">
        <f>IF($A419&lt;&gt;"",MINIFS(Merchant!$A:$A,Merchant!$B:$B,$G$2),)</f>
        <v/>
      </c>
      <c r="D419" s="12" t="s">
        <f>IF($A419&lt;&gt;"",$N419,)</f>
      </c>
      <c r="E419" s="12" t="str">
        <v/>
      </c>
      <c r="F419" s="11" t="str">
        <f>IF($A419&lt;&gt;"",MAXIFS(Token!$C:$C,Token!$A:$A,$D419),)</f>
        <v/>
      </c>
      <c r="L419" s="21" t="str">
        <v/>
      </c>
    </row>
    <row r="420">
      <c r="A420" s="32">
        <f>IF(AND(IFERROR($H420,0)*$M420&gt;0,$G$2=$L420),$H420/86400+DATE(1970,1,1)+IF($H420*1&gt;=$G$5,$G$6,0),)</f>
        <v>0</v>
      </c>
      <c r="B420" s="22" t="str">
        <v/>
      </c>
      <c r="C420" s="12" t="str">
        <f>IF($A420&lt;&gt;"",MINIFS(Merchant!$A:$A,Merchant!$B:$B,$G$2),)</f>
        <v/>
      </c>
      <c r="D420" s="12" t="s">
        <f>IF($A420&lt;&gt;"",$N420,)</f>
      </c>
      <c r="E420" s="12" t="str">
        <v/>
      </c>
      <c r="F420" s="11" t="str">
        <f>IF($A420&lt;&gt;"",MAXIFS(Token!$C:$C,Token!$A:$A,$D420),)</f>
        <v/>
      </c>
      <c r="L420" s="21" t="str">
        <v/>
      </c>
    </row>
    <row r="421">
      <c r="A421" s="32">
        <f>IF(AND(IFERROR($H421,0)*$M421&gt;0,$G$2=$L421),$H421/86400+DATE(1970,1,1)+IF($H421*1&gt;=$G$5,$G$6,0),)</f>
        <v>0</v>
      </c>
      <c r="B421" s="22" t="str">
        <v/>
      </c>
      <c r="C421" s="12" t="str">
        <f>IF($A421&lt;&gt;"",MINIFS(Merchant!$A:$A,Merchant!$B:$B,$G$2),)</f>
        <v/>
      </c>
      <c r="D421" s="12" t="s">
        <f>IF($A421&lt;&gt;"",$N421,)</f>
      </c>
      <c r="E421" s="12" t="str">
        <v/>
      </c>
      <c r="F421" s="11" t="str">
        <f>IF($A421&lt;&gt;"",MAXIFS(Token!$C:$C,Token!$A:$A,$D421),)</f>
        <v/>
      </c>
      <c r="L421" s="21" t="str">
        <v/>
      </c>
    </row>
    <row r="422">
      <c r="A422" s="32">
        <f>IF(AND(IFERROR($H422,0)*$M422&gt;0,$G$2=$L422),$H422/86400+DATE(1970,1,1)+IF($H422*1&gt;=$G$5,$G$6,0),)</f>
        <v>0</v>
      </c>
      <c r="B422" s="22" t="str">
        <v/>
      </c>
      <c r="C422" s="12" t="str">
        <f>IF($A422&lt;&gt;"",MINIFS(Merchant!$A:$A,Merchant!$B:$B,$G$2),)</f>
        <v/>
      </c>
      <c r="D422" s="12" t="s">
        <f>IF($A422&lt;&gt;"",$N422,)</f>
      </c>
      <c r="E422" s="12" t="str">
        <v/>
      </c>
      <c r="F422" s="11" t="str">
        <f>IF($A422&lt;&gt;"",MAXIFS(Token!$C:$C,Token!$A:$A,$D422),)</f>
        <v/>
      </c>
      <c r="L422" s="21" t="str">
        <v/>
      </c>
    </row>
    <row r="423">
      <c r="A423" s="32">
        <f>IF(AND(IFERROR($H423,0)*$M423&gt;0,$G$2=$L423),$H423/86400+DATE(1970,1,1)+IF($H423*1&gt;=$G$5,$G$6,0),)</f>
        <v>0</v>
      </c>
      <c r="B423" s="22" t="str">
        <v/>
      </c>
      <c r="C423" s="12" t="str">
        <f>IF($A423&lt;&gt;"",MINIFS(Merchant!$A:$A,Merchant!$B:$B,$G$2),)</f>
        <v/>
      </c>
      <c r="D423" s="12" t="s">
        <f>IF($A423&lt;&gt;"",$N423,)</f>
      </c>
      <c r="E423" s="12" t="str">
        <v/>
      </c>
      <c r="F423" s="11" t="str">
        <f>IF($A423&lt;&gt;"",MAXIFS(Token!$C:$C,Token!$A:$A,$D423),)</f>
        <v/>
      </c>
      <c r="L423" s="21" t="str">
        <v/>
      </c>
    </row>
    <row r="424">
      <c r="A424" s="32">
        <f>IF(AND(IFERROR($H424,0)*$M424&gt;0,$G$2=$L424),$H424/86400+DATE(1970,1,1)+IF($H424*1&gt;=$G$5,$G$6,0),)</f>
        <v>0</v>
      </c>
      <c r="B424" s="22" t="str">
        <v/>
      </c>
      <c r="C424" s="12" t="str">
        <f>IF($A424&lt;&gt;"",MINIFS(Merchant!$A:$A,Merchant!$B:$B,$G$2),)</f>
        <v/>
      </c>
      <c r="D424" s="12" t="s">
        <f>IF($A424&lt;&gt;"",$N424,)</f>
      </c>
      <c r="E424" s="12" t="str">
        <v/>
      </c>
      <c r="F424" s="11" t="str">
        <f>IF($A424&lt;&gt;"",MAXIFS(Token!$C:$C,Token!$A:$A,$D424),)</f>
        <v/>
      </c>
      <c r="L424" s="21" t="str">
        <v/>
      </c>
    </row>
    <row r="425">
      <c r="A425" s="32">
        <f>IF(AND(IFERROR($H425,0)*$M425&gt;0,$G$2=$L425),$H425/86400+DATE(1970,1,1)+IF($H425*1&gt;=$G$5,$G$6,0),)</f>
        <v>0</v>
      </c>
      <c r="B425" s="22" t="str">
        <v/>
      </c>
      <c r="C425" s="12" t="str">
        <f>IF($A425&lt;&gt;"",MINIFS(Merchant!$A:$A,Merchant!$B:$B,$G$2),)</f>
        <v/>
      </c>
      <c r="D425" s="12" t="s">
        <f>IF($A425&lt;&gt;"",$N425,)</f>
      </c>
      <c r="E425" s="12" t="str">
        <v/>
      </c>
      <c r="F425" s="11" t="str">
        <f>IF($A425&lt;&gt;"",MAXIFS(Token!$C:$C,Token!$A:$A,$D425),)</f>
        <v/>
      </c>
      <c r="L425" s="21" t="str">
        <v/>
      </c>
    </row>
    <row r="426">
      <c r="A426" s="32">
        <f>IF(AND(IFERROR($H426,0)*$M426&gt;0,$G$2=$L426),$H426/86400+DATE(1970,1,1)+IF($H426*1&gt;=$G$5,$G$6,0),)</f>
        <v>0</v>
      </c>
      <c r="B426" s="22" t="str">
        <v/>
      </c>
      <c r="C426" s="12" t="str">
        <f>IF($A426&lt;&gt;"",MINIFS(Merchant!$A:$A,Merchant!$B:$B,$G$2),)</f>
        <v/>
      </c>
      <c r="D426" s="12" t="s">
        <f>IF($A426&lt;&gt;"",$N426,)</f>
      </c>
      <c r="E426" s="12" t="str">
        <v/>
      </c>
      <c r="F426" s="11" t="str">
        <f>IF($A426&lt;&gt;"",MAXIFS(Token!$C:$C,Token!$A:$A,$D426),)</f>
        <v/>
      </c>
      <c r="L426" s="21" t="str">
        <v/>
      </c>
    </row>
    <row r="427">
      <c r="A427" s="32">
        <f>IF(AND(IFERROR($H427,0)*$M427&gt;0,$G$2=$L427),$H427/86400+DATE(1970,1,1)+IF($H427*1&gt;=$G$5,$G$6,0),)</f>
        <v>0</v>
      </c>
      <c r="B427" s="22" t="str">
        <v/>
      </c>
      <c r="C427" s="12" t="str">
        <f>IF($A427&lt;&gt;"",MINIFS(Merchant!$A:$A,Merchant!$B:$B,$G$2),)</f>
        <v/>
      </c>
      <c r="D427" s="12" t="s">
        <f>IF($A427&lt;&gt;"",$N427,)</f>
      </c>
      <c r="E427" s="12" t="str">
        <v/>
      </c>
      <c r="F427" s="11" t="str">
        <f>IF($A427&lt;&gt;"",MAXIFS(Token!$C:$C,Token!$A:$A,$D427),)</f>
        <v/>
      </c>
      <c r="L427" s="21" t="str">
        <v/>
      </c>
    </row>
    <row r="428">
      <c r="A428" s="32">
        <f>IF(AND(IFERROR($H428,0)*$M428&gt;0,$G$2=$L428),$H428/86400+DATE(1970,1,1)+IF($H428*1&gt;=$G$5,$G$6,0),)</f>
        <v>0</v>
      </c>
      <c r="B428" s="22" t="str">
        <v/>
      </c>
      <c r="C428" s="12" t="str">
        <f>IF($A428&lt;&gt;"",MINIFS(Merchant!$A:$A,Merchant!$B:$B,$G$2),)</f>
        <v/>
      </c>
      <c r="D428" s="12" t="s">
        <f>IF($A428&lt;&gt;"",$N428,)</f>
      </c>
      <c r="E428" s="12" t="str">
        <v/>
      </c>
      <c r="F428" s="11" t="str">
        <f>IF($A428&lt;&gt;"",MAXIFS(Token!$C:$C,Token!$A:$A,$D428),)</f>
        <v/>
      </c>
      <c r="L428" s="21" t="str">
        <v/>
      </c>
    </row>
    <row r="429">
      <c r="A429" s="32">
        <f>IF(AND(IFERROR($H429,0)*$M429&gt;0,$G$2=$L429),$H429/86400+DATE(1970,1,1)+IF($H429*1&gt;=$G$5,$G$6,0),)</f>
        <v>0</v>
      </c>
      <c r="B429" s="22" t="str">
        <v/>
      </c>
      <c r="C429" s="12" t="str">
        <f>IF($A429&lt;&gt;"",MINIFS(Merchant!$A:$A,Merchant!$B:$B,$G$2),)</f>
        <v/>
      </c>
      <c r="D429" s="12" t="s">
        <f>IF($A429&lt;&gt;"",$N429,)</f>
      </c>
      <c r="E429" s="12" t="str">
        <v/>
      </c>
      <c r="F429" s="11" t="str">
        <f>IF($A429&lt;&gt;"",MAXIFS(Token!$C:$C,Token!$A:$A,$D429),)</f>
        <v/>
      </c>
      <c r="L429" s="21" t="str">
        <v/>
      </c>
    </row>
    <row r="430">
      <c r="A430" s="32">
        <f>IF(AND(IFERROR($H430,0)*$M430&gt;0,$G$2=$L430),$H430/86400+DATE(1970,1,1)+IF($H430*1&gt;=$G$5,$G$6,0),)</f>
        <v>0</v>
      </c>
      <c r="B430" s="22" t="str">
        <v/>
      </c>
      <c r="C430" s="12" t="str">
        <f>IF($A430&lt;&gt;"",MINIFS(Merchant!$A:$A,Merchant!$B:$B,$G$2),)</f>
        <v/>
      </c>
      <c r="D430" s="12" t="s">
        <f>IF($A430&lt;&gt;"",$N430,)</f>
      </c>
      <c r="E430" s="12" t="str">
        <v/>
      </c>
      <c r="F430" s="11" t="str">
        <f>IF($A430&lt;&gt;"",MAXIFS(Token!$C:$C,Token!$A:$A,$D430),)</f>
        <v/>
      </c>
      <c r="L430" s="21" t="str">
        <v/>
      </c>
    </row>
    <row r="431">
      <c r="A431" s="32">
        <f>IF(AND(IFERROR($H431,0)*$M431&gt;0,$G$2=$L431),$H431/86400+DATE(1970,1,1)+IF($H431*1&gt;=$G$5,$G$6,0),)</f>
        <v>0</v>
      </c>
      <c r="B431" s="22" t="str">
        <v/>
      </c>
      <c r="C431" s="12" t="str">
        <f>IF($A431&lt;&gt;"",MINIFS(Merchant!$A:$A,Merchant!$B:$B,$G$2),)</f>
        <v/>
      </c>
      <c r="D431" s="12" t="s">
        <f>IF($A431&lt;&gt;"",$N431,)</f>
      </c>
      <c r="E431" s="12" t="str">
        <v/>
      </c>
      <c r="F431" s="11" t="str">
        <f>IF($A431&lt;&gt;"",MAXIFS(Token!$C:$C,Token!$A:$A,$D431),)</f>
        <v/>
      </c>
      <c r="L431" s="21" t="str">
        <v/>
      </c>
    </row>
    <row r="432">
      <c r="A432" s="32">
        <f>IF(AND(IFERROR($H432,0)*$M432&gt;0,$G$2=$L432),$H432/86400+DATE(1970,1,1)+IF($H432*1&gt;=$G$5,$G$6,0),)</f>
        <v>0</v>
      </c>
      <c r="B432" s="22" t="str">
        <v/>
      </c>
      <c r="C432" s="12" t="str">
        <f>IF($A432&lt;&gt;"",MINIFS(Merchant!$A:$A,Merchant!$B:$B,$G$2),)</f>
        <v/>
      </c>
      <c r="D432" s="12" t="s">
        <f>IF($A432&lt;&gt;"",$N432,)</f>
      </c>
      <c r="E432" s="12" t="str">
        <v/>
      </c>
      <c r="F432" s="11" t="str">
        <f>IF($A432&lt;&gt;"",MAXIFS(Token!$C:$C,Token!$A:$A,$D432),)</f>
        <v/>
      </c>
      <c r="L432" s="21" t="str">
        <v/>
      </c>
    </row>
    <row r="433">
      <c r="A433" s="32">
        <f>IF(AND(IFERROR($H433,0)*$M433&gt;0,$G$2=$L433),$H433/86400+DATE(1970,1,1)+IF($H433*1&gt;=$G$5,$G$6,0),)</f>
        <v>0</v>
      </c>
      <c r="B433" s="22" t="str">
        <v/>
      </c>
      <c r="C433" s="12" t="str">
        <f>IF($A433&lt;&gt;"",MINIFS(Merchant!$A:$A,Merchant!$B:$B,$G$2),)</f>
        <v/>
      </c>
      <c r="D433" s="12" t="s">
        <f>IF($A433&lt;&gt;"",$N433,)</f>
      </c>
      <c r="E433" s="12" t="str">
        <v/>
      </c>
      <c r="F433" s="11" t="str">
        <f>IF($A433&lt;&gt;"",MAXIFS(Token!$C:$C,Token!$A:$A,$D433),)</f>
        <v/>
      </c>
      <c r="L433" s="21" t="str">
        <v/>
      </c>
    </row>
    <row r="434">
      <c r="A434" s="32">
        <f>IF(AND(IFERROR($H434,0)*$M434&gt;0,$G$2=$L434),$H434/86400+DATE(1970,1,1)+IF($H434*1&gt;=$G$5,$G$6,0),)</f>
        <v>0</v>
      </c>
      <c r="B434" s="22" t="str">
        <v/>
      </c>
      <c r="C434" s="12" t="str">
        <f>IF($A434&lt;&gt;"",MINIFS(Merchant!$A:$A,Merchant!$B:$B,$G$2),)</f>
        <v/>
      </c>
      <c r="D434" s="12" t="s">
        <f>IF($A434&lt;&gt;"",$N434,)</f>
      </c>
      <c r="E434" s="12" t="str">
        <v/>
      </c>
      <c r="F434" s="11" t="str">
        <f>IF($A434&lt;&gt;"",MAXIFS(Token!$C:$C,Token!$A:$A,$D434),)</f>
        <v/>
      </c>
      <c r="L434" s="21" t="str">
        <v/>
      </c>
    </row>
    <row r="435">
      <c r="A435" s="32">
        <f>IF(AND(IFERROR($H435,0)*$M435&gt;0,$G$2=$L435),$H435/86400+DATE(1970,1,1)+IF($H435*1&gt;=$G$5,$G$6,0),)</f>
        <v>0</v>
      </c>
      <c r="B435" s="22" t="str">
        <v/>
      </c>
      <c r="C435" s="12" t="str">
        <f>IF($A435&lt;&gt;"",MINIFS(Merchant!$A:$A,Merchant!$B:$B,$G$2),)</f>
        <v/>
      </c>
      <c r="D435" s="12" t="s">
        <f>IF($A435&lt;&gt;"",$N435,)</f>
      </c>
      <c r="E435" s="12" t="str">
        <v/>
      </c>
      <c r="F435" s="11" t="str">
        <f>IF($A435&lt;&gt;"",MAXIFS(Token!$C:$C,Token!$A:$A,$D435),)</f>
        <v/>
      </c>
      <c r="L435" s="21" t="str">
        <v/>
      </c>
    </row>
    <row r="436">
      <c r="A436" s="32">
        <f>IF(AND(IFERROR($H436,0)*$M436&gt;0,$G$2=$L436),$H436/86400+DATE(1970,1,1)+IF($H436*1&gt;=$G$5,$G$6,0),)</f>
        <v>0</v>
      </c>
      <c r="B436" s="22" t="str">
        <v/>
      </c>
      <c r="C436" s="12" t="str">
        <f>IF($A436&lt;&gt;"",MINIFS(Merchant!$A:$A,Merchant!$B:$B,$G$2),)</f>
        <v/>
      </c>
      <c r="D436" s="12" t="s">
        <f>IF($A436&lt;&gt;"",$N436,)</f>
      </c>
      <c r="E436" s="12" t="str">
        <v/>
      </c>
      <c r="F436" s="11" t="str">
        <f>IF($A436&lt;&gt;"",MAXIFS(Token!$C:$C,Token!$A:$A,$D436),)</f>
        <v/>
      </c>
      <c r="L436" s="21" t="str">
        <v/>
      </c>
    </row>
    <row r="437">
      <c r="A437" s="32">
        <f>IF(AND(IFERROR($H437,0)*$M437&gt;0,$G$2=$L437),$H437/86400+DATE(1970,1,1)+IF($H437*1&gt;=$G$5,$G$6,0),)</f>
        <v>0</v>
      </c>
      <c r="B437" s="22" t="str">
        <v/>
      </c>
      <c r="C437" s="12" t="str">
        <f>IF($A437&lt;&gt;"",MINIFS(Merchant!$A:$A,Merchant!$B:$B,$G$2),)</f>
        <v/>
      </c>
      <c r="D437" s="12" t="s">
        <f>IF($A437&lt;&gt;"",$N437,)</f>
      </c>
      <c r="E437" s="12" t="str">
        <v/>
      </c>
      <c r="F437" s="11" t="str">
        <f>IF($A437&lt;&gt;"",MAXIFS(Token!$C:$C,Token!$A:$A,$D437),)</f>
        <v/>
      </c>
      <c r="L437" s="21" t="str">
        <v/>
      </c>
    </row>
    <row r="438">
      <c r="A438" s="32">
        <f>IF(AND(IFERROR($H438,0)*$M438&gt;0,$G$2=$L438),$H438/86400+DATE(1970,1,1)+IF($H438*1&gt;=$G$5,$G$6,0),)</f>
        <v>0</v>
      </c>
      <c r="B438" s="22" t="str">
        <v/>
      </c>
      <c r="C438" s="12" t="str">
        <f>IF($A438&lt;&gt;"",MINIFS(Merchant!$A:$A,Merchant!$B:$B,$G$2),)</f>
        <v/>
      </c>
      <c r="D438" s="12" t="s">
        <f>IF($A438&lt;&gt;"",$N438,)</f>
      </c>
      <c r="E438" s="12" t="str">
        <v/>
      </c>
      <c r="F438" s="11" t="str">
        <f>IF($A438&lt;&gt;"",MAXIFS(Token!$C:$C,Token!$A:$A,$D438),)</f>
        <v/>
      </c>
      <c r="L438" s="21" t="str">
        <v/>
      </c>
    </row>
    <row r="439">
      <c r="A439" s="32">
        <f>IF(AND(IFERROR($H439,0)*$M439&gt;0,$G$2=$L439),$H439/86400+DATE(1970,1,1)+IF($H439*1&gt;=$G$5,$G$6,0),)</f>
        <v>0</v>
      </c>
      <c r="B439" s="22" t="str">
        <v/>
      </c>
      <c r="C439" s="12" t="str">
        <f>IF($A439&lt;&gt;"",MINIFS(Merchant!$A:$A,Merchant!$B:$B,$G$2),)</f>
        <v/>
      </c>
      <c r="D439" s="12" t="s">
        <f>IF($A439&lt;&gt;"",$N439,)</f>
      </c>
      <c r="E439" s="12" t="str">
        <v/>
      </c>
      <c r="F439" s="11" t="str">
        <f>IF($A439&lt;&gt;"",MAXIFS(Token!$C:$C,Token!$A:$A,$D439),)</f>
        <v/>
      </c>
      <c r="L439" s="21" t="str">
        <v/>
      </c>
    </row>
    <row r="440">
      <c r="A440" s="32">
        <f>IF(AND(IFERROR($H440,0)*$M440&gt;0,$G$2=$L440),$H440/86400+DATE(1970,1,1)+IF($H440*1&gt;=$G$5,$G$6,0),)</f>
        <v>0</v>
      </c>
      <c r="B440" s="22" t="str">
        <v/>
      </c>
      <c r="C440" s="12" t="str">
        <f>IF($A440&lt;&gt;"",MINIFS(Merchant!$A:$A,Merchant!$B:$B,$G$2),)</f>
        <v/>
      </c>
      <c r="D440" s="12" t="s">
        <f>IF($A440&lt;&gt;"",$N440,)</f>
      </c>
      <c r="E440" s="12" t="str">
        <v/>
      </c>
      <c r="F440" s="11" t="str">
        <f>IF($A440&lt;&gt;"",MAXIFS(Token!$C:$C,Token!$A:$A,$D440),)</f>
        <v/>
      </c>
      <c r="L440" s="21" t="str">
        <v/>
      </c>
    </row>
    <row r="441">
      <c r="A441" s="32">
        <f>IF(AND(IFERROR($H441,0)*$M441&gt;0,$G$2=$L441),$H441/86400+DATE(1970,1,1)+IF($H441*1&gt;=$G$5,$G$6,0),)</f>
        <v>0</v>
      </c>
      <c r="B441" s="22" t="str">
        <v/>
      </c>
      <c r="C441" s="12" t="str">
        <f>IF($A441&lt;&gt;"",MINIFS(Merchant!$A:$A,Merchant!$B:$B,$G$2),)</f>
        <v/>
      </c>
      <c r="D441" s="12" t="s">
        <f>IF($A441&lt;&gt;"",$N441,)</f>
      </c>
      <c r="E441" s="12" t="str">
        <v/>
      </c>
      <c r="F441" s="11" t="str">
        <f>IF($A441&lt;&gt;"",MAXIFS(Token!$C:$C,Token!$A:$A,$D441),)</f>
        <v/>
      </c>
      <c r="L441" s="21" t="str">
        <v/>
      </c>
    </row>
    <row r="442">
      <c r="A442" s="32">
        <f>IF(AND(IFERROR($H442,0)*$M442&gt;0,$G$2=$L442),$H442/86400+DATE(1970,1,1)+IF($H442*1&gt;=$G$5,$G$6,0),)</f>
        <v>0</v>
      </c>
      <c r="B442" s="22" t="str">
        <v/>
      </c>
      <c r="C442" s="12" t="str">
        <f>IF($A442&lt;&gt;"",MINIFS(Merchant!$A:$A,Merchant!$B:$B,$G$2),)</f>
        <v/>
      </c>
      <c r="D442" s="12" t="s">
        <f>IF($A442&lt;&gt;"",$N442,)</f>
      </c>
      <c r="E442" s="12" t="str">
        <v/>
      </c>
      <c r="F442" s="11" t="str">
        <f>IF($A442&lt;&gt;"",MAXIFS(Token!$C:$C,Token!$A:$A,$D442),)</f>
        <v/>
      </c>
      <c r="L442" s="21" t="str">
        <v/>
      </c>
    </row>
    <row r="443">
      <c r="A443" s="32">
        <f>IF(AND(IFERROR($H443,0)*$M443&gt;0,$G$2=$L443),$H443/86400+DATE(1970,1,1)+IF($H443*1&gt;=$G$5,$G$6,0),)</f>
        <v>0</v>
      </c>
      <c r="B443" s="22" t="str">
        <v/>
      </c>
      <c r="C443" s="12" t="str">
        <f>IF($A443&lt;&gt;"",MINIFS(Merchant!$A:$A,Merchant!$B:$B,$G$2),)</f>
        <v/>
      </c>
      <c r="D443" s="12" t="s">
        <f>IF($A443&lt;&gt;"",$N443,)</f>
      </c>
      <c r="E443" s="12" t="str">
        <v/>
      </c>
      <c r="F443" s="11" t="str">
        <f>IF($A443&lt;&gt;"",MAXIFS(Token!$C:$C,Token!$A:$A,$D443),)</f>
        <v/>
      </c>
      <c r="L443" s="21" t="str">
        <v/>
      </c>
    </row>
    <row r="444">
      <c r="A444" s="32">
        <f>IF(AND(IFERROR($H444,0)*$M444&gt;0,$G$2=$L444),$H444/86400+DATE(1970,1,1)+IF($H444*1&gt;=$G$5,$G$6,0),)</f>
        <v>0</v>
      </c>
      <c r="B444" s="22" t="str">
        <v/>
      </c>
      <c r="C444" s="12" t="str">
        <f>IF($A444&lt;&gt;"",MINIFS(Merchant!$A:$A,Merchant!$B:$B,$G$2),)</f>
        <v/>
      </c>
      <c r="D444" s="12" t="s">
        <f>IF($A444&lt;&gt;"",$N444,)</f>
      </c>
      <c r="E444" s="12" t="str">
        <v/>
      </c>
      <c r="F444" s="11" t="str">
        <f>IF($A444&lt;&gt;"",MAXIFS(Token!$C:$C,Token!$A:$A,$D444),)</f>
        <v/>
      </c>
      <c r="L444" s="21" t="str">
        <v/>
      </c>
    </row>
    <row r="445">
      <c r="A445" s="32">
        <f>IF(AND(IFERROR($H445,0)*$M445&gt;0,$G$2=$L445),$H445/86400+DATE(1970,1,1)+IF($H445*1&gt;=$G$5,$G$6,0),)</f>
        <v>0</v>
      </c>
      <c r="B445" s="22" t="str">
        <v/>
      </c>
      <c r="C445" s="12" t="str">
        <f>IF($A445&lt;&gt;"",MINIFS(Merchant!$A:$A,Merchant!$B:$B,$G$2),)</f>
        <v/>
      </c>
      <c r="D445" s="12" t="s">
        <f>IF($A445&lt;&gt;"",$N445,)</f>
      </c>
      <c r="E445" s="12" t="str">
        <v/>
      </c>
      <c r="F445" s="11" t="str">
        <f>IF($A445&lt;&gt;"",MAXIFS(Token!$C:$C,Token!$A:$A,$D445),)</f>
        <v/>
      </c>
      <c r="L445" s="21" t="str">
        <v/>
      </c>
    </row>
    <row r="446">
      <c r="A446" s="32">
        <f>IF(AND(IFERROR($H446,0)*$M446&gt;0,$G$2=$L446),$H446/86400+DATE(1970,1,1)+IF($H446*1&gt;=$G$5,$G$6,0),)</f>
        <v>0</v>
      </c>
      <c r="B446" s="22" t="str">
        <v/>
      </c>
      <c r="C446" s="12" t="str">
        <f>IF($A446&lt;&gt;"",MINIFS(Merchant!$A:$A,Merchant!$B:$B,$G$2),)</f>
        <v/>
      </c>
      <c r="D446" s="12" t="s">
        <f>IF($A446&lt;&gt;"",$N446,)</f>
      </c>
      <c r="E446" s="12" t="str">
        <v/>
      </c>
      <c r="F446" s="11" t="str">
        <f>IF($A446&lt;&gt;"",MAXIFS(Token!$C:$C,Token!$A:$A,$D446),)</f>
        <v/>
      </c>
      <c r="L446" s="21" t="str">
        <v/>
      </c>
    </row>
    <row r="447">
      <c r="A447" s="32">
        <f>IF(AND(IFERROR($H447,0)*$M447&gt;0,$G$2=$L447),$H447/86400+DATE(1970,1,1)+IF($H447*1&gt;=$G$5,$G$6,0),)</f>
        <v>0</v>
      </c>
      <c r="B447" s="22" t="str">
        <v/>
      </c>
      <c r="C447" s="12" t="str">
        <f>IF($A447&lt;&gt;"",MINIFS(Merchant!$A:$A,Merchant!$B:$B,$G$2),)</f>
        <v/>
      </c>
      <c r="D447" s="12" t="s">
        <f>IF($A447&lt;&gt;"",$N447,)</f>
      </c>
      <c r="E447" s="12" t="str">
        <v/>
      </c>
      <c r="F447" s="11" t="str">
        <f>IF($A447&lt;&gt;"",MAXIFS(Token!$C:$C,Token!$A:$A,$D447),)</f>
        <v/>
      </c>
      <c r="L447" s="21" t="str">
        <v/>
      </c>
    </row>
    <row r="448">
      <c r="A448" s="32">
        <f>IF(AND(IFERROR($H448,0)*$M448&gt;0,$G$2=$L448),$H448/86400+DATE(1970,1,1)+IF($H448*1&gt;=$G$5,$G$6,0),)</f>
        <v>0</v>
      </c>
      <c r="B448" s="22" t="str">
        <v/>
      </c>
      <c r="C448" s="12" t="str">
        <f>IF($A448&lt;&gt;"",MINIFS(Merchant!$A:$A,Merchant!$B:$B,$G$2),)</f>
        <v/>
      </c>
      <c r="D448" s="12" t="s">
        <f>IF($A448&lt;&gt;"",$N448,)</f>
      </c>
      <c r="E448" s="12" t="str">
        <v/>
      </c>
      <c r="F448" s="11" t="str">
        <f>IF($A448&lt;&gt;"",MAXIFS(Token!$C:$C,Token!$A:$A,$D448),)</f>
        <v/>
      </c>
      <c r="L448" s="21" t="str">
        <v/>
      </c>
    </row>
    <row r="449">
      <c r="A449" s="32">
        <f>IF(AND(IFERROR($H449,0)*$M449&gt;0,$G$2=$L449),$H449/86400+DATE(1970,1,1)+IF($H449*1&gt;=$G$5,$G$6,0),)</f>
        <v>0</v>
      </c>
      <c r="B449" s="22" t="str">
        <v/>
      </c>
      <c r="C449" s="12" t="str">
        <f>IF($A449&lt;&gt;"",MINIFS(Merchant!$A:$A,Merchant!$B:$B,$G$2),)</f>
        <v/>
      </c>
      <c r="D449" s="12" t="s">
        <f>IF($A449&lt;&gt;"",$N449,)</f>
      </c>
      <c r="E449" s="12" t="str">
        <v/>
      </c>
      <c r="F449" s="11" t="str">
        <f>IF($A449&lt;&gt;"",MAXIFS(Token!$C:$C,Token!$A:$A,$D449),)</f>
        <v/>
      </c>
      <c r="L449" s="21" t="str">
        <v/>
      </c>
    </row>
    <row r="450">
      <c r="A450" s="32">
        <f>IF(AND(IFERROR($H450,0)*$M450&gt;0,$G$2=$L450),$H450/86400+DATE(1970,1,1)+IF($H450*1&gt;=$G$5,$G$6,0),)</f>
        <v>0</v>
      </c>
      <c r="B450" s="22" t="str">
        <v/>
      </c>
      <c r="C450" s="12" t="str">
        <f>IF($A450&lt;&gt;"",MINIFS(Merchant!$A:$A,Merchant!$B:$B,$G$2),)</f>
        <v/>
      </c>
      <c r="D450" s="12" t="s">
        <f>IF($A450&lt;&gt;"",$N450,)</f>
      </c>
      <c r="E450" s="12" t="str">
        <v/>
      </c>
      <c r="F450" s="11" t="str">
        <f>IF($A450&lt;&gt;"",MAXIFS(Token!$C:$C,Token!$A:$A,$D450),)</f>
        <v/>
      </c>
      <c r="L450" s="21" t="str">
        <v/>
      </c>
    </row>
    <row r="451">
      <c r="A451" s="32">
        <f>IF(AND(IFERROR($H451,0)*$M451&gt;0,$G$2=$L451),$H451/86400+DATE(1970,1,1)+IF($H451*1&gt;=$G$5,$G$6,0),)</f>
        <v>0</v>
      </c>
      <c r="B451" s="22" t="str">
        <v/>
      </c>
      <c r="C451" s="12" t="str">
        <f>IF($A451&lt;&gt;"",MINIFS(Merchant!$A:$A,Merchant!$B:$B,$G$2),)</f>
        <v/>
      </c>
      <c r="D451" s="12" t="s">
        <f>IF($A451&lt;&gt;"",$N451,)</f>
      </c>
      <c r="E451" s="12" t="str">
        <v/>
      </c>
      <c r="F451" s="11" t="str">
        <f>IF($A451&lt;&gt;"",MAXIFS(Token!$C:$C,Token!$A:$A,$D451),)</f>
        <v/>
      </c>
      <c r="L451" s="21" t="str">
        <v/>
      </c>
    </row>
    <row r="452">
      <c r="A452" s="32">
        <f>IF(AND(IFERROR($H452,0)*$M452&gt;0,$G$2=$L452),$H452/86400+DATE(1970,1,1)+IF($H452*1&gt;=$G$5,$G$6,0),)</f>
        <v>0</v>
      </c>
      <c r="B452" s="22" t="str">
        <v/>
      </c>
      <c r="C452" s="12" t="str">
        <f>IF($A452&lt;&gt;"",MINIFS(Merchant!$A:$A,Merchant!$B:$B,$G$2),)</f>
        <v/>
      </c>
      <c r="D452" s="12" t="s">
        <f>IF($A452&lt;&gt;"",$N452,)</f>
      </c>
      <c r="E452" s="12" t="str">
        <v/>
      </c>
      <c r="F452" s="11" t="str">
        <f>IF($A452&lt;&gt;"",MAXIFS(Token!$C:$C,Token!$A:$A,$D452),)</f>
        <v/>
      </c>
      <c r="L452" s="21" t="str">
        <v/>
      </c>
    </row>
    <row r="453">
      <c r="A453" s="32">
        <f>IF(AND(IFERROR($H453,0)*$M453&gt;0,$G$2=$L453),$H453/86400+DATE(1970,1,1)+IF($H453*1&gt;=$G$5,$G$6,0),)</f>
        <v>0</v>
      </c>
      <c r="B453" s="22" t="str">
        <v/>
      </c>
      <c r="C453" s="12" t="str">
        <f>IF($A453&lt;&gt;"",MINIFS(Merchant!$A:$A,Merchant!$B:$B,$G$2),)</f>
        <v/>
      </c>
      <c r="D453" s="12" t="s">
        <f>IF($A453&lt;&gt;"",$N453,)</f>
      </c>
      <c r="E453" s="12" t="str">
        <v/>
      </c>
      <c r="F453" s="11" t="str">
        <f>IF($A453&lt;&gt;"",MAXIFS(Token!$C:$C,Token!$A:$A,$D453),)</f>
        <v/>
      </c>
      <c r="L453" s="21" t="str">
        <v/>
      </c>
    </row>
    <row r="454">
      <c r="A454" s="32">
        <f>IF(AND(IFERROR($H454,0)*$M454&gt;0,$G$2=$L454),$H454/86400+DATE(1970,1,1)+IF($H454*1&gt;=$G$5,$G$6,0),)</f>
        <v>0</v>
      </c>
      <c r="B454" s="22" t="str">
        <v/>
      </c>
      <c r="C454" s="12" t="str">
        <f>IF($A454&lt;&gt;"",MINIFS(Merchant!$A:$A,Merchant!$B:$B,$G$2),)</f>
        <v/>
      </c>
      <c r="D454" s="12" t="s">
        <f>IF($A454&lt;&gt;"",$N454,)</f>
      </c>
      <c r="E454" s="12" t="str">
        <v/>
      </c>
      <c r="F454" s="11" t="str">
        <f>IF($A454&lt;&gt;"",MAXIFS(Token!$C:$C,Token!$A:$A,$D454),)</f>
        <v/>
      </c>
      <c r="L454" s="21" t="str">
        <v/>
      </c>
    </row>
    <row r="455">
      <c r="A455" s="32">
        <f>IF(AND(IFERROR($H455,0)*$M455&gt;0,$G$2=$L455),$H455/86400+DATE(1970,1,1)+IF($H455*1&gt;=$G$5,$G$6,0),)</f>
        <v>0</v>
      </c>
      <c r="B455" s="22" t="str">
        <v/>
      </c>
      <c r="C455" s="12" t="str">
        <f>IF($A455&lt;&gt;"",MINIFS(Merchant!$A:$A,Merchant!$B:$B,$G$2),)</f>
        <v/>
      </c>
      <c r="D455" s="12" t="s">
        <f>IF($A455&lt;&gt;"",$N455,)</f>
      </c>
      <c r="E455" s="12" t="str">
        <v/>
      </c>
      <c r="F455" s="11" t="str">
        <f>IF($A455&lt;&gt;"",MAXIFS(Token!$C:$C,Token!$A:$A,$D455),)</f>
        <v/>
      </c>
      <c r="L455" s="21" t="str">
        <v/>
      </c>
    </row>
    <row r="456">
      <c r="A456" s="32">
        <f>IF(AND(IFERROR($H456,0)*$M456&gt;0,$G$2=$L456),$H456/86400+DATE(1970,1,1)+IF($H456*1&gt;=$G$5,$G$6,0),)</f>
        <v>0</v>
      </c>
      <c r="B456" s="22" t="str">
        <v/>
      </c>
      <c r="C456" s="12" t="str">
        <f>IF($A456&lt;&gt;"",MINIFS(Merchant!$A:$A,Merchant!$B:$B,$G$2),)</f>
        <v/>
      </c>
      <c r="D456" s="12" t="s">
        <f>IF($A456&lt;&gt;"",$N456,)</f>
      </c>
      <c r="E456" s="12" t="str">
        <v/>
      </c>
      <c r="F456" s="11" t="str">
        <f>IF($A456&lt;&gt;"",MAXIFS(Token!$C:$C,Token!$A:$A,$D456),)</f>
        <v/>
      </c>
      <c r="L456" s="21" t="str">
        <v/>
      </c>
    </row>
    <row r="457">
      <c r="A457" s="32">
        <f>IF(AND(IFERROR($H457,0)*$M457&gt;0,$G$2=$L457),$H457/86400+DATE(1970,1,1)+IF($H457*1&gt;=$G$5,$G$6,0),)</f>
        <v>0</v>
      </c>
      <c r="B457" s="22" t="str">
        <v/>
      </c>
      <c r="C457" s="12" t="str">
        <f>IF($A457&lt;&gt;"",MINIFS(Merchant!$A:$A,Merchant!$B:$B,$G$2),)</f>
        <v/>
      </c>
      <c r="D457" s="12" t="s">
        <f>IF($A457&lt;&gt;"",$N457,)</f>
      </c>
      <c r="E457" s="12" t="str">
        <v/>
      </c>
      <c r="F457" s="11" t="str">
        <f>IF($A457&lt;&gt;"",MAXIFS(Token!$C:$C,Token!$A:$A,$D457),)</f>
        <v/>
      </c>
      <c r="L457" s="21" t="str">
        <v/>
      </c>
    </row>
    <row r="458">
      <c r="A458" s="32">
        <f>IF(AND(IFERROR($H458,0)*$M458&gt;0,$G$2=$L458),$H458/86400+DATE(1970,1,1)+IF($H458*1&gt;=$G$5,$G$6,0),)</f>
        <v>0</v>
      </c>
      <c r="B458" s="22" t="str">
        <v/>
      </c>
      <c r="C458" s="12" t="str">
        <f>IF($A458&lt;&gt;"",MINIFS(Merchant!$A:$A,Merchant!$B:$B,$G$2),)</f>
        <v/>
      </c>
      <c r="D458" s="12" t="s">
        <f>IF($A458&lt;&gt;"",$N458,)</f>
      </c>
      <c r="E458" s="12" t="str">
        <v/>
      </c>
      <c r="F458" s="11" t="str">
        <f>IF($A458&lt;&gt;"",MAXIFS(Token!$C:$C,Token!$A:$A,$D458),)</f>
        <v/>
      </c>
      <c r="L458" s="21" t="str">
        <v/>
      </c>
    </row>
    <row r="459">
      <c r="A459" s="32">
        <f>IF(AND(IFERROR($H459,0)*$M459&gt;0,$G$2=$L459),$H459/86400+DATE(1970,1,1)+IF($H459*1&gt;=$G$5,$G$6,0),)</f>
        <v>0</v>
      </c>
      <c r="B459" s="22" t="str">
        <v/>
      </c>
      <c r="C459" s="12" t="str">
        <f>IF($A459&lt;&gt;"",MINIFS(Merchant!$A:$A,Merchant!$B:$B,$G$2),)</f>
        <v/>
      </c>
      <c r="D459" s="12" t="s">
        <f>IF($A459&lt;&gt;"",$N459,)</f>
      </c>
      <c r="E459" s="12" t="str">
        <v/>
      </c>
      <c r="F459" s="11" t="str">
        <f>IF($A459&lt;&gt;"",MAXIFS(Token!$C:$C,Token!$A:$A,$D459),)</f>
        <v/>
      </c>
      <c r="L459" s="21" t="str">
        <v/>
      </c>
    </row>
    <row r="460">
      <c r="A460" s="32">
        <f>IF(AND(IFERROR($H460,0)*$M460&gt;0,$G$2=$L460),$H460/86400+DATE(1970,1,1)+IF($H460*1&gt;=$G$5,$G$6,0),)</f>
        <v>0</v>
      </c>
      <c r="B460" s="22" t="str">
        <v/>
      </c>
      <c r="C460" s="12" t="str">
        <f>IF($A460&lt;&gt;"",MINIFS(Merchant!$A:$A,Merchant!$B:$B,$G$2),)</f>
        <v/>
      </c>
      <c r="D460" s="12" t="s">
        <f>IF($A460&lt;&gt;"",$N460,)</f>
      </c>
      <c r="E460" s="12" t="str">
        <v/>
      </c>
      <c r="F460" s="11" t="str">
        <f>IF($A460&lt;&gt;"",MAXIFS(Token!$C:$C,Token!$A:$A,$D460),)</f>
        <v/>
      </c>
      <c r="L460" s="21" t="str">
        <v/>
      </c>
    </row>
    <row r="461">
      <c r="A461" s="32">
        <f>IF(AND(IFERROR($H461,0)*$M461&gt;0,$G$2=$L461),$H461/86400+DATE(1970,1,1)+IF($H461*1&gt;=$G$5,$G$6,0),)</f>
        <v>0</v>
      </c>
      <c r="B461" s="22" t="str">
        <v/>
      </c>
      <c r="C461" s="12" t="str">
        <f>IF($A461&lt;&gt;"",MINIFS(Merchant!$A:$A,Merchant!$B:$B,$G$2),)</f>
        <v/>
      </c>
      <c r="D461" s="12" t="s">
        <f>IF($A461&lt;&gt;"",$N461,)</f>
      </c>
      <c r="E461" s="12" t="str">
        <v/>
      </c>
      <c r="F461" s="11" t="str">
        <f>IF($A461&lt;&gt;"",MAXIFS(Token!$C:$C,Token!$A:$A,$D461),)</f>
        <v/>
      </c>
      <c r="L461" s="21" t="str">
        <v/>
      </c>
    </row>
    <row r="462">
      <c r="A462" s="32">
        <f>IF(AND(IFERROR($H462,0)*$M462&gt;0,$G$2=$L462),$H462/86400+DATE(1970,1,1)+IF($H462*1&gt;=$G$5,$G$6,0),)</f>
        <v>0</v>
      </c>
      <c r="B462" s="22" t="str">
        <v/>
      </c>
      <c r="C462" s="12" t="str">
        <f>IF($A462&lt;&gt;"",MINIFS(Merchant!$A:$A,Merchant!$B:$B,$G$2),)</f>
        <v/>
      </c>
      <c r="D462" s="12" t="s">
        <f>IF($A462&lt;&gt;"",$N462,)</f>
      </c>
      <c r="E462" s="12" t="str">
        <v/>
      </c>
      <c r="F462" s="11" t="str">
        <f>IF($A462&lt;&gt;"",MAXIFS(Token!$C:$C,Token!$A:$A,$D462),)</f>
        <v/>
      </c>
      <c r="L462" s="21" t="str">
        <v/>
      </c>
    </row>
    <row r="463">
      <c r="A463" s="32">
        <f>IF(AND(IFERROR($H463,0)*$M463&gt;0,$G$2=$L463),$H463/86400+DATE(1970,1,1)+IF($H463*1&gt;=$G$5,$G$6,0),)</f>
        <v>0</v>
      </c>
      <c r="B463" s="22" t="str">
        <v/>
      </c>
      <c r="C463" s="12" t="str">
        <f>IF($A463&lt;&gt;"",MINIFS(Merchant!$A:$A,Merchant!$B:$B,$G$2),)</f>
        <v/>
      </c>
      <c r="D463" s="12" t="s">
        <f>IF($A463&lt;&gt;"",$N463,)</f>
      </c>
      <c r="E463" s="12" t="str">
        <v/>
      </c>
      <c r="F463" s="11" t="str">
        <f>IF($A463&lt;&gt;"",MAXIFS(Token!$C:$C,Token!$A:$A,$D463),)</f>
        <v/>
      </c>
      <c r="L463" s="21" t="str">
        <v/>
      </c>
    </row>
    <row r="464">
      <c r="A464" s="32">
        <f>IF(AND(IFERROR($H464,0)*$M464&gt;0,$G$2=$L464),$H464/86400+DATE(1970,1,1)+IF($H464*1&gt;=$G$5,$G$6,0),)</f>
        <v>0</v>
      </c>
      <c r="B464" s="22" t="str">
        <v/>
      </c>
      <c r="C464" s="12" t="str">
        <f>IF($A464&lt;&gt;"",MINIFS(Merchant!$A:$A,Merchant!$B:$B,$G$2),)</f>
        <v/>
      </c>
      <c r="D464" s="12" t="s">
        <f>IF($A464&lt;&gt;"",$N464,)</f>
      </c>
      <c r="E464" s="12" t="str">
        <v/>
      </c>
      <c r="F464" s="11" t="str">
        <f>IF($A464&lt;&gt;"",MAXIFS(Token!$C:$C,Token!$A:$A,$D464),)</f>
        <v/>
      </c>
      <c r="L464" s="21" t="str">
        <v/>
      </c>
    </row>
    <row r="465">
      <c r="A465" s="32">
        <f>IF(AND(IFERROR($H465,0)*$M465&gt;0,$G$2=$L465),$H465/86400+DATE(1970,1,1)+IF($H465*1&gt;=$G$5,$G$6,0),)</f>
        <v>0</v>
      </c>
      <c r="B465" s="22" t="str">
        <v/>
      </c>
      <c r="C465" s="12" t="str">
        <f>IF($A465&lt;&gt;"",MINIFS(Merchant!$A:$A,Merchant!$B:$B,$G$2),)</f>
        <v/>
      </c>
      <c r="D465" s="12" t="s">
        <f>IF($A465&lt;&gt;"",$N465,)</f>
      </c>
      <c r="E465" s="12" t="str">
        <v/>
      </c>
      <c r="F465" s="11" t="str">
        <f>IF($A465&lt;&gt;"",MAXIFS(Token!$C:$C,Token!$A:$A,$D465),)</f>
        <v/>
      </c>
      <c r="L465" s="21" t="str">
        <v/>
      </c>
    </row>
    <row r="466">
      <c r="A466" s="32">
        <f>IF(AND(IFERROR($H466,0)*$M466&gt;0,$G$2=$L466),$H466/86400+DATE(1970,1,1)+IF($H466*1&gt;=$G$5,$G$6,0),)</f>
        <v>0</v>
      </c>
      <c r="B466" s="22" t="str">
        <v/>
      </c>
      <c r="C466" s="12" t="str">
        <f>IF($A466&lt;&gt;"",MINIFS(Merchant!$A:$A,Merchant!$B:$B,$G$2),)</f>
        <v/>
      </c>
      <c r="D466" s="12" t="s">
        <f>IF($A466&lt;&gt;"",$N466,)</f>
      </c>
      <c r="E466" s="12" t="str">
        <v/>
      </c>
      <c r="F466" s="11" t="str">
        <f>IF($A466&lt;&gt;"",MAXIFS(Token!$C:$C,Token!$A:$A,$D466),)</f>
        <v/>
      </c>
      <c r="L466" s="21" t="str">
        <v/>
      </c>
    </row>
    <row r="467">
      <c r="A467" s="32">
        <f>IF(AND(IFERROR($H467,0)*$M467&gt;0,$G$2=$L467),$H467/86400+DATE(1970,1,1)+IF($H467*1&gt;=$G$5,$G$6,0),)</f>
        <v>0</v>
      </c>
      <c r="B467" s="22" t="str">
        <v/>
      </c>
      <c r="C467" s="12" t="str">
        <f>IF($A467&lt;&gt;"",MINIFS(Merchant!$A:$A,Merchant!$B:$B,$G$2),)</f>
        <v/>
      </c>
      <c r="D467" s="12" t="s">
        <f>IF($A467&lt;&gt;"",$N467,)</f>
      </c>
      <c r="E467" s="12" t="str">
        <v/>
      </c>
      <c r="F467" s="11" t="str">
        <f>IF($A467&lt;&gt;"",MAXIFS(Token!$C:$C,Token!$A:$A,$D467),)</f>
        <v/>
      </c>
      <c r="L467" s="21" t="str">
        <v/>
      </c>
    </row>
    <row r="468">
      <c r="A468" s="32">
        <f>IF(AND(IFERROR($H468,0)*$M468&gt;0,$G$2=$L468),$H468/86400+DATE(1970,1,1)+IF($H468*1&gt;=$G$5,$G$6,0),)</f>
        <v>0</v>
      </c>
      <c r="B468" s="22" t="str">
        <v/>
      </c>
      <c r="C468" s="12" t="str">
        <f>IF($A468&lt;&gt;"",MINIFS(Merchant!$A:$A,Merchant!$B:$B,$G$2),)</f>
        <v/>
      </c>
      <c r="D468" s="12" t="s">
        <f>IF($A468&lt;&gt;"",$N468,)</f>
      </c>
      <c r="E468" s="12" t="str">
        <v/>
      </c>
      <c r="F468" s="11" t="str">
        <f>IF($A468&lt;&gt;"",MAXIFS(Token!$C:$C,Token!$A:$A,$D468),)</f>
        <v/>
      </c>
      <c r="L468" s="21" t="str">
        <v/>
      </c>
    </row>
    <row r="469">
      <c r="A469" s="32">
        <f>IF(AND(IFERROR($H469,0)*$M469&gt;0,$G$2=$L469),$H469/86400+DATE(1970,1,1)+IF($H469*1&gt;=$G$5,$G$6,0),)</f>
        <v>0</v>
      </c>
      <c r="B469" s="22" t="str">
        <v/>
      </c>
      <c r="C469" s="12" t="str">
        <f>IF($A469&lt;&gt;"",MINIFS(Merchant!$A:$A,Merchant!$B:$B,$G$2),)</f>
        <v/>
      </c>
      <c r="D469" s="12" t="s">
        <f>IF($A469&lt;&gt;"",$N469,)</f>
      </c>
      <c r="E469" s="12" t="str">
        <v/>
      </c>
      <c r="F469" s="11" t="str">
        <f>IF($A469&lt;&gt;"",MAXIFS(Token!$C:$C,Token!$A:$A,$D469),)</f>
        <v/>
      </c>
      <c r="L469" s="21" t="str">
        <v/>
      </c>
    </row>
    <row r="470">
      <c r="A470" s="32">
        <f>IF(AND(IFERROR($H470,0)*$M470&gt;0,$G$2=$L470),$H470/86400+DATE(1970,1,1)+IF($H470*1&gt;=$G$5,$G$6,0),)</f>
        <v>0</v>
      </c>
      <c r="B470" s="22" t="str">
        <v/>
      </c>
      <c r="C470" s="12" t="str">
        <f>IF($A470&lt;&gt;"",MINIFS(Merchant!$A:$A,Merchant!$B:$B,$G$2),)</f>
        <v/>
      </c>
      <c r="D470" s="12" t="s">
        <f>IF($A470&lt;&gt;"",$N470,)</f>
      </c>
      <c r="E470" s="12" t="str">
        <v/>
      </c>
      <c r="F470" s="11" t="str">
        <f>IF($A470&lt;&gt;"",MAXIFS(Token!$C:$C,Token!$A:$A,$D470),)</f>
        <v/>
      </c>
      <c r="L470" s="21" t="str">
        <v/>
      </c>
    </row>
    <row r="471">
      <c r="A471" s="32">
        <f>IF(AND(IFERROR($H471,0)*$M471&gt;0,$G$2=$L471),$H471/86400+DATE(1970,1,1)+IF($H471*1&gt;=$G$5,$G$6,0),)</f>
        <v>0</v>
      </c>
      <c r="B471" s="22" t="str">
        <v/>
      </c>
      <c r="C471" s="12" t="str">
        <f>IF($A471&lt;&gt;"",MINIFS(Merchant!$A:$A,Merchant!$B:$B,$G$2),)</f>
        <v/>
      </c>
      <c r="D471" s="12" t="s">
        <f>IF($A471&lt;&gt;"",$N471,)</f>
      </c>
      <c r="E471" s="12" t="str">
        <v/>
      </c>
      <c r="F471" s="11" t="str">
        <f>IF($A471&lt;&gt;"",MAXIFS(Token!$C:$C,Token!$A:$A,$D471),)</f>
        <v/>
      </c>
      <c r="L471" s="21" t="str">
        <v/>
      </c>
    </row>
    <row r="472">
      <c r="A472" s="32">
        <f>IF(AND(IFERROR($H472,0)*$M472&gt;0,$G$2=$L472),$H472/86400+DATE(1970,1,1)+IF($H472*1&gt;=$G$5,$G$6,0),)</f>
        <v>0</v>
      </c>
      <c r="B472" s="22" t="str">
        <v/>
      </c>
      <c r="C472" s="12" t="str">
        <f>IF($A472&lt;&gt;"",MINIFS(Merchant!$A:$A,Merchant!$B:$B,$G$2),)</f>
        <v/>
      </c>
      <c r="D472" s="12" t="s">
        <f>IF($A472&lt;&gt;"",$N472,)</f>
      </c>
      <c r="E472" s="12" t="str">
        <v/>
      </c>
      <c r="F472" s="11" t="str">
        <f>IF($A472&lt;&gt;"",MAXIFS(Token!$C:$C,Token!$A:$A,$D472),)</f>
        <v/>
      </c>
      <c r="L472" s="21" t="str">
        <v/>
      </c>
    </row>
    <row r="473">
      <c r="A473" s="32">
        <f>IF(AND(IFERROR($H473,0)*$M473&gt;0,$G$2=$L473),$H473/86400+DATE(1970,1,1)+IF($H473*1&gt;=$G$5,$G$6,0),)</f>
        <v>0</v>
      </c>
      <c r="B473" s="22" t="str">
        <v/>
      </c>
      <c r="C473" s="12" t="str">
        <f>IF($A473&lt;&gt;"",MINIFS(Merchant!$A:$A,Merchant!$B:$B,$G$2),)</f>
        <v/>
      </c>
      <c r="D473" s="12" t="s">
        <f>IF($A473&lt;&gt;"",$N473,)</f>
      </c>
      <c r="E473" s="12" t="str">
        <v/>
      </c>
      <c r="F473" s="11" t="str">
        <f>IF($A473&lt;&gt;"",MAXIFS(Token!$C:$C,Token!$A:$A,$D473),)</f>
        <v/>
      </c>
      <c r="L473" s="21" t="str">
        <v/>
      </c>
    </row>
    <row r="474">
      <c r="A474" s="32">
        <f>IF(AND(IFERROR($H474,0)*$M474&gt;0,$G$2=$L474),$H474/86400+DATE(1970,1,1)+IF($H474*1&gt;=$G$5,$G$6,0),)</f>
        <v>0</v>
      </c>
      <c r="B474" s="22" t="str">
        <v/>
      </c>
      <c r="C474" s="12" t="str">
        <f>IF($A474&lt;&gt;"",MINIFS(Merchant!$A:$A,Merchant!$B:$B,$G$2),)</f>
        <v/>
      </c>
      <c r="D474" s="12" t="s">
        <f>IF($A474&lt;&gt;"",$N474,)</f>
      </c>
      <c r="E474" s="12" t="str">
        <v/>
      </c>
      <c r="F474" s="11" t="str">
        <f>IF($A474&lt;&gt;"",MAXIFS(Token!$C:$C,Token!$A:$A,$D474),)</f>
        <v/>
      </c>
      <c r="L474" s="21" t="str">
        <v/>
      </c>
    </row>
    <row r="475">
      <c r="A475" s="32">
        <f>IF(AND(IFERROR($H475,0)*$M475&gt;0,$G$2=$L475),$H475/86400+DATE(1970,1,1)+IF($H475*1&gt;=$G$5,$G$6,0),)</f>
        <v>0</v>
      </c>
      <c r="B475" s="22" t="str">
        <v/>
      </c>
      <c r="C475" s="12" t="str">
        <f>IF($A475&lt;&gt;"",MINIFS(Merchant!$A:$A,Merchant!$B:$B,$G$2),)</f>
        <v/>
      </c>
      <c r="D475" s="12" t="s">
        <f>IF($A475&lt;&gt;"",$N475,)</f>
      </c>
      <c r="E475" s="12" t="str">
        <v/>
      </c>
      <c r="F475" s="11" t="str">
        <f>IF($A475&lt;&gt;"",MAXIFS(Token!$C:$C,Token!$A:$A,$D475),)</f>
        <v/>
      </c>
      <c r="L475" s="21" t="str">
        <v/>
      </c>
    </row>
    <row r="476">
      <c r="A476" s="32">
        <f>IF(AND(IFERROR($H476,0)*$M476&gt;0,$G$2=$L476),$H476/86400+DATE(1970,1,1)+IF($H476*1&gt;=$G$5,$G$6,0),)</f>
        <v>0</v>
      </c>
      <c r="B476" s="22" t="str">
        <v/>
      </c>
      <c r="C476" s="12" t="str">
        <f>IF($A476&lt;&gt;"",MINIFS(Merchant!$A:$A,Merchant!$B:$B,$G$2),)</f>
        <v/>
      </c>
      <c r="D476" s="12" t="s">
        <f>IF($A476&lt;&gt;"",$N476,)</f>
      </c>
      <c r="E476" s="12" t="str">
        <v/>
      </c>
      <c r="F476" s="11" t="str">
        <f>IF($A476&lt;&gt;"",MAXIFS(Token!$C:$C,Token!$A:$A,$D476),)</f>
        <v/>
      </c>
      <c r="L476" s="21" t="str">
        <v/>
      </c>
    </row>
    <row r="477">
      <c r="A477" s="32">
        <f>IF(AND(IFERROR($H477,0)*$M477&gt;0,$G$2=$L477),$H477/86400+DATE(1970,1,1)+IF($H477*1&gt;=$G$5,$G$6,0),)</f>
        <v>0</v>
      </c>
      <c r="B477" s="22" t="str">
        <v/>
      </c>
      <c r="C477" s="12" t="str">
        <f>IF($A477&lt;&gt;"",MINIFS(Merchant!$A:$A,Merchant!$B:$B,$G$2),)</f>
        <v/>
      </c>
      <c r="D477" s="12" t="s">
        <f>IF($A477&lt;&gt;"",$N477,)</f>
      </c>
      <c r="E477" s="12" t="str">
        <v/>
      </c>
      <c r="F477" s="11" t="str">
        <f>IF($A477&lt;&gt;"",MAXIFS(Token!$C:$C,Token!$A:$A,$D477),)</f>
        <v/>
      </c>
      <c r="L477" s="21" t="str">
        <v/>
      </c>
    </row>
    <row r="478">
      <c r="A478" s="32">
        <f>IF(AND(IFERROR($H478,0)*$M478&gt;0,$G$2=$L478),$H478/86400+DATE(1970,1,1)+IF($H478*1&gt;=$G$5,$G$6,0),)</f>
        <v>0</v>
      </c>
      <c r="B478" s="22" t="str">
        <v/>
      </c>
      <c r="C478" s="12" t="str">
        <f>IF($A478&lt;&gt;"",MINIFS(Merchant!$A:$A,Merchant!$B:$B,$G$2),)</f>
        <v/>
      </c>
      <c r="D478" s="12" t="s">
        <f>IF($A478&lt;&gt;"",$N478,)</f>
      </c>
      <c r="E478" s="12" t="str">
        <v/>
      </c>
      <c r="F478" s="11" t="str">
        <f>IF($A478&lt;&gt;"",MAXIFS(Token!$C:$C,Token!$A:$A,$D478),)</f>
        <v/>
      </c>
      <c r="L478" s="21" t="str">
        <v/>
      </c>
    </row>
    <row r="479">
      <c r="A479" s="32">
        <f>IF(AND(IFERROR($H479,0)*$M479&gt;0,$G$2=$L479),$H479/86400+DATE(1970,1,1)+IF($H479*1&gt;=$G$5,$G$6,0),)</f>
        <v>0</v>
      </c>
      <c r="B479" s="22" t="str">
        <v/>
      </c>
      <c r="C479" s="12" t="str">
        <f>IF($A479&lt;&gt;"",MINIFS(Merchant!$A:$A,Merchant!$B:$B,$G$2),)</f>
        <v/>
      </c>
      <c r="D479" s="12" t="s">
        <f>IF($A479&lt;&gt;"",$N479,)</f>
      </c>
      <c r="E479" s="12" t="str">
        <v/>
      </c>
      <c r="F479" s="11" t="str">
        <f>IF($A479&lt;&gt;"",MAXIFS(Token!$C:$C,Token!$A:$A,$D479),)</f>
        <v/>
      </c>
      <c r="L479" s="21" t="str">
        <v/>
      </c>
    </row>
    <row r="480">
      <c r="A480" s="32">
        <f>IF(AND(IFERROR($H480,0)*$M480&gt;0,$G$2=$L480),$H480/86400+DATE(1970,1,1)+IF($H480*1&gt;=$G$5,$G$6,0),)</f>
        <v>0</v>
      </c>
      <c r="B480" s="22" t="str">
        <v/>
      </c>
      <c r="C480" s="12" t="str">
        <f>IF($A480&lt;&gt;"",MINIFS(Merchant!$A:$A,Merchant!$B:$B,$G$2),)</f>
        <v/>
      </c>
      <c r="D480" s="12" t="s">
        <f>IF($A480&lt;&gt;"",$N480,)</f>
      </c>
      <c r="E480" s="12" t="str">
        <v/>
      </c>
      <c r="F480" s="11" t="str">
        <f>IF($A480&lt;&gt;"",MAXIFS(Token!$C:$C,Token!$A:$A,$D480),)</f>
        <v/>
      </c>
      <c r="L480" s="21" t="str">
        <v/>
      </c>
    </row>
    <row r="481">
      <c r="A481" s="32">
        <f>IF(AND(IFERROR($H481,0)*$M481&gt;0,$G$2=$L481),$H481/86400+DATE(1970,1,1)+IF($H481*1&gt;=$G$5,$G$6,0),)</f>
        <v>0</v>
      </c>
      <c r="B481" s="22" t="str">
        <v/>
      </c>
      <c r="C481" s="12" t="str">
        <f>IF($A481&lt;&gt;"",MINIFS(Merchant!$A:$A,Merchant!$B:$B,$G$2),)</f>
        <v/>
      </c>
      <c r="D481" s="12" t="s">
        <f>IF($A481&lt;&gt;"",$N481,)</f>
      </c>
      <c r="E481" s="12" t="str">
        <v/>
      </c>
      <c r="F481" s="11" t="str">
        <f>IF($A481&lt;&gt;"",MAXIFS(Token!$C:$C,Token!$A:$A,$D481),)</f>
        <v/>
      </c>
      <c r="L481" s="21" t="str">
        <v/>
      </c>
    </row>
    <row r="482">
      <c r="A482" s="32">
        <f>IF(AND(IFERROR($H482,0)*$M482&gt;0,$G$2=$L482),$H482/86400+DATE(1970,1,1)+IF($H482*1&gt;=$G$5,$G$6,0),)</f>
        <v>0</v>
      </c>
      <c r="B482" s="22" t="str">
        <v/>
      </c>
      <c r="C482" s="12" t="str">
        <f>IF($A482&lt;&gt;"",MINIFS(Merchant!$A:$A,Merchant!$B:$B,$G$2),)</f>
        <v/>
      </c>
      <c r="D482" s="12" t="s">
        <f>IF($A482&lt;&gt;"",$N482,)</f>
      </c>
      <c r="E482" s="12" t="str">
        <v/>
      </c>
      <c r="F482" s="11" t="str">
        <f>IF($A482&lt;&gt;"",MAXIFS(Token!$C:$C,Token!$A:$A,$D482),)</f>
        <v/>
      </c>
      <c r="L482" s="21" t="str">
        <v/>
      </c>
    </row>
    <row r="483">
      <c r="A483" s="32">
        <f>IF(AND(IFERROR($H483,0)*$M483&gt;0,$G$2=$L483),$H483/86400+DATE(1970,1,1)+IF($H483*1&gt;=$G$5,$G$6,0),)</f>
        <v>0</v>
      </c>
      <c r="B483" s="22" t="str">
        <v/>
      </c>
      <c r="C483" s="12" t="str">
        <f>IF($A483&lt;&gt;"",MINIFS(Merchant!$A:$A,Merchant!$B:$B,$G$2),)</f>
        <v/>
      </c>
      <c r="D483" s="12" t="s">
        <f>IF($A483&lt;&gt;"",$N483,)</f>
      </c>
      <c r="E483" s="12" t="str">
        <v/>
      </c>
      <c r="F483" s="11" t="str">
        <f>IF($A483&lt;&gt;"",MAXIFS(Token!$C:$C,Token!$A:$A,$D483),)</f>
        <v/>
      </c>
      <c r="L483" s="21" t="str">
        <v/>
      </c>
    </row>
    <row r="484">
      <c r="A484" s="32">
        <f>IF(AND(IFERROR($H484,0)*$M484&gt;0,$G$2=$L484),$H484/86400+DATE(1970,1,1)+IF($H484*1&gt;=$G$5,$G$6,0),)</f>
        <v>0</v>
      </c>
      <c r="B484" s="22" t="str">
        <v/>
      </c>
      <c r="C484" s="12" t="str">
        <f>IF($A484&lt;&gt;"",MINIFS(Merchant!$A:$A,Merchant!$B:$B,$G$2),)</f>
        <v/>
      </c>
      <c r="D484" s="12" t="s">
        <f>IF($A484&lt;&gt;"",$N484,)</f>
      </c>
      <c r="E484" s="12" t="str">
        <v/>
      </c>
      <c r="F484" s="11" t="str">
        <f>IF($A484&lt;&gt;"",MAXIFS(Token!$C:$C,Token!$A:$A,$D484),)</f>
        <v/>
      </c>
      <c r="L484" s="21" t="str">
        <v/>
      </c>
    </row>
    <row r="485">
      <c r="A485" s="32">
        <f>IF(AND(IFERROR($H485,0)*$M485&gt;0,$G$2=$L485),$H485/86400+DATE(1970,1,1)+IF($H485*1&gt;=$G$5,$G$6,0),)</f>
        <v>0</v>
      </c>
      <c r="B485" s="22" t="str">
        <v/>
      </c>
      <c r="C485" s="12" t="str">
        <f>IF($A485&lt;&gt;"",MINIFS(Merchant!$A:$A,Merchant!$B:$B,$G$2),)</f>
        <v/>
      </c>
      <c r="D485" s="12" t="s">
        <f>IF($A485&lt;&gt;"",$N485,)</f>
      </c>
      <c r="E485" s="12" t="str">
        <v/>
      </c>
      <c r="F485" s="11" t="str">
        <f>IF($A485&lt;&gt;"",MAXIFS(Token!$C:$C,Token!$A:$A,$D485),)</f>
        <v/>
      </c>
      <c r="L485" s="21" t="str">
        <v/>
      </c>
    </row>
    <row r="486">
      <c r="A486" s="32">
        <f>IF(AND(IFERROR($H486,0)*$M486&gt;0,$G$2=$L486),$H486/86400+DATE(1970,1,1)+IF($H486*1&gt;=$G$5,$G$6,0),)</f>
        <v>0</v>
      </c>
      <c r="B486" s="22" t="str">
        <v/>
      </c>
      <c r="C486" s="12" t="str">
        <f>IF($A486&lt;&gt;"",MINIFS(Merchant!$A:$A,Merchant!$B:$B,$G$2),)</f>
        <v/>
      </c>
      <c r="D486" s="12" t="s">
        <f>IF($A486&lt;&gt;"",$N486,)</f>
      </c>
      <c r="E486" s="12" t="str">
        <v/>
      </c>
      <c r="F486" s="11" t="str">
        <f>IF($A486&lt;&gt;"",MAXIFS(Token!$C:$C,Token!$A:$A,$D486),)</f>
        <v/>
      </c>
      <c r="L486" s="21" t="str">
        <v/>
      </c>
    </row>
    <row r="487">
      <c r="A487" s="32">
        <f>IF(AND(IFERROR($H487,0)*$M487&gt;0,$G$2=$L487),$H487/86400+DATE(1970,1,1)+IF($H487*1&gt;=$G$5,$G$6,0),)</f>
        <v>0</v>
      </c>
      <c r="B487" s="22" t="str">
        <v/>
      </c>
      <c r="C487" s="12" t="str">
        <f>IF($A487&lt;&gt;"",MINIFS(Merchant!$A:$A,Merchant!$B:$B,$G$2),)</f>
        <v/>
      </c>
      <c r="D487" s="12" t="s">
        <f>IF($A487&lt;&gt;"",$N487,)</f>
      </c>
      <c r="E487" s="12" t="str">
        <v/>
      </c>
      <c r="F487" s="11" t="str">
        <f>IF($A487&lt;&gt;"",MAXIFS(Token!$C:$C,Token!$A:$A,$D487),)</f>
        <v/>
      </c>
      <c r="L487" s="21" t="str">
        <v/>
      </c>
    </row>
    <row r="488">
      <c r="A488" s="32">
        <f>IF(AND(IFERROR($H488,0)*$M488&gt;0,$G$2=$L488),$H488/86400+DATE(1970,1,1)+IF($H488*1&gt;=$G$5,$G$6,0),)</f>
        <v>0</v>
      </c>
      <c r="B488" s="22" t="str">
        <v/>
      </c>
      <c r="C488" s="12" t="str">
        <f>IF($A488&lt;&gt;"",MINIFS(Merchant!$A:$A,Merchant!$B:$B,$G$2),)</f>
        <v/>
      </c>
      <c r="D488" s="12" t="s">
        <f>IF($A488&lt;&gt;"",$N488,)</f>
      </c>
      <c r="E488" s="12" t="str">
        <v/>
      </c>
      <c r="F488" s="11" t="str">
        <f>IF($A488&lt;&gt;"",MAXIFS(Token!$C:$C,Token!$A:$A,$D488),)</f>
        <v/>
      </c>
      <c r="L488" s="21" t="str">
        <v/>
      </c>
    </row>
    <row r="489">
      <c r="A489" s="32">
        <f>IF(AND(IFERROR($H489,0)*$M489&gt;0,$G$2=$L489),$H489/86400+DATE(1970,1,1)+IF($H489*1&gt;=$G$5,$G$6,0),)</f>
        <v>0</v>
      </c>
      <c r="B489" s="22" t="str">
        <v/>
      </c>
      <c r="C489" s="12" t="str">
        <f>IF($A489&lt;&gt;"",MINIFS(Merchant!$A:$A,Merchant!$B:$B,$G$2),)</f>
        <v/>
      </c>
      <c r="D489" s="12" t="s">
        <f>IF($A489&lt;&gt;"",$N489,)</f>
      </c>
      <c r="E489" s="12" t="str">
        <v/>
      </c>
      <c r="F489" s="11" t="str">
        <f>IF($A489&lt;&gt;"",MAXIFS(Token!$C:$C,Token!$A:$A,$D489),)</f>
        <v/>
      </c>
      <c r="L489" s="21" t="str">
        <v/>
      </c>
    </row>
    <row r="490">
      <c r="A490" s="32">
        <f>IF(AND(IFERROR($H490,0)*$M490&gt;0,$G$2=$L490),$H490/86400+DATE(1970,1,1)+IF($H490*1&gt;=$G$5,$G$6,0),)</f>
        <v>0</v>
      </c>
      <c r="B490" s="22" t="str">
        <v/>
      </c>
      <c r="C490" s="12" t="str">
        <f>IF($A490&lt;&gt;"",MINIFS(Merchant!$A:$A,Merchant!$B:$B,$G$2),)</f>
        <v/>
      </c>
      <c r="D490" s="12" t="s">
        <f>IF($A490&lt;&gt;"",$N490,)</f>
      </c>
      <c r="E490" s="12" t="str">
        <v/>
      </c>
      <c r="F490" s="11" t="str">
        <f>IF($A490&lt;&gt;"",MAXIFS(Token!$C:$C,Token!$A:$A,$D490),)</f>
        <v/>
      </c>
      <c r="L490" s="21" t="str">
        <v/>
      </c>
    </row>
    <row r="491">
      <c r="A491" s="32">
        <f>IF(AND(IFERROR($H491,0)*$M491&gt;0,$G$2=$L491),$H491/86400+DATE(1970,1,1)+IF($H491*1&gt;=$G$5,$G$6,0),)</f>
        <v>0</v>
      </c>
      <c r="B491" s="22" t="str">
        <v/>
      </c>
      <c r="C491" s="12" t="str">
        <f>IF($A491&lt;&gt;"",MINIFS(Merchant!$A:$A,Merchant!$B:$B,$G$2),)</f>
        <v/>
      </c>
      <c r="D491" s="12" t="s">
        <f>IF($A491&lt;&gt;"",$N491,)</f>
      </c>
      <c r="E491" s="12" t="str">
        <v/>
      </c>
      <c r="F491" s="11" t="str">
        <f>IF($A491&lt;&gt;"",MAXIFS(Token!$C:$C,Token!$A:$A,$D491),)</f>
        <v/>
      </c>
      <c r="L491" s="21" t="str">
        <v/>
      </c>
    </row>
    <row r="492">
      <c r="A492" s="32">
        <f>IF(AND(IFERROR($H492,0)*$M492&gt;0,$G$2=$L492),$H492/86400+DATE(1970,1,1)+IF($H492*1&gt;=$G$5,$G$6,0),)</f>
        <v>0</v>
      </c>
      <c r="B492" s="22" t="str">
        <v/>
      </c>
      <c r="C492" s="12" t="str">
        <f>IF($A492&lt;&gt;"",MINIFS(Merchant!$A:$A,Merchant!$B:$B,$G$2),)</f>
        <v/>
      </c>
      <c r="D492" s="12" t="s">
        <f>IF($A492&lt;&gt;"",$N492,)</f>
      </c>
      <c r="E492" s="12" t="str">
        <v/>
      </c>
      <c r="F492" s="11" t="str">
        <f>IF($A492&lt;&gt;"",MAXIFS(Token!$C:$C,Token!$A:$A,$D492),)</f>
        <v/>
      </c>
      <c r="L492" s="21" t="str">
        <v/>
      </c>
    </row>
    <row r="493">
      <c r="A493" s="32">
        <f>IF(AND(IFERROR($H493,0)*$M493&gt;0,$G$2=$L493),$H493/86400+DATE(1970,1,1)+IF($H493*1&gt;=$G$5,$G$6,0),)</f>
        <v>0</v>
      </c>
      <c r="B493" s="22" t="str">
        <v/>
      </c>
      <c r="C493" s="12" t="str">
        <f>IF($A493&lt;&gt;"",MINIFS(Merchant!$A:$A,Merchant!$B:$B,$G$2),)</f>
        <v/>
      </c>
      <c r="D493" s="12" t="s">
        <f>IF($A493&lt;&gt;"",$N493,)</f>
      </c>
      <c r="E493" s="12" t="str">
        <v/>
      </c>
      <c r="F493" s="11" t="str">
        <f>IF($A493&lt;&gt;"",MAXIFS(Token!$C:$C,Token!$A:$A,$D493),)</f>
        <v/>
      </c>
      <c r="L493" s="21" t="str">
        <v/>
      </c>
    </row>
    <row r="494">
      <c r="A494" s="32">
        <f>IF(AND(IFERROR($H494,0)*$M494&gt;0,$G$2=$L494),$H494/86400+DATE(1970,1,1)+IF($H494*1&gt;=$G$5,$G$6,0),)</f>
        <v>0</v>
      </c>
      <c r="B494" s="22" t="str">
        <v/>
      </c>
      <c r="C494" s="12" t="str">
        <f>IF($A494&lt;&gt;"",MINIFS(Merchant!$A:$A,Merchant!$B:$B,$G$2),)</f>
        <v/>
      </c>
      <c r="D494" s="12" t="s">
        <f>IF($A494&lt;&gt;"",$N494,)</f>
      </c>
      <c r="E494" s="12" t="str">
        <v/>
      </c>
      <c r="F494" s="11" t="str">
        <f>IF($A494&lt;&gt;"",MAXIFS(Token!$C:$C,Token!$A:$A,$D494),)</f>
        <v/>
      </c>
      <c r="L494" s="21" t="str">
        <v/>
      </c>
    </row>
    <row r="495">
      <c r="A495" s="32">
        <f>IF(AND(IFERROR($H495,0)*$M495&gt;0,$G$2=$L495),$H495/86400+DATE(1970,1,1)+IF($H495*1&gt;=$G$5,$G$6,0),)</f>
        <v>0</v>
      </c>
      <c r="B495" s="22" t="str">
        <v/>
      </c>
      <c r="C495" s="12" t="str">
        <f>IF($A495&lt;&gt;"",MINIFS(Merchant!$A:$A,Merchant!$B:$B,$G$2),)</f>
        <v/>
      </c>
      <c r="D495" s="12" t="s">
        <f>IF($A495&lt;&gt;"",$N495,)</f>
      </c>
      <c r="E495" s="12" t="str">
        <v/>
      </c>
      <c r="F495" s="11" t="str">
        <f>IF($A495&lt;&gt;"",MAXIFS(Token!$C:$C,Token!$A:$A,$D495),)</f>
        <v/>
      </c>
      <c r="L495" s="21" t="str">
        <v/>
      </c>
    </row>
    <row r="496">
      <c r="A496" s="32">
        <f>IF(AND(IFERROR($H496,0)*$M496&gt;0,$G$2=$L496),$H496/86400+DATE(1970,1,1)+IF($H496*1&gt;=$G$5,$G$6,0),)</f>
        <v>0</v>
      </c>
      <c r="B496" s="22" t="str">
        <v/>
      </c>
      <c r="C496" s="12" t="str">
        <f>IF($A496&lt;&gt;"",MINIFS(Merchant!$A:$A,Merchant!$B:$B,$G$2),)</f>
        <v/>
      </c>
      <c r="D496" s="12" t="s">
        <f>IF($A496&lt;&gt;"",$N496,)</f>
      </c>
      <c r="E496" s="12" t="str">
        <v/>
      </c>
      <c r="F496" s="11" t="str">
        <f>IF($A496&lt;&gt;"",MAXIFS(Token!$C:$C,Token!$A:$A,$D496),)</f>
        <v/>
      </c>
      <c r="L496" s="21" t="str">
        <v/>
      </c>
    </row>
    <row r="497">
      <c r="A497" s="32">
        <f>IF(AND(IFERROR($H497,0)*$M497&gt;0,$G$2=$L497),$H497/86400+DATE(1970,1,1)+IF($H497*1&gt;=$G$5,$G$6,0),)</f>
        <v>0</v>
      </c>
      <c r="B497" s="22" t="str">
        <v/>
      </c>
      <c r="C497" s="12" t="str">
        <f>IF($A497&lt;&gt;"",MINIFS(Merchant!$A:$A,Merchant!$B:$B,$G$2),)</f>
        <v/>
      </c>
      <c r="D497" s="12" t="s">
        <f>IF($A497&lt;&gt;"",$N497,)</f>
      </c>
      <c r="E497" s="12" t="str">
        <v/>
      </c>
      <c r="F497" s="11" t="str">
        <f>IF($A497&lt;&gt;"",MAXIFS(Token!$C:$C,Token!$A:$A,$D497),)</f>
        <v/>
      </c>
      <c r="L497" s="21" t="str">
        <v/>
      </c>
    </row>
    <row r="498">
      <c r="A498" s="32">
        <f>IF(AND(IFERROR($H498,0)*$M498&gt;0,$G$2=$L498),$H498/86400+DATE(1970,1,1)+IF($H498*1&gt;=$G$5,$G$6,0),)</f>
        <v>0</v>
      </c>
      <c r="B498" s="22" t="str">
        <v/>
      </c>
      <c r="C498" s="12" t="str">
        <f>IF($A498&lt;&gt;"",MINIFS(Merchant!$A:$A,Merchant!$B:$B,$G$2),)</f>
        <v/>
      </c>
      <c r="D498" s="12" t="s">
        <f>IF($A498&lt;&gt;"",$N498,)</f>
      </c>
      <c r="E498" s="12" t="str">
        <v/>
      </c>
      <c r="F498" s="11" t="str">
        <f>IF($A498&lt;&gt;"",MAXIFS(Token!$C:$C,Token!$A:$A,$D498),)</f>
        <v/>
      </c>
      <c r="L498" s="21" t="str">
        <v/>
      </c>
    </row>
    <row r="499">
      <c r="A499" s="32">
        <f>IF(AND(IFERROR($H499,0)*$M499&gt;0,$G$2=$L499),$H499/86400+DATE(1970,1,1)+IF($H499*1&gt;=$G$5,$G$6,0),)</f>
        <v>0</v>
      </c>
      <c r="B499" s="22" t="str">
        <v/>
      </c>
      <c r="C499" s="12" t="str">
        <f>IF($A499&lt;&gt;"",MINIFS(Merchant!$A:$A,Merchant!$B:$B,$G$2),)</f>
        <v/>
      </c>
      <c r="D499" s="12" t="s">
        <f>IF($A499&lt;&gt;"",$N499,)</f>
      </c>
      <c r="E499" s="12" t="str">
        <v/>
      </c>
      <c r="F499" s="11" t="str">
        <f>IF($A499&lt;&gt;"",MAXIFS(Token!$C:$C,Token!$A:$A,$D499),)</f>
        <v/>
      </c>
      <c r="L499" s="21" t="str">
        <v/>
      </c>
    </row>
    <row r="500">
      <c r="A500" s="32">
        <f>IF(AND(IFERROR($H500,0)*$M500&gt;0,$G$2=$L500),$H500/86400+DATE(1970,1,1)+IF($H500*1&gt;=$G$5,$G$6,0),)</f>
        <v>0</v>
      </c>
      <c r="B500" s="22" t="str">
        <v/>
      </c>
      <c r="C500" s="12" t="str">
        <f>IF($A500&lt;&gt;"",MINIFS(Merchant!$A:$A,Merchant!$B:$B,$G$2),)</f>
        <v/>
      </c>
      <c r="D500" s="12" t="s">
        <f>IF($A500&lt;&gt;"",$N500,)</f>
      </c>
      <c r="E500" s="12" t="str">
        <v/>
      </c>
      <c r="F500" s="11" t="str">
        <f>IF($A500&lt;&gt;"",MAXIFS(Token!$C:$C,Token!$A:$A,$D500),)</f>
        <v/>
      </c>
      <c r="L500" s="21" t="str">
        <v/>
      </c>
    </row>
    <row r="501">
      <c r="A501" s="32">
        <f>IF(AND(IFERROR($H501,0)*$M501&gt;0,$G$2=$L501),$H501/86400+DATE(1970,1,1)+IF($H501*1&gt;=$G$5,$G$6,0),)</f>
        <v>0</v>
      </c>
      <c r="B501" s="22" t="str">
        <v/>
      </c>
      <c r="C501" s="12" t="str">
        <f>IF($A501&lt;&gt;"",MINIFS(Merchant!$A:$A,Merchant!$B:$B,$G$2),)</f>
        <v/>
      </c>
      <c r="D501" s="12" t="s">
        <f>IF($A501&lt;&gt;"",$N501,)</f>
      </c>
      <c r="E501" s="12" t="str">
        <v/>
      </c>
      <c r="F501" s="11" t="str">
        <f>IF($A501&lt;&gt;"",MAXIFS(Token!$C:$C,Token!$A:$A,$D501),)</f>
        <v/>
      </c>
      <c r="L501" s="21" t="str">
        <v/>
      </c>
    </row>
    <row r="502">
      <c r="A502" s="32">
        <f>IF(AND(IFERROR($H502,0)*$M502&gt;0,$G$2=$L502),$H502/86400+DATE(1970,1,1)+IF($H502*1&gt;=$G$5,$G$6,0),)</f>
        <v>0</v>
      </c>
      <c r="B502" s="22" t="str">
        <v/>
      </c>
      <c r="C502" s="12" t="str">
        <f>IF($A502&lt;&gt;"",MINIFS(Merchant!$A:$A,Merchant!$B:$B,$G$2),)</f>
        <v/>
      </c>
      <c r="D502" s="12" t="s">
        <f>IF($A502&lt;&gt;"",$N502,)</f>
      </c>
      <c r="E502" s="12" t="str">
        <v/>
      </c>
      <c r="F502" s="11" t="str">
        <f>IF($A502&lt;&gt;"",MAXIFS(Token!$C:$C,Token!$A:$A,$D502),)</f>
        <v/>
      </c>
      <c r="L502" s="21" t="str">
        <v/>
      </c>
    </row>
    <row r="503">
      <c r="A503" s="32">
        <f>IF(AND(IFERROR($H503,0)*$M503&gt;0,$G$2=$L503),$H503/86400+DATE(1970,1,1)+IF($H503*1&gt;=$G$5,$G$6,0),)</f>
        <v>0</v>
      </c>
      <c r="B503" s="22" t="str">
        <v/>
      </c>
      <c r="C503" s="12" t="str">
        <f>IF($A503&lt;&gt;"",MINIFS(Merchant!$A:$A,Merchant!$B:$B,$G$2),)</f>
        <v/>
      </c>
      <c r="D503" s="12" t="s">
        <f>IF($A503&lt;&gt;"",$N503,)</f>
      </c>
      <c r="E503" s="12" t="str">
        <v/>
      </c>
      <c r="F503" s="11" t="str">
        <f>IF($A503&lt;&gt;"",MAXIFS(Token!$C:$C,Token!$A:$A,$D503),)</f>
        <v/>
      </c>
      <c r="L503" s="21" t="str">
        <v/>
      </c>
    </row>
    <row r="504">
      <c r="A504" s="32">
        <f>IF(AND(IFERROR($H504,0)*$M504&gt;0,$G$2=$L504),$H504/86400+DATE(1970,1,1)+IF($H504*1&gt;=$G$5,$G$6,0),)</f>
        <v>0</v>
      </c>
      <c r="B504" s="22" t="str">
        <v/>
      </c>
      <c r="C504" s="12" t="str">
        <f>IF($A504&lt;&gt;"",MINIFS(Merchant!$A:$A,Merchant!$B:$B,$G$2),)</f>
        <v/>
      </c>
      <c r="D504" s="12" t="s">
        <f>IF($A504&lt;&gt;"",$N504,)</f>
      </c>
      <c r="E504" s="12" t="str">
        <v/>
      </c>
      <c r="F504" s="11" t="str">
        <f>IF($A504&lt;&gt;"",MAXIFS(Token!$C:$C,Token!$A:$A,$D504),)</f>
        <v/>
      </c>
      <c r="L504" s="21" t="str">
        <v/>
      </c>
    </row>
    <row r="505">
      <c r="A505" s="32">
        <f>IF(AND(IFERROR($H505,0)*$M505&gt;0,$G$2=$L505),$H505/86400+DATE(1970,1,1)+IF($H505*1&gt;=$G$5,$G$6,0),)</f>
        <v>0</v>
      </c>
      <c r="B505" s="22" t="str">
        <v/>
      </c>
      <c r="C505" s="12" t="str">
        <f>IF($A505&lt;&gt;"",MINIFS(Merchant!$A:$A,Merchant!$B:$B,$G$2),)</f>
        <v/>
      </c>
      <c r="D505" s="12" t="s">
        <f>IF($A505&lt;&gt;"",$N505,)</f>
      </c>
      <c r="E505" s="12" t="str">
        <v/>
      </c>
      <c r="F505" s="11" t="str">
        <f>IF($A505&lt;&gt;"",MAXIFS(Token!$C:$C,Token!$A:$A,$D505),)</f>
        <v/>
      </c>
      <c r="L505" s="21" t="str">
        <v/>
      </c>
    </row>
    <row r="506">
      <c r="A506" s="32">
        <f>IF(AND(IFERROR($H506,0)*$M506&gt;0,$G$2=$L506),$H506/86400+DATE(1970,1,1)+IF($H506*1&gt;=$G$5,$G$6,0),)</f>
        <v>0</v>
      </c>
      <c r="B506" s="22" t="str">
        <v/>
      </c>
      <c r="C506" s="12" t="str">
        <f>IF($A506&lt;&gt;"",MINIFS(Merchant!$A:$A,Merchant!$B:$B,$G$2),)</f>
        <v/>
      </c>
      <c r="D506" s="12" t="s">
        <f>IF($A506&lt;&gt;"",$N506,)</f>
      </c>
      <c r="E506" s="12" t="str">
        <v/>
      </c>
      <c r="F506" s="11" t="str">
        <f>IF($A506&lt;&gt;"",MAXIFS(Token!$C:$C,Token!$A:$A,$D506),)</f>
        <v/>
      </c>
      <c r="L506" s="21" t="str">
        <v/>
      </c>
    </row>
    <row r="507">
      <c r="A507" s="32">
        <f>IF(AND(IFERROR($H507,0)*$M507&gt;0,$G$2=$L507),$H507/86400+DATE(1970,1,1)+IF($H507*1&gt;=$G$5,$G$6,0),)</f>
        <v>0</v>
      </c>
      <c r="B507" s="22" t="str">
        <v/>
      </c>
      <c r="C507" s="12" t="str">
        <f>IF($A507&lt;&gt;"",MINIFS(Merchant!$A:$A,Merchant!$B:$B,$G$2),)</f>
        <v/>
      </c>
      <c r="D507" s="12" t="s">
        <f>IF($A507&lt;&gt;"",$N507,)</f>
      </c>
      <c r="E507" s="12" t="str">
        <v/>
      </c>
      <c r="F507" s="11" t="str">
        <f>IF($A507&lt;&gt;"",MAXIFS(Token!$C:$C,Token!$A:$A,$D507),)</f>
        <v/>
      </c>
      <c r="L507" s="21" t="str">
        <v/>
      </c>
    </row>
    <row r="508">
      <c r="A508" s="32">
        <f>IF(AND(IFERROR($H508,0)*$M508&gt;0,$G$2=$L508),$H508/86400+DATE(1970,1,1)+IF($H508*1&gt;=$G$5,$G$6,0),)</f>
        <v>0</v>
      </c>
      <c r="B508" s="22" t="str">
        <v/>
      </c>
      <c r="C508" s="12" t="str">
        <f>IF($A508&lt;&gt;"",MINIFS(Merchant!$A:$A,Merchant!$B:$B,$G$2),)</f>
        <v/>
      </c>
      <c r="D508" s="12" t="s">
        <f>IF($A508&lt;&gt;"",$N508,)</f>
      </c>
      <c r="E508" s="12" t="str">
        <v/>
      </c>
      <c r="F508" s="11" t="str">
        <f>IF($A508&lt;&gt;"",MAXIFS(Token!$C:$C,Token!$A:$A,$D508),)</f>
        <v/>
      </c>
      <c r="L508" s="21" t="str">
        <v/>
      </c>
    </row>
    <row r="509">
      <c r="A509" s="32">
        <f>IF(AND(IFERROR($H509,0)*$M509&gt;0,$G$2=$L509),$H509/86400+DATE(1970,1,1)+IF($H509*1&gt;=$G$5,$G$6,0),)</f>
        <v>0</v>
      </c>
      <c r="B509" s="22" t="str">
        <v/>
      </c>
      <c r="C509" s="12" t="str">
        <f>IF($A509&lt;&gt;"",MINIFS(Merchant!$A:$A,Merchant!$B:$B,$G$2),)</f>
        <v/>
      </c>
      <c r="D509" s="12" t="s">
        <f>IF($A509&lt;&gt;"",$N509,)</f>
      </c>
      <c r="E509" s="12" t="str">
        <v/>
      </c>
      <c r="F509" s="11" t="str">
        <f>IF($A509&lt;&gt;"",MAXIFS(Token!$C:$C,Token!$A:$A,$D509),)</f>
        <v/>
      </c>
      <c r="L509" s="21" t="str">
        <v/>
      </c>
    </row>
    <row r="510">
      <c r="A510" s="32">
        <f>IF(AND(IFERROR($H510,0)*$M510&gt;0,$G$2=$L510),$H510/86400+DATE(1970,1,1)+IF($H510*1&gt;=$G$5,$G$6,0),)</f>
        <v>0</v>
      </c>
      <c r="B510" s="22" t="str">
        <v/>
      </c>
      <c r="C510" s="12" t="str">
        <f>IF($A510&lt;&gt;"",MINIFS(Merchant!$A:$A,Merchant!$B:$B,$G$2),)</f>
        <v/>
      </c>
      <c r="D510" s="12" t="s">
        <f>IF($A510&lt;&gt;"",$N510,)</f>
      </c>
      <c r="E510" s="12" t="str">
        <v/>
      </c>
      <c r="F510" s="11" t="str">
        <f>IF($A510&lt;&gt;"",MAXIFS(Token!$C:$C,Token!$A:$A,$D510),)</f>
        <v/>
      </c>
      <c r="L510" s="21" t="str">
        <v/>
      </c>
    </row>
    <row r="511">
      <c r="A511" s="32">
        <f>IF(AND(IFERROR($H511,0)*$M511&gt;0,$G$2=$L511),$H511/86400+DATE(1970,1,1)+IF($H511*1&gt;=$G$5,$G$6,0),)</f>
        <v>0</v>
      </c>
      <c r="B511" s="22" t="str">
        <v/>
      </c>
      <c r="C511" s="12" t="str">
        <f>IF($A511&lt;&gt;"",MINIFS(Merchant!$A:$A,Merchant!$B:$B,$G$2),)</f>
        <v/>
      </c>
      <c r="D511" s="12" t="s">
        <f>IF($A511&lt;&gt;"",$N511,)</f>
      </c>
      <c r="E511" s="12" t="str">
        <v/>
      </c>
      <c r="F511" s="11" t="str">
        <f>IF($A511&lt;&gt;"",MAXIFS(Token!$C:$C,Token!$A:$A,$D511),)</f>
        <v/>
      </c>
      <c r="L511" s="21" t="str">
        <v/>
      </c>
    </row>
    <row r="512">
      <c r="A512" s="32">
        <f>IF(AND(IFERROR($H512,0)*$M512&gt;0,$G$2=$L512),$H512/86400+DATE(1970,1,1)+IF($H512*1&gt;=$G$5,$G$6,0),)</f>
        <v>0</v>
      </c>
      <c r="B512" s="22" t="str">
        <v/>
      </c>
      <c r="C512" s="12" t="str">
        <f>IF($A512&lt;&gt;"",MINIFS(Merchant!$A:$A,Merchant!$B:$B,$G$2),)</f>
        <v/>
      </c>
      <c r="D512" s="12" t="s">
        <f>IF($A512&lt;&gt;"",$N512,)</f>
      </c>
      <c r="E512" s="12" t="str">
        <v/>
      </c>
      <c r="F512" s="11" t="str">
        <f>IF($A512&lt;&gt;"",MAXIFS(Token!$C:$C,Token!$A:$A,$D512),)</f>
        <v/>
      </c>
      <c r="L512" s="21" t="str">
        <v/>
      </c>
    </row>
    <row r="513">
      <c r="A513" s="32">
        <f>IF(AND(IFERROR($H513,0)*$M513&gt;0,$G$2=$L513),$H513/86400+DATE(1970,1,1)+IF($H513*1&gt;=$G$5,$G$6,0),)</f>
        <v>0</v>
      </c>
      <c r="B513" s="22" t="str">
        <v/>
      </c>
      <c r="C513" s="12" t="str">
        <f>IF($A513&lt;&gt;"",MINIFS(Merchant!$A:$A,Merchant!$B:$B,$G$2),)</f>
        <v/>
      </c>
      <c r="D513" s="12" t="s">
        <f>IF($A513&lt;&gt;"",$N513,)</f>
      </c>
      <c r="E513" s="12" t="str">
        <v/>
      </c>
      <c r="F513" s="11" t="str">
        <f>IF($A513&lt;&gt;"",MAXIFS(Token!$C:$C,Token!$A:$A,$D513),)</f>
        <v/>
      </c>
      <c r="L513" s="21" t="str">
        <v/>
      </c>
    </row>
    <row r="514">
      <c r="A514" s="32">
        <f>IF(AND(IFERROR($H514,0)*$M514&gt;0,$G$2=$L514),$H514/86400+DATE(1970,1,1)+IF($H514*1&gt;=$G$5,$G$6,0),)</f>
        <v>0</v>
      </c>
      <c r="B514" s="22" t="str">
        <v/>
      </c>
      <c r="C514" s="12" t="str">
        <f>IF($A514&lt;&gt;"",MINIFS(Merchant!$A:$A,Merchant!$B:$B,$G$2),)</f>
        <v/>
      </c>
      <c r="D514" s="12" t="s">
        <f>IF($A514&lt;&gt;"",$N514,)</f>
      </c>
      <c r="E514" s="12" t="str">
        <v/>
      </c>
      <c r="F514" s="11" t="str">
        <f>IF($A514&lt;&gt;"",MAXIFS(Token!$C:$C,Token!$A:$A,$D514),)</f>
        <v/>
      </c>
      <c r="L514" s="21" t="str">
        <v/>
      </c>
    </row>
    <row r="515">
      <c r="A515" s="32">
        <f>IF(AND(IFERROR($H515,0)*$M515&gt;0,$G$2=$L515),$H515/86400+DATE(1970,1,1)+IF($H515*1&gt;=$G$5,$G$6,0),)</f>
        <v>0</v>
      </c>
      <c r="B515" s="22" t="str">
        <v/>
      </c>
      <c r="C515" s="12" t="str">
        <f>IF($A515&lt;&gt;"",MINIFS(Merchant!$A:$A,Merchant!$B:$B,$G$2),)</f>
        <v/>
      </c>
      <c r="D515" s="12" t="s">
        <f>IF($A515&lt;&gt;"",$N515,)</f>
      </c>
      <c r="E515" s="12" t="str">
        <v/>
      </c>
      <c r="F515" s="11" t="str">
        <f>IF($A515&lt;&gt;"",MAXIFS(Token!$C:$C,Token!$A:$A,$D515),)</f>
        <v/>
      </c>
      <c r="L515" s="21" t="str">
        <v/>
      </c>
    </row>
    <row r="516">
      <c r="A516" s="32">
        <f>IF(AND(IFERROR($H516,0)*$M516&gt;0,$G$2=$L516),$H516/86400+DATE(1970,1,1)+IF($H516*1&gt;=$G$5,$G$6,0),)</f>
        <v>0</v>
      </c>
      <c r="B516" s="22" t="str">
        <v/>
      </c>
      <c r="C516" s="12" t="str">
        <f>IF($A516&lt;&gt;"",MINIFS(Merchant!$A:$A,Merchant!$B:$B,$G$2),)</f>
        <v/>
      </c>
      <c r="D516" s="12" t="s">
        <f>IF($A516&lt;&gt;"",$N516,)</f>
      </c>
      <c r="E516" s="12" t="str">
        <v/>
      </c>
      <c r="F516" s="11" t="str">
        <f>IF($A516&lt;&gt;"",MAXIFS(Token!$C:$C,Token!$A:$A,$D516),)</f>
        <v/>
      </c>
      <c r="L516" s="21" t="str">
        <v/>
      </c>
    </row>
    <row r="517">
      <c r="A517" s="32">
        <f>IF(AND(IFERROR($H517,0)*$M517&gt;0,$G$2=$L517),$H517/86400+DATE(1970,1,1)+IF($H517*1&gt;=$G$5,$G$6,0),)</f>
        <v>0</v>
      </c>
      <c r="B517" s="22" t="str">
        <v/>
      </c>
      <c r="C517" s="12" t="str">
        <f>IF($A517&lt;&gt;"",MINIFS(Merchant!$A:$A,Merchant!$B:$B,$G$2),)</f>
        <v/>
      </c>
      <c r="D517" s="12" t="s">
        <f>IF($A517&lt;&gt;"",$N517,)</f>
      </c>
      <c r="E517" s="12" t="str">
        <v/>
      </c>
      <c r="F517" s="11" t="str">
        <f>IF($A517&lt;&gt;"",MAXIFS(Token!$C:$C,Token!$A:$A,$D517),)</f>
        <v/>
      </c>
      <c r="L517" s="21" t="str">
        <v/>
      </c>
    </row>
    <row r="518">
      <c r="A518" s="32">
        <f>IF(AND(IFERROR($H518,0)*$M518&gt;0,$G$2=$L518),$H518/86400+DATE(1970,1,1)+IF($H518*1&gt;=$G$5,$G$6,0),)</f>
        <v>0</v>
      </c>
      <c r="B518" s="22" t="str">
        <v/>
      </c>
      <c r="C518" s="12" t="str">
        <f>IF($A518&lt;&gt;"",MINIFS(Merchant!$A:$A,Merchant!$B:$B,$G$2),)</f>
        <v/>
      </c>
      <c r="D518" s="12" t="s">
        <f>IF($A518&lt;&gt;"",$N518,)</f>
      </c>
      <c r="E518" s="12" t="str">
        <v/>
      </c>
      <c r="F518" s="11" t="str">
        <f>IF($A518&lt;&gt;"",MAXIFS(Token!$C:$C,Token!$A:$A,$D518),)</f>
        <v/>
      </c>
      <c r="L518" s="21" t="str">
        <v/>
      </c>
    </row>
    <row r="519">
      <c r="A519" s="32">
        <f>IF(AND(IFERROR($H519,0)*$M519&gt;0,$G$2=$L519),$H519/86400+DATE(1970,1,1)+IF($H519*1&gt;=$G$5,$G$6,0),)</f>
        <v>0</v>
      </c>
      <c r="B519" s="22" t="str">
        <v/>
      </c>
      <c r="C519" s="12" t="str">
        <f>IF($A519&lt;&gt;"",MINIFS(Merchant!$A:$A,Merchant!$B:$B,$G$2),)</f>
        <v/>
      </c>
      <c r="D519" s="12" t="s">
        <f>IF($A519&lt;&gt;"",$N519,)</f>
      </c>
      <c r="E519" s="12" t="str">
        <v/>
      </c>
      <c r="F519" s="11" t="str">
        <f>IF($A519&lt;&gt;"",MAXIFS(Token!$C:$C,Token!$A:$A,$D519),)</f>
        <v/>
      </c>
      <c r="L519" s="21" t="str">
        <v/>
      </c>
    </row>
    <row r="520">
      <c r="A520" s="32">
        <f>IF(AND(IFERROR($H520,0)*$M520&gt;0,$G$2=$L520),$H520/86400+DATE(1970,1,1)+IF($H520*1&gt;=$G$5,$G$6,0),)</f>
        <v>0</v>
      </c>
      <c r="B520" s="22" t="str">
        <v/>
      </c>
      <c r="C520" s="12" t="str">
        <f>IF($A520&lt;&gt;"",MINIFS(Merchant!$A:$A,Merchant!$B:$B,$G$2),)</f>
        <v/>
      </c>
      <c r="D520" s="12" t="s">
        <f>IF($A520&lt;&gt;"",$N520,)</f>
      </c>
      <c r="E520" s="12" t="str">
        <v/>
      </c>
      <c r="F520" s="11" t="str">
        <f>IF($A520&lt;&gt;"",MAXIFS(Token!$C:$C,Token!$A:$A,$D520),)</f>
        <v/>
      </c>
      <c r="L520" s="21" t="str">
        <v/>
      </c>
    </row>
    <row r="521">
      <c r="A521" s="32">
        <f>IF(AND(IFERROR($H521,0)*$M521&gt;0,$G$2=$L521),$H521/86400+DATE(1970,1,1)+IF($H521*1&gt;=$G$5,$G$6,0),)</f>
        <v>0</v>
      </c>
      <c r="B521" s="22" t="str">
        <v/>
      </c>
      <c r="C521" s="12" t="str">
        <f>IF($A521&lt;&gt;"",MINIFS(Merchant!$A:$A,Merchant!$B:$B,$G$2),)</f>
        <v/>
      </c>
      <c r="D521" s="12" t="s">
        <f>IF($A521&lt;&gt;"",$N521,)</f>
      </c>
      <c r="E521" s="12" t="str">
        <v/>
      </c>
      <c r="F521" s="11" t="str">
        <f>IF($A521&lt;&gt;"",MAXIFS(Token!$C:$C,Token!$A:$A,$D521),)</f>
        <v/>
      </c>
      <c r="L521" s="21" t="str">
        <v/>
      </c>
    </row>
    <row r="522">
      <c r="A522" s="32">
        <f>IF(AND(IFERROR($H522,0)*$M522&gt;0,$G$2=$L522),$H522/86400+DATE(1970,1,1)+IF($H522*1&gt;=$G$5,$G$6,0),)</f>
        <v>0</v>
      </c>
      <c r="B522" s="22" t="str">
        <v/>
      </c>
      <c r="C522" s="12" t="str">
        <f>IF($A522&lt;&gt;"",MINIFS(Merchant!$A:$A,Merchant!$B:$B,$G$2),)</f>
        <v/>
      </c>
      <c r="D522" s="12" t="s">
        <f>IF($A522&lt;&gt;"",$N522,)</f>
      </c>
      <c r="E522" s="12" t="str">
        <v/>
      </c>
      <c r="F522" s="11" t="str">
        <f>IF($A522&lt;&gt;"",MAXIFS(Token!$C:$C,Token!$A:$A,$D522),)</f>
        <v/>
      </c>
      <c r="L522" s="21" t="str">
        <v/>
      </c>
    </row>
    <row r="523">
      <c r="A523" s="32">
        <f>IF(AND(IFERROR($H523,0)*$M523&gt;0,$G$2=$L523),$H523/86400+DATE(1970,1,1)+IF($H523*1&gt;=$G$5,$G$6,0),)</f>
        <v>0</v>
      </c>
      <c r="B523" s="22" t="str">
        <v/>
      </c>
      <c r="C523" s="12" t="str">
        <f>IF($A523&lt;&gt;"",MINIFS(Merchant!$A:$A,Merchant!$B:$B,$G$2),)</f>
        <v/>
      </c>
      <c r="D523" s="12" t="s">
        <f>IF($A523&lt;&gt;"",$N523,)</f>
      </c>
      <c r="E523" s="12" t="str">
        <v/>
      </c>
      <c r="F523" s="11" t="str">
        <f>IF($A523&lt;&gt;"",MAXIFS(Token!$C:$C,Token!$A:$A,$D523),)</f>
        <v/>
      </c>
      <c r="L523" s="21" t="str">
        <v/>
      </c>
    </row>
    <row r="524">
      <c r="A524" s="32">
        <f>IF(AND(IFERROR($H524,0)*$M524&gt;0,$G$2=$L524),$H524/86400+DATE(1970,1,1)+IF($H524*1&gt;=$G$5,$G$6,0),)</f>
        <v>0</v>
      </c>
      <c r="B524" s="22" t="str">
        <v/>
      </c>
      <c r="C524" s="12" t="str">
        <f>IF($A524&lt;&gt;"",MINIFS(Merchant!$A:$A,Merchant!$B:$B,$G$2),)</f>
        <v/>
      </c>
      <c r="D524" s="12" t="s">
        <f>IF($A524&lt;&gt;"",$N524,)</f>
      </c>
      <c r="E524" s="12" t="str">
        <v/>
      </c>
      <c r="F524" s="11" t="str">
        <f>IF($A524&lt;&gt;"",MAXIFS(Token!$C:$C,Token!$A:$A,$D524),)</f>
        <v/>
      </c>
      <c r="L524" s="21" t="str">
        <v/>
      </c>
    </row>
    <row r="525">
      <c r="A525" s="32">
        <f>IF(AND(IFERROR($H525,0)*$M525&gt;0,$G$2=$L525),$H525/86400+DATE(1970,1,1)+IF($H525*1&gt;=$G$5,$G$6,0),)</f>
        <v>0</v>
      </c>
      <c r="B525" s="22" t="str">
        <v/>
      </c>
      <c r="C525" s="12" t="str">
        <f>IF($A525&lt;&gt;"",MINIFS(Merchant!$A:$A,Merchant!$B:$B,$G$2),)</f>
        <v/>
      </c>
      <c r="D525" s="12" t="s">
        <f>IF($A525&lt;&gt;"",$N525,)</f>
      </c>
      <c r="E525" s="12" t="str">
        <v/>
      </c>
      <c r="F525" s="11" t="str">
        <f>IF($A525&lt;&gt;"",MAXIFS(Token!$C:$C,Token!$A:$A,$D525),)</f>
        <v/>
      </c>
      <c r="L525" s="21" t="str">
        <v/>
      </c>
    </row>
    <row r="526">
      <c r="A526" s="32">
        <f>IF(AND(IFERROR($H526,0)*$M526&gt;0,$G$2=$L526),$H526/86400+DATE(1970,1,1)+IF($H526*1&gt;=$G$5,$G$6,0),)</f>
        <v>0</v>
      </c>
      <c r="B526" s="22" t="str">
        <v/>
      </c>
      <c r="C526" s="12" t="str">
        <f>IF($A526&lt;&gt;"",MINIFS(Merchant!$A:$A,Merchant!$B:$B,$G$2),)</f>
        <v/>
      </c>
      <c r="D526" s="12" t="s">
        <f>IF($A526&lt;&gt;"",$N526,)</f>
      </c>
      <c r="E526" s="12" t="str">
        <v/>
      </c>
      <c r="F526" s="11" t="str">
        <f>IF($A526&lt;&gt;"",MAXIFS(Token!$C:$C,Token!$A:$A,$D526),)</f>
        <v/>
      </c>
      <c r="L526" s="21" t="str">
        <v/>
      </c>
    </row>
    <row r="527">
      <c r="A527" s="32">
        <f>IF(AND(IFERROR($H527,0)*$M527&gt;0,$G$2=$L527),$H527/86400+DATE(1970,1,1)+IF($H527*1&gt;=$G$5,$G$6,0),)</f>
        <v>0</v>
      </c>
      <c r="B527" s="22" t="str">
        <v/>
      </c>
      <c r="C527" s="12" t="str">
        <f>IF($A527&lt;&gt;"",MINIFS(Merchant!$A:$A,Merchant!$B:$B,$G$2),)</f>
        <v/>
      </c>
      <c r="D527" s="12" t="s">
        <f>IF($A527&lt;&gt;"",$N527,)</f>
      </c>
      <c r="E527" s="12" t="str">
        <v/>
      </c>
      <c r="F527" s="11" t="str">
        <f>IF($A527&lt;&gt;"",MAXIFS(Token!$C:$C,Token!$A:$A,$D527),)</f>
        <v/>
      </c>
      <c r="L527" s="21" t="str">
        <v/>
      </c>
    </row>
    <row r="528">
      <c r="A528" s="32">
        <f>IF(AND(IFERROR($H528,0)*$M528&gt;0,$G$2=$L528),$H528/86400+DATE(1970,1,1)+IF($H528*1&gt;=$G$5,$G$6,0),)</f>
        <v>0</v>
      </c>
      <c r="B528" s="22" t="str">
        <v/>
      </c>
      <c r="C528" s="12" t="str">
        <f>IF($A528&lt;&gt;"",MINIFS(Merchant!$A:$A,Merchant!$B:$B,$G$2),)</f>
        <v/>
      </c>
      <c r="D528" s="12" t="s">
        <f>IF($A528&lt;&gt;"",$N528,)</f>
      </c>
      <c r="E528" s="12" t="str">
        <v/>
      </c>
      <c r="F528" s="11" t="str">
        <f>IF($A528&lt;&gt;"",MAXIFS(Token!$C:$C,Token!$A:$A,$D528),)</f>
        <v/>
      </c>
      <c r="L528" s="21" t="str">
        <v/>
      </c>
    </row>
    <row r="529">
      <c r="A529" s="32">
        <f>IF(AND(IFERROR($H529,0)*$M529&gt;0,$G$2=$L529),$H529/86400+DATE(1970,1,1)+IF($H529*1&gt;=$G$5,$G$6,0),)</f>
        <v>0</v>
      </c>
      <c r="B529" s="22" t="str">
        <v/>
      </c>
      <c r="C529" s="12" t="str">
        <f>IF($A529&lt;&gt;"",MINIFS(Merchant!$A:$A,Merchant!$B:$B,$G$2),)</f>
        <v/>
      </c>
      <c r="D529" s="12" t="s">
        <f>IF($A529&lt;&gt;"",$N529,)</f>
      </c>
      <c r="E529" s="12" t="str">
        <v/>
      </c>
      <c r="F529" s="11" t="str">
        <f>IF($A529&lt;&gt;"",MAXIFS(Token!$C:$C,Token!$A:$A,$D529),)</f>
        <v/>
      </c>
      <c r="L529" s="21" t="str">
        <v/>
      </c>
    </row>
    <row r="530">
      <c r="A530" s="32">
        <f>IF(AND(IFERROR($H530,0)*$M530&gt;0,$G$2=$L530),$H530/86400+DATE(1970,1,1)+IF($H530*1&gt;=$G$5,$G$6,0),)</f>
        <v>0</v>
      </c>
      <c r="B530" s="22" t="str">
        <v/>
      </c>
      <c r="C530" s="12" t="str">
        <f>IF($A530&lt;&gt;"",MINIFS(Merchant!$A:$A,Merchant!$B:$B,$G$2),)</f>
        <v/>
      </c>
      <c r="D530" s="12" t="s">
        <f>IF($A530&lt;&gt;"",$N530,)</f>
      </c>
      <c r="E530" s="12" t="str">
        <v/>
      </c>
      <c r="F530" s="11" t="str">
        <f>IF($A530&lt;&gt;"",MAXIFS(Token!$C:$C,Token!$A:$A,$D530),)</f>
        <v/>
      </c>
      <c r="L530" s="21" t="str">
        <v/>
      </c>
    </row>
    <row r="531">
      <c r="A531" s="32">
        <f>IF(AND(IFERROR($H531,0)*$M531&gt;0,$G$2=$L531),$H531/86400+DATE(1970,1,1)+IF($H531*1&gt;=$G$5,$G$6,0),)</f>
        <v>0</v>
      </c>
      <c r="B531" s="22" t="str">
        <v/>
      </c>
      <c r="C531" s="12" t="str">
        <f>IF($A531&lt;&gt;"",MINIFS(Merchant!$A:$A,Merchant!$B:$B,$G$2),)</f>
        <v/>
      </c>
      <c r="D531" s="12" t="s">
        <f>IF($A531&lt;&gt;"",$N531,)</f>
      </c>
      <c r="E531" s="12" t="str">
        <v/>
      </c>
      <c r="F531" s="11" t="str">
        <f>IF($A531&lt;&gt;"",MAXIFS(Token!$C:$C,Token!$A:$A,$D531),)</f>
        <v/>
      </c>
      <c r="L531" s="21" t="str">
        <v/>
      </c>
    </row>
    <row r="532">
      <c r="A532" s="32">
        <f>IF(AND(IFERROR($H532,0)*$M532&gt;0,$G$2=$L532),$H532/86400+DATE(1970,1,1)+IF($H532*1&gt;=$G$5,$G$6,0),)</f>
        <v>0</v>
      </c>
      <c r="B532" s="22" t="str">
        <v/>
      </c>
      <c r="C532" s="12" t="str">
        <f>IF($A532&lt;&gt;"",MINIFS(Merchant!$A:$A,Merchant!$B:$B,$G$2),)</f>
        <v/>
      </c>
      <c r="D532" s="12" t="s">
        <f>IF($A532&lt;&gt;"",$N532,)</f>
      </c>
      <c r="E532" s="12" t="str">
        <v/>
      </c>
      <c r="F532" s="11" t="str">
        <f>IF($A532&lt;&gt;"",MAXIFS(Token!$C:$C,Token!$A:$A,$D532),)</f>
        <v/>
      </c>
      <c r="L532" s="21" t="str">
        <v/>
      </c>
    </row>
    <row r="533">
      <c r="A533" s="32">
        <f>IF(AND(IFERROR($H533,0)*$M533&gt;0,$G$2=$L533),$H533/86400+DATE(1970,1,1)+IF($H533*1&gt;=$G$5,$G$6,0),)</f>
        <v>0</v>
      </c>
      <c r="B533" s="22" t="str">
        <v/>
      </c>
      <c r="C533" s="12" t="str">
        <f>IF($A533&lt;&gt;"",MINIFS(Merchant!$A:$A,Merchant!$B:$B,$G$2),)</f>
        <v/>
      </c>
      <c r="D533" s="12" t="s">
        <f>IF($A533&lt;&gt;"",$N533,)</f>
      </c>
      <c r="E533" s="12" t="str">
        <v/>
      </c>
      <c r="F533" s="11" t="str">
        <f>IF($A533&lt;&gt;"",MAXIFS(Token!$C:$C,Token!$A:$A,$D533),)</f>
        <v/>
      </c>
      <c r="L533" s="21" t="str">
        <v/>
      </c>
    </row>
    <row r="534">
      <c r="A534" s="32">
        <f>IF(AND(IFERROR($H534,0)*$M534&gt;0,$G$2=$L534),$H534/86400+DATE(1970,1,1)+IF($H534*1&gt;=$G$5,$G$6,0),)</f>
        <v>0</v>
      </c>
      <c r="B534" s="22" t="str">
        <v/>
      </c>
      <c r="C534" s="12" t="str">
        <f>IF($A534&lt;&gt;"",MINIFS(Merchant!$A:$A,Merchant!$B:$B,$G$2),)</f>
        <v/>
      </c>
      <c r="D534" s="12" t="s">
        <f>IF($A534&lt;&gt;"",$N534,)</f>
      </c>
      <c r="E534" s="12" t="str">
        <v/>
      </c>
      <c r="F534" s="11" t="str">
        <f>IF($A534&lt;&gt;"",MAXIFS(Token!$C:$C,Token!$A:$A,$D534),)</f>
        <v/>
      </c>
      <c r="L534" s="21" t="str">
        <v/>
      </c>
    </row>
    <row r="535">
      <c r="A535" s="32">
        <f>IF(AND(IFERROR($H535,0)*$M535&gt;0,$G$2=$L535),$H535/86400+DATE(1970,1,1)+IF($H535*1&gt;=$G$5,$G$6,0),)</f>
        <v>0</v>
      </c>
      <c r="B535" s="22" t="str">
        <v/>
      </c>
      <c r="C535" s="12" t="str">
        <f>IF($A535&lt;&gt;"",MINIFS(Merchant!$A:$A,Merchant!$B:$B,$G$2),)</f>
        <v/>
      </c>
      <c r="D535" s="12" t="s">
        <f>IF($A535&lt;&gt;"",$N535,)</f>
      </c>
      <c r="E535" s="12" t="str">
        <v/>
      </c>
      <c r="F535" s="11" t="str">
        <f>IF($A535&lt;&gt;"",MAXIFS(Token!$C:$C,Token!$A:$A,$D535),)</f>
        <v/>
      </c>
      <c r="L535" s="21" t="str">
        <v/>
      </c>
    </row>
    <row r="536">
      <c r="A536" s="32">
        <f>IF(AND(IFERROR($H536,0)*$M536&gt;0,$G$2=$L536),$H536/86400+DATE(1970,1,1)+IF($H536*1&gt;=$G$5,$G$6,0),)</f>
        <v>0</v>
      </c>
      <c r="B536" s="22" t="str">
        <v/>
      </c>
      <c r="C536" s="12" t="str">
        <f>IF($A536&lt;&gt;"",MINIFS(Merchant!$A:$A,Merchant!$B:$B,$G$2),)</f>
        <v/>
      </c>
      <c r="D536" s="12" t="s">
        <f>IF($A536&lt;&gt;"",$N536,)</f>
      </c>
      <c r="E536" s="12" t="str">
        <v/>
      </c>
      <c r="F536" s="11" t="str">
        <f>IF($A536&lt;&gt;"",MAXIFS(Token!$C:$C,Token!$A:$A,$D536),)</f>
        <v/>
      </c>
      <c r="L536" s="21" t="str">
        <v/>
      </c>
    </row>
    <row r="537">
      <c r="A537" s="32">
        <f>IF(AND(IFERROR($H537,0)*$M537&gt;0,$G$2=$L537),$H537/86400+DATE(1970,1,1)+IF($H537*1&gt;=$G$5,$G$6,0),)</f>
        <v>0</v>
      </c>
      <c r="B537" s="22" t="str">
        <v/>
      </c>
      <c r="C537" s="12" t="str">
        <f>IF($A537&lt;&gt;"",MINIFS(Merchant!$A:$A,Merchant!$B:$B,$G$2),)</f>
        <v/>
      </c>
      <c r="D537" s="12" t="s">
        <f>IF($A537&lt;&gt;"",$N537,)</f>
      </c>
      <c r="E537" s="12" t="str">
        <v/>
      </c>
      <c r="F537" s="11" t="str">
        <f>IF($A537&lt;&gt;"",MAXIFS(Token!$C:$C,Token!$A:$A,$D537),)</f>
        <v/>
      </c>
      <c r="L537" s="21" t="str">
        <v/>
      </c>
    </row>
    <row r="538">
      <c r="A538" s="32">
        <f>IF(AND(IFERROR($H538,0)*$M538&gt;0,$G$2=$L538),$H538/86400+DATE(1970,1,1)+IF($H538*1&gt;=$G$5,$G$6,0),)</f>
        <v>0</v>
      </c>
      <c r="B538" s="22" t="str">
        <v/>
      </c>
      <c r="C538" s="12" t="str">
        <f>IF($A538&lt;&gt;"",MINIFS(Merchant!$A:$A,Merchant!$B:$B,$G$2),)</f>
        <v/>
      </c>
      <c r="D538" s="12" t="s">
        <f>IF($A538&lt;&gt;"",$N538,)</f>
      </c>
      <c r="E538" s="12" t="str">
        <v/>
      </c>
      <c r="F538" s="11" t="str">
        <f>IF($A538&lt;&gt;"",MAXIFS(Token!$C:$C,Token!$A:$A,$D538),)</f>
        <v/>
      </c>
      <c r="L538" s="21" t="str">
        <v/>
      </c>
    </row>
    <row r="539">
      <c r="A539" s="32">
        <f>IF(AND(IFERROR($H539,0)*$M539&gt;0,$G$2=$L539),$H539/86400+DATE(1970,1,1)+IF($H539*1&gt;=$G$5,$G$6,0),)</f>
        <v>0</v>
      </c>
      <c r="B539" s="22" t="str">
        <v/>
      </c>
      <c r="C539" s="12" t="str">
        <f>IF($A539&lt;&gt;"",MINIFS(Merchant!$A:$A,Merchant!$B:$B,$G$2),)</f>
        <v/>
      </c>
      <c r="D539" s="12" t="s">
        <f>IF($A539&lt;&gt;"",$N539,)</f>
      </c>
      <c r="E539" s="12" t="str">
        <v/>
      </c>
      <c r="F539" s="11" t="str">
        <f>IF($A539&lt;&gt;"",MAXIFS(Token!$C:$C,Token!$A:$A,$D539),)</f>
        <v/>
      </c>
      <c r="L539" s="21" t="str">
        <v/>
      </c>
    </row>
    <row r="540">
      <c r="A540" s="32">
        <f>IF(AND(IFERROR($H540,0)*$M540&gt;0,$G$2=$L540),$H540/86400+DATE(1970,1,1)+IF($H540*1&gt;=$G$5,$G$6,0),)</f>
        <v>0</v>
      </c>
      <c r="B540" s="22" t="str">
        <v/>
      </c>
      <c r="C540" s="12" t="str">
        <f>IF($A540&lt;&gt;"",MINIFS(Merchant!$A:$A,Merchant!$B:$B,$G$2),)</f>
        <v/>
      </c>
      <c r="D540" s="12" t="s">
        <f>IF($A540&lt;&gt;"",$N540,)</f>
      </c>
      <c r="E540" s="12" t="str">
        <v/>
      </c>
      <c r="F540" s="11" t="str">
        <f>IF($A540&lt;&gt;"",MAXIFS(Token!$C:$C,Token!$A:$A,$D540),)</f>
        <v/>
      </c>
      <c r="L540" s="21" t="str">
        <v/>
      </c>
    </row>
    <row r="541">
      <c r="A541" s="32">
        <f>IF(AND(IFERROR($H541,0)*$M541&gt;0,$G$2=$L541),$H541/86400+DATE(1970,1,1)+IF($H541*1&gt;=$G$5,$G$6,0),)</f>
        <v>0</v>
      </c>
      <c r="B541" s="22" t="str">
        <v/>
      </c>
      <c r="C541" s="12" t="str">
        <f>IF($A541&lt;&gt;"",MINIFS(Merchant!$A:$A,Merchant!$B:$B,$G$2),)</f>
        <v/>
      </c>
      <c r="D541" s="12" t="s">
        <f>IF($A541&lt;&gt;"",$N541,)</f>
      </c>
      <c r="E541" s="12" t="str">
        <v/>
      </c>
      <c r="F541" s="11" t="str">
        <f>IF($A541&lt;&gt;"",MAXIFS(Token!$C:$C,Token!$A:$A,$D541),)</f>
        <v/>
      </c>
      <c r="L541" s="21" t="str">
        <v/>
      </c>
    </row>
    <row r="542">
      <c r="A542" s="32">
        <f>IF(AND(IFERROR($H542,0)*$M542&gt;0,$G$2=$L542),$H542/86400+DATE(1970,1,1)+IF($H542*1&gt;=$G$5,$G$6,0),)</f>
        <v>0</v>
      </c>
      <c r="B542" s="22" t="str">
        <v/>
      </c>
      <c r="C542" s="12" t="str">
        <f>IF($A542&lt;&gt;"",MINIFS(Merchant!$A:$A,Merchant!$B:$B,$G$2),)</f>
        <v/>
      </c>
      <c r="D542" s="12" t="s">
        <f>IF($A542&lt;&gt;"",$N542,)</f>
      </c>
      <c r="E542" s="12" t="str">
        <v/>
      </c>
      <c r="F542" s="11" t="str">
        <f>IF($A542&lt;&gt;"",MAXIFS(Token!$C:$C,Token!$A:$A,$D542),)</f>
        <v/>
      </c>
      <c r="L542" s="21" t="str">
        <v/>
      </c>
    </row>
    <row r="543">
      <c r="A543" s="32">
        <f>IF(AND(IFERROR($H543,0)*$M543&gt;0,$G$2=$L543),$H543/86400+DATE(1970,1,1)+IF($H543*1&gt;=$G$5,$G$6,0),)</f>
        <v>0</v>
      </c>
      <c r="B543" s="22" t="str">
        <v/>
      </c>
      <c r="C543" s="12" t="str">
        <f>IF($A543&lt;&gt;"",MINIFS(Merchant!$A:$A,Merchant!$B:$B,$G$2),)</f>
        <v/>
      </c>
      <c r="D543" s="12" t="s">
        <f>IF($A543&lt;&gt;"",$N543,)</f>
      </c>
      <c r="E543" s="12" t="str">
        <v/>
      </c>
      <c r="F543" s="11" t="str">
        <f>IF($A543&lt;&gt;"",MAXIFS(Token!$C:$C,Token!$A:$A,$D543),)</f>
        <v/>
      </c>
      <c r="L543" s="21" t="str">
        <v/>
      </c>
    </row>
    <row r="544">
      <c r="A544" s="32">
        <f>IF(AND(IFERROR($H544,0)*$M544&gt;0,$G$2=$L544),$H544/86400+DATE(1970,1,1)+IF($H544*1&gt;=$G$5,$G$6,0),)</f>
        <v>0</v>
      </c>
      <c r="B544" s="22" t="str">
        <v/>
      </c>
      <c r="C544" s="12" t="str">
        <f>IF($A544&lt;&gt;"",MINIFS(Merchant!$A:$A,Merchant!$B:$B,$G$2),)</f>
        <v/>
      </c>
      <c r="D544" s="12" t="s">
        <f>IF($A544&lt;&gt;"",$N544,)</f>
      </c>
      <c r="E544" s="12" t="str">
        <v/>
      </c>
      <c r="F544" s="11" t="str">
        <f>IF($A544&lt;&gt;"",MAXIFS(Token!$C:$C,Token!$A:$A,$D544),)</f>
        <v/>
      </c>
      <c r="L544" s="21" t="str">
        <v/>
      </c>
    </row>
    <row r="545">
      <c r="A545" s="32">
        <f>IF(AND(IFERROR($H545,0)*$M545&gt;0,$G$2=$L545),$H545/86400+DATE(1970,1,1)+IF($H545*1&gt;=$G$5,$G$6,0),)</f>
        <v>0</v>
      </c>
      <c r="B545" s="22" t="str">
        <v/>
      </c>
      <c r="C545" s="12" t="str">
        <f>IF($A545&lt;&gt;"",MINIFS(Merchant!$A:$A,Merchant!$B:$B,$G$2),)</f>
        <v/>
      </c>
      <c r="D545" s="12" t="s">
        <f>IF($A545&lt;&gt;"",$N545,)</f>
      </c>
      <c r="E545" s="12" t="str">
        <v/>
      </c>
      <c r="F545" s="11" t="str">
        <f>IF($A545&lt;&gt;"",MAXIFS(Token!$C:$C,Token!$A:$A,$D545),)</f>
        <v/>
      </c>
      <c r="L545" s="21" t="str">
        <v/>
      </c>
    </row>
    <row r="546">
      <c r="A546" s="32">
        <f>IF(AND(IFERROR($H546,0)*$M546&gt;0,$G$2=$L546),$H546/86400+DATE(1970,1,1)+IF($H546*1&gt;=$G$5,$G$6,0),)</f>
        <v>0</v>
      </c>
      <c r="B546" s="22" t="str">
        <v/>
      </c>
      <c r="C546" s="12" t="str">
        <f>IF($A546&lt;&gt;"",MINIFS(Merchant!$A:$A,Merchant!$B:$B,$G$2),)</f>
        <v/>
      </c>
      <c r="D546" s="12" t="s">
        <f>IF($A546&lt;&gt;"",$N546,)</f>
      </c>
      <c r="E546" s="12" t="str">
        <v/>
      </c>
      <c r="F546" s="11" t="str">
        <f>IF($A546&lt;&gt;"",MAXIFS(Token!$C:$C,Token!$A:$A,$D546),)</f>
        <v/>
      </c>
      <c r="L546" s="21" t="str">
        <v/>
      </c>
    </row>
    <row r="547">
      <c r="A547" s="32">
        <f>IF(AND(IFERROR($H547,0)*$M547&gt;0,$G$2=$L547),$H547/86400+DATE(1970,1,1)+IF($H547*1&gt;=$G$5,$G$6,0),)</f>
        <v>0</v>
      </c>
      <c r="B547" s="22" t="str">
        <v/>
      </c>
      <c r="C547" s="12" t="str">
        <f>IF($A547&lt;&gt;"",MINIFS(Merchant!$A:$A,Merchant!$B:$B,$G$2),)</f>
        <v/>
      </c>
      <c r="D547" s="12" t="s">
        <f>IF($A547&lt;&gt;"",$N547,)</f>
      </c>
      <c r="E547" s="12" t="str">
        <v/>
      </c>
      <c r="F547" s="11" t="str">
        <f>IF($A547&lt;&gt;"",MAXIFS(Token!$C:$C,Token!$A:$A,$D547),)</f>
        <v/>
      </c>
      <c r="L547" s="21" t="str">
        <v/>
      </c>
    </row>
    <row r="548">
      <c r="A548" s="32">
        <f>IF(AND(IFERROR($H548,0)*$M548&gt;0,$G$2=$L548),$H548/86400+DATE(1970,1,1)+IF($H548*1&gt;=$G$5,$G$6,0),)</f>
        <v>0</v>
      </c>
      <c r="B548" s="22" t="str">
        <v/>
      </c>
      <c r="C548" s="12" t="str">
        <f>IF($A548&lt;&gt;"",MINIFS(Merchant!$A:$A,Merchant!$B:$B,$G$2),)</f>
        <v/>
      </c>
      <c r="D548" s="12" t="s">
        <f>IF($A548&lt;&gt;"",$N548,)</f>
      </c>
      <c r="E548" s="12" t="str">
        <v/>
      </c>
      <c r="F548" s="11" t="str">
        <f>IF($A548&lt;&gt;"",MAXIFS(Token!$C:$C,Token!$A:$A,$D548),)</f>
        <v/>
      </c>
      <c r="L548" s="21" t="str">
        <v/>
      </c>
    </row>
    <row r="549">
      <c r="A549" s="32">
        <f>IF(AND(IFERROR($H549,0)*$M549&gt;0,$G$2=$L549),$H549/86400+DATE(1970,1,1)+IF($H549*1&gt;=$G$5,$G$6,0),)</f>
        <v>0</v>
      </c>
      <c r="B549" s="22" t="str">
        <v/>
      </c>
      <c r="C549" s="12" t="str">
        <f>IF($A549&lt;&gt;"",MINIFS(Merchant!$A:$A,Merchant!$B:$B,$G$2),)</f>
        <v/>
      </c>
      <c r="D549" s="12" t="s">
        <f>IF($A549&lt;&gt;"",$N549,)</f>
      </c>
      <c r="E549" s="12" t="str">
        <v/>
      </c>
      <c r="F549" s="11" t="str">
        <f>IF($A549&lt;&gt;"",MAXIFS(Token!$C:$C,Token!$A:$A,$D549),)</f>
        <v/>
      </c>
      <c r="L549" s="21" t="str">
        <v/>
      </c>
    </row>
    <row r="550">
      <c r="A550" s="32">
        <f>IF(AND(IFERROR($H550,0)*$M550&gt;0,$G$2=$L550),$H550/86400+DATE(1970,1,1)+IF($H550*1&gt;=$G$5,$G$6,0),)</f>
        <v>0</v>
      </c>
      <c r="B550" s="22" t="str">
        <v/>
      </c>
      <c r="C550" s="12" t="str">
        <f>IF($A550&lt;&gt;"",MINIFS(Merchant!$A:$A,Merchant!$B:$B,$G$2),)</f>
        <v/>
      </c>
      <c r="D550" s="12" t="s">
        <f>IF($A550&lt;&gt;"",$N550,)</f>
      </c>
      <c r="E550" s="12" t="str">
        <v/>
      </c>
      <c r="F550" s="11" t="str">
        <f>IF($A550&lt;&gt;"",MAXIFS(Token!$C:$C,Token!$A:$A,$D550),)</f>
        <v/>
      </c>
      <c r="L550" s="21" t="str">
        <v/>
      </c>
    </row>
    <row r="551">
      <c r="A551" s="32">
        <f>IF(AND(IFERROR($H551,0)*$M551&gt;0,$G$2=$L551),$H551/86400+DATE(1970,1,1)+IF($H551*1&gt;=$G$5,$G$6,0),)</f>
        <v>0</v>
      </c>
      <c r="B551" s="22" t="str">
        <v/>
      </c>
      <c r="C551" s="12" t="str">
        <f>IF($A551&lt;&gt;"",MINIFS(Merchant!$A:$A,Merchant!$B:$B,$G$2),)</f>
        <v/>
      </c>
      <c r="D551" s="12" t="s">
        <f>IF($A551&lt;&gt;"",$N551,)</f>
      </c>
      <c r="E551" s="12" t="str">
        <v/>
      </c>
      <c r="F551" s="11" t="str">
        <f>IF($A551&lt;&gt;"",MAXIFS(Token!$C:$C,Token!$A:$A,$D551),)</f>
        <v/>
      </c>
      <c r="L551" s="21" t="str">
        <v/>
      </c>
    </row>
    <row r="552">
      <c r="A552" s="32">
        <f>IF(AND(IFERROR($H552,0)*$M552&gt;0,$G$2=$L552),$H552/86400+DATE(1970,1,1)+IF($H552*1&gt;=$G$5,$G$6,0),)</f>
        <v>0</v>
      </c>
      <c r="B552" s="22" t="str">
        <v/>
      </c>
      <c r="C552" s="12" t="str">
        <f>IF($A552&lt;&gt;"",MINIFS(Merchant!$A:$A,Merchant!$B:$B,$G$2),)</f>
        <v/>
      </c>
      <c r="D552" s="12" t="s">
        <f>IF($A552&lt;&gt;"",$N552,)</f>
      </c>
      <c r="E552" s="12" t="str">
        <v/>
      </c>
      <c r="F552" s="11" t="str">
        <f>IF($A552&lt;&gt;"",MAXIFS(Token!$C:$C,Token!$A:$A,$D552),)</f>
        <v/>
      </c>
      <c r="L552" s="21" t="str">
        <v/>
      </c>
    </row>
    <row r="553">
      <c r="A553" s="32">
        <f>IF(AND(IFERROR($H553,0)*$M553&gt;0,$G$2=$L553),$H553/86400+DATE(1970,1,1)+IF($H553*1&gt;=$G$5,$G$6,0),)</f>
        <v>0</v>
      </c>
      <c r="B553" s="22" t="str">
        <v/>
      </c>
      <c r="C553" s="12" t="str">
        <f>IF($A553&lt;&gt;"",MINIFS(Merchant!$A:$A,Merchant!$B:$B,$G$2),)</f>
        <v/>
      </c>
      <c r="D553" s="12" t="s">
        <f>IF($A553&lt;&gt;"",$N553,)</f>
      </c>
      <c r="E553" s="12" t="str">
        <v/>
      </c>
      <c r="F553" s="11" t="str">
        <f>IF($A553&lt;&gt;"",MAXIFS(Token!$C:$C,Token!$A:$A,$D553),)</f>
        <v/>
      </c>
      <c r="L553" s="21" t="str">
        <v/>
      </c>
    </row>
    <row r="554">
      <c r="A554" s="32">
        <f>IF(AND(IFERROR($H554,0)*$M554&gt;0,$G$2=$L554),$H554/86400+DATE(1970,1,1)+IF($H554*1&gt;=$G$5,$G$6,0),)</f>
        <v>0</v>
      </c>
      <c r="B554" s="22" t="str">
        <v/>
      </c>
      <c r="C554" s="12" t="str">
        <f>IF($A554&lt;&gt;"",MINIFS(Merchant!$A:$A,Merchant!$B:$B,$G$2),)</f>
        <v/>
      </c>
      <c r="D554" s="12" t="s">
        <f>IF($A554&lt;&gt;"",$N554,)</f>
      </c>
      <c r="E554" s="12" t="str">
        <v/>
      </c>
      <c r="F554" s="11" t="str">
        <f>IF($A554&lt;&gt;"",MAXIFS(Token!$C:$C,Token!$A:$A,$D554),)</f>
        <v/>
      </c>
      <c r="L554" s="21" t="str">
        <v/>
      </c>
    </row>
    <row r="555">
      <c r="A555" s="32">
        <f>IF(AND(IFERROR($H555,0)*$M555&gt;0,$G$2=$L555),$H555/86400+DATE(1970,1,1)+IF($H555*1&gt;=$G$5,$G$6,0),)</f>
        <v>0</v>
      </c>
      <c r="B555" s="22" t="str">
        <v/>
      </c>
      <c r="C555" s="12" t="str">
        <f>IF($A555&lt;&gt;"",MINIFS(Merchant!$A:$A,Merchant!$B:$B,$G$2),)</f>
        <v/>
      </c>
      <c r="D555" s="12" t="s">
        <f>IF($A555&lt;&gt;"",$N555,)</f>
      </c>
      <c r="E555" s="12" t="str">
        <v/>
      </c>
      <c r="F555" s="11" t="str">
        <f>IF($A555&lt;&gt;"",MAXIFS(Token!$C:$C,Token!$A:$A,$D555),)</f>
        <v/>
      </c>
      <c r="L555" s="21" t="str">
        <v/>
      </c>
    </row>
    <row r="556">
      <c r="A556" s="32">
        <f>IF(AND(IFERROR($H556,0)*$M556&gt;0,$G$2=$L556),$H556/86400+DATE(1970,1,1)+IF($H556*1&gt;=$G$5,$G$6,0),)</f>
        <v>0</v>
      </c>
      <c r="B556" s="22" t="str">
        <v/>
      </c>
      <c r="C556" s="12" t="str">
        <f>IF($A556&lt;&gt;"",MINIFS(Merchant!$A:$A,Merchant!$B:$B,$G$2),)</f>
        <v/>
      </c>
      <c r="D556" s="12" t="s">
        <f>IF($A556&lt;&gt;"",$N556,)</f>
      </c>
      <c r="E556" s="12" t="str">
        <v/>
      </c>
      <c r="F556" s="11" t="str">
        <f>IF($A556&lt;&gt;"",MAXIFS(Token!$C:$C,Token!$A:$A,$D556),)</f>
        <v/>
      </c>
      <c r="L556" s="21" t="str">
        <v/>
      </c>
    </row>
    <row r="557">
      <c r="A557" s="32">
        <f>IF(AND(IFERROR($H557,0)*$M557&gt;0,$G$2=$L557),$H557/86400+DATE(1970,1,1)+IF($H557*1&gt;=$G$5,$G$6,0),)</f>
        <v>0</v>
      </c>
      <c r="B557" s="22" t="str">
        <v/>
      </c>
      <c r="C557" s="12" t="str">
        <f>IF($A557&lt;&gt;"",MINIFS(Merchant!$A:$A,Merchant!$B:$B,$G$2),)</f>
        <v/>
      </c>
      <c r="D557" s="12" t="s">
        <f>IF($A557&lt;&gt;"",$N557,)</f>
      </c>
      <c r="E557" s="12" t="str">
        <v/>
      </c>
      <c r="F557" s="11" t="str">
        <f>IF($A557&lt;&gt;"",MAXIFS(Token!$C:$C,Token!$A:$A,$D557),)</f>
        <v/>
      </c>
      <c r="L557" s="21" t="str">
        <v/>
      </c>
    </row>
    <row r="558">
      <c r="A558" s="32">
        <f>IF(AND(IFERROR($H558,0)*$M558&gt;0,$G$2=$L558),$H558/86400+DATE(1970,1,1)+IF($H558*1&gt;=$G$5,$G$6,0),)</f>
        <v>0</v>
      </c>
      <c r="B558" s="22" t="str">
        <v/>
      </c>
      <c r="C558" s="12" t="str">
        <f>IF($A558&lt;&gt;"",MINIFS(Merchant!$A:$A,Merchant!$B:$B,$G$2),)</f>
        <v/>
      </c>
      <c r="D558" s="12" t="s">
        <f>IF($A558&lt;&gt;"",$N558,)</f>
      </c>
      <c r="E558" s="12" t="str">
        <v/>
      </c>
      <c r="F558" s="11" t="str">
        <f>IF($A558&lt;&gt;"",MAXIFS(Token!$C:$C,Token!$A:$A,$D558),)</f>
        <v/>
      </c>
      <c r="L558" s="21" t="str">
        <v/>
      </c>
    </row>
    <row r="559">
      <c r="A559" s="32">
        <f>IF(AND(IFERROR($H559,0)*$M559&gt;0,$G$2=$L559),$H559/86400+DATE(1970,1,1)+IF($H559*1&gt;=$G$5,$G$6,0),)</f>
        <v>0</v>
      </c>
      <c r="B559" s="22" t="str">
        <v/>
      </c>
      <c r="C559" s="12" t="str">
        <f>IF($A559&lt;&gt;"",MINIFS(Merchant!$A:$A,Merchant!$B:$B,$G$2),)</f>
        <v/>
      </c>
      <c r="D559" s="12" t="s">
        <f>IF($A559&lt;&gt;"",$N559,)</f>
      </c>
      <c r="E559" s="12" t="str">
        <v/>
      </c>
      <c r="F559" s="11" t="str">
        <f>IF($A559&lt;&gt;"",MAXIFS(Token!$C:$C,Token!$A:$A,$D559),)</f>
        <v/>
      </c>
      <c r="L559" s="21" t="str">
        <v/>
      </c>
    </row>
    <row r="560">
      <c r="A560" s="32">
        <f>IF(AND(IFERROR($H560,0)*$M560&gt;0,$G$2=$L560),$H560/86400+DATE(1970,1,1)+IF($H560*1&gt;=$G$5,$G$6,0),)</f>
        <v>0</v>
      </c>
      <c r="B560" s="22" t="str">
        <v/>
      </c>
      <c r="C560" s="12" t="str">
        <f>IF($A560&lt;&gt;"",MINIFS(Merchant!$A:$A,Merchant!$B:$B,$G$2),)</f>
        <v/>
      </c>
      <c r="D560" s="12" t="s">
        <f>IF($A560&lt;&gt;"",$N560,)</f>
      </c>
      <c r="E560" s="12" t="str">
        <v/>
      </c>
      <c r="F560" s="11" t="str">
        <f>IF($A560&lt;&gt;"",MAXIFS(Token!$C:$C,Token!$A:$A,$D560),)</f>
        <v/>
      </c>
      <c r="L560" s="21" t="str">
        <v/>
      </c>
    </row>
    <row r="561">
      <c r="A561" s="32">
        <f>IF(AND(IFERROR($H561,0)*$M561&gt;0,$G$2=$L561),$H561/86400+DATE(1970,1,1)+IF($H561*1&gt;=$G$5,$G$6,0),)</f>
        <v>0</v>
      </c>
      <c r="B561" s="22" t="str">
        <v/>
      </c>
      <c r="C561" s="12" t="str">
        <f>IF($A561&lt;&gt;"",MINIFS(Merchant!$A:$A,Merchant!$B:$B,$G$2),)</f>
        <v/>
      </c>
      <c r="D561" s="12" t="s">
        <f>IF($A561&lt;&gt;"",$N561,)</f>
      </c>
      <c r="E561" s="12" t="str">
        <v/>
      </c>
      <c r="F561" s="11" t="str">
        <f>IF($A561&lt;&gt;"",MAXIFS(Token!$C:$C,Token!$A:$A,$D561),)</f>
        <v/>
      </c>
      <c r="L561" s="21" t="str">
        <v/>
      </c>
    </row>
    <row r="562">
      <c r="A562" s="32">
        <f>IF(AND(IFERROR($H562,0)*$M562&gt;0,$G$2=$L562),$H562/86400+DATE(1970,1,1)+IF($H562*1&gt;=$G$5,$G$6,0),)</f>
        <v>0</v>
      </c>
      <c r="B562" s="22" t="str">
        <v/>
      </c>
      <c r="C562" s="12" t="str">
        <f>IF($A562&lt;&gt;"",MINIFS(Merchant!$A:$A,Merchant!$B:$B,$G$2),)</f>
        <v/>
      </c>
      <c r="D562" s="12" t="s">
        <f>IF($A562&lt;&gt;"",$N562,)</f>
      </c>
      <c r="E562" s="12" t="str">
        <v/>
      </c>
      <c r="F562" s="11" t="str">
        <f>IF($A562&lt;&gt;"",MAXIFS(Token!$C:$C,Token!$A:$A,$D562),)</f>
        <v/>
      </c>
      <c r="L562" s="21" t="str">
        <v/>
      </c>
    </row>
    <row r="563">
      <c r="A563" s="32">
        <f>IF(AND(IFERROR($H563,0)*$M563&gt;0,$G$2=$L563),$H563/86400+DATE(1970,1,1)+IF($H563*1&gt;=$G$5,$G$6,0),)</f>
        <v>0</v>
      </c>
      <c r="B563" s="22" t="str">
        <v/>
      </c>
      <c r="C563" s="12" t="str">
        <f>IF($A563&lt;&gt;"",MINIFS(Merchant!$A:$A,Merchant!$B:$B,$G$2),)</f>
        <v/>
      </c>
      <c r="D563" s="12" t="s">
        <f>IF($A563&lt;&gt;"",$N563,)</f>
      </c>
      <c r="E563" s="12" t="str">
        <v/>
      </c>
      <c r="F563" s="11" t="str">
        <f>IF($A563&lt;&gt;"",MAXIFS(Token!$C:$C,Token!$A:$A,$D563),)</f>
        <v/>
      </c>
      <c r="L563" s="21" t="str">
        <v/>
      </c>
    </row>
    <row r="564">
      <c r="A564" s="32">
        <f>IF(AND(IFERROR($H564,0)*$M564&gt;0,$G$2=$L564),$H564/86400+DATE(1970,1,1)+IF($H564*1&gt;=$G$5,$G$6,0),)</f>
        <v>0</v>
      </c>
      <c r="B564" s="22" t="str">
        <v/>
      </c>
      <c r="C564" s="12" t="str">
        <f>IF($A564&lt;&gt;"",MINIFS(Merchant!$A:$A,Merchant!$B:$B,$G$2),)</f>
        <v/>
      </c>
      <c r="D564" s="12" t="s">
        <f>IF($A564&lt;&gt;"",$N564,)</f>
      </c>
      <c r="E564" s="12" t="str">
        <v/>
      </c>
      <c r="F564" s="11" t="str">
        <f>IF($A564&lt;&gt;"",MAXIFS(Token!$C:$C,Token!$A:$A,$D564),)</f>
        <v/>
      </c>
      <c r="L564" s="21" t="str">
        <v/>
      </c>
    </row>
    <row r="565">
      <c r="A565" s="32">
        <f>IF(AND(IFERROR($H565,0)*$M565&gt;0,$G$2=$L565),$H565/86400+DATE(1970,1,1)+IF($H565*1&gt;=$G$5,$G$6,0),)</f>
        <v>0</v>
      </c>
      <c r="B565" s="22" t="str">
        <v/>
      </c>
      <c r="C565" s="12" t="str">
        <f>IF($A565&lt;&gt;"",MINIFS(Merchant!$A:$A,Merchant!$B:$B,$G$2),)</f>
        <v/>
      </c>
      <c r="D565" s="12" t="s">
        <f>IF($A565&lt;&gt;"",$N565,)</f>
      </c>
      <c r="E565" s="12" t="str">
        <v/>
      </c>
      <c r="F565" s="11" t="str">
        <f>IF($A565&lt;&gt;"",MAXIFS(Token!$C:$C,Token!$A:$A,$D565),)</f>
        <v/>
      </c>
      <c r="L565" s="21" t="str">
        <v/>
      </c>
    </row>
    <row r="566">
      <c r="A566" s="32">
        <f>IF(AND(IFERROR($H566,0)*$M566&gt;0,$G$2=$L566),$H566/86400+DATE(1970,1,1)+IF($H566*1&gt;=$G$5,$G$6,0),)</f>
        <v>0</v>
      </c>
      <c r="B566" s="22" t="str">
        <v/>
      </c>
      <c r="C566" s="12" t="str">
        <f>IF($A566&lt;&gt;"",MINIFS(Merchant!$A:$A,Merchant!$B:$B,$G$2),)</f>
        <v/>
      </c>
      <c r="D566" s="12" t="s">
        <f>IF($A566&lt;&gt;"",$N566,)</f>
      </c>
      <c r="E566" s="12" t="str">
        <v/>
      </c>
      <c r="F566" s="11" t="str">
        <f>IF($A566&lt;&gt;"",MAXIFS(Token!$C:$C,Token!$A:$A,$D566),)</f>
        <v/>
      </c>
      <c r="L566" s="21" t="str">
        <v/>
      </c>
    </row>
    <row r="567">
      <c r="A567" s="32">
        <f>IF(AND(IFERROR($H567,0)*$M567&gt;0,$G$2=$L567),$H567/86400+DATE(1970,1,1)+IF($H567*1&gt;=$G$5,$G$6,0),)</f>
        <v>0</v>
      </c>
      <c r="B567" s="22" t="str">
        <v/>
      </c>
      <c r="C567" s="12" t="str">
        <f>IF($A567&lt;&gt;"",MINIFS(Merchant!$A:$A,Merchant!$B:$B,$G$2),)</f>
        <v/>
      </c>
      <c r="D567" s="12" t="s">
        <f>IF($A567&lt;&gt;"",$N567,)</f>
      </c>
      <c r="E567" s="12" t="str">
        <v/>
      </c>
      <c r="F567" s="11" t="str">
        <f>IF($A567&lt;&gt;"",MAXIFS(Token!$C:$C,Token!$A:$A,$D567),)</f>
        <v/>
      </c>
      <c r="L567" s="21" t="str">
        <v/>
      </c>
    </row>
    <row r="568">
      <c r="A568" s="32">
        <f>IF(AND(IFERROR($H568,0)*$M568&gt;0,$G$2=$L568),$H568/86400+DATE(1970,1,1)+IF($H568*1&gt;=$G$5,$G$6,0),)</f>
        <v>0</v>
      </c>
      <c r="B568" s="22" t="str">
        <v/>
      </c>
      <c r="C568" s="12" t="str">
        <f>IF($A568&lt;&gt;"",MINIFS(Merchant!$A:$A,Merchant!$B:$B,$G$2),)</f>
        <v/>
      </c>
      <c r="D568" s="12" t="s">
        <f>IF($A568&lt;&gt;"",$N568,)</f>
      </c>
      <c r="E568" s="12" t="str">
        <v/>
      </c>
      <c r="F568" s="11" t="str">
        <f>IF($A568&lt;&gt;"",MAXIFS(Token!$C:$C,Token!$A:$A,$D568),)</f>
        <v/>
      </c>
      <c r="L568" s="21" t="str">
        <v/>
      </c>
    </row>
    <row r="569">
      <c r="A569" s="32">
        <f>IF(AND(IFERROR($H569,0)*$M569&gt;0,$G$2=$L569),$H569/86400+DATE(1970,1,1)+IF($H569*1&gt;=$G$5,$G$6,0),)</f>
        <v>0</v>
      </c>
      <c r="B569" s="22" t="str">
        <v/>
      </c>
      <c r="C569" s="12" t="str">
        <f>IF($A569&lt;&gt;"",MINIFS(Merchant!$A:$A,Merchant!$B:$B,$G$2),)</f>
        <v/>
      </c>
      <c r="D569" s="12" t="s">
        <f>IF($A569&lt;&gt;"",$N569,)</f>
      </c>
      <c r="E569" s="12" t="str">
        <v/>
      </c>
      <c r="F569" s="11" t="str">
        <f>IF($A569&lt;&gt;"",MAXIFS(Token!$C:$C,Token!$A:$A,$D569),)</f>
        <v/>
      </c>
      <c r="L569" s="21" t="str">
        <v/>
      </c>
    </row>
    <row r="570">
      <c r="A570" s="32">
        <f>IF(AND(IFERROR($H570,0)*$M570&gt;0,$G$2=$L570),$H570/86400+DATE(1970,1,1)+IF($H570*1&gt;=$G$5,$G$6,0),)</f>
        <v>0</v>
      </c>
      <c r="B570" s="22" t="str">
        <v/>
      </c>
      <c r="C570" s="12" t="str">
        <f>IF($A570&lt;&gt;"",MINIFS(Merchant!$A:$A,Merchant!$B:$B,$G$2),)</f>
        <v/>
      </c>
      <c r="D570" s="12" t="s">
        <f>IF($A570&lt;&gt;"",$N570,)</f>
      </c>
      <c r="E570" s="12" t="str">
        <v/>
      </c>
      <c r="F570" s="11" t="str">
        <f>IF($A570&lt;&gt;"",MAXIFS(Token!$C:$C,Token!$A:$A,$D570),)</f>
        <v/>
      </c>
      <c r="L570" s="21" t="str">
        <v/>
      </c>
    </row>
    <row r="571">
      <c r="A571" s="32">
        <f>IF(AND(IFERROR($H571,0)*$M571&gt;0,$G$2=$L571),$H571/86400+DATE(1970,1,1)+IF($H571*1&gt;=$G$5,$G$6,0),)</f>
        <v>0</v>
      </c>
      <c r="B571" s="22" t="str">
        <v/>
      </c>
      <c r="C571" s="12" t="str">
        <f>IF($A571&lt;&gt;"",MINIFS(Merchant!$A:$A,Merchant!$B:$B,$G$2),)</f>
        <v/>
      </c>
      <c r="D571" s="12" t="s">
        <f>IF($A571&lt;&gt;"",$N571,)</f>
      </c>
      <c r="E571" s="12" t="str">
        <v/>
      </c>
      <c r="F571" s="11" t="str">
        <f>IF($A571&lt;&gt;"",MAXIFS(Token!$C:$C,Token!$A:$A,$D571),)</f>
        <v/>
      </c>
      <c r="L571" s="21" t="str">
        <v/>
      </c>
    </row>
    <row r="572">
      <c r="A572" s="32">
        <f>IF(AND(IFERROR($H572,0)*$M572&gt;0,$G$2=$L572),$H572/86400+DATE(1970,1,1)+IF($H572*1&gt;=$G$5,$G$6,0),)</f>
        <v>0</v>
      </c>
      <c r="B572" s="22" t="str">
        <v/>
      </c>
      <c r="C572" s="12" t="str">
        <f>IF($A572&lt;&gt;"",MINIFS(Merchant!$A:$A,Merchant!$B:$B,$G$2),)</f>
        <v/>
      </c>
      <c r="D572" s="12" t="s">
        <f>IF($A572&lt;&gt;"",$N572,)</f>
      </c>
      <c r="E572" s="12" t="str">
        <v/>
      </c>
      <c r="F572" s="11" t="str">
        <f>IF($A572&lt;&gt;"",MAXIFS(Token!$C:$C,Token!$A:$A,$D572),)</f>
        <v/>
      </c>
      <c r="L572" s="21" t="str">
        <v/>
      </c>
    </row>
    <row r="573">
      <c r="A573" s="32">
        <f>IF(AND(IFERROR($H573,0)*$M573&gt;0,$G$2=$L573),$H573/86400+DATE(1970,1,1)+IF($H573*1&gt;=$G$5,$G$6,0),)</f>
        <v>0</v>
      </c>
      <c r="B573" s="22" t="str">
        <v/>
      </c>
      <c r="C573" s="12" t="str">
        <f>IF($A573&lt;&gt;"",MINIFS(Merchant!$A:$A,Merchant!$B:$B,$G$2),)</f>
        <v/>
      </c>
      <c r="D573" s="12" t="s">
        <f>IF($A573&lt;&gt;"",$N573,)</f>
      </c>
      <c r="E573" s="12" t="str">
        <v/>
      </c>
      <c r="F573" s="11" t="str">
        <f>IF($A573&lt;&gt;"",MAXIFS(Token!$C:$C,Token!$A:$A,$D573),)</f>
        <v/>
      </c>
      <c r="L573" s="21" t="str">
        <v/>
      </c>
    </row>
    <row r="574">
      <c r="A574" s="32">
        <f>IF(AND(IFERROR($H574,0)*$M574&gt;0,$G$2=$L574),$H574/86400+DATE(1970,1,1)+IF($H574*1&gt;=$G$5,$G$6,0),)</f>
        <v>0</v>
      </c>
      <c r="B574" s="22" t="str">
        <v/>
      </c>
      <c r="C574" s="12" t="str">
        <f>IF($A574&lt;&gt;"",MINIFS(Merchant!$A:$A,Merchant!$B:$B,$G$2),)</f>
        <v/>
      </c>
      <c r="D574" s="12" t="s">
        <f>IF($A574&lt;&gt;"",$N574,)</f>
      </c>
      <c r="E574" s="12" t="str">
        <v/>
      </c>
      <c r="F574" s="11" t="str">
        <f>IF($A574&lt;&gt;"",MAXIFS(Token!$C:$C,Token!$A:$A,$D574),)</f>
        <v/>
      </c>
      <c r="L574" s="21" t="str">
        <v/>
      </c>
    </row>
    <row r="575">
      <c r="A575" s="32">
        <f>IF(AND(IFERROR($H575,0)*$M575&gt;0,$G$2=$L575),$H575/86400+DATE(1970,1,1)+IF($H575*1&gt;=$G$5,$G$6,0),)</f>
        <v>0</v>
      </c>
      <c r="B575" s="22" t="str">
        <v/>
      </c>
      <c r="C575" s="12" t="str">
        <f>IF($A575&lt;&gt;"",MINIFS(Merchant!$A:$A,Merchant!$B:$B,$G$2),)</f>
        <v/>
      </c>
      <c r="D575" s="12" t="s">
        <f>IF($A575&lt;&gt;"",$N575,)</f>
      </c>
      <c r="E575" s="12" t="str">
        <v/>
      </c>
      <c r="F575" s="11" t="str">
        <f>IF($A575&lt;&gt;"",MAXIFS(Token!$C:$C,Token!$A:$A,$D575),)</f>
        <v/>
      </c>
      <c r="L575" s="21" t="str">
        <v/>
      </c>
    </row>
    <row r="576">
      <c r="A576" s="32">
        <f>IF(AND(IFERROR($H576,0)*$M576&gt;0,$G$2=$L576),$H576/86400+DATE(1970,1,1)+IF($H576*1&gt;=$G$5,$G$6,0),)</f>
        <v>0</v>
      </c>
      <c r="B576" s="22" t="str">
        <v/>
      </c>
      <c r="C576" s="12" t="str">
        <f>IF($A576&lt;&gt;"",MINIFS(Merchant!$A:$A,Merchant!$B:$B,$G$2),)</f>
        <v/>
      </c>
      <c r="D576" s="12" t="s">
        <f>IF($A576&lt;&gt;"",$N576,)</f>
      </c>
      <c r="E576" s="12" t="str">
        <v/>
      </c>
      <c r="F576" s="11" t="str">
        <f>IF($A576&lt;&gt;"",MAXIFS(Token!$C:$C,Token!$A:$A,$D576),)</f>
        <v/>
      </c>
      <c r="L576" s="21" t="str">
        <v/>
      </c>
    </row>
    <row r="577">
      <c r="A577" s="32">
        <f>IF(AND(IFERROR($H577,0)*$M577&gt;0,$G$2=$L577),$H577/86400+DATE(1970,1,1)+IF($H577*1&gt;=$G$5,$G$6,0),)</f>
        <v>0</v>
      </c>
      <c r="B577" s="22" t="str">
        <v/>
      </c>
      <c r="C577" s="12" t="str">
        <f>IF($A577&lt;&gt;"",MINIFS(Merchant!$A:$A,Merchant!$B:$B,$G$2),)</f>
        <v/>
      </c>
      <c r="D577" s="12" t="s">
        <f>IF($A577&lt;&gt;"",$N577,)</f>
      </c>
      <c r="E577" s="12" t="str">
        <v/>
      </c>
      <c r="F577" s="11" t="str">
        <f>IF($A577&lt;&gt;"",MAXIFS(Token!$C:$C,Token!$A:$A,$D577),)</f>
        <v/>
      </c>
      <c r="L577" s="21" t="str">
        <v/>
      </c>
    </row>
    <row r="578">
      <c r="A578" s="32">
        <f>IF(AND(IFERROR($H578,0)*$M578&gt;0,$G$2=$L578),$H578/86400+DATE(1970,1,1)+IF($H578*1&gt;=$G$5,$G$6,0),)</f>
        <v>0</v>
      </c>
      <c r="B578" s="22" t="str">
        <v/>
      </c>
      <c r="C578" s="12" t="str">
        <f>IF($A578&lt;&gt;"",MINIFS(Merchant!$A:$A,Merchant!$B:$B,$G$2),)</f>
        <v/>
      </c>
      <c r="D578" s="12" t="s">
        <f>IF($A578&lt;&gt;"",$N578,)</f>
      </c>
      <c r="E578" s="12" t="str">
        <v/>
      </c>
      <c r="F578" s="11" t="str">
        <f>IF($A578&lt;&gt;"",MAXIFS(Token!$C:$C,Token!$A:$A,$D578),)</f>
        <v/>
      </c>
      <c r="L578" s="21" t="str">
        <v/>
      </c>
    </row>
    <row r="579">
      <c r="A579" s="32">
        <f>IF(AND(IFERROR($H579,0)*$M579&gt;0,$G$2=$L579),$H579/86400+DATE(1970,1,1)+IF($H579*1&gt;=$G$5,$G$6,0),)</f>
        <v>0</v>
      </c>
      <c r="B579" s="22" t="str">
        <v/>
      </c>
      <c r="C579" s="12" t="str">
        <f>IF($A579&lt;&gt;"",MINIFS(Merchant!$A:$A,Merchant!$B:$B,$G$2),)</f>
        <v/>
      </c>
      <c r="D579" s="12" t="s">
        <f>IF($A579&lt;&gt;"",$N579,)</f>
      </c>
      <c r="E579" s="12" t="str">
        <v/>
      </c>
      <c r="F579" s="11" t="str">
        <f>IF($A579&lt;&gt;"",MAXIFS(Token!$C:$C,Token!$A:$A,$D579),)</f>
        <v/>
      </c>
      <c r="L579" s="21" t="str">
        <v/>
      </c>
    </row>
    <row r="580">
      <c r="A580" s="32">
        <f>IF(AND(IFERROR($H580,0)*$M580&gt;0,$G$2=$L580),$H580/86400+DATE(1970,1,1)+IF($H580*1&gt;=$G$5,$G$6,0),)</f>
        <v>0</v>
      </c>
      <c r="B580" s="22" t="str">
        <v/>
      </c>
      <c r="C580" s="12" t="str">
        <f>IF($A580&lt;&gt;"",MINIFS(Merchant!$A:$A,Merchant!$B:$B,$G$2),)</f>
        <v/>
      </c>
      <c r="D580" s="12" t="s">
        <f>IF($A580&lt;&gt;"",$N580,)</f>
      </c>
      <c r="E580" s="12" t="str">
        <v/>
      </c>
      <c r="F580" s="11" t="str">
        <f>IF($A580&lt;&gt;"",MAXIFS(Token!$C:$C,Token!$A:$A,$D580),)</f>
        <v/>
      </c>
      <c r="L580" s="21" t="str">
        <v/>
      </c>
    </row>
    <row r="581">
      <c r="A581" s="32">
        <f>IF(AND(IFERROR($H581,0)*$M581&gt;0,$G$2=$L581),$H581/86400+DATE(1970,1,1)+IF($H581*1&gt;=$G$5,$G$6,0),)</f>
        <v>0</v>
      </c>
      <c r="B581" s="22" t="str">
        <v/>
      </c>
      <c r="C581" s="12" t="str">
        <f>IF($A581&lt;&gt;"",MINIFS(Merchant!$A:$A,Merchant!$B:$B,$G$2),)</f>
        <v/>
      </c>
      <c r="D581" s="12" t="s">
        <f>IF($A581&lt;&gt;"",$N581,)</f>
      </c>
      <c r="E581" s="12" t="str">
        <v/>
      </c>
      <c r="F581" s="11" t="str">
        <f>IF($A581&lt;&gt;"",MAXIFS(Token!$C:$C,Token!$A:$A,$D581),)</f>
        <v/>
      </c>
      <c r="L581" s="21" t="str">
        <v/>
      </c>
    </row>
    <row r="582">
      <c r="A582" s="32">
        <f>IF(AND(IFERROR($H582,0)*$M582&gt;0,$G$2=$L582),$H582/86400+DATE(1970,1,1)+IF($H582*1&gt;=$G$5,$G$6,0),)</f>
        <v>0</v>
      </c>
      <c r="B582" s="22" t="str">
        <v/>
      </c>
      <c r="C582" s="12" t="str">
        <f>IF($A582&lt;&gt;"",MINIFS(Merchant!$A:$A,Merchant!$B:$B,$G$2),)</f>
        <v/>
      </c>
      <c r="D582" s="12" t="s">
        <f>IF($A582&lt;&gt;"",$N582,)</f>
      </c>
      <c r="E582" s="12" t="str">
        <v/>
      </c>
      <c r="F582" s="11" t="str">
        <f>IF($A582&lt;&gt;"",MAXIFS(Token!$C:$C,Token!$A:$A,$D582),)</f>
        <v/>
      </c>
      <c r="L582" s="21" t="str">
        <v/>
      </c>
    </row>
    <row r="583">
      <c r="A583" s="32">
        <f>IF(AND(IFERROR($H583,0)*$M583&gt;0,$G$2=$L583),$H583/86400+DATE(1970,1,1)+IF($H583*1&gt;=$G$5,$G$6,0),)</f>
        <v>0</v>
      </c>
      <c r="B583" s="22" t="str">
        <v/>
      </c>
      <c r="C583" s="12" t="str">
        <f>IF($A583&lt;&gt;"",MINIFS(Merchant!$A:$A,Merchant!$B:$B,$G$2),)</f>
        <v/>
      </c>
      <c r="D583" s="12" t="s">
        <f>IF($A583&lt;&gt;"",$N583,)</f>
      </c>
      <c r="E583" s="12" t="str">
        <v/>
      </c>
      <c r="F583" s="11" t="str">
        <f>IF($A583&lt;&gt;"",MAXIFS(Token!$C:$C,Token!$A:$A,$D583),)</f>
        <v/>
      </c>
      <c r="L583" s="21" t="str">
        <v/>
      </c>
    </row>
    <row r="584">
      <c r="A584" s="32">
        <f>IF(AND(IFERROR($H584,0)*$M584&gt;0,$G$2=$L584),$H584/86400+DATE(1970,1,1)+IF($H584*1&gt;=$G$5,$G$6,0),)</f>
        <v>0</v>
      </c>
      <c r="B584" s="22" t="str">
        <v/>
      </c>
      <c r="C584" s="12" t="str">
        <f>IF($A584&lt;&gt;"",MINIFS(Merchant!$A:$A,Merchant!$B:$B,$G$2),)</f>
        <v/>
      </c>
      <c r="D584" s="12" t="s">
        <f>IF($A584&lt;&gt;"",$N584,)</f>
      </c>
      <c r="E584" s="12" t="str">
        <v/>
      </c>
      <c r="F584" s="11" t="str">
        <f>IF($A584&lt;&gt;"",MAXIFS(Token!$C:$C,Token!$A:$A,$D584),)</f>
        <v/>
      </c>
      <c r="L584" s="21" t="str">
        <v/>
      </c>
    </row>
    <row r="585">
      <c r="A585" s="32">
        <f>IF(AND(IFERROR($H585,0)*$M585&gt;0,$G$2=$L585),$H585/86400+DATE(1970,1,1)+IF($H585*1&gt;=$G$5,$G$6,0),)</f>
        <v>0</v>
      </c>
      <c r="B585" s="22" t="str">
        <v/>
      </c>
      <c r="C585" s="12" t="str">
        <f>IF($A585&lt;&gt;"",MINIFS(Merchant!$A:$A,Merchant!$B:$B,$G$2),)</f>
        <v/>
      </c>
      <c r="D585" s="12" t="s">
        <f>IF($A585&lt;&gt;"",$N585,)</f>
      </c>
      <c r="E585" s="12" t="str">
        <v/>
      </c>
      <c r="F585" s="11" t="str">
        <f>IF($A585&lt;&gt;"",MAXIFS(Token!$C:$C,Token!$A:$A,$D585),)</f>
        <v/>
      </c>
      <c r="L585" s="21" t="str">
        <v/>
      </c>
    </row>
    <row r="586">
      <c r="A586" s="32">
        <f>IF(AND(IFERROR($H586,0)*$M586&gt;0,$G$2=$L586),$H586/86400+DATE(1970,1,1)+IF($H586*1&gt;=$G$5,$G$6,0),)</f>
        <v>0</v>
      </c>
      <c r="B586" s="22" t="str">
        <v/>
      </c>
      <c r="C586" s="12" t="str">
        <f>IF($A586&lt;&gt;"",MINIFS(Merchant!$A:$A,Merchant!$B:$B,$G$2),)</f>
        <v/>
      </c>
      <c r="D586" s="12" t="s">
        <f>IF($A586&lt;&gt;"",$N586,)</f>
      </c>
      <c r="E586" s="12" t="str">
        <v/>
      </c>
      <c r="F586" s="11" t="str">
        <f>IF($A586&lt;&gt;"",MAXIFS(Token!$C:$C,Token!$A:$A,$D586),)</f>
        <v/>
      </c>
      <c r="L586" s="21" t="str">
        <v/>
      </c>
    </row>
    <row r="587">
      <c r="A587" s="32">
        <f>IF(AND(IFERROR($H587,0)*$M587&gt;0,$G$2=$L587),$H587/86400+DATE(1970,1,1)+IF($H587*1&gt;=$G$5,$G$6,0),)</f>
        <v>0</v>
      </c>
      <c r="B587" s="22" t="str">
        <v/>
      </c>
      <c r="C587" s="12" t="str">
        <f>IF($A587&lt;&gt;"",MINIFS(Merchant!$A:$A,Merchant!$B:$B,$G$2),)</f>
        <v/>
      </c>
      <c r="D587" s="12" t="s">
        <f>IF($A587&lt;&gt;"",$N587,)</f>
      </c>
      <c r="E587" s="12" t="str">
        <v/>
      </c>
      <c r="F587" s="11" t="str">
        <f>IF($A587&lt;&gt;"",MAXIFS(Token!$C:$C,Token!$A:$A,$D587),)</f>
        <v/>
      </c>
      <c r="L587" s="21" t="str">
        <v/>
      </c>
    </row>
    <row r="588">
      <c r="A588" s="32">
        <f>IF(AND(IFERROR($H588,0)*$M588&gt;0,$G$2=$L588),$H588/86400+DATE(1970,1,1)+IF($H588*1&gt;=$G$5,$G$6,0),)</f>
        <v>0</v>
      </c>
      <c r="B588" s="22" t="str">
        <v/>
      </c>
      <c r="C588" s="12" t="str">
        <f>IF($A588&lt;&gt;"",MINIFS(Merchant!$A:$A,Merchant!$B:$B,$G$2),)</f>
        <v/>
      </c>
      <c r="D588" s="12" t="s">
        <f>IF($A588&lt;&gt;"",$N588,)</f>
      </c>
      <c r="E588" s="12" t="str">
        <v/>
      </c>
      <c r="F588" s="11" t="str">
        <f>IF($A588&lt;&gt;"",MAXIFS(Token!$C:$C,Token!$A:$A,$D588),)</f>
        <v/>
      </c>
      <c r="L588" s="21" t="str">
        <v/>
      </c>
    </row>
    <row r="589">
      <c r="A589" s="32">
        <f>IF(AND(IFERROR($H589,0)*$M589&gt;0,$G$2=$L589),$H589/86400+DATE(1970,1,1)+IF($H589*1&gt;=$G$5,$G$6,0),)</f>
        <v>0</v>
      </c>
      <c r="B589" s="22" t="str">
        <v/>
      </c>
      <c r="C589" s="12" t="str">
        <f>IF($A589&lt;&gt;"",MINIFS(Merchant!$A:$A,Merchant!$B:$B,$G$2),)</f>
        <v/>
      </c>
      <c r="D589" s="12" t="s">
        <f>IF($A589&lt;&gt;"",$N589,)</f>
      </c>
      <c r="E589" s="12" t="str">
        <v/>
      </c>
      <c r="F589" s="11" t="str">
        <f>IF($A589&lt;&gt;"",MAXIFS(Token!$C:$C,Token!$A:$A,$D589),)</f>
        <v/>
      </c>
      <c r="L589" s="21" t="str">
        <v/>
      </c>
    </row>
    <row r="590">
      <c r="A590" s="32">
        <f>IF(AND(IFERROR($H590,0)*$M590&gt;0,$G$2=$L590),$H590/86400+DATE(1970,1,1)+IF($H590*1&gt;=$G$5,$G$6,0),)</f>
        <v>0</v>
      </c>
      <c r="B590" s="22" t="str">
        <v/>
      </c>
      <c r="C590" s="12" t="str">
        <f>IF($A590&lt;&gt;"",MINIFS(Merchant!$A:$A,Merchant!$B:$B,$G$2),)</f>
        <v/>
      </c>
      <c r="D590" s="12" t="s">
        <f>IF($A590&lt;&gt;"",$N590,)</f>
      </c>
      <c r="E590" s="12" t="str">
        <v/>
      </c>
      <c r="F590" s="11" t="str">
        <f>IF($A590&lt;&gt;"",MAXIFS(Token!$C:$C,Token!$A:$A,$D590),)</f>
        <v/>
      </c>
      <c r="L590" s="21" t="str">
        <v/>
      </c>
    </row>
    <row r="591">
      <c r="A591" s="32">
        <f>IF(AND(IFERROR($H591,0)*$M591&gt;0,$G$2=$L591),$H591/86400+DATE(1970,1,1)+IF($H591*1&gt;=$G$5,$G$6,0),)</f>
        <v>0</v>
      </c>
      <c r="B591" s="22" t="str">
        <v/>
      </c>
      <c r="C591" s="12" t="str">
        <f>IF($A591&lt;&gt;"",MINIFS(Merchant!$A:$A,Merchant!$B:$B,$G$2),)</f>
        <v/>
      </c>
      <c r="D591" s="12" t="s">
        <f>IF($A591&lt;&gt;"",$N591,)</f>
      </c>
      <c r="E591" s="12" t="str">
        <v/>
      </c>
      <c r="F591" s="11" t="str">
        <f>IF($A591&lt;&gt;"",MAXIFS(Token!$C:$C,Token!$A:$A,$D591),)</f>
        <v/>
      </c>
      <c r="L591" s="21" t="str">
        <v/>
      </c>
    </row>
    <row r="592">
      <c r="A592" s="32">
        <f>IF(AND(IFERROR($H592,0)*$M592&gt;0,$G$2=$L592),$H592/86400+DATE(1970,1,1)+IF($H592*1&gt;=$G$5,$G$6,0),)</f>
        <v>0</v>
      </c>
      <c r="B592" s="22" t="str">
        <v/>
      </c>
      <c r="C592" s="12" t="str">
        <f>IF($A592&lt;&gt;"",MINIFS(Merchant!$A:$A,Merchant!$B:$B,$G$2),)</f>
        <v/>
      </c>
      <c r="D592" s="12" t="s">
        <f>IF($A592&lt;&gt;"",$N592,)</f>
      </c>
      <c r="E592" s="12" t="str">
        <v/>
      </c>
      <c r="F592" s="11" t="str">
        <f>IF($A592&lt;&gt;"",MAXIFS(Token!$C:$C,Token!$A:$A,$D592),)</f>
        <v/>
      </c>
      <c r="L592" s="21" t="str">
        <v/>
      </c>
    </row>
    <row r="593">
      <c r="A593" s="32">
        <f>IF(AND(IFERROR($H593,0)*$M593&gt;0,$G$2=$L593),$H593/86400+DATE(1970,1,1)+IF($H593*1&gt;=$G$5,$G$6,0),)</f>
        <v>0</v>
      </c>
      <c r="B593" s="22" t="str">
        <v/>
      </c>
      <c r="C593" s="12" t="str">
        <f>IF($A593&lt;&gt;"",MINIFS(Merchant!$A:$A,Merchant!$B:$B,$G$2),)</f>
        <v/>
      </c>
      <c r="D593" s="12" t="s">
        <f>IF($A593&lt;&gt;"",$N593,)</f>
      </c>
      <c r="E593" s="12" t="str">
        <v/>
      </c>
      <c r="F593" s="11" t="str">
        <f>IF($A593&lt;&gt;"",MAXIFS(Token!$C:$C,Token!$A:$A,$D593),)</f>
        <v/>
      </c>
      <c r="L593" s="21" t="str">
        <v/>
      </c>
    </row>
    <row r="594">
      <c r="A594" s="32">
        <f>IF(AND(IFERROR($H594,0)*$M594&gt;0,$G$2=$L594),$H594/86400+DATE(1970,1,1)+IF($H594*1&gt;=$G$5,$G$6,0),)</f>
        <v>0</v>
      </c>
      <c r="B594" s="22" t="str">
        <v/>
      </c>
      <c r="C594" s="12" t="str">
        <f>IF($A594&lt;&gt;"",MINIFS(Merchant!$A:$A,Merchant!$B:$B,$G$2),)</f>
        <v/>
      </c>
      <c r="D594" s="12" t="s">
        <f>IF($A594&lt;&gt;"",$N594,)</f>
      </c>
      <c r="E594" s="12" t="str">
        <v/>
      </c>
      <c r="F594" s="11" t="str">
        <f>IF($A594&lt;&gt;"",MAXIFS(Token!$C:$C,Token!$A:$A,$D594),)</f>
        <v/>
      </c>
      <c r="L594" s="21" t="str">
        <v/>
      </c>
    </row>
    <row r="595">
      <c r="A595" s="32">
        <f>IF(AND(IFERROR($H595,0)*$M595&gt;0,$G$2=$L595),$H595/86400+DATE(1970,1,1)+IF($H595*1&gt;=$G$5,$G$6,0),)</f>
        <v>0</v>
      </c>
      <c r="B595" s="22" t="str">
        <v/>
      </c>
      <c r="C595" s="12" t="str">
        <f>IF($A595&lt;&gt;"",MINIFS(Merchant!$A:$A,Merchant!$B:$B,$G$2),)</f>
        <v/>
      </c>
      <c r="D595" s="12" t="s">
        <f>IF($A595&lt;&gt;"",$N595,)</f>
      </c>
      <c r="E595" s="12" t="str">
        <v/>
      </c>
      <c r="F595" s="11" t="str">
        <f>IF($A595&lt;&gt;"",MAXIFS(Token!$C:$C,Token!$A:$A,$D595),)</f>
        <v/>
      </c>
      <c r="L595" s="21" t="str">
        <v/>
      </c>
    </row>
    <row r="596">
      <c r="A596" s="32">
        <f>IF(AND(IFERROR($H596,0)*$M596&gt;0,$G$2=$L596),$H596/86400+DATE(1970,1,1)+IF($H596*1&gt;=$G$5,$G$6,0),)</f>
        <v>0</v>
      </c>
      <c r="B596" s="22" t="str">
        <v/>
      </c>
      <c r="C596" s="12" t="str">
        <f>IF($A596&lt;&gt;"",MINIFS(Merchant!$A:$A,Merchant!$B:$B,$G$2),)</f>
        <v/>
      </c>
      <c r="D596" s="12" t="s">
        <f>IF($A596&lt;&gt;"",$N596,)</f>
      </c>
      <c r="E596" s="12" t="str">
        <v/>
      </c>
      <c r="F596" s="11" t="str">
        <f>IF($A596&lt;&gt;"",MAXIFS(Token!$C:$C,Token!$A:$A,$D596),)</f>
        <v/>
      </c>
      <c r="L596" s="21" t="str">
        <v/>
      </c>
    </row>
    <row r="597">
      <c r="A597" s="32">
        <f>IF(AND(IFERROR($H597,0)*$M597&gt;0,$G$2=$L597),$H597/86400+DATE(1970,1,1)+IF($H597*1&gt;=$G$5,$G$6,0),)</f>
        <v>0</v>
      </c>
      <c r="B597" s="22" t="str">
        <v/>
      </c>
      <c r="C597" s="12" t="str">
        <f>IF($A597&lt;&gt;"",MINIFS(Merchant!$A:$A,Merchant!$B:$B,$G$2),)</f>
        <v/>
      </c>
      <c r="D597" s="12" t="s">
        <f>IF($A597&lt;&gt;"",$N597,)</f>
      </c>
      <c r="E597" s="12" t="str">
        <v/>
      </c>
      <c r="F597" s="11" t="str">
        <f>IF($A597&lt;&gt;"",MAXIFS(Token!$C:$C,Token!$A:$A,$D597),)</f>
        <v/>
      </c>
      <c r="L597" s="21" t="str">
        <v/>
      </c>
    </row>
    <row r="598">
      <c r="A598" s="32">
        <f>IF(AND(IFERROR($H598,0)*$M598&gt;0,$G$2=$L598),$H598/86400+DATE(1970,1,1)+IF($H598*1&gt;=$G$5,$G$6,0),)</f>
        <v>0</v>
      </c>
      <c r="B598" s="22" t="str">
        <v/>
      </c>
      <c r="C598" s="12" t="str">
        <f>IF($A598&lt;&gt;"",MINIFS(Merchant!$A:$A,Merchant!$B:$B,$G$2),)</f>
        <v/>
      </c>
      <c r="D598" s="12" t="s">
        <f>IF($A598&lt;&gt;"",$N598,)</f>
      </c>
      <c r="E598" s="12" t="str">
        <v/>
      </c>
      <c r="F598" s="11" t="str">
        <f>IF($A598&lt;&gt;"",MAXIFS(Token!$C:$C,Token!$A:$A,$D598),)</f>
        <v/>
      </c>
      <c r="L598" s="21" t="str">
        <v/>
      </c>
    </row>
    <row r="599">
      <c r="A599" s="32">
        <f>IF(AND(IFERROR($H599,0)*$M599&gt;0,$G$2=$L599),$H599/86400+DATE(1970,1,1)+IF($H599*1&gt;=$G$5,$G$6,0),)</f>
        <v>0</v>
      </c>
      <c r="B599" s="22" t="str">
        <v/>
      </c>
      <c r="C599" s="12" t="str">
        <f>IF($A599&lt;&gt;"",MINIFS(Merchant!$A:$A,Merchant!$B:$B,$G$2),)</f>
        <v/>
      </c>
      <c r="D599" s="12" t="s">
        <f>IF($A599&lt;&gt;"",$N599,)</f>
      </c>
      <c r="E599" s="12" t="str">
        <v/>
      </c>
      <c r="F599" s="11" t="str">
        <f>IF($A599&lt;&gt;"",MAXIFS(Token!$C:$C,Token!$A:$A,$D599),)</f>
        <v/>
      </c>
      <c r="L599" s="21" t="str">
        <v/>
      </c>
    </row>
    <row r="600">
      <c r="A600" s="32">
        <f>IF(AND(IFERROR($H600,0)*$M600&gt;0,$G$2=$L600),$H600/86400+DATE(1970,1,1)+IF($H600*1&gt;=$G$5,$G$6,0),)</f>
        <v>0</v>
      </c>
      <c r="B600" s="22" t="str">
        <v/>
      </c>
      <c r="C600" s="12" t="str">
        <f>IF($A600&lt;&gt;"",MINIFS(Merchant!$A:$A,Merchant!$B:$B,$G$2),)</f>
        <v/>
      </c>
      <c r="D600" s="12" t="s">
        <f>IF($A600&lt;&gt;"",$N600,)</f>
      </c>
      <c r="E600" s="12" t="str">
        <v/>
      </c>
      <c r="F600" s="11" t="str">
        <f>IF($A600&lt;&gt;"",MAXIFS(Token!$C:$C,Token!$A:$A,$D600),)</f>
        <v/>
      </c>
      <c r="L600" s="21" t="str">
        <v/>
      </c>
    </row>
    <row r="601">
      <c r="A601" s="32">
        <f>IF(AND(IFERROR($H601,0)*$M601&gt;0,$G$2=$L601),$H601/86400+DATE(1970,1,1)+IF($H601*1&gt;=$G$5,$G$6,0),)</f>
        <v>0</v>
      </c>
      <c r="B601" s="22" t="str">
        <v/>
      </c>
      <c r="C601" s="12" t="str">
        <f>IF($A601&lt;&gt;"",MINIFS(Merchant!$A:$A,Merchant!$B:$B,$G$2),)</f>
        <v/>
      </c>
      <c r="D601" s="12" t="s">
        <f>IF($A601&lt;&gt;"",$N601,)</f>
      </c>
      <c r="E601" s="12" t="str">
        <v/>
      </c>
      <c r="F601" s="11" t="str">
        <f>IF($A601&lt;&gt;"",MAXIFS(Token!$C:$C,Token!$A:$A,$D601),)</f>
        <v/>
      </c>
      <c r="L601" s="21" t="str">
        <v/>
      </c>
    </row>
    <row r="602">
      <c r="A602" s="32">
        <f>IF(AND(IFERROR($H602,0)*$M602&gt;0,$G$2=$L602),$H602/86400+DATE(1970,1,1)+IF($H602*1&gt;=$G$5,$G$6,0),)</f>
        <v>0</v>
      </c>
      <c r="B602" s="22" t="str">
        <v/>
      </c>
      <c r="C602" s="12" t="str">
        <f>IF($A602&lt;&gt;"",MINIFS(Merchant!$A:$A,Merchant!$B:$B,$G$2),)</f>
        <v/>
      </c>
      <c r="D602" s="12" t="s">
        <f>IF($A602&lt;&gt;"",$N602,)</f>
      </c>
      <c r="E602" s="12" t="str">
        <v/>
      </c>
      <c r="F602" s="11" t="str">
        <f>IF($A602&lt;&gt;"",MAXIFS(Token!$C:$C,Token!$A:$A,$D602),)</f>
        <v/>
      </c>
      <c r="L602" s="21" t="str">
        <v/>
      </c>
    </row>
    <row r="603">
      <c r="A603" s="32">
        <f>IF(AND(IFERROR($H603,0)*$M603&gt;0,$G$2=$L603),$H603/86400+DATE(1970,1,1)+IF($H603*1&gt;=$G$5,$G$6,0),)</f>
        <v>0</v>
      </c>
      <c r="B603" s="22" t="str">
        <v/>
      </c>
      <c r="C603" s="12" t="str">
        <f>IF($A603&lt;&gt;"",MINIFS(Merchant!$A:$A,Merchant!$B:$B,$G$2),)</f>
        <v/>
      </c>
      <c r="D603" s="12" t="s">
        <f>IF($A603&lt;&gt;"",$N603,)</f>
      </c>
      <c r="E603" s="12" t="str">
        <v/>
      </c>
      <c r="F603" s="11" t="str">
        <f>IF($A603&lt;&gt;"",MAXIFS(Token!$C:$C,Token!$A:$A,$D603),)</f>
        <v/>
      </c>
      <c r="L603" s="21" t="str">
        <v/>
      </c>
    </row>
    <row r="604">
      <c r="A604" s="32">
        <f>IF(AND(IFERROR($H604,0)*$M604&gt;0,$G$2=$L604),$H604/86400+DATE(1970,1,1)+IF($H604*1&gt;=$G$5,$G$6,0),)</f>
        <v>0</v>
      </c>
      <c r="B604" s="22" t="str">
        <v/>
      </c>
      <c r="C604" s="12" t="str">
        <f>IF($A604&lt;&gt;"",MINIFS(Merchant!$A:$A,Merchant!$B:$B,$G$2),)</f>
        <v/>
      </c>
      <c r="D604" s="12" t="s">
        <f>IF($A604&lt;&gt;"",$N604,)</f>
      </c>
      <c r="E604" s="12" t="str">
        <v/>
      </c>
      <c r="F604" s="11" t="str">
        <f>IF($A604&lt;&gt;"",MAXIFS(Token!$C:$C,Token!$A:$A,$D604),)</f>
        <v/>
      </c>
      <c r="L604" s="21" t="str">
        <v/>
      </c>
    </row>
    <row r="605">
      <c r="A605" s="32">
        <f>IF(AND(IFERROR($H605,0)*$M605&gt;0,$G$2=$L605),$H605/86400+DATE(1970,1,1)+IF($H605*1&gt;=$G$5,$G$6,0),)</f>
        <v>0</v>
      </c>
      <c r="B605" s="22" t="str">
        <v/>
      </c>
      <c r="C605" s="12" t="str">
        <f>IF($A605&lt;&gt;"",MINIFS(Merchant!$A:$A,Merchant!$B:$B,$G$2),)</f>
        <v/>
      </c>
      <c r="D605" s="12" t="s">
        <f>IF($A605&lt;&gt;"",$N605,)</f>
      </c>
      <c r="E605" s="12" t="str">
        <v/>
      </c>
      <c r="F605" s="11" t="str">
        <f>IF($A605&lt;&gt;"",MAXIFS(Token!$C:$C,Token!$A:$A,$D605),)</f>
        <v/>
      </c>
      <c r="L605" s="21" t="str">
        <v/>
      </c>
    </row>
    <row r="606">
      <c r="A606" s="32">
        <f>IF(AND(IFERROR($H606,0)*$M606&gt;0,$G$2=$L606),$H606/86400+DATE(1970,1,1)+IF($H606*1&gt;=$G$5,$G$6,0),)</f>
        <v>0</v>
      </c>
      <c r="B606" s="22" t="str">
        <v/>
      </c>
      <c r="C606" s="12" t="str">
        <f>IF($A606&lt;&gt;"",MINIFS(Merchant!$A:$A,Merchant!$B:$B,$G$2),)</f>
        <v/>
      </c>
      <c r="D606" s="12" t="s">
        <f>IF($A606&lt;&gt;"",$N606,)</f>
      </c>
      <c r="E606" s="12" t="str">
        <v/>
      </c>
      <c r="F606" s="11" t="str">
        <f>IF($A606&lt;&gt;"",MAXIFS(Token!$C:$C,Token!$A:$A,$D606),)</f>
        <v/>
      </c>
      <c r="L606" s="21" t="str">
        <v/>
      </c>
    </row>
    <row r="607">
      <c r="A607" s="32">
        <f>IF(AND(IFERROR($H607,0)*$M607&gt;0,$G$2=$L607),$H607/86400+DATE(1970,1,1)+IF($H607*1&gt;=$G$5,$G$6,0),)</f>
        <v>0</v>
      </c>
      <c r="B607" s="22" t="str">
        <v/>
      </c>
      <c r="C607" s="12" t="str">
        <f>IF($A607&lt;&gt;"",MINIFS(Merchant!$A:$A,Merchant!$B:$B,$G$2),)</f>
        <v/>
      </c>
      <c r="D607" s="12" t="s">
        <f>IF($A607&lt;&gt;"",$N607,)</f>
      </c>
      <c r="E607" s="12" t="str">
        <v/>
      </c>
      <c r="F607" s="11" t="str">
        <f>IF($A607&lt;&gt;"",MAXIFS(Token!$C:$C,Token!$A:$A,$D607),)</f>
        <v/>
      </c>
      <c r="L607" s="21" t="str">
        <v/>
      </c>
    </row>
    <row r="608">
      <c r="A608" s="32">
        <f>IF(AND(IFERROR($H608,0)*$M608&gt;0,$G$2=$L608),$H608/86400+DATE(1970,1,1)+IF($H608*1&gt;=$G$5,$G$6,0),)</f>
        <v>0</v>
      </c>
      <c r="B608" s="22" t="str">
        <v/>
      </c>
      <c r="C608" s="12" t="str">
        <f>IF($A608&lt;&gt;"",MINIFS(Merchant!$A:$A,Merchant!$B:$B,$G$2),)</f>
        <v/>
      </c>
      <c r="D608" s="12" t="s">
        <f>IF($A608&lt;&gt;"",$N608,)</f>
      </c>
      <c r="E608" s="12" t="str">
        <v/>
      </c>
      <c r="F608" s="11" t="str">
        <f>IF($A608&lt;&gt;"",MAXIFS(Token!$C:$C,Token!$A:$A,$D608),)</f>
        <v/>
      </c>
      <c r="L608" s="21" t="str">
        <v/>
      </c>
    </row>
    <row r="609">
      <c r="A609" s="32">
        <f>IF(AND(IFERROR($H609,0)*$M609&gt;0,$G$2=$L609),$H609/86400+DATE(1970,1,1)+IF($H609*1&gt;=$G$5,$G$6,0),)</f>
        <v>0</v>
      </c>
      <c r="B609" s="22" t="str">
        <v/>
      </c>
      <c r="C609" s="12" t="str">
        <f>IF($A609&lt;&gt;"",MINIFS(Merchant!$A:$A,Merchant!$B:$B,$G$2),)</f>
        <v/>
      </c>
      <c r="D609" s="12" t="s">
        <f>IF($A609&lt;&gt;"",$N609,)</f>
      </c>
      <c r="E609" s="12" t="str">
        <v/>
      </c>
      <c r="F609" s="11" t="str">
        <f>IF($A609&lt;&gt;"",MAXIFS(Token!$C:$C,Token!$A:$A,$D609),)</f>
        <v/>
      </c>
      <c r="L609" s="21" t="str">
        <v/>
      </c>
    </row>
    <row r="610">
      <c r="A610" s="32">
        <f>IF(AND(IFERROR($H610,0)*$M610&gt;0,$G$2=$L610),$H610/86400+DATE(1970,1,1)+IF($H610*1&gt;=$G$5,$G$6,0),)</f>
        <v>0</v>
      </c>
      <c r="B610" s="22" t="str">
        <v/>
      </c>
      <c r="C610" s="12" t="str">
        <f>IF($A610&lt;&gt;"",MINIFS(Merchant!$A:$A,Merchant!$B:$B,$G$2),)</f>
        <v/>
      </c>
      <c r="D610" s="12" t="s">
        <f>IF($A610&lt;&gt;"",$N610,)</f>
      </c>
      <c r="E610" s="12" t="str">
        <v/>
      </c>
      <c r="F610" s="11" t="str">
        <f>IF($A610&lt;&gt;"",MAXIFS(Token!$C:$C,Token!$A:$A,$D610),)</f>
        <v/>
      </c>
      <c r="L610" s="21" t="str">
        <v/>
      </c>
    </row>
    <row r="611">
      <c r="A611" s="32">
        <f>IF(AND(IFERROR($H611,0)*$M611&gt;0,$G$2=$L611),$H611/86400+DATE(1970,1,1)+IF($H611*1&gt;=$G$5,$G$6,0),)</f>
        <v>0</v>
      </c>
      <c r="B611" s="22" t="str">
        <v/>
      </c>
      <c r="C611" s="12" t="str">
        <f>IF($A611&lt;&gt;"",MINIFS(Merchant!$A:$A,Merchant!$B:$B,$G$2),)</f>
        <v/>
      </c>
      <c r="D611" s="12" t="s">
        <f>IF($A611&lt;&gt;"",$N611,)</f>
      </c>
      <c r="E611" s="12" t="str">
        <v/>
      </c>
      <c r="F611" s="11" t="str">
        <f>IF($A611&lt;&gt;"",MAXIFS(Token!$C:$C,Token!$A:$A,$D611),)</f>
        <v/>
      </c>
      <c r="L611" s="21" t="str">
        <v/>
      </c>
    </row>
    <row r="612">
      <c r="A612" s="32">
        <f>IF(AND(IFERROR($H612,0)*$M612&gt;0,$G$2=$L612),$H612/86400+DATE(1970,1,1)+IF($H612*1&gt;=$G$5,$G$6,0),)</f>
        <v>0</v>
      </c>
      <c r="B612" s="22" t="str">
        <v/>
      </c>
      <c r="C612" s="12" t="str">
        <f>IF($A612&lt;&gt;"",MINIFS(Merchant!$A:$A,Merchant!$B:$B,$G$2),)</f>
        <v/>
      </c>
      <c r="D612" s="12" t="s">
        <f>IF($A612&lt;&gt;"",$N612,)</f>
      </c>
      <c r="E612" s="12" t="str">
        <v/>
      </c>
      <c r="F612" s="11" t="str">
        <f>IF($A612&lt;&gt;"",MAXIFS(Token!$C:$C,Token!$A:$A,$D612),)</f>
        <v/>
      </c>
      <c r="L612" s="21" t="str">
        <v/>
      </c>
    </row>
    <row r="613">
      <c r="A613" s="32">
        <f>IF(AND(IFERROR($H613,0)*$M613&gt;0,$G$2=$L613),$H613/86400+DATE(1970,1,1)+IF($H613*1&gt;=$G$5,$G$6,0),)</f>
        <v>0</v>
      </c>
      <c r="B613" s="22" t="str">
        <v/>
      </c>
      <c r="C613" s="12" t="str">
        <f>IF($A613&lt;&gt;"",MINIFS(Merchant!$A:$A,Merchant!$B:$B,$G$2),)</f>
        <v/>
      </c>
      <c r="D613" s="12" t="s">
        <f>IF($A613&lt;&gt;"",$N613,)</f>
      </c>
      <c r="E613" s="12" t="str">
        <v/>
      </c>
      <c r="F613" s="11" t="str">
        <f>IF($A613&lt;&gt;"",MAXIFS(Token!$C:$C,Token!$A:$A,$D613),)</f>
        <v/>
      </c>
      <c r="L613" s="21" t="str">
        <v/>
      </c>
    </row>
    <row r="614">
      <c r="A614" s="32">
        <f>IF(AND(IFERROR($H614,0)*$M614&gt;0,$G$2=$L614),$H614/86400+DATE(1970,1,1)+IF($H614*1&gt;=$G$5,$G$6,0),)</f>
        <v>0</v>
      </c>
      <c r="B614" s="22" t="str">
        <v/>
      </c>
      <c r="C614" s="12" t="str">
        <f>IF($A614&lt;&gt;"",MINIFS(Merchant!$A:$A,Merchant!$B:$B,$G$2),)</f>
        <v/>
      </c>
      <c r="D614" s="12" t="s">
        <f>IF($A614&lt;&gt;"",$N614,)</f>
      </c>
      <c r="E614" s="12" t="str">
        <v/>
      </c>
      <c r="F614" s="11" t="str">
        <f>IF($A614&lt;&gt;"",MAXIFS(Token!$C:$C,Token!$A:$A,$D614),)</f>
        <v/>
      </c>
      <c r="L614" s="21" t="str">
        <v/>
      </c>
    </row>
    <row r="615">
      <c r="A615" s="32">
        <f>IF(AND(IFERROR($H615,0)*$M615&gt;0,$G$2=$L615),$H615/86400+DATE(1970,1,1)+IF($H615*1&gt;=$G$5,$G$6,0),)</f>
        <v>0</v>
      </c>
      <c r="B615" s="22" t="str">
        <v/>
      </c>
      <c r="C615" s="12" t="str">
        <f>IF($A615&lt;&gt;"",MINIFS(Merchant!$A:$A,Merchant!$B:$B,$G$2),)</f>
        <v/>
      </c>
      <c r="D615" s="12" t="s">
        <f>IF($A615&lt;&gt;"",$N615,)</f>
      </c>
      <c r="E615" s="12" t="str">
        <v/>
      </c>
      <c r="F615" s="11" t="str">
        <f>IF($A615&lt;&gt;"",MAXIFS(Token!$C:$C,Token!$A:$A,$D615),)</f>
        <v/>
      </c>
      <c r="L615" s="21" t="str">
        <v/>
      </c>
    </row>
    <row r="616">
      <c r="A616" s="32">
        <f>IF(AND(IFERROR($H616,0)*$M616&gt;0,$G$2=$L616),$H616/86400+DATE(1970,1,1)+IF($H616*1&gt;=$G$5,$G$6,0),)</f>
        <v>0</v>
      </c>
      <c r="B616" s="22" t="str">
        <v/>
      </c>
      <c r="C616" s="12" t="str">
        <f>IF($A616&lt;&gt;"",MINIFS(Merchant!$A:$A,Merchant!$B:$B,$G$2),)</f>
        <v/>
      </c>
      <c r="D616" s="12" t="s">
        <f>IF($A616&lt;&gt;"",$N616,)</f>
      </c>
      <c r="E616" s="12" t="str">
        <v/>
      </c>
      <c r="F616" s="11" t="str">
        <f>IF($A616&lt;&gt;"",MAXIFS(Token!$C:$C,Token!$A:$A,$D616),)</f>
        <v/>
      </c>
      <c r="L616" s="21" t="str">
        <v/>
      </c>
    </row>
    <row r="617">
      <c r="A617" s="32">
        <f>IF(AND(IFERROR($H617,0)*$M617&gt;0,$G$2=$L617),$H617/86400+DATE(1970,1,1)+IF($H617*1&gt;=$G$5,$G$6,0),)</f>
        <v>0</v>
      </c>
      <c r="B617" s="22" t="str">
        <v/>
      </c>
      <c r="C617" s="12" t="str">
        <f>IF($A617&lt;&gt;"",MINIFS(Merchant!$A:$A,Merchant!$B:$B,$G$2),)</f>
        <v/>
      </c>
      <c r="D617" s="12" t="s">
        <f>IF($A617&lt;&gt;"",$N617,)</f>
      </c>
      <c r="E617" s="12" t="str">
        <v/>
      </c>
      <c r="F617" s="11" t="str">
        <f>IF($A617&lt;&gt;"",MAXIFS(Token!$C:$C,Token!$A:$A,$D617),)</f>
        <v/>
      </c>
      <c r="L617" s="21" t="str">
        <v/>
      </c>
    </row>
    <row r="618">
      <c r="A618" s="32">
        <f>IF(AND(IFERROR($H618,0)*$M618&gt;0,$G$2=$L618),$H618/86400+DATE(1970,1,1)+IF($H618*1&gt;=$G$5,$G$6,0),)</f>
        <v>0</v>
      </c>
      <c r="B618" s="22" t="str">
        <v/>
      </c>
      <c r="C618" s="12" t="str">
        <f>IF($A618&lt;&gt;"",MINIFS(Merchant!$A:$A,Merchant!$B:$B,$G$2),)</f>
        <v/>
      </c>
      <c r="D618" s="12" t="s">
        <f>IF($A618&lt;&gt;"",$N618,)</f>
      </c>
      <c r="E618" s="12" t="str">
        <v/>
      </c>
      <c r="F618" s="11" t="str">
        <f>IF($A618&lt;&gt;"",MAXIFS(Token!$C:$C,Token!$A:$A,$D618),)</f>
        <v/>
      </c>
      <c r="L618" s="21" t="str">
        <v/>
      </c>
    </row>
    <row r="619">
      <c r="A619" s="32">
        <f>IF(AND(IFERROR($H619,0)*$M619&gt;0,$G$2=$L619),$H619/86400+DATE(1970,1,1)+IF($H619*1&gt;=$G$5,$G$6,0),)</f>
        <v>0</v>
      </c>
      <c r="B619" s="22" t="str">
        <v/>
      </c>
      <c r="C619" s="12" t="str">
        <f>IF($A619&lt;&gt;"",MINIFS(Merchant!$A:$A,Merchant!$B:$B,$G$2),)</f>
        <v/>
      </c>
      <c r="D619" s="12" t="s">
        <f>IF($A619&lt;&gt;"",$N619,)</f>
      </c>
      <c r="E619" s="12" t="str">
        <v/>
      </c>
      <c r="F619" s="11" t="str">
        <f>IF($A619&lt;&gt;"",MAXIFS(Token!$C:$C,Token!$A:$A,$D619),)</f>
        <v/>
      </c>
      <c r="L619" s="21" t="str">
        <v/>
      </c>
    </row>
    <row r="620">
      <c r="A620" s="32">
        <f>IF(AND(IFERROR($H620,0)*$M620&gt;0,$G$2=$L620),$H620/86400+DATE(1970,1,1)+IF($H620*1&gt;=$G$5,$G$6,0),)</f>
        <v>0</v>
      </c>
      <c r="B620" s="22" t="str">
        <v/>
      </c>
      <c r="C620" s="12" t="str">
        <f>IF($A620&lt;&gt;"",MINIFS(Merchant!$A:$A,Merchant!$B:$B,$G$2),)</f>
        <v/>
      </c>
      <c r="D620" s="12" t="s">
        <f>IF($A620&lt;&gt;"",$N620,)</f>
      </c>
      <c r="E620" s="12" t="str">
        <v/>
      </c>
      <c r="F620" s="11" t="str">
        <f>IF($A620&lt;&gt;"",MAXIFS(Token!$C:$C,Token!$A:$A,$D620),)</f>
        <v/>
      </c>
      <c r="L620" s="21" t="str">
        <v/>
      </c>
    </row>
    <row r="621">
      <c r="A621" s="32">
        <f>IF(AND(IFERROR($H621,0)*$M621&gt;0,$G$2=$L621),$H621/86400+DATE(1970,1,1)+IF($H621*1&gt;=$G$5,$G$6,0),)</f>
        <v>0</v>
      </c>
      <c r="B621" s="22" t="str">
        <v/>
      </c>
      <c r="C621" s="12" t="str">
        <f>IF($A621&lt;&gt;"",MINIFS(Merchant!$A:$A,Merchant!$B:$B,$G$2),)</f>
        <v/>
      </c>
      <c r="D621" s="12" t="s">
        <f>IF($A621&lt;&gt;"",$N621,)</f>
      </c>
      <c r="E621" s="12" t="str">
        <v/>
      </c>
      <c r="F621" s="11" t="str">
        <f>IF($A621&lt;&gt;"",MAXIFS(Token!$C:$C,Token!$A:$A,$D621),)</f>
        <v/>
      </c>
      <c r="L621" s="21" t="str">
        <v/>
      </c>
    </row>
    <row r="622">
      <c r="A622" s="32">
        <f>IF(AND(IFERROR($H622,0)*$M622&gt;0,$G$2=$L622),$H622/86400+DATE(1970,1,1)+IF($H622*1&gt;=$G$5,$G$6,0),)</f>
        <v>0</v>
      </c>
      <c r="B622" s="22" t="str">
        <v/>
      </c>
      <c r="C622" s="12" t="str">
        <f>IF($A622&lt;&gt;"",MINIFS(Merchant!$A:$A,Merchant!$B:$B,$G$2),)</f>
        <v/>
      </c>
      <c r="D622" s="12" t="s">
        <f>IF($A622&lt;&gt;"",$N622,)</f>
      </c>
      <c r="E622" s="12" t="str">
        <v/>
      </c>
      <c r="F622" s="11" t="str">
        <f>IF($A622&lt;&gt;"",MAXIFS(Token!$C:$C,Token!$A:$A,$D622),)</f>
        <v/>
      </c>
      <c r="L622" s="21" t="str">
        <v/>
      </c>
    </row>
    <row r="623">
      <c r="A623" s="32">
        <f>IF(AND(IFERROR($H623,0)*$M623&gt;0,$G$2=$L623),$H623/86400+DATE(1970,1,1)+IF($H623*1&gt;=$G$5,$G$6,0),)</f>
        <v>0</v>
      </c>
      <c r="B623" s="22" t="str">
        <v/>
      </c>
      <c r="C623" s="12" t="str">
        <f>IF($A623&lt;&gt;"",MINIFS(Merchant!$A:$A,Merchant!$B:$B,$G$2),)</f>
        <v/>
      </c>
      <c r="D623" s="12" t="s">
        <f>IF($A623&lt;&gt;"",$N623,)</f>
      </c>
      <c r="E623" s="12" t="str">
        <v/>
      </c>
      <c r="F623" s="11" t="str">
        <f>IF($A623&lt;&gt;"",MAXIFS(Token!$C:$C,Token!$A:$A,$D623),)</f>
        <v/>
      </c>
      <c r="L623" s="21" t="str">
        <v/>
      </c>
    </row>
    <row r="624">
      <c r="A624" s="32">
        <f>IF(AND(IFERROR($H624,0)*$M624&gt;0,$G$2=$L624),$H624/86400+DATE(1970,1,1)+IF($H624*1&gt;=$G$5,$G$6,0),)</f>
        <v>0</v>
      </c>
      <c r="B624" s="22" t="str">
        <v/>
      </c>
      <c r="C624" s="12" t="str">
        <f>IF($A624&lt;&gt;"",MINIFS(Merchant!$A:$A,Merchant!$B:$B,$G$2),)</f>
        <v/>
      </c>
      <c r="D624" s="12" t="s">
        <f>IF($A624&lt;&gt;"",$N624,)</f>
      </c>
      <c r="E624" s="12" t="str">
        <v/>
      </c>
      <c r="F624" s="11" t="str">
        <f>IF($A624&lt;&gt;"",MAXIFS(Token!$C:$C,Token!$A:$A,$D624),)</f>
        <v/>
      </c>
      <c r="L624" s="21" t="str">
        <v/>
      </c>
    </row>
    <row r="625">
      <c r="A625" s="32">
        <f>IF(AND(IFERROR($H625,0)*$M625&gt;0,$G$2=$L625),$H625/86400+DATE(1970,1,1)+IF($H625*1&gt;=$G$5,$G$6,0),)</f>
        <v>0</v>
      </c>
      <c r="B625" s="22" t="str">
        <v/>
      </c>
      <c r="C625" s="12" t="str">
        <f>IF($A625&lt;&gt;"",MINIFS(Merchant!$A:$A,Merchant!$B:$B,$G$2),)</f>
        <v/>
      </c>
      <c r="D625" s="12" t="s">
        <f>IF($A625&lt;&gt;"",$N625,)</f>
      </c>
      <c r="E625" s="12" t="str">
        <v/>
      </c>
      <c r="F625" s="11" t="str">
        <f>IF($A625&lt;&gt;"",MAXIFS(Token!$C:$C,Token!$A:$A,$D625),)</f>
        <v/>
      </c>
      <c r="L625" s="21" t="str">
        <v/>
      </c>
    </row>
    <row r="626">
      <c r="A626" s="32">
        <f>IF(AND(IFERROR($H626,0)*$M626&gt;0,$G$2=$L626),$H626/86400+DATE(1970,1,1)+IF($H626*1&gt;=$G$5,$G$6,0),)</f>
        <v>0</v>
      </c>
      <c r="B626" s="22" t="str">
        <v/>
      </c>
      <c r="C626" s="12" t="str">
        <f>IF($A626&lt;&gt;"",MINIFS(Merchant!$A:$A,Merchant!$B:$B,$G$2),)</f>
        <v/>
      </c>
      <c r="D626" s="12" t="s">
        <f>IF($A626&lt;&gt;"",$N626,)</f>
      </c>
      <c r="E626" s="12" t="str">
        <v/>
      </c>
      <c r="F626" s="11" t="str">
        <f>IF($A626&lt;&gt;"",MAXIFS(Token!$C:$C,Token!$A:$A,$D626),)</f>
        <v/>
      </c>
      <c r="L626" s="21" t="str">
        <v/>
      </c>
    </row>
    <row r="627">
      <c r="A627" s="32">
        <f>IF(AND(IFERROR($H627,0)*$M627&gt;0,$G$2=$L627),$H627/86400+DATE(1970,1,1)+IF($H627*1&gt;=$G$5,$G$6,0),)</f>
        <v>0</v>
      </c>
      <c r="B627" s="22" t="str">
        <v/>
      </c>
      <c r="C627" s="12" t="str">
        <f>IF($A627&lt;&gt;"",MINIFS(Merchant!$A:$A,Merchant!$B:$B,$G$2),)</f>
        <v/>
      </c>
      <c r="D627" s="12" t="s">
        <f>IF($A627&lt;&gt;"",$N627,)</f>
      </c>
      <c r="E627" s="12" t="str">
        <v/>
      </c>
      <c r="F627" s="11" t="str">
        <f>IF($A627&lt;&gt;"",MAXIFS(Token!$C:$C,Token!$A:$A,$D627),)</f>
        <v/>
      </c>
      <c r="L627" s="21" t="str">
        <v/>
      </c>
    </row>
    <row r="628">
      <c r="A628" s="32">
        <f>IF(AND(IFERROR($H628,0)*$M628&gt;0,$G$2=$L628),$H628/86400+DATE(1970,1,1)+IF($H628*1&gt;=$G$5,$G$6,0),)</f>
        <v>0</v>
      </c>
      <c r="B628" s="22" t="str">
        <v/>
      </c>
      <c r="C628" s="12" t="str">
        <f>IF($A628&lt;&gt;"",MINIFS(Merchant!$A:$A,Merchant!$B:$B,$G$2),)</f>
        <v/>
      </c>
      <c r="D628" s="12" t="s">
        <f>IF($A628&lt;&gt;"",$N628,)</f>
      </c>
      <c r="E628" s="12" t="str">
        <v/>
      </c>
      <c r="F628" s="11" t="str">
        <f>IF($A628&lt;&gt;"",MAXIFS(Token!$C:$C,Token!$A:$A,$D628),)</f>
        <v/>
      </c>
      <c r="L628" s="21" t="str">
        <v/>
      </c>
    </row>
    <row r="629">
      <c r="A629" s="32">
        <f>IF(AND(IFERROR($H629,0)*$M629&gt;0,$G$2=$L629),$H629/86400+DATE(1970,1,1)+IF($H629*1&gt;=$G$5,$G$6,0),)</f>
        <v>0</v>
      </c>
      <c r="B629" s="22" t="str">
        <v/>
      </c>
      <c r="C629" s="12" t="str">
        <f>IF($A629&lt;&gt;"",MINIFS(Merchant!$A:$A,Merchant!$B:$B,$G$2),)</f>
        <v/>
      </c>
      <c r="D629" s="12" t="s">
        <f>IF($A629&lt;&gt;"",$N629,)</f>
      </c>
      <c r="E629" s="12" t="str">
        <v/>
      </c>
      <c r="F629" s="11" t="str">
        <f>IF($A629&lt;&gt;"",MAXIFS(Token!$C:$C,Token!$A:$A,$D629),)</f>
        <v/>
      </c>
      <c r="L629" s="21" t="str">
        <v/>
      </c>
    </row>
    <row r="630">
      <c r="A630" s="32">
        <f>IF(AND(IFERROR($H630,0)*$M630&gt;0,$G$2=$L630),$H630/86400+DATE(1970,1,1)+IF($H630*1&gt;=$G$5,$G$6,0),)</f>
        <v>0</v>
      </c>
      <c r="B630" s="22" t="str">
        <v/>
      </c>
      <c r="C630" s="12" t="str">
        <f>IF($A630&lt;&gt;"",MINIFS(Merchant!$A:$A,Merchant!$B:$B,$G$2),)</f>
        <v/>
      </c>
      <c r="D630" s="12" t="s">
        <f>IF($A630&lt;&gt;"",$N630,)</f>
      </c>
      <c r="E630" s="12" t="str">
        <v/>
      </c>
      <c r="F630" s="11" t="str">
        <f>IF($A630&lt;&gt;"",MAXIFS(Token!$C:$C,Token!$A:$A,$D630),)</f>
        <v/>
      </c>
      <c r="L630" s="21" t="str">
        <v/>
      </c>
    </row>
    <row r="631">
      <c r="A631" s="32">
        <f>IF(AND(IFERROR($H631,0)*$M631&gt;0,$G$2=$L631),$H631/86400+DATE(1970,1,1)+IF($H631*1&gt;=$G$5,$G$6,0),)</f>
        <v>0</v>
      </c>
      <c r="B631" s="22" t="str">
        <v/>
      </c>
      <c r="C631" s="12" t="str">
        <f>IF($A631&lt;&gt;"",MINIFS(Merchant!$A:$A,Merchant!$B:$B,$G$2),)</f>
        <v/>
      </c>
      <c r="D631" s="12" t="s">
        <f>IF($A631&lt;&gt;"",$N631,)</f>
      </c>
      <c r="E631" s="12" t="str">
        <v/>
      </c>
      <c r="F631" s="11" t="str">
        <f>IF($A631&lt;&gt;"",MAXIFS(Token!$C:$C,Token!$A:$A,$D631),)</f>
        <v/>
      </c>
      <c r="L631" s="21" t="str">
        <v/>
      </c>
    </row>
    <row r="632">
      <c r="A632" s="32">
        <f>IF(AND(IFERROR($H632,0)*$M632&gt;0,$G$2=$L632),$H632/86400+DATE(1970,1,1)+IF($H632*1&gt;=$G$5,$G$6,0),)</f>
        <v>0</v>
      </c>
      <c r="B632" s="22" t="str">
        <v/>
      </c>
      <c r="C632" s="12" t="str">
        <f>IF($A632&lt;&gt;"",MINIFS(Merchant!$A:$A,Merchant!$B:$B,$G$2),)</f>
        <v/>
      </c>
      <c r="D632" s="12" t="s">
        <f>IF($A632&lt;&gt;"",$N632,)</f>
      </c>
      <c r="E632" s="12" t="str">
        <v/>
      </c>
      <c r="F632" s="11" t="str">
        <f>IF($A632&lt;&gt;"",MAXIFS(Token!$C:$C,Token!$A:$A,$D632),)</f>
        <v/>
      </c>
      <c r="L632" s="21" t="str">
        <v/>
      </c>
    </row>
    <row r="633">
      <c r="A633" s="32">
        <f>IF(AND(IFERROR($H633,0)*$M633&gt;0,$G$2=$L633),$H633/86400+DATE(1970,1,1)+IF($H633*1&gt;=$G$5,$G$6,0),)</f>
        <v>0</v>
      </c>
      <c r="B633" s="22" t="str">
        <v/>
      </c>
      <c r="C633" s="12" t="str">
        <f>IF($A633&lt;&gt;"",MINIFS(Merchant!$A:$A,Merchant!$B:$B,$G$2),)</f>
        <v/>
      </c>
      <c r="D633" s="12" t="s">
        <f>IF($A633&lt;&gt;"",$N633,)</f>
      </c>
      <c r="E633" s="12" t="str">
        <v/>
      </c>
      <c r="F633" s="11" t="str">
        <f>IF($A633&lt;&gt;"",MAXIFS(Token!$C:$C,Token!$A:$A,$D633),)</f>
        <v/>
      </c>
      <c r="L633" s="21" t="str">
        <v/>
      </c>
    </row>
    <row r="634">
      <c r="A634" s="32">
        <f>IF(AND(IFERROR($H634,0)*$M634&gt;0,$G$2=$L634),$H634/86400+DATE(1970,1,1)+IF($H634*1&gt;=$G$5,$G$6,0),)</f>
        <v>0</v>
      </c>
      <c r="B634" s="22" t="str">
        <v/>
      </c>
      <c r="C634" s="12" t="str">
        <f>IF($A634&lt;&gt;"",MINIFS(Merchant!$A:$A,Merchant!$B:$B,$G$2),)</f>
        <v/>
      </c>
      <c r="D634" s="12" t="s">
        <f>IF($A634&lt;&gt;"",$N634,)</f>
      </c>
      <c r="E634" s="12" t="str">
        <v/>
      </c>
      <c r="F634" s="11" t="str">
        <f>IF($A634&lt;&gt;"",MAXIFS(Token!$C:$C,Token!$A:$A,$D634),)</f>
        <v/>
      </c>
      <c r="L634" s="21" t="str">
        <v/>
      </c>
    </row>
    <row r="635">
      <c r="A635" s="32">
        <f>IF(AND(IFERROR($H635,0)*$M635&gt;0,$G$2=$L635),$H635/86400+DATE(1970,1,1)+IF($H635*1&gt;=$G$5,$G$6,0),)</f>
        <v>0</v>
      </c>
      <c r="B635" s="22" t="str">
        <v/>
      </c>
      <c r="C635" s="12" t="str">
        <f>IF($A635&lt;&gt;"",MINIFS(Merchant!$A:$A,Merchant!$B:$B,$G$2),)</f>
        <v/>
      </c>
      <c r="D635" s="12" t="s">
        <f>IF($A635&lt;&gt;"",$N635,)</f>
      </c>
      <c r="E635" s="12" t="str">
        <v/>
      </c>
      <c r="F635" s="11" t="str">
        <f>IF($A635&lt;&gt;"",MAXIFS(Token!$C:$C,Token!$A:$A,$D635),)</f>
        <v/>
      </c>
      <c r="L635" s="21" t="str">
        <v/>
      </c>
    </row>
    <row r="636">
      <c r="A636" s="32">
        <f>IF(AND(IFERROR($H636,0)*$M636&gt;0,$G$2=$L636),$H636/86400+DATE(1970,1,1)+IF($H636*1&gt;=$G$5,$G$6,0),)</f>
        <v>0</v>
      </c>
      <c r="B636" s="22" t="str">
        <v/>
      </c>
      <c r="C636" s="12" t="str">
        <f>IF($A636&lt;&gt;"",MINIFS(Merchant!$A:$A,Merchant!$B:$B,$G$2),)</f>
        <v/>
      </c>
      <c r="D636" s="12" t="s">
        <f>IF($A636&lt;&gt;"",$N636,)</f>
      </c>
      <c r="E636" s="12" t="str">
        <v/>
      </c>
      <c r="F636" s="11" t="str">
        <f>IF($A636&lt;&gt;"",MAXIFS(Token!$C:$C,Token!$A:$A,$D636),)</f>
        <v/>
      </c>
      <c r="L636" s="21" t="str">
        <v/>
      </c>
    </row>
    <row r="637">
      <c r="A637" s="32">
        <f>IF(AND(IFERROR($H637,0)*$M637&gt;0,$G$2=$L637),$H637/86400+DATE(1970,1,1)+IF($H637*1&gt;=$G$5,$G$6,0),)</f>
        <v>0</v>
      </c>
      <c r="B637" s="22" t="str">
        <v/>
      </c>
      <c r="C637" s="12" t="str">
        <f>IF($A637&lt;&gt;"",MINIFS(Merchant!$A:$A,Merchant!$B:$B,$G$2),)</f>
        <v/>
      </c>
      <c r="D637" s="12" t="s">
        <f>IF($A637&lt;&gt;"",$N637,)</f>
      </c>
      <c r="E637" s="12" t="str">
        <v/>
      </c>
      <c r="F637" s="11" t="str">
        <f>IF($A637&lt;&gt;"",MAXIFS(Token!$C:$C,Token!$A:$A,$D637),)</f>
        <v/>
      </c>
      <c r="L637" s="21" t="str">
        <v/>
      </c>
    </row>
    <row r="638">
      <c r="A638" s="32">
        <f>IF(AND(IFERROR($H638,0)*$M638&gt;0,$G$2=$L638),$H638/86400+DATE(1970,1,1)+IF($H638*1&gt;=$G$5,$G$6,0),)</f>
        <v>0</v>
      </c>
      <c r="B638" s="22" t="str">
        <v/>
      </c>
      <c r="C638" s="12" t="str">
        <f>IF($A638&lt;&gt;"",MINIFS(Merchant!$A:$A,Merchant!$B:$B,$G$2),)</f>
        <v/>
      </c>
      <c r="D638" s="12" t="s">
        <f>IF($A638&lt;&gt;"",$N638,)</f>
      </c>
      <c r="E638" s="12" t="str">
        <v/>
      </c>
      <c r="F638" s="11" t="str">
        <f>IF($A638&lt;&gt;"",MAXIFS(Token!$C:$C,Token!$A:$A,$D638),)</f>
        <v/>
      </c>
      <c r="L638" s="21" t="str">
        <v/>
      </c>
    </row>
    <row r="639">
      <c r="A639" s="32">
        <f>IF(AND(IFERROR($H639,0)*$M639&gt;0,$G$2=$L639),$H639/86400+DATE(1970,1,1)+IF($H639*1&gt;=$G$5,$G$6,0),)</f>
        <v>0</v>
      </c>
      <c r="B639" s="22" t="str">
        <v/>
      </c>
      <c r="C639" s="12" t="str">
        <f>IF($A639&lt;&gt;"",MINIFS(Merchant!$A:$A,Merchant!$B:$B,$G$2),)</f>
        <v/>
      </c>
      <c r="D639" s="12" t="s">
        <f>IF($A639&lt;&gt;"",$N639,)</f>
      </c>
      <c r="E639" s="12" t="str">
        <v/>
      </c>
      <c r="F639" s="11" t="str">
        <f>IF($A639&lt;&gt;"",MAXIFS(Token!$C:$C,Token!$A:$A,$D639),)</f>
        <v/>
      </c>
      <c r="L639" s="21" t="str">
        <v/>
      </c>
    </row>
    <row r="640">
      <c r="A640" s="32">
        <f>IF(AND(IFERROR($H640,0)*$M640&gt;0,$G$2=$L640),$H640/86400+DATE(1970,1,1)+IF($H640*1&gt;=$G$5,$G$6,0),)</f>
        <v>0</v>
      </c>
      <c r="B640" s="22" t="str">
        <v/>
      </c>
      <c r="C640" s="12" t="str">
        <f>IF($A640&lt;&gt;"",MINIFS(Merchant!$A:$A,Merchant!$B:$B,$G$2),)</f>
        <v/>
      </c>
      <c r="D640" s="12" t="s">
        <f>IF($A640&lt;&gt;"",$N640,)</f>
      </c>
      <c r="E640" s="12" t="str">
        <v/>
      </c>
      <c r="F640" s="11" t="str">
        <f>IF($A640&lt;&gt;"",MAXIFS(Token!$C:$C,Token!$A:$A,$D640),)</f>
        <v/>
      </c>
      <c r="L640" s="21" t="str">
        <v/>
      </c>
    </row>
    <row r="641">
      <c r="A641" s="32">
        <f>IF(AND(IFERROR($H641,0)*$M641&gt;0,$G$2=$L641),$H641/86400+DATE(1970,1,1)+IF($H641*1&gt;=$G$5,$G$6,0),)</f>
        <v>0</v>
      </c>
      <c r="B641" s="22" t="str">
        <v/>
      </c>
      <c r="C641" s="12" t="str">
        <f>IF($A641&lt;&gt;"",MINIFS(Merchant!$A:$A,Merchant!$B:$B,$G$2),)</f>
        <v/>
      </c>
      <c r="D641" s="12" t="s">
        <f>IF($A641&lt;&gt;"",$N641,)</f>
      </c>
      <c r="E641" s="12" t="str">
        <v/>
      </c>
      <c r="F641" s="11" t="str">
        <f>IF($A641&lt;&gt;"",MAXIFS(Token!$C:$C,Token!$A:$A,$D641),)</f>
        <v/>
      </c>
      <c r="L641" s="21" t="str">
        <v/>
      </c>
    </row>
    <row r="642">
      <c r="A642" s="32">
        <f>IF(AND(IFERROR($H642,0)*$M642&gt;0,$G$2=$L642),$H642/86400+DATE(1970,1,1)+IF($H642*1&gt;=$G$5,$G$6,0),)</f>
        <v>0</v>
      </c>
      <c r="B642" s="22" t="str">
        <v/>
      </c>
      <c r="C642" s="12" t="str">
        <f>IF($A642&lt;&gt;"",MINIFS(Merchant!$A:$A,Merchant!$B:$B,$G$2),)</f>
        <v/>
      </c>
      <c r="D642" s="12" t="s">
        <f>IF($A642&lt;&gt;"",$N642,)</f>
      </c>
      <c r="E642" s="12" t="str">
        <v/>
      </c>
      <c r="F642" s="11" t="str">
        <f>IF($A642&lt;&gt;"",MAXIFS(Token!$C:$C,Token!$A:$A,$D642),)</f>
        <v/>
      </c>
      <c r="L642" s="21" t="str">
        <v/>
      </c>
    </row>
    <row r="643">
      <c r="A643" s="32">
        <f>IF(AND(IFERROR($H643,0)*$M643&gt;0,$G$2=$L643),$H643/86400+DATE(1970,1,1)+IF($H643*1&gt;=$G$5,$G$6,0),)</f>
        <v>0</v>
      </c>
      <c r="B643" s="22" t="str">
        <v/>
      </c>
      <c r="C643" s="12" t="str">
        <f>IF($A643&lt;&gt;"",MINIFS(Merchant!$A:$A,Merchant!$B:$B,$G$2),)</f>
        <v/>
      </c>
      <c r="D643" s="12" t="s">
        <f>IF($A643&lt;&gt;"",$N643,)</f>
      </c>
      <c r="E643" s="12" t="str">
        <v/>
      </c>
      <c r="F643" s="11" t="str">
        <f>IF($A643&lt;&gt;"",MAXIFS(Token!$C:$C,Token!$A:$A,$D643),)</f>
        <v/>
      </c>
      <c r="L643" s="21" t="str">
        <v/>
      </c>
    </row>
    <row r="644">
      <c r="A644" s="32">
        <f>IF(AND(IFERROR($H644,0)*$M644&gt;0,$G$2=$L644),$H644/86400+DATE(1970,1,1)+IF($H644*1&gt;=$G$5,$G$6,0),)</f>
        <v>0</v>
      </c>
      <c r="B644" s="22" t="str">
        <v/>
      </c>
      <c r="C644" s="12" t="str">
        <f>IF($A644&lt;&gt;"",MINIFS(Merchant!$A:$A,Merchant!$B:$B,$G$2),)</f>
        <v/>
      </c>
      <c r="D644" s="12" t="s">
        <f>IF($A644&lt;&gt;"",$N644,)</f>
      </c>
      <c r="E644" s="12" t="str">
        <v/>
      </c>
      <c r="F644" s="11" t="str">
        <f>IF($A644&lt;&gt;"",MAXIFS(Token!$C:$C,Token!$A:$A,$D644),)</f>
        <v/>
      </c>
      <c r="L644" s="21" t="str">
        <v/>
      </c>
    </row>
    <row r="645">
      <c r="A645" s="32">
        <f>IF(AND(IFERROR($H645,0)*$M645&gt;0,$G$2=$L645),$H645/86400+DATE(1970,1,1)+IF($H645*1&gt;=$G$5,$G$6,0),)</f>
        <v>0</v>
      </c>
      <c r="B645" s="22" t="str">
        <v/>
      </c>
      <c r="C645" s="12" t="str">
        <f>IF($A645&lt;&gt;"",MINIFS(Merchant!$A:$A,Merchant!$B:$B,$G$2),)</f>
        <v/>
      </c>
      <c r="D645" s="12" t="s">
        <f>IF($A645&lt;&gt;"",$N645,)</f>
      </c>
      <c r="E645" s="12" t="str">
        <v/>
      </c>
      <c r="F645" s="11" t="str">
        <f>IF($A645&lt;&gt;"",MAXIFS(Token!$C:$C,Token!$A:$A,$D645),)</f>
        <v/>
      </c>
      <c r="L645" s="21" t="str">
        <v/>
      </c>
    </row>
    <row r="646">
      <c r="A646" s="32">
        <f>IF(AND(IFERROR($H646,0)*$M646&gt;0,$G$2=$L646),$H646/86400+DATE(1970,1,1)+IF($H646*1&gt;=$G$5,$G$6,0),)</f>
        <v>0</v>
      </c>
      <c r="B646" s="22" t="str">
        <v/>
      </c>
      <c r="C646" s="12" t="str">
        <f>IF($A646&lt;&gt;"",MINIFS(Merchant!$A:$A,Merchant!$B:$B,$G$2),)</f>
        <v/>
      </c>
      <c r="D646" s="12" t="s">
        <f>IF($A646&lt;&gt;"",$N646,)</f>
      </c>
      <c r="E646" s="12" t="str">
        <v/>
      </c>
      <c r="F646" s="11" t="str">
        <f>IF($A646&lt;&gt;"",MAXIFS(Token!$C:$C,Token!$A:$A,$D646),)</f>
        <v/>
      </c>
      <c r="L646" s="21" t="str">
        <v/>
      </c>
    </row>
    <row r="647">
      <c r="A647" s="32">
        <f>IF(AND(IFERROR($H647,0)*$M647&gt;0,$G$2=$L647),$H647/86400+DATE(1970,1,1)+IF($H647*1&gt;=$G$5,$G$6,0),)</f>
        <v>0</v>
      </c>
      <c r="B647" s="22" t="str">
        <v/>
      </c>
      <c r="C647" s="12" t="str">
        <f>IF($A647&lt;&gt;"",MINIFS(Merchant!$A:$A,Merchant!$B:$B,$G$2),)</f>
        <v/>
      </c>
      <c r="D647" s="12" t="s">
        <f>IF($A647&lt;&gt;"",$N647,)</f>
      </c>
      <c r="E647" s="12" t="str">
        <v/>
      </c>
      <c r="F647" s="11" t="str">
        <f>IF($A647&lt;&gt;"",MAXIFS(Token!$C:$C,Token!$A:$A,$D647),)</f>
        <v/>
      </c>
      <c r="L647" s="21" t="str">
        <v/>
      </c>
    </row>
    <row r="648">
      <c r="A648" s="32">
        <f>IF(AND(IFERROR($H648,0)*$M648&gt;0,$G$2=$L648),$H648/86400+DATE(1970,1,1)+IF($H648*1&gt;=$G$5,$G$6,0),)</f>
        <v>0</v>
      </c>
      <c r="B648" s="22" t="str">
        <v/>
      </c>
      <c r="C648" s="12" t="str">
        <f>IF($A648&lt;&gt;"",MINIFS(Merchant!$A:$A,Merchant!$B:$B,$G$2),)</f>
        <v/>
      </c>
      <c r="D648" s="12" t="s">
        <f>IF($A648&lt;&gt;"",$N648,)</f>
      </c>
      <c r="E648" s="12" t="str">
        <v/>
      </c>
      <c r="F648" s="11" t="str">
        <f>IF($A648&lt;&gt;"",MAXIFS(Token!$C:$C,Token!$A:$A,$D648),)</f>
        <v/>
      </c>
      <c r="L648" s="21" t="str">
        <v/>
      </c>
    </row>
    <row r="649">
      <c r="A649" s="32">
        <f>IF(AND(IFERROR($H649,0)*$M649&gt;0,$G$2=$L649),$H649/86400+DATE(1970,1,1)+IF($H649*1&gt;=$G$5,$G$6,0),)</f>
        <v>0</v>
      </c>
      <c r="B649" s="22" t="str">
        <v/>
      </c>
      <c r="C649" s="12" t="str">
        <f>IF($A649&lt;&gt;"",MINIFS(Merchant!$A:$A,Merchant!$B:$B,$G$2),)</f>
        <v/>
      </c>
      <c r="D649" s="12" t="s">
        <f>IF($A649&lt;&gt;"",$N649,)</f>
      </c>
      <c r="E649" s="12" t="str">
        <v/>
      </c>
      <c r="F649" s="11" t="str">
        <f>IF($A649&lt;&gt;"",MAXIFS(Token!$C:$C,Token!$A:$A,$D649),)</f>
        <v/>
      </c>
      <c r="L649" s="21" t="str">
        <v/>
      </c>
    </row>
    <row r="650">
      <c r="A650" s="32">
        <f>IF(AND(IFERROR($H650,0)*$M650&gt;0,$G$2=$L650),$H650/86400+DATE(1970,1,1)+IF($H650*1&gt;=$G$5,$G$6,0),)</f>
        <v>0</v>
      </c>
      <c r="B650" s="22" t="str">
        <v/>
      </c>
      <c r="C650" s="12" t="str">
        <f>IF($A650&lt;&gt;"",MINIFS(Merchant!$A:$A,Merchant!$B:$B,$G$2),)</f>
        <v/>
      </c>
      <c r="D650" s="12" t="s">
        <f>IF($A650&lt;&gt;"",$N650,)</f>
      </c>
      <c r="E650" s="12" t="str">
        <v/>
      </c>
      <c r="F650" s="11" t="str">
        <f>IF($A650&lt;&gt;"",MAXIFS(Token!$C:$C,Token!$A:$A,$D650),)</f>
        <v/>
      </c>
      <c r="L650" s="21" t="str">
        <v/>
      </c>
    </row>
    <row r="651">
      <c r="A651" s="32">
        <f>IF(AND(IFERROR($H651,0)*$M651&gt;0,$G$2=$L651),$H651/86400+DATE(1970,1,1)+IF($H651*1&gt;=$G$5,$G$6,0),)</f>
        <v>0</v>
      </c>
      <c r="B651" s="22" t="str">
        <v/>
      </c>
      <c r="C651" s="12" t="str">
        <f>IF($A651&lt;&gt;"",MINIFS(Merchant!$A:$A,Merchant!$B:$B,$G$2),)</f>
        <v/>
      </c>
      <c r="D651" s="12" t="s">
        <f>IF($A651&lt;&gt;"",$N651,)</f>
      </c>
      <c r="E651" s="12" t="str">
        <v/>
      </c>
      <c r="F651" s="11" t="str">
        <f>IF($A651&lt;&gt;"",MAXIFS(Token!$C:$C,Token!$A:$A,$D651),)</f>
        <v/>
      </c>
      <c r="L651" s="21" t="str">
        <v/>
      </c>
    </row>
    <row r="652">
      <c r="A652" s="32">
        <f>IF(AND(IFERROR($H652,0)*$M652&gt;0,$G$2=$L652),$H652/86400+DATE(1970,1,1)+IF($H652*1&gt;=$G$5,$G$6,0),)</f>
        <v>0</v>
      </c>
      <c r="B652" s="22" t="str">
        <v/>
      </c>
      <c r="C652" s="12" t="str">
        <f>IF($A652&lt;&gt;"",MINIFS(Merchant!$A:$A,Merchant!$B:$B,$G$2),)</f>
        <v/>
      </c>
      <c r="D652" s="12" t="s">
        <f>IF($A652&lt;&gt;"",$N652,)</f>
      </c>
      <c r="E652" s="12" t="str">
        <v/>
      </c>
      <c r="F652" s="11" t="str">
        <f>IF($A652&lt;&gt;"",MAXIFS(Token!$C:$C,Token!$A:$A,$D652),)</f>
        <v/>
      </c>
      <c r="L652" s="21" t="str">
        <v/>
      </c>
    </row>
    <row r="653">
      <c r="A653" s="32">
        <f>IF(AND(IFERROR($H653,0)*$M653&gt;0,$G$2=$L653),$H653/86400+DATE(1970,1,1)+IF($H653*1&gt;=$G$5,$G$6,0),)</f>
        <v>0</v>
      </c>
      <c r="B653" s="22" t="str">
        <v/>
      </c>
      <c r="C653" s="12" t="str">
        <f>IF($A653&lt;&gt;"",MINIFS(Merchant!$A:$A,Merchant!$B:$B,$G$2),)</f>
        <v/>
      </c>
      <c r="D653" s="12" t="s">
        <f>IF($A653&lt;&gt;"",$N653,)</f>
      </c>
      <c r="E653" s="12" t="str">
        <v/>
      </c>
      <c r="F653" s="11" t="str">
        <f>IF($A653&lt;&gt;"",MAXIFS(Token!$C:$C,Token!$A:$A,$D653),)</f>
        <v/>
      </c>
      <c r="L653" s="21" t="str">
        <v/>
      </c>
    </row>
    <row r="654">
      <c r="A654" s="32">
        <f>IF(AND(IFERROR($H654,0)*$M654&gt;0,$G$2=$L654),$H654/86400+DATE(1970,1,1)+IF($H654*1&gt;=$G$5,$G$6,0),)</f>
        <v>0</v>
      </c>
      <c r="B654" s="22" t="str">
        <v/>
      </c>
      <c r="C654" s="12" t="str">
        <f>IF($A654&lt;&gt;"",MINIFS(Merchant!$A:$A,Merchant!$B:$B,$G$2),)</f>
        <v/>
      </c>
      <c r="D654" s="12" t="s">
        <f>IF($A654&lt;&gt;"",$N654,)</f>
      </c>
      <c r="E654" s="12" t="str">
        <v/>
      </c>
      <c r="F654" s="11" t="str">
        <f>IF($A654&lt;&gt;"",MAXIFS(Token!$C:$C,Token!$A:$A,$D654),)</f>
        <v/>
      </c>
      <c r="L654" s="21" t="str">
        <v/>
      </c>
    </row>
    <row r="655">
      <c r="A655" s="32">
        <f>IF(AND(IFERROR($H655,0)*$M655&gt;0,$G$2=$L655),$H655/86400+DATE(1970,1,1)+IF($H655*1&gt;=$G$5,$G$6,0),)</f>
        <v>0</v>
      </c>
      <c r="B655" s="22" t="str">
        <v/>
      </c>
      <c r="C655" s="12" t="str">
        <f>IF($A655&lt;&gt;"",MINIFS(Merchant!$A:$A,Merchant!$B:$B,$G$2),)</f>
        <v/>
      </c>
      <c r="D655" s="12" t="s">
        <f>IF($A655&lt;&gt;"",$N655,)</f>
      </c>
      <c r="E655" s="12" t="str">
        <v/>
      </c>
      <c r="F655" s="11" t="str">
        <f>IF($A655&lt;&gt;"",MAXIFS(Token!$C:$C,Token!$A:$A,$D655),)</f>
        <v/>
      </c>
      <c r="L655" s="21" t="str">
        <v/>
      </c>
    </row>
    <row r="656">
      <c r="A656" s="32">
        <f>IF(AND(IFERROR($H656,0)*$M656&gt;0,$G$2=$L656),$H656/86400+DATE(1970,1,1)+IF($H656*1&gt;=$G$5,$G$6,0),)</f>
        <v>0</v>
      </c>
      <c r="B656" s="22" t="str">
        <v/>
      </c>
      <c r="C656" s="12" t="str">
        <f>IF($A656&lt;&gt;"",MINIFS(Merchant!$A:$A,Merchant!$B:$B,$G$2),)</f>
        <v/>
      </c>
      <c r="D656" s="12" t="s">
        <f>IF($A656&lt;&gt;"",$N656,)</f>
      </c>
      <c r="E656" s="12" t="str">
        <v/>
      </c>
      <c r="F656" s="11" t="str">
        <f>IF($A656&lt;&gt;"",MAXIFS(Token!$C:$C,Token!$A:$A,$D656),)</f>
        <v/>
      </c>
      <c r="L656" s="21" t="str">
        <v/>
      </c>
    </row>
    <row r="657">
      <c r="A657" s="32">
        <f>IF(AND(IFERROR($H657,0)*$M657&gt;0,$G$2=$L657),$H657/86400+DATE(1970,1,1)+IF($H657*1&gt;=$G$5,$G$6,0),)</f>
        <v>0</v>
      </c>
      <c r="B657" s="22" t="str">
        <v/>
      </c>
      <c r="C657" s="12" t="str">
        <f>IF($A657&lt;&gt;"",MINIFS(Merchant!$A:$A,Merchant!$B:$B,$G$2),)</f>
        <v/>
      </c>
      <c r="D657" s="12" t="s">
        <f>IF($A657&lt;&gt;"",$N657,)</f>
      </c>
      <c r="E657" s="12" t="str">
        <v/>
      </c>
      <c r="F657" s="11" t="str">
        <f>IF($A657&lt;&gt;"",MAXIFS(Token!$C:$C,Token!$A:$A,$D657),)</f>
        <v/>
      </c>
      <c r="L657" s="21" t="str">
        <v/>
      </c>
    </row>
    <row r="658">
      <c r="A658" s="32">
        <f>IF(AND(IFERROR($H658,0)*$M658&gt;0,$G$2=$L658),$H658/86400+DATE(1970,1,1)+IF($H658*1&gt;=$G$5,$G$6,0),)</f>
        <v>0</v>
      </c>
      <c r="B658" s="22" t="str">
        <v/>
      </c>
      <c r="C658" s="12" t="str">
        <f>IF($A658&lt;&gt;"",MINIFS(Merchant!$A:$A,Merchant!$B:$B,$G$2),)</f>
        <v/>
      </c>
      <c r="D658" s="12" t="s">
        <f>IF($A658&lt;&gt;"",$N658,)</f>
      </c>
      <c r="E658" s="12" t="str">
        <v/>
      </c>
      <c r="F658" s="11" t="str">
        <f>IF($A658&lt;&gt;"",MAXIFS(Token!$C:$C,Token!$A:$A,$D658),)</f>
        <v/>
      </c>
      <c r="L658" s="21" t="str">
        <v/>
      </c>
    </row>
    <row r="659">
      <c r="A659" s="32">
        <f>IF(AND(IFERROR($H659,0)*$M659&gt;0,$G$2=$L659),$H659/86400+DATE(1970,1,1)+IF($H659*1&gt;=$G$5,$G$6,0),)</f>
        <v>0</v>
      </c>
      <c r="B659" s="22" t="str">
        <v/>
      </c>
      <c r="C659" s="12" t="str">
        <f>IF($A659&lt;&gt;"",MINIFS(Merchant!$A:$A,Merchant!$B:$B,$G$2),)</f>
        <v/>
      </c>
      <c r="D659" s="12" t="s">
        <f>IF($A659&lt;&gt;"",$N659,)</f>
      </c>
      <c r="E659" s="12" t="str">
        <v/>
      </c>
      <c r="F659" s="11" t="str">
        <f>IF($A659&lt;&gt;"",MAXIFS(Token!$C:$C,Token!$A:$A,$D659),)</f>
        <v/>
      </c>
      <c r="L659" s="21" t="str">
        <v/>
      </c>
    </row>
    <row r="660">
      <c r="A660" s="32">
        <f>IF(AND(IFERROR($H660,0)*$M660&gt;0,$G$2=$L660),$H660/86400+DATE(1970,1,1)+IF($H660*1&gt;=$G$5,$G$6,0),)</f>
        <v>0</v>
      </c>
      <c r="B660" s="22" t="str">
        <v/>
      </c>
      <c r="C660" s="12" t="str">
        <f>IF($A660&lt;&gt;"",MINIFS(Merchant!$A:$A,Merchant!$B:$B,$G$2),)</f>
        <v/>
      </c>
      <c r="D660" s="12" t="s">
        <f>IF($A660&lt;&gt;"",$N660,)</f>
      </c>
      <c r="E660" s="12" t="str">
        <v/>
      </c>
      <c r="F660" s="11" t="str">
        <f>IF($A660&lt;&gt;"",MAXIFS(Token!$C:$C,Token!$A:$A,$D660),)</f>
        <v/>
      </c>
      <c r="L660" s="21" t="str">
        <v/>
      </c>
    </row>
    <row r="661">
      <c r="A661" s="32">
        <f>IF(AND(IFERROR($H661,0)*$M661&gt;0,$G$2=$L661),$H661/86400+DATE(1970,1,1)+IF($H661*1&gt;=$G$5,$G$6,0),)</f>
        <v>0</v>
      </c>
      <c r="B661" s="22" t="str">
        <v/>
      </c>
      <c r="C661" s="12" t="str">
        <f>IF($A661&lt;&gt;"",MINIFS(Merchant!$A:$A,Merchant!$B:$B,$G$2),)</f>
        <v/>
      </c>
      <c r="D661" s="12" t="s">
        <f>IF($A661&lt;&gt;"",$N661,)</f>
      </c>
      <c r="E661" s="12" t="str">
        <v/>
      </c>
      <c r="F661" s="11" t="str">
        <f>IF($A661&lt;&gt;"",MAXIFS(Token!$C:$C,Token!$A:$A,$D661),)</f>
        <v/>
      </c>
      <c r="L661" s="21" t="str">
        <v/>
      </c>
    </row>
    <row r="662">
      <c r="A662" s="32">
        <f>IF(AND(IFERROR($H662,0)*$M662&gt;0,$G$2=$L662),$H662/86400+DATE(1970,1,1)+IF($H662*1&gt;=$G$5,$G$6,0),)</f>
        <v>0</v>
      </c>
      <c r="B662" s="22" t="str">
        <v/>
      </c>
      <c r="C662" s="12" t="str">
        <f>IF($A662&lt;&gt;"",MINIFS(Merchant!$A:$A,Merchant!$B:$B,$G$2),)</f>
        <v/>
      </c>
      <c r="D662" s="12" t="s">
        <f>IF($A662&lt;&gt;"",$N662,)</f>
      </c>
      <c r="E662" s="12" t="str">
        <v/>
      </c>
      <c r="F662" s="11" t="str">
        <f>IF($A662&lt;&gt;"",MAXIFS(Token!$C:$C,Token!$A:$A,$D662),)</f>
        <v/>
      </c>
      <c r="L662" s="21" t="str">
        <v/>
      </c>
    </row>
    <row r="663">
      <c r="A663" s="32">
        <f>IF(AND(IFERROR($H663,0)*$M663&gt;0,$G$2=$L663),$H663/86400+DATE(1970,1,1)+IF($H663*1&gt;=$G$5,$G$6,0),)</f>
        <v>0</v>
      </c>
      <c r="B663" s="22" t="str">
        <v/>
      </c>
      <c r="C663" s="12" t="str">
        <f>IF($A663&lt;&gt;"",MINIFS(Merchant!$A:$A,Merchant!$B:$B,$G$2),)</f>
        <v/>
      </c>
      <c r="D663" s="12" t="s">
        <f>IF($A663&lt;&gt;"",$N663,)</f>
      </c>
      <c r="E663" s="12" t="str">
        <v/>
      </c>
      <c r="F663" s="11" t="str">
        <f>IF($A663&lt;&gt;"",MAXIFS(Token!$C:$C,Token!$A:$A,$D663),)</f>
        <v/>
      </c>
      <c r="L663" s="21" t="str">
        <v/>
      </c>
    </row>
    <row r="664">
      <c r="A664" s="32">
        <f>IF(AND(IFERROR($H664,0)*$M664&gt;0,$G$2=$L664),$H664/86400+DATE(1970,1,1)+IF($H664*1&gt;=$G$5,$G$6,0),)</f>
        <v>0</v>
      </c>
      <c r="B664" s="22" t="str">
        <v/>
      </c>
      <c r="C664" s="12" t="str">
        <f>IF($A664&lt;&gt;"",MINIFS(Merchant!$A:$A,Merchant!$B:$B,$G$2),)</f>
        <v/>
      </c>
      <c r="D664" s="12" t="s">
        <f>IF($A664&lt;&gt;"",$N664,)</f>
      </c>
      <c r="E664" s="12" t="str">
        <v/>
      </c>
      <c r="F664" s="11" t="str">
        <f>IF($A664&lt;&gt;"",MAXIFS(Token!$C:$C,Token!$A:$A,$D664),)</f>
        <v/>
      </c>
      <c r="L664" s="21" t="str">
        <v/>
      </c>
    </row>
    <row r="665">
      <c r="A665" s="32">
        <f>IF(AND(IFERROR($H665,0)*$M665&gt;0,$G$2=$L665),$H665/86400+DATE(1970,1,1)+IF($H665*1&gt;=$G$5,$G$6,0),)</f>
        <v>0</v>
      </c>
      <c r="B665" s="22" t="str">
        <v/>
      </c>
      <c r="C665" s="12" t="str">
        <f>IF($A665&lt;&gt;"",MINIFS(Merchant!$A:$A,Merchant!$B:$B,$G$2),)</f>
        <v/>
      </c>
      <c r="D665" s="12" t="s">
        <f>IF($A665&lt;&gt;"",$N665,)</f>
      </c>
      <c r="E665" s="12" t="str">
        <v/>
      </c>
      <c r="F665" s="11" t="str">
        <f>IF($A665&lt;&gt;"",MAXIFS(Token!$C:$C,Token!$A:$A,$D665),)</f>
        <v/>
      </c>
      <c r="L665" s="21" t="str">
        <v/>
      </c>
    </row>
    <row r="666">
      <c r="A666" s="32">
        <f>IF(AND(IFERROR($H666,0)*$M666&gt;0,$G$2=$L666),$H666/86400+DATE(1970,1,1)+IF($H666*1&gt;=$G$5,$G$6,0),)</f>
        <v>0</v>
      </c>
      <c r="B666" s="22" t="str">
        <v/>
      </c>
      <c r="C666" s="12" t="str">
        <f>IF($A666&lt;&gt;"",MINIFS(Merchant!$A:$A,Merchant!$B:$B,$G$2),)</f>
        <v/>
      </c>
      <c r="D666" s="12" t="s">
        <f>IF($A666&lt;&gt;"",$N666,)</f>
      </c>
      <c r="E666" s="12" t="str">
        <v/>
      </c>
      <c r="F666" s="11" t="str">
        <f>IF($A666&lt;&gt;"",MAXIFS(Token!$C:$C,Token!$A:$A,$D666),)</f>
        <v/>
      </c>
      <c r="L666" s="21" t="str">
        <v/>
      </c>
    </row>
    <row r="667">
      <c r="A667" s="32">
        <f>IF(AND(IFERROR($H667,0)*$M667&gt;0,$G$2=$L667),$H667/86400+DATE(1970,1,1)+IF($H667*1&gt;=$G$5,$G$6,0),)</f>
        <v>0</v>
      </c>
      <c r="B667" s="22" t="str">
        <v/>
      </c>
      <c r="C667" s="12" t="str">
        <f>IF($A667&lt;&gt;"",MINIFS(Merchant!$A:$A,Merchant!$B:$B,$G$2),)</f>
        <v/>
      </c>
      <c r="D667" s="12" t="s">
        <f>IF($A667&lt;&gt;"",$N667,)</f>
      </c>
      <c r="E667" s="12" t="str">
        <v/>
      </c>
      <c r="F667" s="11" t="str">
        <f>IF($A667&lt;&gt;"",MAXIFS(Token!$C:$C,Token!$A:$A,$D667),)</f>
        <v/>
      </c>
      <c r="L667" s="21" t="str">
        <v/>
      </c>
    </row>
    <row r="668">
      <c r="A668" s="32">
        <f>IF(AND(IFERROR($H668,0)*$M668&gt;0,$G$2=$L668),$H668/86400+DATE(1970,1,1)+IF($H668*1&gt;=$G$5,$G$6,0),)</f>
        <v>0</v>
      </c>
      <c r="B668" s="22" t="str">
        <v/>
      </c>
      <c r="C668" s="12" t="str">
        <f>IF($A668&lt;&gt;"",MINIFS(Merchant!$A:$A,Merchant!$B:$B,$G$2),)</f>
        <v/>
      </c>
      <c r="D668" s="12" t="s">
        <f>IF($A668&lt;&gt;"",$N668,)</f>
      </c>
      <c r="E668" s="12" t="str">
        <v/>
      </c>
      <c r="F668" s="11" t="str">
        <f>IF($A668&lt;&gt;"",MAXIFS(Token!$C:$C,Token!$A:$A,$D668),)</f>
        <v/>
      </c>
      <c r="L668" s="21" t="str">
        <v/>
      </c>
    </row>
    <row r="669">
      <c r="A669" s="32">
        <f>IF(AND(IFERROR($H669,0)*$M669&gt;0,$G$2=$L669),$H669/86400+DATE(1970,1,1)+IF($H669*1&gt;=$G$5,$G$6,0),)</f>
        <v>0</v>
      </c>
      <c r="B669" s="22" t="str">
        <v/>
      </c>
      <c r="C669" s="12" t="str">
        <f>IF($A669&lt;&gt;"",MINIFS(Merchant!$A:$A,Merchant!$B:$B,$G$2),)</f>
        <v/>
      </c>
      <c r="D669" s="12" t="s">
        <f>IF($A669&lt;&gt;"",$N669,)</f>
      </c>
      <c r="E669" s="12" t="str">
        <v/>
      </c>
      <c r="F669" s="11" t="str">
        <f>IF($A669&lt;&gt;"",MAXIFS(Token!$C:$C,Token!$A:$A,$D669),)</f>
        <v/>
      </c>
      <c r="L669" s="21" t="str">
        <v/>
      </c>
    </row>
    <row r="670">
      <c r="A670" s="32">
        <f>IF(AND(IFERROR($H670,0)*$M670&gt;0,$G$2=$L670),$H670/86400+DATE(1970,1,1)+IF($H670*1&gt;=$G$5,$G$6,0),)</f>
        <v>0</v>
      </c>
      <c r="B670" s="22" t="str">
        <v/>
      </c>
      <c r="C670" s="12" t="str">
        <f>IF($A670&lt;&gt;"",MINIFS(Merchant!$A:$A,Merchant!$B:$B,$G$2),)</f>
        <v/>
      </c>
      <c r="D670" s="12" t="s">
        <f>IF($A670&lt;&gt;"",$N670,)</f>
      </c>
      <c r="E670" s="12" t="str">
        <v/>
      </c>
      <c r="F670" s="11" t="str">
        <f>IF($A670&lt;&gt;"",MAXIFS(Token!$C:$C,Token!$A:$A,$D670),)</f>
        <v/>
      </c>
      <c r="L670" s="21" t="str">
        <v/>
      </c>
    </row>
    <row r="671">
      <c r="A671" s="32">
        <f>IF(AND(IFERROR($H671,0)*$M671&gt;0,$G$2=$L671),$H671/86400+DATE(1970,1,1)+IF($H671*1&gt;=$G$5,$G$6,0),)</f>
        <v>0</v>
      </c>
      <c r="B671" s="22" t="str">
        <v/>
      </c>
      <c r="C671" s="12" t="str">
        <f>IF($A671&lt;&gt;"",MINIFS(Merchant!$A:$A,Merchant!$B:$B,$G$2),)</f>
        <v/>
      </c>
      <c r="D671" s="12" t="s">
        <f>IF($A671&lt;&gt;"",$N671,)</f>
      </c>
      <c r="E671" s="12" t="str">
        <v/>
      </c>
      <c r="F671" s="11" t="str">
        <f>IF($A671&lt;&gt;"",MAXIFS(Token!$C:$C,Token!$A:$A,$D671),)</f>
        <v/>
      </c>
      <c r="L671" s="21" t="str">
        <v/>
      </c>
    </row>
    <row r="672">
      <c r="A672" s="32">
        <f>IF(AND(IFERROR($H672,0)*$M672&gt;0,$G$2=$L672),$H672/86400+DATE(1970,1,1)+IF($H672*1&gt;=$G$5,$G$6,0),)</f>
        <v>0</v>
      </c>
      <c r="B672" s="22" t="str">
        <v/>
      </c>
      <c r="C672" s="12" t="str">
        <f>IF($A672&lt;&gt;"",MINIFS(Merchant!$A:$A,Merchant!$B:$B,$G$2),)</f>
        <v/>
      </c>
      <c r="D672" s="12" t="s">
        <f>IF($A672&lt;&gt;"",$N672,)</f>
      </c>
      <c r="E672" s="12" t="str">
        <v/>
      </c>
      <c r="F672" s="11" t="str">
        <f>IF($A672&lt;&gt;"",MAXIFS(Token!$C:$C,Token!$A:$A,$D672),)</f>
        <v/>
      </c>
      <c r="L672" s="21" t="str">
        <v/>
      </c>
    </row>
    <row r="673">
      <c r="A673" s="32">
        <f>IF(AND(IFERROR($H673,0)*$M673&gt;0,$G$2=$L673),$H673/86400+DATE(1970,1,1)+IF($H673*1&gt;=$G$5,$G$6,0),)</f>
        <v>0</v>
      </c>
      <c r="B673" s="22" t="str">
        <v/>
      </c>
      <c r="C673" s="12" t="str">
        <f>IF($A673&lt;&gt;"",MINIFS(Merchant!$A:$A,Merchant!$B:$B,$G$2),)</f>
        <v/>
      </c>
      <c r="D673" s="12" t="s">
        <f>IF($A673&lt;&gt;"",$N673,)</f>
      </c>
      <c r="E673" s="12" t="str">
        <v/>
      </c>
      <c r="F673" s="11" t="str">
        <f>IF($A673&lt;&gt;"",MAXIFS(Token!$C:$C,Token!$A:$A,$D673),)</f>
        <v/>
      </c>
      <c r="L673" s="21" t="str">
        <v/>
      </c>
    </row>
    <row r="674">
      <c r="A674" s="32">
        <f>IF(AND(IFERROR($H674,0)*$M674&gt;0,$G$2=$L674),$H674/86400+DATE(1970,1,1)+IF($H674*1&gt;=$G$5,$G$6,0),)</f>
        <v>0</v>
      </c>
      <c r="B674" s="22" t="str">
        <v/>
      </c>
      <c r="C674" s="12" t="str">
        <f>IF($A674&lt;&gt;"",MINIFS(Merchant!$A:$A,Merchant!$B:$B,$G$2),)</f>
        <v/>
      </c>
      <c r="D674" s="12" t="s">
        <f>IF($A674&lt;&gt;"",$N674,)</f>
      </c>
      <c r="E674" s="12" t="str">
        <v/>
      </c>
      <c r="F674" s="11" t="str">
        <f>IF($A674&lt;&gt;"",MAXIFS(Token!$C:$C,Token!$A:$A,$D674),)</f>
        <v/>
      </c>
      <c r="L674" s="21" t="str">
        <v/>
      </c>
    </row>
    <row r="675">
      <c r="A675" s="32">
        <f>IF(AND(IFERROR($H675,0)*$M675&gt;0,$G$2=$L675),$H675/86400+DATE(1970,1,1)+IF($H675*1&gt;=$G$5,$G$6,0),)</f>
        <v>0</v>
      </c>
      <c r="B675" s="22" t="str">
        <v/>
      </c>
      <c r="C675" s="12" t="str">
        <f>IF($A675&lt;&gt;"",MINIFS(Merchant!$A:$A,Merchant!$B:$B,$G$2),)</f>
        <v/>
      </c>
      <c r="D675" s="12" t="s">
        <f>IF($A675&lt;&gt;"",$N675,)</f>
      </c>
      <c r="E675" s="12" t="str">
        <v/>
      </c>
      <c r="F675" s="11" t="str">
        <f>IF($A675&lt;&gt;"",MAXIFS(Token!$C:$C,Token!$A:$A,$D675),)</f>
        <v/>
      </c>
      <c r="L675" s="21" t="str">
        <v/>
      </c>
    </row>
    <row r="676">
      <c r="A676" s="32">
        <f>IF(AND(IFERROR($H676,0)*$M676&gt;0,$G$2=$L676),$H676/86400+DATE(1970,1,1)+IF($H676*1&gt;=$G$5,$G$6,0),)</f>
        <v>0</v>
      </c>
      <c r="B676" s="22" t="str">
        <v/>
      </c>
      <c r="C676" s="12" t="str">
        <f>IF($A676&lt;&gt;"",MINIFS(Merchant!$A:$A,Merchant!$B:$B,$G$2),)</f>
        <v/>
      </c>
      <c r="D676" s="12" t="s">
        <f>IF($A676&lt;&gt;"",$N676,)</f>
      </c>
      <c r="E676" s="12" t="str">
        <v/>
      </c>
      <c r="F676" s="11" t="str">
        <f>IF($A676&lt;&gt;"",MAXIFS(Token!$C:$C,Token!$A:$A,$D676),)</f>
        <v/>
      </c>
      <c r="L676" s="21" t="str">
        <v/>
      </c>
    </row>
    <row r="677">
      <c r="A677" s="32">
        <f>IF(AND(IFERROR($H677,0)*$M677&gt;0,$G$2=$L677),$H677/86400+DATE(1970,1,1)+IF($H677*1&gt;=$G$5,$G$6,0),)</f>
        <v>0</v>
      </c>
      <c r="B677" s="22" t="str">
        <v/>
      </c>
      <c r="C677" s="12" t="str">
        <f>IF($A677&lt;&gt;"",MINIFS(Merchant!$A:$A,Merchant!$B:$B,$G$2),)</f>
        <v/>
      </c>
      <c r="D677" s="12" t="s">
        <f>IF($A677&lt;&gt;"",$N677,)</f>
      </c>
      <c r="E677" s="12" t="str">
        <v/>
      </c>
      <c r="F677" s="11" t="str">
        <f>IF($A677&lt;&gt;"",MAXIFS(Token!$C:$C,Token!$A:$A,$D677),)</f>
        <v/>
      </c>
      <c r="L677" s="21" t="str">
        <v/>
      </c>
    </row>
    <row r="678">
      <c r="A678" s="32">
        <f>IF(AND(IFERROR($H678,0)*$M678&gt;0,$G$2=$L678),$H678/86400+DATE(1970,1,1)+IF($H678*1&gt;=$G$5,$G$6,0),)</f>
        <v>0</v>
      </c>
      <c r="B678" s="22" t="str">
        <v/>
      </c>
      <c r="C678" s="12" t="str">
        <f>IF($A678&lt;&gt;"",MINIFS(Merchant!$A:$A,Merchant!$B:$B,$G$2),)</f>
        <v/>
      </c>
      <c r="D678" s="12" t="s">
        <f>IF($A678&lt;&gt;"",$N678,)</f>
      </c>
      <c r="E678" s="12" t="str">
        <v/>
      </c>
      <c r="F678" s="11" t="str">
        <f>IF($A678&lt;&gt;"",MAXIFS(Token!$C:$C,Token!$A:$A,$D678),)</f>
        <v/>
      </c>
      <c r="L678" s="21" t="str">
        <v/>
      </c>
    </row>
    <row r="679">
      <c r="A679" s="32">
        <f>IF(AND(IFERROR($H679,0)*$M679&gt;0,$G$2=$L679),$H679/86400+DATE(1970,1,1)+IF($H679*1&gt;=$G$5,$G$6,0),)</f>
        <v>0</v>
      </c>
      <c r="B679" s="22" t="str">
        <v/>
      </c>
      <c r="C679" s="12" t="str">
        <f>IF($A679&lt;&gt;"",MINIFS(Merchant!$A:$A,Merchant!$B:$B,$G$2),)</f>
        <v/>
      </c>
      <c r="D679" s="12" t="s">
        <f>IF($A679&lt;&gt;"",$N679,)</f>
      </c>
      <c r="E679" s="12" t="str">
        <v/>
      </c>
      <c r="F679" s="11" t="str">
        <f>IF($A679&lt;&gt;"",MAXIFS(Token!$C:$C,Token!$A:$A,$D679),)</f>
        <v/>
      </c>
      <c r="L679" s="21" t="str">
        <v/>
      </c>
    </row>
    <row r="680">
      <c r="A680" s="32">
        <f>IF(AND(IFERROR($H680,0)*$M680&gt;0,$G$2=$L680),$H680/86400+DATE(1970,1,1)+IF($H680*1&gt;=$G$5,$G$6,0),)</f>
        <v>0</v>
      </c>
      <c r="B680" s="22" t="str">
        <v/>
      </c>
      <c r="C680" s="12" t="str">
        <f>IF($A680&lt;&gt;"",MINIFS(Merchant!$A:$A,Merchant!$B:$B,$G$2),)</f>
        <v/>
      </c>
      <c r="D680" s="12" t="s">
        <f>IF($A680&lt;&gt;"",$N680,)</f>
      </c>
      <c r="E680" s="12" t="str">
        <v/>
      </c>
      <c r="F680" s="11" t="str">
        <f>IF($A680&lt;&gt;"",MAXIFS(Token!$C:$C,Token!$A:$A,$D680),)</f>
        <v/>
      </c>
      <c r="L680" s="21" t="str">
        <v/>
      </c>
    </row>
    <row r="681">
      <c r="A681" s="32">
        <f>IF(AND(IFERROR($H681,0)*$M681&gt;0,$G$2=$L681),$H681/86400+DATE(1970,1,1)+IF($H681*1&gt;=$G$5,$G$6,0),)</f>
        <v>0</v>
      </c>
      <c r="B681" s="22" t="str">
        <v/>
      </c>
      <c r="C681" s="12" t="str">
        <f>IF($A681&lt;&gt;"",MINIFS(Merchant!$A:$A,Merchant!$B:$B,$G$2),)</f>
        <v/>
      </c>
      <c r="D681" s="12" t="s">
        <f>IF($A681&lt;&gt;"",$N681,)</f>
      </c>
      <c r="E681" s="12" t="str">
        <v/>
      </c>
      <c r="F681" s="11" t="str">
        <f>IF($A681&lt;&gt;"",MAXIFS(Token!$C:$C,Token!$A:$A,$D681),)</f>
        <v/>
      </c>
      <c r="L681" s="21" t="str">
        <v/>
      </c>
    </row>
    <row r="682">
      <c r="A682" s="32">
        <f>IF(AND(IFERROR($H682,0)*$M682&gt;0,$G$2=$L682),$H682/86400+DATE(1970,1,1)+IF($H682*1&gt;=$G$5,$G$6,0),)</f>
        <v>0</v>
      </c>
      <c r="B682" s="22" t="str">
        <v/>
      </c>
      <c r="C682" s="12" t="str">
        <f>IF($A682&lt;&gt;"",MINIFS(Merchant!$A:$A,Merchant!$B:$B,$G$2),)</f>
        <v/>
      </c>
      <c r="D682" s="12" t="s">
        <f>IF($A682&lt;&gt;"",$N682,)</f>
      </c>
      <c r="E682" s="12" t="str">
        <v/>
      </c>
      <c r="F682" s="11" t="str">
        <f>IF($A682&lt;&gt;"",MAXIFS(Token!$C:$C,Token!$A:$A,$D682),)</f>
        <v/>
      </c>
      <c r="L682" s="21" t="str">
        <v/>
      </c>
    </row>
    <row r="683">
      <c r="A683" s="32">
        <f>IF(AND(IFERROR($H683,0)*$M683&gt;0,$G$2=$L683),$H683/86400+DATE(1970,1,1)+IF($H683*1&gt;=$G$5,$G$6,0),)</f>
        <v>0</v>
      </c>
      <c r="B683" s="22" t="str">
        <v/>
      </c>
      <c r="C683" s="12" t="str">
        <f>IF($A683&lt;&gt;"",MINIFS(Merchant!$A:$A,Merchant!$B:$B,$G$2),)</f>
        <v/>
      </c>
      <c r="D683" s="12" t="s">
        <f>IF($A683&lt;&gt;"",$N683,)</f>
      </c>
      <c r="E683" s="12" t="str">
        <v/>
      </c>
      <c r="F683" s="11" t="str">
        <f>IF($A683&lt;&gt;"",MAXIFS(Token!$C:$C,Token!$A:$A,$D683),)</f>
        <v/>
      </c>
      <c r="L683" s="21" t="str">
        <v/>
      </c>
    </row>
    <row r="684">
      <c r="A684" s="32">
        <f>IF(AND(IFERROR($H684,0)*$M684&gt;0,$G$2=$L684),$H684/86400+DATE(1970,1,1)+IF($H684*1&gt;=$G$5,$G$6,0),)</f>
        <v>0</v>
      </c>
      <c r="B684" s="22" t="str">
        <v/>
      </c>
      <c r="C684" s="12" t="str">
        <f>IF($A684&lt;&gt;"",MINIFS(Merchant!$A:$A,Merchant!$B:$B,$G$2),)</f>
        <v/>
      </c>
      <c r="D684" s="12" t="s">
        <f>IF($A684&lt;&gt;"",$N684,)</f>
      </c>
      <c r="E684" s="12" t="str">
        <v/>
      </c>
      <c r="F684" s="11" t="str">
        <f>IF($A684&lt;&gt;"",MAXIFS(Token!$C:$C,Token!$A:$A,$D684),)</f>
        <v/>
      </c>
      <c r="L684" s="21" t="str">
        <v/>
      </c>
    </row>
    <row r="685">
      <c r="A685" s="32">
        <f>IF(AND(IFERROR($H685,0)*$M685&gt;0,$G$2=$L685),$H685/86400+DATE(1970,1,1)+IF($H685*1&gt;=$G$5,$G$6,0),)</f>
        <v>0</v>
      </c>
      <c r="B685" s="22" t="str">
        <v/>
      </c>
      <c r="C685" s="12" t="str">
        <f>IF($A685&lt;&gt;"",MINIFS(Merchant!$A:$A,Merchant!$B:$B,$G$2),)</f>
        <v/>
      </c>
      <c r="D685" s="12" t="s">
        <f>IF($A685&lt;&gt;"",$N685,)</f>
      </c>
      <c r="E685" s="12" t="str">
        <v/>
      </c>
      <c r="F685" s="11" t="str">
        <f>IF($A685&lt;&gt;"",MAXIFS(Token!$C:$C,Token!$A:$A,$D685),)</f>
        <v/>
      </c>
      <c r="L685" s="21" t="str">
        <v/>
      </c>
    </row>
    <row r="686">
      <c r="A686" s="32">
        <f>IF(AND(IFERROR($H686,0)*$M686&gt;0,$G$2=$L686),$H686/86400+DATE(1970,1,1)+IF($H686*1&gt;=$G$5,$G$6,0),)</f>
        <v>0</v>
      </c>
      <c r="B686" s="22" t="str">
        <v/>
      </c>
      <c r="C686" s="12" t="str">
        <f>IF($A686&lt;&gt;"",MINIFS(Merchant!$A:$A,Merchant!$B:$B,$G$2),)</f>
        <v/>
      </c>
      <c r="D686" s="12" t="s">
        <f>IF($A686&lt;&gt;"",$N686,)</f>
      </c>
      <c r="E686" s="12" t="str">
        <v/>
      </c>
      <c r="F686" s="11" t="str">
        <f>IF($A686&lt;&gt;"",MAXIFS(Token!$C:$C,Token!$A:$A,$D686),)</f>
        <v/>
      </c>
      <c r="L686" s="21" t="str">
        <v/>
      </c>
    </row>
    <row r="687">
      <c r="A687" s="32">
        <f>IF(AND(IFERROR($H687,0)*$M687&gt;0,$G$2=$L687),$H687/86400+DATE(1970,1,1)+IF($H687*1&gt;=$G$5,$G$6,0),)</f>
        <v>0</v>
      </c>
      <c r="B687" s="22" t="str">
        <v/>
      </c>
      <c r="C687" s="12" t="str">
        <f>IF($A687&lt;&gt;"",MINIFS(Merchant!$A:$A,Merchant!$B:$B,$G$2),)</f>
        <v/>
      </c>
      <c r="D687" s="12" t="s">
        <f>IF($A687&lt;&gt;"",$N687,)</f>
      </c>
      <c r="E687" s="12" t="str">
        <v/>
      </c>
      <c r="F687" s="11" t="str">
        <f>IF($A687&lt;&gt;"",MAXIFS(Token!$C:$C,Token!$A:$A,$D687),)</f>
        <v/>
      </c>
      <c r="L687" s="21" t="str">
        <v/>
      </c>
    </row>
    <row r="688">
      <c r="A688" s="32">
        <f>IF(AND(IFERROR($H688,0)*$M688&gt;0,$G$2=$L688),$H688/86400+DATE(1970,1,1)+IF($H688*1&gt;=$G$5,$G$6,0),)</f>
        <v>0</v>
      </c>
      <c r="B688" s="22" t="str">
        <v/>
      </c>
      <c r="C688" s="12" t="str">
        <f>IF($A688&lt;&gt;"",MINIFS(Merchant!$A:$A,Merchant!$B:$B,$G$2),)</f>
        <v/>
      </c>
      <c r="D688" s="12" t="s">
        <f>IF($A688&lt;&gt;"",$N688,)</f>
      </c>
      <c r="E688" s="12" t="str">
        <v/>
      </c>
      <c r="F688" s="11" t="str">
        <f>IF($A688&lt;&gt;"",MAXIFS(Token!$C:$C,Token!$A:$A,$D688),)</f>
        <v/>
      </c>
      <c r="L688" s="21" t="str">
        <v/>
      </c>
    </row>
    <row r="689">
      <c r="A689" s="32">
        <f>IF(AND(IFERROR($H689,0)*$M689&gt;0,$G$2=$L689),$H689/86400+DATE(1970,1,1)+IF($H689*1&gt;=$G$5,$G$6,0),)</f>
        <v>0</v>
      </c>
      <c r="B689" s="22" t="str">
        <v/>
      </c>
      <c r="C689" s="12" t="str">
        <f>IF($A689&lt;&gt;"",MINIFS(Merchant!$A:$A,Merchant!$B:$B,$G$2),)</f>
        <v/>
      </c>
      <c r="D689" s="12" t="s">
        <f>IF($A689&lt;&gt;"",$N689,)</f>
      </c>
      <c r="E689" s="12" t="str">
        <v/>
      </c>
      <c r="F689" s="11" t="str">
        <f>IF($A689&lt;&gt;"",MAXIFS(Token!$C:$C,Token!$A:$A,$D689),)</f>
        <v/>
      </c>
      <c r="L689" s="21" t="str">
        <v/>
      </c>
    </row>
    <row r="690">
      <c r="A690" s="32">
        <f>IF(AND(IFERROR($H690,0)*$M690&gt;0,$G$2=$L690),$H690/86400+DATE(1970,1,1)+IF($H690*1&gt;=$G$5,$G$6,0),)</f>
        <v>0</v>
      </c>
      <c r="B690" s="22" t="str">
        <v/>
      </c>
      <c r="C690" s="12" t="str">
        <f>IF($A690&lt;&gt;"",MINIFS(Merchant!$A:$A,Merchant!$B:$B,$G$2),)</f>
        <v/>
      </c>
      <c r="D690" s="12" t="s">
        <f>IF($A690&lt;&gt;"",$N690,)</f>
      </c>
      <c r="E690" s="12" t="str">
        <v/>
      </c>
      <c r="F690" s="11" t="str">
        <f>IF($A690&lt;&gt;"",MAXIFS(Token!$C:$C,Token!$A:$A,$D690),)</f>
        <v/>
      </c>
      <c r="L690" s="21" t="str">
        <v/>
      </c>
    </row>
    <row r="691">
      <c r="A691" s="32">
        <f>IF(AND(IFERROR($H691,0)*$M691&gt;0,$G$2=$L691),$H691/86400+DATE(1970,1,1)+IF($H691*1&gt;=$G$5,$G$6,0),)</f>
        <v>0</v>
      </c>
      <c r="B691" s="22" t="str">
        <v/>
      </c>
      <c r="C691" s="12" t="str">
        <f>IF($A691&lt;&gt;"",MINIFS(Merchant!$A:$A,Merchant!$B:$B,$G$2),)</f>
        <v/>
      </c>
      <c r="D691" s="12" t="s">
        <f>IF($A691&lt;&gt;"",$N691,)</f>
      </c>
      <c r="E691" s="12" t="str">
        <v/>
      </c>
      <c r="F691" s="11" t="str">
        <f>IF($A691&lt;&gt;"",MAXIFS(Token!$C:$C,Token!$A:$A,$D691),)</f>
        <v/>
      </c>
      <c r="L691" s="21" t="str">
        <v/>
      </c>
    </row>
    <row r="692">
      <c r="A692" s="32">
        <f>IF(AND(IFERROR($H692,0)*$M692&gt;0,$G$2=$L692),$H692/86400+DATE(1970,1,1)+IF($H692*1&gt;=$G$5,$G$6,0),)</f>
        <v>0</v>
      </c>
      <c r="B692" s="22" t="str">
        <v/>
      </c>
      <c r="C692" s="12" t="str">
        <f>IF($A692&lt;&gt;"",MINIFS(Merchant!$A:$A,Merchant!$B:$B,$G$2),)</f>
        <v/>
      </c>
      <c r="D692" s="12" t="s">
        <f>IF($A692&lt;&gt;"",$N692,)</f>
      </c>
      <c r="E692" s="12" t="str">
        <v/>
      </c>
      <c r="F692" s="11" t="str">
        <f>IF($A692&lt;&gt;"",MAXIFS(Token!$C:$C,Token!$A:$A,$D692),)</f>
        <v/>
      </c>
      <c r="L692" s="21" t="str">
        <v/>
      </c>
    </row>
    <row r="693">
      <c r="A693" s="32">
        <f>IF(AND(IFERROR($H693,0)*$M693&gt;0,$G$2=$L693),$H693/86400+DATE(1970,1,1)+IF($H693*1&gt;=$G$5,$G$6,0),)</f>
        <v>0</v>
      </c>
      <c r="B693" s="22" t="str">
        <v/>
      </c>
      <c r="C693" s="12" t="str">
        <f>IF($A693&lt;&gt;"",MINIFS(Merchant!$A:$A,Merchant!$B:$B,$G$2),)</f>
        <v/>
      </c>
      <c r="D693" s="12" t="s">
        <f>IF($A693&lt;&gt;"",$N693,)</f>
      </c>
      <c r="E693" s="12" t="str">
        <v/>
      </c>
      <c r="F693" s="11" t="str">
        <f>IF($A693&lt;&gt;"",MAXIFS(Token!$C:$C,Token!$A:$A,$D693),)</f>
        <v/>
      </c>
      <c r="L693" s="21" t="str">
        <v/>
      </c>
    </row>
    <row r="694">
      <c r="A694" s="32">
        <f>IF(AND(IFERROR($H694,0)*$M694&gt;0,$G$2=$L694),$H694/86400+DATE(1970,1,1)+IF($H694*1&gt;=$G$5,$G$6,0),)</f>
        <v>0</v>
      </c>
      <c r="B694" s="22" t="str">
        <v/>
      </c>
      <c r="C694" s="12" t="str">
        <f>IF($A694&lt;&gt;"",MINIFS(Merchant!$A:$A,Merchant!$B:$B,$G$2),)</f>
        <v/>
      </c>
      <c r="D694" s="12" t="s">
        <f>IF($A694&lt;&gt;"",$N694,)</f>
      </c>
      <c r="E694" s="12" t="str">
        <v/>
      </c>
      <c r="F694" s="11" t="str">
        <f>IF($A694&lt;&gt;"",MAXIFS(Token!$C:$C,Token!$A:$A,$D694),)</f>
        <v/>
      </c>
      <c r="L694" s="21" t="str">
        <v/>
      </c>
    </row>
    <row r="695">
      <c r="A695" s="32">
        <f>IF(AND(IFERROR($H695,0)*$M695&gt;0,$G$2=$L695),$H695/86400+DATE(1970,1,1)+IF($H695*1&gt;=$G$5,$G$6,0),)</f>
        <v>0</v>
      </c>
      <c r="B695" s="22" t="str">
        <v/>
      </c>
      <c r="C695" s="12" t="str">
        <f>IF($A695&lt;&gt;"",MINIFS(Merchant!$A:$A,Merchant!$B:$B,$G$2),)</f>
        <v/>
      </c>
      <c r="D695" s="12" t="s">
        <f>IF($A695&lt;&gt;"",$N695,)</f>
      </c>
      <c r="E695" s="12" t="str">
        <v/>
      </c>
      <c r="F695" s="11" t="str">
        <f>IF($A695&lt;&gt;"",MAXIFS(Token!$C:$C,Token!$A:$A,$D695),)</f>
        <v/>
      </c>
      <c r="L695" s="21" t="str">
        <v/>
      </c>
    </row>
    <row r="696">
      <c r="A696" s="32">
        <f>IF(AND(IFERROR($H696,0)*$M696&gt;0,$G$2=$L696),$H696/86400+DATE(1970,1,1)+IF($H696*1&gt;=$G$5,$G$6,0),)</f>
        <v>0</v>
      </c>
      <c r="B696" s="22" t="str">
        <v/>
      </c>
      <c r="C696" s="12" t="str">
        <f>IF($A696&lt;&gt;"",MINIFS(Merchant!$A:$A,Merchant!$B:$B,$G$2),)</f>
        <v/>
      </c>
      <c r="D696" s="12" t="s">
        <f>IF($A696&lt;&gt;"",$N696,)</f>
      </c>
      <c r="E696" s="12" t="str">
        <v/>
      </c>
      <c r="F696" s="11" t="str">
        <f>IF($A696&lt;&gt;"",MAXIFS(Token!$C:$C,Token!$A:$A,$D696),)</f>
        <v/>
      </c>
      <c r="L696" s="21" t="str">
        <v/>
      </c>
    </row>
    <row r="697">
      <c r="A697" s="32">
        <f>IF(AND(IFERROR($H697,0)*$M697&gt;0,$G$2=$L697),$H697/86400+DATE(1970,1,1)+IF($H697*1&gt;=$G$5,$G$6,0),)</f>
        <v>0</v>
      </c>
      <c r="B697" s="22" t="str">
        <v/>
      </c>
      <c r="C697" s="12" t="str">
        <f>IF($A697&lt;&gt;"",MINIFS(Merchant!$A:$A,Merchant!$B:$B,$G$2),)</f>
        <v/>
      </c>
      <c r="D697" s="12" t="s">
        <f>IF($A697&lt;&gt;"",$N697,)</f>
      </c>
      <c r="E697" s="12" t="str">
        <v/>
      </c>
      <c r="F697" s="11" t="str">
        <f>IF($A697&lt;&gt;"",MAXIFS(Token!$C:$C,Token!$A:$A,$D697),)</f>
        <v/>
      </c>
      <c r="L697" s="21" t="str">
        <v/>
      </c>
    </row>
    <row r="698">
      <c r="A698" s="32">
        <f>IF(AND(IFERROR($H698,0)*$M698&gt;0,$G$2=$L698),$H698/86400+DATE(1970,1,1)+IF($H698*1&gt;=$G$5,$G$6,0),)</f>
        <v>0</v>
      </c>
      <c r="B698" s="22" t="str">
        <v/>
      </c>
      <c r="C698" s="12" t="str">
        <f>IF($A698&lt;&gt;"",MINIFS(Merchant!$A:$A,Merchant!$B:$B,$G$2),)</f>
        <v/>
      </c>
      <c r="D698" s="12" t="s">
        <f>IF($A698&lt;&gt;"",$N698,)</f>
      </c>
      <c r="E698" s="12" t="str">
        <v/>
      </c>
      <c r="F698" s="11" t="str">
        <f>IF($A698&lt;&gt;"",MAXIFS(Token!$C:$C,Token!$A:$A,$D698),)</f>
        <v/>
      </c>
      <c r="L698" s="21" t="str">
        <v/>
      </c>
    </row>
    <row r="699">
      <c r="A699" s="32">
        <f>IF(AND(IFERROR($H699,0)*$M699&gt;0,$G$2=$L699),$H699/86400+DATE(1970,1,1)+IF($H699*1&gt;=$G$5,$G$6,0),)</f>
        <v>0</v>
      </c>
      <c r="B699" s="22" t="str">
        <v/>
      </c>
      <c r="C699" s="12" t="str">
        <f>IF($A699&lt;&gt;"",MINIFS(Merchant!$A:$A,Merchant!$B:$B,$G$2),)</f>
        <v/>
      </c>
      <c r="D699" s="12" t="s">
        <f>IF($A699&lt;&gt;"",$N699,)</f>
      </c>
      <c r="E699" s="12" t="str">
        <v/>
      </c>
      <c r="F699" s="11" t="str">
        <f>IF($A699&lt;&gt;"",MAXIFS(Token!$C:$C,Token!$A:$A,$D699),)</f>
        <v/>
      </c>
      <c r="L699" s="21" t="str">
        <v/>
      </c>
    </row>
    <row r="700">
      <c r="A700" s="32">
        <f>IF(AND(IFERROR($H700,0)*$M700&gt;0,$G$2=$L700),$H700/86400+DATE(1970,1,1)+IF($H700*1&gt;=$G$5,$G$6,0),)</f>
        <v>0</v>
      </c>
      <c r="B700" s="22" t="str">
        <v/>
      </c>
      <c r="C700" s="12" t="str">
        <f>IF($A700&lt;&gt;"",MINIFS(Merchant!$A:$A,Merchant!$B:$B,$G$2),)</f>
        <v/>
      </c>
      <c r="D700" s="12" t="s">
        <f>IF($A700&lt;&gt;"",$N700,)</f>
      </c>
      <c r="E700" s="12" t="str">
        <v/>
      </c>
      <c r="F700" s="11" t="str">
        <f>IF($A700&lt;&gt;"",MAXIFS(Token!$C:$C,Token!$A:$A,$D700),)</f>
        <v/>
      </c>
      <c r="L700" s="21" t="str">
        <v/>
      </c>
    </row>
    <row r="701">
      <c r="A701" s="32">
        <f>IF(AND(IFERROR($H701,0)*$M701&gt;0,$G$2=$L701),$H701/86400+DATE(1970,1,1)+IF($H701*1&gt;=$G$5,$G$6,0),)</f>
        <v>0</v>
      </c>
      <c r="B701" s="22" t="str">
        <v/>
      </c>
      <c r="C701" s="12" t="str">
        <f>IF($A701&lt;&gt;"",MINIFS(Merchant!$A:$A,Merchant!$B:$B,$G$2),)</f>
        <v/>
      </c>
      <c r="D701" s="12" t="s">
        <f>IF($A701&lt;&gt;"",$N701,)</f>
      </c>
      <c r="E701" s="12" t="str">
        <v/>
      </c>
      <c r="F701" s="11" t="str">
        <f>IF($A701&lt;&gt;"",MAXIFS(Token!$C:$C,Token!$A:$A,$D701),)</f>
        <v/>
      </c>
      <c r="L701" s="21" t="str">
        <v/>
      </c>
    </row>
    <row r="702">
      <c r="A702" s="32">
        <f>IF(AND(IFERROR($H702,0)*$M702&gt;0,$G$2=$L702),$H702/86400+DATE(1970,1,1)+IF($H702*1&gt;=$G$5,$G$6,0),)</f>
        <v>0</v>
      </c>
      <c r="B702" s="22" t="str">
        <v/>
      </c>
      <c r="C702" s="12" t="str">
        <f>IF($A702&lt;&gt;"",MINIFS(Merchant!$A:$A,Merchant!$B:$B,$G$2),)</f>
        <v/>
      </c>
      <c r="D702" s="12" t="s">
        <f>IF($A702&lt;&gt;"",$N702,)</f>
      </c>
      <c r="E702" s="12" t="str">
        <v/>
      </c>
      <c r="F702" s="11" t="str">
        <f>IF($A702&lt;&gt;"",MAXIFS(Token!$C:$C,Token!$A:$A,$D702),)</f>
        <v/>
      </c>
      <c r="L702" s="21" t="str">
        <v/>
      </c>
    </row>
    <row r="703">
      <c r="A703" s="32">
        <f>IF(AND(IFERROR($H703,0)*$M703&gt;0,$G$2=$L703),$H703/86400+DATE(1970,1,1)+IF($H703*1&gt;=$G$5,$G$6,0),)</f>
        <v>0</v>
      </c>
      <c r="B703" s="22" t="str">
        <v/>
      </c>
      <c r="C703" s="12" t="str">
        <f>IF($A703&lt;&gt;"",MINIFS(Merchant!$A:$A,Merchant!$B:$B,$G$2),)</f>
        <v/>
      </c>
      <c r="D703" s="12" t="s">
        <f>IF($A703&lt;&gt;"",$N703,)</f>
      </c>
      <c r="E703" s="12" t="str">
        <v/>
      </c>
      <c r="F703" s="11" t="str">
        <f>IF($A703&lt;&gt;"",MAXIFS(Token!$C:$C,Token!$A:$A,$D703),)</f>
        <v/>
      </c>
      <c r="L703" s="21" t="str">
        <v/>
      </c>
    </row>
    <row r="704">
      <c r="A704" s="32">
        <f>IF(AND(IFERROR($H704,0)*$M704&gt;0,$G$2=$L704),$H704/86400+DATE(1970,1,1)+IF($H704*1&gt;=$G$5,$G$6,0),)</f>
        <v>0</v>
      </c>
      <c r="B704" s="22" t="str">
        <v/>
      </c>
      <c r="C704" s="12" t="str">
        <f>IF($A704&lt;&gt;"",MINIFS(Merchant!$A:$A,Merchant!$B:$B,$G$2),)</f>
        <v/>
      </c>
      <c r="D704" s="12" t="s">
        <f>IF($A704&lt;&gt;"",$N704,)</f>
      </c>
      <c r="E704" s="12" t="str">
        <v/>
      </c>
      <c r="F704" s="11" t="str">
        <f>IF($A704&lt;&gt;"",MAXIFS(Token!$C:$C,Token!$A:$A,$D704),)</f>
        <v/>
      </c>
      <c r="L704" s="21" t="str">
        <v/>
      </c>
    </row>
    <row r="705">
      <c r="A705" s="32">
        <f>IF(AND(IFERROR($H705,0)*$M705&gt;0,$G$2=$L705),$H705/86400+DATE(1970,1,1)+IF($H705*1&gt;=$G$5,$G$6,0),)</f>
        <v>0</v>
      </c>
      <c r="B705" s="22" t="str">
        <v/>
      </c>
      <c r="C705" s="12" t="str">
        <f>IF($A705&lt;&gt;"",MINIFS(Merchant!$A:$A,Merchant!$B:$B,$G$2),)</f>
        <v/>
      </c>
      <c r="D705" s="12" t="s">
        <f>IF($A705&lt;&gt;"",$N705,)</f>
      </c>
      <c r="E705" s="12" t="str">
        <v/>
      </c>
      <c r="F705" s="11" t="str">
        <f>IF($A705&lt;&gt;"",MAXIFS(Token!$C:$C,Token!$A:$A,$D705),)</f>
        <v/>
      </c>
      <c r="L705" s="21" t="str">
        <v/>
      </c>
    </row>
    <row r="706">
      <c r="A706" s="32">
        <f>IF(AND(IFERROR($H706,0)*$M706&gt;0,$G$2=$L706),$H706/86400+DATE(1970,1,1)+IF($H706*1&gt;=$G$5,$G$6,0),)</f>
        <v>0</v>
      </c>
      <c r="B706" s="22" t="str">
        <v/>
      </c>
      <c r="C706" s="12" t="str">
        <f>IF($A706&lt;&gt;"",MINIFS(Merchant!$A:$A,Merchant!$B:$B,$G$2),)</f>
        <v/>
      </c>
      <c r="D706" s="12" t="s">
        <f>IF($A706&lt;&gt;"",$N706,)</f>
      </c>
      <c r="E706" s="12" t="str">
        <v/>
      </c>
      <c r="F706" s="11" t="str">
        <f>IF($A706&lt;&gt;"",MAXIFS(Token!$C:$C,Token!$A:$A,$D706),)</f>
        <v/>
      </c>
      <c r="L706" s="21" t="str">
        <v/>
      </c>
    </row>
    <row r="707">
      <c r="A707" s="32">
        <f>IF(AND(IFERROR($H707,0)*$M707&gt;0,$G$2=$L707),$H707/86400+DATE(1970,1,1)+IF($H707*1&gt;=$G$5,$G$6,0),)</f>
        <v>0</v>
      </c>
      <c r="B707" s="22" t="str">
        <v/>
      </c>
      <c r="C707" s="12" t="str">
        <f>IF($A707&lt;&gt;"",MINIFS(Merchant!$A:$A,Merchant!$B:$B,$G$2),)</f>
        <v/>
      </c>
      <c r="D707" s="12" t="s">
        <f>IF($A707&lt;&gt;"",$N707,)</f>
      </c>
      <c r="E707" s="12" t="str">
        <v/>
      </c>
      <c r="F707" s="11" t="str">
        <f>IF($A707&lt;&gt;"",MAXIFS(Token!$C:$C,Token!$A:$A,$D707),)</f>
        <v/>
      </c>
      <c r="L707" s="21" t="str">
        <v/>
      </c>
    </row>
    <row r="708">
      <c r="A708" s="32">
        <f>IF(AND(IFERROR($H708,0)*$M708&gt;0,$G$2=$L708),$H708/86400+DATE(1970,1,1)+IF($H708*1&gt;=$G$5,$G$6,0),)</f>
        <v>0</v>
      </c>
      <c r="B708" s="22" t="str">
        <v/>
      </c>
      <c r="C708" s="12" t="str">
        <f>IF($A708&lt;&gt;"",MINIFS(Merchant!$A:$A,Merchant!$B:$B,$G$2),)</f>
        <v/>
      </c>
      <c r="D708" s="12" t="s">
        <f>IF($A708&lt;&gt;"",$N708,)</f>
      </c>
      <c r="E708" s="12" t="str">
        <v/>
      </c>
      <c r="F708" s="11" t="str">
        <f>IF($A708&lt;&gt;"",MAXIFS(Token!$C:$C,Token!$A:$A,$D708),)</f>
        <v/>
      </c>
      <c r="L708" s="21" t="str">
        <v/>
      </c>
    </row>
    <row r="709">
      <c r="A709" s="32">
        <f>IF(AND(IFERROR($H709,0)*$M709&gt;0,$G$2=$L709),$H709/86400+DATE(1970,1,1)+IF($H709*1&gt;=$G$5,$G$6,0),)</f>
        <v>0</v>
      </c>
      <c r="B709" s="22" t="str">
        <v/>
      </c>
      <c r="C709" s="12" t="str">
        <f>IF($A709&lt;&gt;"",MINIFS(Merchant!$A:$A,Merchant!$B:$B,$G$2),)</f>
        <v/>
      </c>
      <c r="D709" s="12" t="s">
        <f>IF($A709&lt;&gt;"",$N709,)</f>
      </c>
      <c r="E709" s="12" t="str">
        <v/>
      </c>
      <c r="F709" s="11" t="str">
        <f>IF($A709&lt;&gt;"",MAXIFS(Token!$C:$C,Token!$A:$A,$D709),)</f>
        <v/>
      </c>
      <c r="L709" s="21" t="str">
        <v/>
      </c>
    </row>
    <row r="710">
      <c r="A710" s="32">
        <f>IF(AND(IFERROR($H710,0)*$M710&gt;0,$G$2=$L710),$H710/86400+DATE(1970,1,1)+IF($H710*1&gt;=$G$5,$G$6,0),)</f>
        <v>0</v>
      </c>
      <c r="B710" s="22" t="str">
        <v/>
      </c>
      <c r="C710" s="12" t="str">
        <f>IF($A710&lt;&gt;"",MINIFS(Merchant!$A:$A,Merchant!$B:$B,$G$2),)</f>
        <v/>
      </c>
      <c r="D710" s="12" t="s">
        <f>IF($A710&lt;&gt;"",$N710,)</f>
      </c>
      <c r="E710" s="12" t="str">
        <v/>
      </c>
      <c r="F710" s="11" t="str">
        <f>IF($A710&lt;&gt;"",MAXIFS(Token!$C:$C,Token!$A:$A,$D710),)</f>
        <v/>
      </c>
      <c r="L710" s="21" t="str">
        <v/>
      </c>
    </row>
    <row r="711">
      <c r="A711" s="32">
        <f>IF(AND(IFERROR($H711,0)*$M711&gt;0,$G$2=$L711),$H711/86400+DATE(1970,1,1)+IF($H711*1&gt;=$G$5,$G$6,0),)</f>
        <v>0</v>
      </c>
      <c r="B711" s="22" t="str">
        <v/>
      </c>
      <c r="C711" s="12" t="str">
        <f>IF($A711&lt;&gt;"",MINIFS(Merchant!$A:$A,Merchant!$B:$B,$G$2),)</f>
        <v/>
      </c>
      <c r="D711" s="12" t="s">
        <f>IF($A711&lt;&gt;"",$N711,)</f>
      </c>
      <c r="E711" s="12" t="str">
        <v/>
      </c>
      <c r="F711" s="11" t="str">
        <f>IF($A711&lt;&gt;"",MAXIFS(Token!$C:$C,Token!$A:$A,$D711),)</f>
        <v/>
      </c>
      <c r="L711" s="21" t="str">
        <v/>
      </c>
    </row>
    <row r="712">
      <c r="A712" s="32">
        <f>IF(AND(IFERROR($H712,0)*$M712&gt;0,$G$2=$L712),$H712/86400+DATE(1970,1,1)+IF($H712*1&gt;=$G$5,$G$6,0),)</f>
        <v>0</v>
      </c>
      <c r="B712" s="22" t="str">
        <v/>
      </c>
      <c r="C712" s="12" t="str">
        <f>IF($A712&lt;&gt;"",MINIFS(Merchant!$A:$A,Merchant!$B:$B,$G$2),)</f>
        <v/>
      </c>
      <c r="D712" s="12" t="s">
        <f>IF($A712&lt;&gt;"",$N712,)</f>
      </c>
      <c r="E712" s="12" t="str">
        <v/>
      </c>
      <c r="F712" s="11" t="str">
        <f>IF($A712&lt;&gt;"",MAXIFS(Token!$C:$C,Token!$A:$A,$D712),)</f>
        <v/>
      </c>
      <c r="L712" s="21" t="str">
        <v/>
      </c>
    </row>
    <row r="713">
      <c r="A713" s="32">
        <f>IF(AND(IFERROR($H713,0)*$M713&gt;0,$G$2=$L713),$H713/86400+DATE(1970,1,1)+IF($H713*1&gt;=$G$5,$G$6,0),)</f>
        <v>0</v>
      </c>
      <c r="B713" s="22" t="str">
        <v/>
      </c>
      <c r="C713" s="12" t="str">
        <f>IF($A713&lt;&gt;"",MINIFS(Merchant!$A:$A,Merchant!$B:$B,$G$2),)</f>
        <v/>
      </c>
      <c r="D713" s="12" t="s">
        <f>IF($A713&lt;&gt;"",$N713,)</f>
      </c>
      <c r="E713" s="12" t="str">
        <v/>
      </c>
      <c r="F713" s="11" t="str">
        <f>IF($A713&lt;&gt;"",MAXIFS(Token!$C:$C,Token!$A:$A,$D713),)</f>
        <v/>
      </c>
      <c r="L713" s="21" t="str">
        <v/>
      </c>
    </row>
    <row r="714">
      <c r="A714" s="32">
        <f>IF(AND(IFERROR($H714,0)*$M714&gt;0,$G$2=$L714),$H714/86400+DATE(1970,1,1)+IF($H714*1&gt;=$G$5,$G$6,0),)</f>
        <v>0</v>
      </c>
      <c r="B714" s="22" t="str">
        <v/>
      </c>
      <c r="C714" s="12" t="str">
        <f>IF($A714&lt;&gt;"",MINIFS(Merchant!$A:$A,Merchant!$B:$B,$G$2),)</f>
        <v/>
      </c>
      <c r="D714" s="12" t="s">
        <f>IF($A714&lt;&gt;"",$N714,)</f>
      </c>
      <c r="E714" s="12" t="str">
        <v/>
      </c>
      <c r="F714" s="11" t="str">
        <f>IF($A714&lt;&gt;"",MAXIFS(Token!$C:$C,Token!$A:$A,$D714),)</f>
        <v/>
      </c>
      <c r="L714" s="21" t="str">
        <v/>
      </c>
    </row>
    <row r="715">
      <c r="A715" s="32">
        <f>IF(AND(IFERROR($H715,0)*$M715&gt;0,$G$2=$L715),$H715/86400+DATE(1970,1,1)+IF($H715*1&gt;=$G$5,$G$6,0),)</f>
        <v>0</v>
      </c>
      <c r="B715" s="22" t="str">
        <v/>
      </c>
      <c r="C715" s="12" t="str">
        <f>IF($A715&lt;&gt;"",MINIFS(Merchant!$A:$A,Merchant!$B:$B,$G$2),)</f>
        <v/>
      </c>
      <c r="D715" s="12" t="s">
        <f>IF($A715&lt;&gt;"",$N715,)</f>
      </c>
      <c r="E715" s="12" t="str">
        <v/>
      </c>
      <c r="F715" s="11" t="str">
        <f>IF($A715&lt;&gt;"",MAXIFS(Token!$C:$C,Token!$A:$A,$D715),)</f>
        <v/>
      </c>
      <c r="L715" s="21" t="str">
        <v/>
      </c>
    </row>
    <row r="716">
      <c r="A716" s="32">
        <f>IF(AND(IFERROR($H716,0)*$M716&gt;0,$G$2=$L716),$H716/86400+DATE(1970,1,1)+IF($H716*1&gt;=$G$5,$G$6,0),)</f>
        <v>0</v>
      </c>
      <c r="B716" s="22" t="str">
        <v/>
      </c>
      <c r="C716" s="12" t="str">
        <f>IF($A716&lt;&gt;"",MINIFS(Merchant!$A:$A,Merchant!$B:$B,$G$2),)</f>
        <v/>
      </c>
      <c r="D716" s="12" t="s">
        <f>IF($A716&lt;&gt;"",$N716,)</f>
      </c>
      <c r="E716" s="12" t="str">
        <v/>
      </c>
      <c r="F716" s="11" t="str">
        <f>IF($A716&lt;&gt;"",MAXIFS(Token!$C:$C,Token!$A:$A,$D716),)</f>
        <v/>
      </c>
      <c r="L716" s="21" t="str">
        <v/>
      </c>
    </row>
    <row r="717">
      <c r="A717" s="32">
        <f>IF(AND(IFERROR($H717,0)*$M717&gt;0,$G$2=$L717),$H717/86400+DATE(1970,1,1)+IF($H717*1&gt;=$G$5,$G$6,0),)</f>
        <v>0</v>
      </c>
      <c r="B717" s="22" t="str">
        <v/>
      </c>
      <c r="C717" s="12" t="str">
        <f>IF($A717&lt;&gt;"",MINIFS(Merchant!$A:$A,Merchant!$B:$B,$G$2),)</f>
        <v/>
      </c>
      <c r="D717" s="12" t="s">
        <f>IF($A717&lt;&gt;"",$N717,)</f>
      </c>
      <c r="E717" s="12" t="str">
        <v/>
      </c>
      <c r="F717" s="11" t="str">
        <f>IF($A717&lt;&gt;"",MAXIFS(Token!$C:$C,Token!$A:$A,$D717),)</f>
        <v/>
      </c>
      <c r="L717" s="21" t="str">
        <v/>
      </c>
    </row>
    <row r="718">
      <c r="A718" s="32">
        <f>IF(AND(IFERROR($H718,0)*$M718&gt;0,$G$2=$L718),$H718/86400+DATE(1970,1,1)+IF($H718*1&gt;=$G$5,$G$6,0),)</f>
        <v>0</v>
      </c>
      <c r="B718" s="22" t="str">
        <v/>
      </c>
      <c r="C718" s="12" t="str">
        <f>IF($A718&lt;&gt;"",MINIFS(Merchant!$A:$A,Merchant!$B:$B,$G$2),)</f>
        <v/>
      </c>
      <c r="D718" s="12" t="s">
        <f>IF($A718&lt;&gt;"",$N718,)</f>
      </c>
      <c r="E718" s="12" t="str">
        <v/>
      </c>
      <c r="F718" s="11" t="str">
        <f>IF($A718&lt;&gt;"",MAXIFS(Token!$C:$C,Token!$A:$A,$D718),)</f>
        <v/>
      </c>
      <c r="L718" s="21" t="str">
        <v/>
      </c>
    </row>
    <row r="719">
      <c r="A719" s="32">
        <f>IF(AND(IFERROR($H719,0)*$M719&gt;0,$G$2=$L719),$H719/86400+DATE(1970,1,1)+IF($H719*1&gt;=$G$5,$G$6,0),)</f>
        <v>0</v>
      </c>
      <c r="B719" s="22" t="str">
        <v/>
      </c>
      <c r="C719" s="12" t="str">
        <f>IF($A719&lt;&gt;"",MINIFS(Merchant!$A:$A,Merchant!$B:$B,$G$2),)</f>
        <v/>
      </c>
      <c r="D719" s="12" t="s">
        <f>IF($A719&lt;&gt;"",$N719,)</f>
      </c>
      <c r="E719" s="12" t="str">
        <v/>
      </c>
      <c r="F719" s="11" t="str">
        <f>IF($A719&lt;&gt;"",MAXIFS(Token!$C:$C,Token!$A:$A,$D719),)</f>
        <v/>
      </c>
      <c r="L719" s="21" t="str">
        <v/>
      </c>
    </row>
    <row r="720">
      <c r="A720" s="32">
        <f>IF(AND(IFERROR($H720,0)*$M720&gt;0,$G$2=$L720),$H720/86400+DATE(1970,1,1)+IF($H720*1&gt;=$G$5,$G$6,0),)</f>
        <v>0</v>
      </c>
      <c r="B720" s="22" t="str">
        <v/>
      </c>
      <c r="C720" s="12" t="str">
        <f>IF($A720&lt;&gt;"",MINIFS(Merchant!$A:$A,Merchant!$B:$B,$G$2),)</f>
        <v/>
      </c>
      <c r="D720" s="12" t="s">
        <f>IF($A720&lt;&gt;"",$N720,)</f>
      </c>
      <c r="E720" s="12" t="str">
        <v/>
      </c>
      <c r="F720" s="11" t="str">
        <f>IF($A720&lt;&gt;"",MAXIFS(Token!$C:$C,Token!$A:$A,$D720),)</f>
        <v/>
      </c>
      <c r="L720" s="21" t="str">
        <v/>
      </c>
    </row>
    <row r="721">
      <c r="A721" s="32">
        <f>IF(AND(IFERROR($H721,0)*$M721&gt;0,$G$2=$L721),$H721/86400+DATE(1970,1,1)+IF($H721*1&gt;=$G$5,$G$6,0),)</f>
        <v>0</v>
      </c>
      <c r="B721" s="22" t="str">
        <v/>
      </c>
      <c r="C721" s="12" t="str">
        <f>IF($A721&lt;&gt;"",MINIFS(Merchant!$A:$A,Merchant!$B:$B,$G$2),)</f>
        <v/>
      </c>
      <c r="D721" s="12" t="s">
        <f>IF($A721&lt;&gt;"",$N721,)</f>
      </c>
      <c r="E721" s="12" t="str">
        <v/>
      </c>
      <c r="F721" s="11" t="str">
        <f>IF($A721&lt;&gt;"",MAXIFS(Token!$C:$C,Token!$A:$A,$D721),)</f>
        <v/>
      </c>
      <c r="L721" s="21" t="str">
        <v/>
      </c>
    </row>
    <row r="722">
      <c r="A722" s="32">
        <f>IF(AND(IFERROR($H722,0)*$M722&gt;0,$G$2=$L722),$H722/86400+DATE(1970,1,1)+IF($H722*1&gt;=$G$5,$G$6,0),)</f>
        <v>0</v>
      </c>
      <c r="B722" s="22" t="str">
        <v/>
      </c>
      <c r="C722" s="12" t="str">
        <f>IF($A722&lt;&gt;"",MINIFS(Merchant!$A:$A,Merchant!$B:$B,$G$2),)</f>
        <v/>
      </c>
      <c r="D722" s="12" t="s">
        <f>IF($A722&lt;&gt;"",$N722,)</f>
      </c>
      <c r="E722" s="12" t="str">
        <v/>
      </c>
      <c r="F722" s="11" t="str">
        <f>IF($A722&lt;&gt;"",MAXIFS(Token!$C:$C,Token!$A:$A,$D722),)</f>
        <v/>
      </c>
      <c r="L722" s="21" t="str">
        <v/>
      </c>
    </row>
    <row r="723">
      <c r="A723" s="32">
        <f>IF(AND(IFERROR($H723,0)*$M723&gt;0,$G$2=$L723),$H723/86400+DATE(1970,1,1)+IF($H723*1&gt;=$G$5,$G$6,0),)</f>
        <v>0</v>
      </c>
      <c r="B723" s="22" t="str">
        <v/>
      </c>
      <c r="C723" s="12" t="str">
        <f>IF($A723&lt;&gt;"",MINIFS(Merchant!$A:$A,Merchant!$B:$B,$G$2),)</f>
        <v/>
      </c>
      <c r="D723" s="12" t="s">
        <f>IF($A723&lt;&gt;"",$N723,)</f>
      </c>
      <c r="E723" s="12" t="str">
        <v/>
      </c>
      <c r="F723" s="11" t="str">
        <f>IF($A723&lt;&gt;"",MAXIFS(Token!$C:$C,Token!$A:$A,$D723),)</f>
        <v/>
      </c>
      <c r="L723" s="21" t="str">
        <v/>
      </c>
    </row>
    <row r="724">
      <c r="A724" s="32">
        <f>IF(AND(IFERROR($H724,0)*$M724&gt;0,$G$2=$L724),$H724/86400+DATE(1970,1,1)+IF($H724*1&gt;=$G$5,$G$6,0),)</f>
        <v>0</v>
      </c>
      <c r="B724" s="22" t="str">
        <v/>
      </c>
      <c r="C724" s="12" t="str">
        <f>IF($A724&lt;&gt;"",MINIFS(Merchant!$A:$A,Merchant!$B:$B,$G$2),)</f>
        <v/>
      </c>
      <c r="D724" s="12" t="s">
        <f>IF($A724&lt;&gt;"",$N724,)</f>
      </c>
      <c r="E724" s="12" t="str">
        <v/>
      </c>
      <c r="F724" s="11" t="str">
        <f>IF($A724&lt;&gt;"",MAXIFS(Token!$C:$C,Token!$A:$A,$D724),)</f>
        <v/>
      </c>
      <c r="L724" s="21" t="str">
        <v/>
      </c>
    </row>
    <row r="725">
      <c r="A725" s="32">
        <f>IF(AND(IFERROR($H725,0)*$M725&gt;0,$G$2=$L725),$H725/86400+DATE(1970,1,1)+IF($H725*1&gt;=$G$5,$G$6,0),)</f>
        <v>0</v>
      </c>
      <c r="B725" s="22" t="str">
        <v/>
      </c>
      <c r="C725" s="12" t="str">
        <f>IF($A725&lt;&gt;"",MINIFS(Merchant!$A:$A,Merchant!$B:$B,$G$2),)</f>
        <v/>
      </c>
      <c r="D725" s="12" t="s">
        <f>IF($A725&lt;&gt;"",$N725,)</f>
      </c>
      <c r="E725" s="12" t="str">
        <v/>
      </c>
      <c r="F725" s="11" t="str">
        <f>IF($A725&lt;&gt;"",MAXIFS(Token!$C:$C,Token!$A:$A,$D725),)</f>
        <v/>
      </c>
      <c r="L725" s="21" t="str">
        <v/>
      </c>
    </row>
    <row r="726">
      <c r="A726" s="32">
        <f>IF(AND(IFERROR($H726,0)*$M726&gt;0,$G$2=$L726),$H726/86400+DATE(1970,1,1)+IF($H726*1&gt;=$G$5,$G$6,0),)</f>
        <v>0</v>
      </c>
      <c r="B726" s="22" t="str">
        <v/>
      </c>
      <c r="C726" s="12" t="str">
        <f>IF($A726&lt;&gt;"",MINIFS(Merchant!$A:$A,Merchant!$B:$B,$G$2),)</f>
        <v/>
      </c>
      <c r="D726" s="12" t="s">
        <f>IF($A726&lt;&gt;"",$N726,)</f>
      </c>
      <c r="E726" s="12" t="str">
        <v/>
      </c>
      <c r="F726" s="11" t="str">
        <f>IF($A726&lt;&gt;"",MAXIFS(Token!$C:$C,Token!$A:$A,$D726),)</f>
        <v/>
      </c>
      <c r="L726" s="21" t="str">
        <v/>
      </c>
    </row>
    <row r="727">
      <c r="A727" s="32">
        <f>IF(AND(IFERROR($H727,0)*$M727&gt;0,$G$2=$L727),$H727/86400+DATE(1970,1,1)+IF($H727*1&gt;=$G$5,$G$6,0),)</f>
        <v>0</v>
      </c>
      <c r="B727" s="22" t="str">
        <v/>
      </c>
      <c r="C727" s="12" t="str">
        <f>IF($A727&lt;&gt;"",MINIFS(Merchant!$A:$A,Merchant!$B:$B,$G$2),)</f>
        <v/>
      </c>
      <c r="D727" s="12" t="s">
        <f>IF($A727&lt;&gt;"",$N727,)</f>
      </c>
      <c r="E727" s="12" t="str">
        <v/>
      </c>
      <c r="F727" s="11" t="str">
        <f>IF($A727&lt;&gt;"",MAXIFS(Token!$C:$C,Token!$A:$A,$D727),)</f>
        <v/>
      </c>
      <c r="L727" s="21" t="str">
        <v/>
      </c>
    </row>
    <row r="728">
      <c r="A728" s="32">
        <f>IF(AND(IFERROR($H728,0)*$M728&gt;0,$G$2=$L728),$H728/86400+DATE(1970,1,1)+IF($H728*1&gt;=$G$5,$G$6,0),)</f>
        <v>0</v>
      </c>
      <c r="B728" s="22" t="str">
        <v/>
      </c>
      <c r="C728" s="12" t="str">
        <f>IF($A728&lt;&gt;"",MINIFS(Merchant!$A:$A,Merchant!$B:$B,$G$2),)</f>
        <v/>
      </c>
      <c r="D728" s="12" t="s">
        <f>IF($A728&lt;&gt;"",$N728,)</f>
      </c>
      <c r="E728" s="12" t="str">
        <v/>
      </c>
      <c r="F728" s="11" t="str">
        <f>IF($A728&lt;&gt;"",MAXIFS(Token!$C:$C,Token!$A:$A,$D728),)</f>
        <v/>
      </c>
      <c r="L728" s="21" t="str">
        <v/>
      </c>
    </row>
    <row r="729">
      <c r="A729" s="32">
        <f>IF(AND(IFERROR($H729,0)*$M729&gt;0,$G$2=$L729),$H729/86400+DATE(1970,1,1)+IF($H729*1&gt;=$G$5,$G$6,0),)</f>
        <v>0</v>
      </c>
      <c r="B729" s="22" t="str">
        <v/>
      </c>
      <c r="C729" s="12" t="str">
        <f>IF($A729&lt;&gt;"",MINIFS(Merchant!$A:$A,Merchant!$B:$B,$G$2),)</f>
        <v/>
      </c>
      <c r="D729" s="12" t="s">
        <f>IF($A729&lt;&gt;"",$N729,)</f>
      </c>
      <c r="E729" s="12" t="str">
        <v/>
      </c>
      <c r="F729" s="11" t="str">
        <f>IF($A729&lt;&gt;"",MAXIFS(Token!$C:$C,Token!$A:$A,$D729),)</f>
        <v/>
      </c>
      <c r="L729" s="21" t="str">
        <v/>
      </c>
    </row>
    <row r="730">
      <c r="A730" s="32">
        <f>IF(AND(IFERROR($H730,0)*$M730&gt;0,$G$2=$L730),$H730/86400+DATE(1970,1,1)+IF($H730*1&gt;=$G$5,$G$6,0),)</f>
        <v>0</v>
      </c>
      <c r="B730" s="22" t="str">
        <v/>
      </c>
      <c r="C730" s="12" t="str">
        <f>IF($A730&lt;&gt;"",MINIFS(Merchant!$A:$A,Merchant!$B:$B,$G$2),)</f>
        <v/>
      </c>
      <c r="D730" s="12" t="s">
        <f>IF($A730&lt;&gt;"",$N730,)</f>
      </c>
      <c r="E730" s="12" t="str">
        <v/>
      </c>
      <c r="F730" s="11" t="str">
        <f>IF($A730&lt;&gt;"",MAXIFS(Token!$C:$C,Token!$A:$A,$D730),)</f>
        <v/>
      </c>
      <c r="L730" s="21" t="str">
        <v/>
      </c>
    </row>
    <row r="731">
      <c r="A731" s="32">
        <f>IF(AND(IFERROR($H731,0)*$M731&gt;0,$G$2=$L731),$H731/86400+DATE(1970,1,1)+IF($H731*1&gt;=$G$5,$G$6,0),)</f>
        <v>0</v>
      </c>
      <c r="B731" s="22" t="str">
        <v/>
      </c>
      <c r="C731" s="12" t="str">
        <f>IF($A731&lt;&gt;"",MINIFS(Merchant!$A:$A,Merchant!$B:$B,$G$2),)</f>
        <v/>
      </c>
      <c r="D731" s="12" t="s">
        <f>IF($A731&lt;&gt;"",$N731,)</f>
      </c>
      <c r="E731" s="12" t="str">
        <v/>
      </c>
      <c r="F731" s="11" t="str">
        <f>IF($A731&lt;&gt;"",MAXIFS(Token!$C:$C,Token!$A:$A,$D731),)</f>
        <v/>
      </c>
      <c r="L731" s="21" t="str">
        <v/>
      </c>
    </row>
    <row r="732">
      <c r="A732" s="32">
        <f>IF(AND(IFERROR($H732,0)*$M732&gt;0,$G$2=$L732),$H732/86400+DATE(1970,1,1)+IF($H732*1&gt;=$G$5,$G$6,0),)</f>
        <v>0</v>
      </c>
      <c r="B732" s="22" t="str">
        <v/>
      </c>
      <c r="C732" s="12" t="str">
        <f>IF($A732&lt;&gt;"",MINIFS(Merchant!$A:$A,Merchant!$B:$B,$G$2),)</f>
        <v/>
      </c>
      <c r="D732" s="12" t="s">
        <f>IF($A732&lt;&gt;"",$N732,)</f>
      </c>
      <c r="E732" s="12" t="str">
        <v/>
      </c>
      <c r="F732" s="11" t="str">
        <f>IF($A732&lt;&gt;"",MAXIFS(Token!$C:$C,Token!$A:$A,$D732),)</f>
        <v/>
      </c>
      <c r="L732" s="21" t="str">
        <v/>
      </c>
    </row>
    <row r="733">
      <c r="A733" s="32">
        <f>IF(AND(IFERROR($H733,0)*$M733&gt;0,$G$2=$L733),$H733/86400+DATE(1970,1,1)+IF($H733*1&gt;=$G$5,$G$6,0),)</f>
        <v>0</v>
      </c>
      <c r="B733" s="22" t="str">
        <v/>
      </c>
      <c r="C733" s="12" t="str">
        <f>IF($A733&lt;&gt;"",MINIFS(Merchant!$A:$A,Merchant!$B:$B,$G$2),)</f>
        <v/>
      </c>
      <c r="D733" s="12" t="s">
        <f>IF($A733&lt;&gt;"",$N733,)</f>
      </c>
      <c r="E733" s="12" t="str">
        <v/>
      </c>
      <c r="F733" s="11" t="str">
        <f>IF($A733&lt;&gt;"",MAXIFS(Token!$C:$C,Token!$A:$A,$D733),)</f>
        <v/>
      </c>
      <c r="L733" s="21" t="str">
        <v/>
      </c>
    </row>
    <row r="734">
      <c r="A734" s="32">
        <f>IF(AND(IFERROR($H734,0)*$M734&gt;0,$G$2=$L734),$H734/86400+DATE(1970,1,1)+IF($H734*1&gt;=$G$5,$G$6,0),)</f>
        <v>0</v>
      </c>
      <c r="B734" s="22" t="str">
        <v/>
      </c>
      <c r="C734" s="12" t="str">
        <f>IF($A734&lt;&gt;"",MINIFS(Merchant!$A:$A,Merchant!$B:$B,$G$2),)</f>
        <v/>
      </c>
      <c r="D734" s="12" t="s">
        <f>IF($A734&lt;&gt;"",$N734,)</f>
      </c>
      <c r="E734" s="12" t="str">
        <v/>
      </c>
      <c r="F734" s="11" t="str">
        <f>IF($A734&lt;&gt;"",MAXIFS(Token!$C:$C,Token!$A:$A,$D734),)</f>
        <v/>
      </c>
      <c r="L734" s="21" t="str">
        <v/>
      </c>
    </row>
    <row r="735">
      <c r="A735" s="32">
        <f>IF(AND(IFERROR($H735,0)*$M735&gt;0,$G$2=$L735),$H735/86400+DATE(1970,1,1)+IF($H735*1&gt;=$G$5,$G$6,0),)</f>
        <v>0</v>
      </c>
      <c r="B735" s="22" t="str">
        <v/>
      </c>
      <c r="C735" s="12" t="str">
        <f>IF($A735&lt;&gt;"",MINIFS(Merchant!$A:$A,Merchant!$B:$B,$G$2),)</f>
        <v/>
      </c>
      <c r="D735" s="12" t="s">
        <f>IF($A735&lt;&gt;"",$N735,)</f>
      </c>
      <c r="E735" s="12" t="str">
        <v/>
      </c>
      <c r="F735" s="11" t="str">
        <f>IF($A735&lt;&gt;"",MAXIFS(Token!$C:$C,Token!$A:$A,$D735),)</f>
        <v/>
      </c>
      <c r="L735" s="21" t="str">
        <v/>
      </c>
    </row>
    <row r="736">
      <c r="A736" s="32">
        <f>IF(AND(IFERROR($H736,0)*$M736&gt;0,$G$2=$L736),$H736/86400+DATE(1970,1,1)+IF($H736*1&gt;=$G$5,$G$6,0),)</f>
        <v>0</v>
      </c>
      <c r="B736" s="22" t="str">
        <v/>
      </c>
      <c r="C736" s="12" t="str">
        <f>IF($A736&lt;&gt;"",MINIFS(Merchant!$A:$A,Merchant!$B:$B,$G$2),)</f>
        <v/>
      </c>
      <c r="D736" s="12" t="s">
        <f>IF($A736&lt;&gt;"",$N736,)</f>
      </c>
      <c r="E736" s="12" t="str">
        <v/>
      </c>
      <c r="F736" s="11" t="str">
        <f>IF($A736&lt;&gt;"",MAXIFS(Token!$C:$C,Token!$A:$A,$D736),)</f>
        <v/>
      </c>
      <c r="L736" s="21" t="str">
        <v/>
      </c>
    </row>
    <row r="737">
      <c r="A737" s="32">
        <f>IF(AND(IFERROR($H737,0)*$M737&gt;0,$G$2=$L737),$H737/86400+DATE(1970,1,1)+IF($H737*1&gt;=$G$5,$G$6,0),)</f>
        <v>0</v>
      </c>
      <c r="B737" s="22" t="str">
        <v/>
      </c>
      <c r="C737" s="12" t="str">
        <f>IF($A737&lt;&gt;"",MINIFS(Merchant!$A:$A,Merchant!$B:$B,$G$2),)</f>
        <v/>
      </c>
      <c r="D737" s="12" t="s">
        <f>IF($A737&lt;&gt;"",$N737,)</f>
      </c>
      <c r="E737" s="12" t="str">
        <v/>
      </c>
      <c r="F737" s="11" t="str">
        <f>IF($A737&lt;&gt;"",MAXIFS(Token!$C:$C,Token!$A:$A,$D737),)</f>
        <v/>
      </c>
      <c r="L737" s="21" t="str">
        <v/>
      </c>
    </row>
    <row r="738">
      <c r="A738" s="32">
        <f>IF(AND(IFERROR($H738,0)*$M738&gt;0,$G$2=$L738),$H738/86400+DATE(1970,1,1)+IF($H738*1&gt;=$G$5,$G$6,0),)</f>
        <v>0</v>
      </c>
      <c r="B738" s="22" t="str">
        <v/>
      </c>
      <c r="C738" s="12" t="str">
        <f>IF($A738&lt;&gt;"",MINIFS(Merchant!$A:$A,Merchant!$B:$B,$G$2),)</f>
        <v/>
      </c>
      <c r="D738" s="12" t="s">
        <f>IF($A738&lt;&gt;"",$N738,)</f>
      </c>
      <c r="E738" s="12" t="str">
        <v/>
      </c>
      <c r="F738" s="11" t="str">
        <f>IF($A738&lt;&gt;"",MAXIFS(Token!$C:$C,Token!$A:$A,$D738),)</f>
        <v/>
      </c>
      <c r="L738" s="21" t="str">
        <v/>
      </c>
    </row>
    <row r="739">
      <c r="A739" s="32">
        <f>IF(AND(IFERROR($H739,0)*$M739&gt;0,$G$2=$L739),$H739/86400+DATE(1970,1,1)+IF($H739*1&gt;=$G$5,$G$6,0),)</f>
        <v>0</v>
      </c>
      <c r="B739" s="22" t="str">
        <v/>
      </c>
      <c r="C739" s="12" t="str">
        <f>IF($A739&lt;&gt;"",MINIFS(Merchant!$A:$A,Merchant!$B:$B,$G$2),)</f>
        <v/>
      </c>
      <c r="D739" s="12" t="s">
        <f>IF($A739&lt;&gt;"",$N739,)</f>
      </c>
      <c r="E739" s="12" t="str">
        <v/>
      </c>
      <c r="F739" s="11" t="str">
        <f>IF($A739&lt;&gt;"",MAXIFS(Token!$C:$C,Token!$A:$A,$D739),)</f>
        <v/>
      </c>
      <c r="L739" s="21" t="str">
        <v/>
      </c>
    </row>
    <row r="740">
      <c r="A740" s="32">
        <f>IF(AND(IFERROR($H740,0)*$M740&gt;0,$G$2=$L740),$H740/86400+DATE(1970,1,1)+IF($H740*1&gt;=$G$5,$G$6,0),)</f>
        <v>0</v>
      </c>
      <c r="B740" s="22" t="str">
        <v/>
      </c>
      <c r="C740" s="12" t="str">
        <f>IF($A740&lt;&gt;"",MINIFS(Merchant!$A:$A,Merchant!$B:$B,$G$2),)</f>
        <v/>
      </c>
      <c r="D740" s="12" t="s">
        <f>IF($A740&lt;&gt;"",$N740,)</f>
      </c>
      <c r="E740" s="12" t="str">
        <v/>
      </c>
      <c r="F740" s="11" t="str">
        <f>IF($A740&lt;&gt;"",MAXIFS(Token!$C:$C,Token!$A:$A,$D740),)</f>
        <v/>
      </c>
      <c r="L740" s="21" t="str">
        <v/>
      </c>
    </row>
    <row r="741">
      <c r="A741" s="32">
        <f>IF(AND(IFERROR($H741,0)*$M741&gt;0,$G$2=$L741),$H741/86400+DATE(1970,1,1)+IF($H741*1&gt;=$G$5,$G$6,0),)</f>
        <v>0</v>
      </c>
      <c r="B741" s="22" t="str">
        <v/>
      </c>
      <c r="C741" s="12" t="str">
        <f>IF($A741&lt;&gt;"",MINIFS(Merchant!$A:$A,Merchant!$B:$B,$G$2),)</f>
        <v/>
      </c>
      <c r="D741" s="12" t="s">
        <f>IF($A741&lt;&gt;"",$N741,)</f>
      </c>
      <c r="E741" s="12" t="str">
        <v/>
      </c>
      <c r="F741" s="11" t="str">
        <f>IF($A741&lt;&gt;"",MAXIFS(Token!$C:$C,Token!$A:$A,$D741),)</f>
        <v/>
      </c>
      <c r="L741" s="21" t="str">
        <v/>
      </c>
    </row>
    <row r="742">
      <c r="A742" s="32">
        <f>IF(AND(IFERROR($H742,0)*$M742&gt;0,$G$2=$L742),$H742/86400+DATE(1970,1,1)+IF($H742*1&gt;=$G$5,$G$6,0),)</f>
        <v>0</v>
      </c>
      <c r="B742" s="22" t="str">
        <v/>
      </c>
      <c r="C742" s="12" t="str">
        <f>IF($A742&lt;&gt;"",MINIFS(Merchant!$A:$A,Merchant!$B:$B,$G$2),)</f>
        <v/>
      </c>
      <c r="D742" s="12" t="s">
        <f>IF($A742&lt;&gt;"",$N742,)</f>
      </c>
      <c r="E742" s="12" t="str">
        <v/>
      </c>
      <c r="F742" s="11" t="str">
        <f>IF($A742&lt;&gt;"",MAXIFS(Token!$C:$C,Token!$A:$A,$D742),)</f>
        <v/>
      </c>
      <c r="L742" s="21" t="str">
        <v/>
      </c>
    </row>
    <row r="743">
      <c r="A743" s="32">
        <f>IF(AND(IFERROR($H743,0)*$M743&gt;0,$G$2=$L743),$H743/86400+DATE(1970,1,1)+IF($H743*1&gt;=$G$5,$G$6,0),)</f>
        <v>0</v>
      </c>
      <c r="B743" s="22" t="str">
        <v/>
      </c>
      <c r="C743" s="12" t="str">
        <f>IF($A743&lt;&gt;"",MINIFS(Merchant!$A:$A,Merchant!$B:$B,$G$2),)</f>
        <v/>
      </c>
      <c r="D743" s="12" t="s">
        <f>IF($A743&lt;&gt;"",$N743,)</f>
      </c>
      <c r="E743" s="12" t="str">
        <v/>
      </c>
      <c r="F743" s="11" t="str">
        <f>IF($A743&lt;&gt;"",MAXIFS(Token!$C:$C,Token!$A:$A,$D743),)</f>
        <v/>
      </c>
      <c r="L743" s="21" t="str">
        <v/>
      </c>
    </row>
    <row r="744">
      <c r="A744" s="32">
        <f>IF(AND(IFERROR($H744,0)*$M744&gt;0,$G$2=$L744),$H744/86400+DATE(1970,1,1)+IF($H744*1&gt;=$G$5,$G$6,0),)</f>
        <v>0</v>
      </c>
      <c r="B744" s="22" t="str">
        <v/>
      </c>
      <c r="C744" s="12" t="str">
        <f>IF($A744&lt;&gt;"",MINIFS(Merchant!$A:$A,Merchant!$B:$B,$G$2),)</f>
        <v/>
      </c>
      <c r="D744" s="12" t="s">
        <f>IF($A744&lt;&gt;"",$N744,)</f>
      </c>
      <c r="E744" s="12" t="str">
        <v/>
      </c>
      <c r="F744" s="11" t="str">
        <f>IF($A744&lt;&gt;"",MAXIFS(Token!$C:$C,Token!$A:$A,$D744),)</f>
        <v/>
      </c>
      <c r="L744" s="21" t="str">
        <v/>
      </c>
    </row>
    <row r="745">
      <c r="A745" s="32">
        <f>IF(AND(IFERROR($H745,0)*$M745&gt;0,$G$2=$L745),$H745/86400+DATE(1970,1,1)+IF($H745*1&gt;=$G$5,$G$6,0),)</f>
        <v>0</v>
      </c>
      <c r="B745" s="22" t="str">
        <v/>
      </c>
      <c r="C745" s="12" t="str">
        <f>IF($A745&lt;&gt;"",MINIFS(Merchant!$A:$A,Merchant!$B:$B,$G$2),)</f>
        <v/>
      </c>
      <c r="D745" s="12" t="s">
        <f>IF($A745&lt;&gt;"",$N745,)</f>
      </c>
      <c r="E745" s="12" t="str">
        <v/>
      </c>
      <c r="F745" s="11" t="str">
        <f>IF($A745&lt;&gt;"",MAXIFS(Token!$C:$C,Token!$A:$A,$D745),)</f>
        <v/>
      </c>
      <c r="L745" s="21" t="str">
        <v/>
      </c>
    </row>
    <row r="746">
      <c r="A746" s="32">
        <f>IF(AND(IFERROR($H746,0)*$M746&gt;0,$G$2=$L746),$H746/86400+DATE(1970,1,1)+IF($H746*1&gt;=$G$5,$G$6,0),)</f>
        <v>0</v>
      </c>
      <c r="B746" s="22" t="str">
        <v/>
      </c>
      <c r="C746" s="12" t="str">
        <f>IF($A746&lt;&gt;"",MINIFS(Merchant!$A:$A,Merchant!$B:$B,$G$2),)</f>
        <v/>
      </c>
      <c r="D746" s="12" t="s">
        <f>IF($A746&lt;&gt;"",$N746,)</f>
      </c>
      <c r="E746" s="12" t="str">
        <v/>
      </c>
      <c r="F746" s="11" t="str">
        <f>IF($A746&lt;&gt;"",MAXIFS(Token!$C:$C,Token!$A:$A,$D746),)</f>
        <v/>
      </c>
      <c r="L746" s="21" t="str">
        <v/>
      </c>
    </row>
    <row r="747">
      <c r="A747" s="32">
        <f>IF(AND(IFERROR($H747,0)*$M747&gt;0,$G$2=$L747),$H747/86400+DATE(1970,1,1)+IF($H747*1&gt;=$G$5,$G$6,0),)</f>
        <v>0</v>
      </c>
      <c r="B747" s="22" t="str">
        <v/>
      </c>
      <c r="C747" s="12" t="str">
        <f>IF($A747&lt;&gt;"",MINIFS(Merchant!$A:$A,Merchant!$B:$B,$G$2),)</f>
        <v/>
      </c>
      <c r="D747" s="12" t="s">
        <f>IF($A747&lt;&gt;"",$N747,)</f>
      </c>
      <c r="E747" s="12" t="str">
        <v/>
      </c>
      <c r="F747" s="11" t="str">
        <f>IF($A747&lt;&gt;"",MAXIFS(Token!$C:$C,Token!$A:$A,$D747),)</f>
        <v/>
      </c>
      <c r="L747" s="21" t="str">
        <v/>
      </c>
    </row>
    <row r="748">
      <c r="A748" s="32">
        <f>IF(AND(IFERROR($H748,0)*$M748&gt;0,$G$2=$L748),$H748/86400+DATE(1970,1,1)+IF($H748*1&gt;=$G$5,$G$6,0),)</f>
        <v>0</v>
      </c>
      <c r="B748" s="22" t="str">
        <v/>
      </c>
      <c r="C748" s="12" t="str">
        <f>IF($A748&lt;&gt;"",MINIFS(Merchant!$A:$A,Merchant!$B:$B,$G$2),)</f>
        <v/>
      </c>
      <c r="D748" s="12" t="s">
        <f>IF($A748&lt;&gt;"",$N748,)</f>
      </c>
      <c r="E748" s="12" t="str">
        <v/>
      </c>
      <c r="F748" s="11" t="str">
        <f>IF($A748&lt;&gt;"",MAXIFS(Token!$C:$C,Token!$A:$A,$D748),)</f>
        <v/>
      </c>
      <c r="L748" s="21" t="str">
        <v/>
      </c>
    </row>
    <row r="749">
      <c r="A749" s="32">
        <f>IF(AND(IFERROR($H749,0)*$M749&gt;0,$G$2=$L749),$H749/86400+DATE(1970,1,1)+IF($H749*1&gt;=$G$5,$G$6,0),)</f>
        <v>0</v>
      </c>
      <c r="B749" s="22" t="str">
        <v/>
      </c>
      <c r="C749" s="12" t="str">
        <f>IF($A749&lt;&gt;"",MINIFS(Merchant!$A:$A,Merchant!$B:$B,$G$2),)</f>
        <v/>
      </c>
      <c r="D749" s="12" t="s">
        <f>IF($A749&lt;&gt;"",$N749,)</f>
      </c>
      <c r="E749" s="12" t="str">
        <v/>
      </c>
      <c r="F749" s="11" t="str">
        <f>IF($A749&lt;&gt;"",MAXIFS(Token!$C:$C,Token!$A:$A,$D749),)</f>
        <v/>
      </c>
      <c r="L749" s="21" t="str">
        <v/>
      </c>
    </row>
    <row r="750">
      <c r="A750" s="32">
        <f>IF(AND(IFERROR($H750,0)*$M750&gt;0,$G$2=$L750),$H750/86400+DATE(1970,1,1)+IF($H750*1&gt;=$G$5,$G$6,0),)</f>
        <v>0</v>
      </c>
      <c r="B750" s="22" t="str">
        <v/>
      </c>
      <c r="C750" s="12" t="str">
        <f>IF($A750&lt;&gt;"",MINIFS(Merchant!$A:$A,Merchant!$B:$B,$G$2),)</f>
        <v/>
      </c>
      <c r="D750" s="12" t="s">
        <f>IF($A750&lt;&gt;"",$N750,)</f>
      </c>
      <c r="E750" s="12" t="str">
        <v/>
      </c>
      <c r="F750" s="11" t="str">
        <f>IF($A750&lt;&gt;"",MAXIFS(Token!$C:$C,Token!$A:$A,$D750),)</f>
        <v/>
      </c>
      <c r="L750" s="21" t="str">
        <v/>
      </c>
    </row>
    <row r="751">
      <c r="A751" s="32">
        <f>IF(AND(IFERROR($H751,0)*$M751&gt;0,$G$2=$L751),$H751/86400+DATE(1970,1,1)+IF($H751*1&gt;=$G$5,$G$6,0),)</f>
        <v>0</v>
      </c>
      <c r="B751" s="22" t="str">
        <v/>
      </c>
      <c r="C751" s="12" t="str">
        <f>IF($A751&lt;&gt;"",MINIFS(Merchant!$A:$A,Merchant!$B:$B,$G$2),)</f>
        <v/>
      </c>
      <c r="D751" s="12" t="s">
        <f>IF($A751&lt;&gt;"",$N751,)</f>
      </c>
      <c r="E751" s="12" t="str">
        <v/>
      </c>
      <c r="F751" s="11" t="str">
        <f>IF($A751&lt;&gt;"",MAXIFS(Token!$C:$C,Token!$A:$A,$D751),)</f>
        <v/>
      </c>
      <c r="L751" s="21" t="str">
        <v/>
      </c>
    </row>
    <row r="752">
      <c r="A752" s="32">
        <f>IF(AND(IFERROR($H752,0)*$M752&gt;0,$G$2=$L752),$H752/86400+DATE(1970,1,1)+IF($H752*1&gt;=$G$5,$G$6,0),)</f>
        <v>0</v>
      </c>
      <c r="B752" s="22" t="str">
        <v/>
      </c>
      <c r="C752" s="12" t="str">
        <f>IF($A752&lt;&gt;"",MINIFS(Merchant!$A:$A,Merchant!$B:$B,$G$2),)</f>
        <v/>
      </c>
      <c r="D752" s="12" t="s">
        <f>IF($A752&lt;&gt;"",$N752,)</f>
      </c>
      <c r="E752" s="12" t="str">
        <v/>
      </c>
      <c r="F752" s="11" t="str">
        <f>IF($A752&lt;&gt;"",MAXIFS(Token!$C:$C,Token!$A:$A,$D752),)</f>
        <v/>
      </c>
      <c r="L752" s="21" t="str">
        <v/>
      </c>
    </row>
    <row r="753">
      <c r="A753" s="32">
        <f>IF(AND(IFERROR($H753,0)*$M753&gt;0,$G$2=$L753),$H753/86400+DATE(1970,1,1)+IF($H753*1&gt;=$G$5,$G$6,0),)</f>
        <v>0</v>
      </c>
      <c r="B753" s="22" t="str">
        <v/>
      </c>
      <c r="C753" s="12" t="str">
        <f>IF($A753&lt;&gt;"",MINIFS(Merchant!$A:$A,Merchant!$B:$B,$G$2),)</f>
        <v/>
      </c>
      <c r="D753" s="12" t="s">
        <f>IF($A753&lt;&gt;"",$N753,)</f>
      </c>
      <c r="E753" s="12" t="str">
        <v/>
      </c>
      <c r="F753" s="11" t="str">
        <f>IF($A753&lt;&gt;"",MAXIFS(Token!$C:$C,Token!$A:$A,$D753),)</f>
        <v/>
      </c>
      <c r="L753" s="21" t="str">
        <v/>
      </c>
    </row>
    <row r="754">
      <c r="A754" s="32">
        <f>IF(AND(IFERROR($H754,0)*$M754&gt;0,$G$2=$L754),$H754/86400+DATE(1970,1,1)+IF($H754*1&gt;=$G$5,$G$6,0),)</f>
        <v>0</v>
      </c>
      <c r="B754" s="22" t="str">
        <v/>
      </c>
      <c r="C754" s="12" t="str">
        <f>IF($A754&lt;&gt;"",MINIFS(Merchant!$A:$A,Merchant!$B:$B,$G$2),)</f>
        <v/>
      </c>
      <c r="D754" s="12" t="s">
        <f>IF($A754&lt;&gt;"",$N754,)</f>
      </c>
      <c r="E754" s="12" t="str">
        <v/>
      </c>
      <c r="F754" s="11" t="str">
        <f>IF($A754&lt;&gt;"",MAXIFS(Token!$C:$C,Token!$A:$A,$D754),)</f>
        <v/>
      </c>
      <c r="L754" s="21" t="str">
        <v/>
      </c>
    </row>
    <row r="755">
      <c r="A755" s="32">
        <f>IF(AND(IFERROR($H755,0)*$M755&gt;0,$G$2=$L755),$H755/86400+DATE(1970,1,1)+IF($H755*1&gt;=$G$5,$G$6,0),)</f>
        <v>0</v>
      </c>
      <c r="B755" s="22" t="str">
        <v/>
      </c>
      <c r="C755" s="12" t="str">
        <f>IF($A755&lt;&gt;"",MINIFS(Merchant!$A:$A,Merchant!$B:$B,$G$2),)</f>
        <v/>
      </c>
      <c r="D755" s="12" t="s">
        <f>IF($A755&lt;&gt;"",$N755,)</f>
      </c>
      <c r="E755" s="12" t="str">
        <v/>
      </c>
      <c r="F755" s="11" t="str">
        <f>IF($A755&lt;&gt;"",MAXIFS(Token!$C:$C,Token!$A:$A,$D755),)</f>
        <v/>
      </c>
      <c r="L755" s="21" t="str">
        <v/>
      </c>
    </row>
    <row r="756">
      <c r="A756" s="32">
        <f>IF(AND(IFERROR($H756,0)*$M756&gt;0,$G$2=$L756),$H756/86400+DATE(1970,1,1)+IF($H756*1&gt;=$G$5,$G$6,0),)</f>
        <v>0</v>
      </c>
      <c r="B756" s="22" t="str">
        <v/>
      </c>
      <c r="C756" s="12" t="str">
        <f>IF($A756&lt;&gt;"",MINIFS(Merchant!$A:$A,Merchant!$B:$B,$G$2),)</f>
        <v/>
      </c>
      <c r="D756" s="12" t="s">
        <f>IF($A756&lt;&gt;"",$N756,)</f>
      </c>
      <c r="E756" s="12" t="str">
        <v/>
      </c>
      <c r="F756" s="11" t="str">
        <f>IF($A756&lt;&gt;"",MAXIFS(Token!$C:$C,Token!$A:$A,$D756),)</f>
        <v/>
      </c>
      <c r="L756" s="21" t="str">
        <v/>
      </c>
    </row>
    <row r="757">
      <c r="A757" s="32">
        <f>IF(AND(IFERROR($H757,0)*$M757&gt;0,$G$2=$L757),$H757/86400+DATE(1970,1,1)+IF($H757*1&gt;=$G$5,$G$6,0),)</f>
        <v>0</v>
      </c>
      <c r="B757" s="22" t="str">
        <v/>
      </c>
      <c r="C757" s="12" t="str">
        <f>IF($A757&lt;&gt;"",MINIFS(Merchant!$A:$A,Merchant!$B:$B,$G$2),)</f>
        <v/>
      </c>
      <c r="D757" s="12" t="s">
        <f>IF($A757&lt;&gt;"",$N757,)</f>
      </c>
      <c r="E757" s="12" t="str">
        <v/>
      </c>
      <c r="F757" s="11" t="str">
        <f>IF($A757&lt;&gt;"",MAXIFS(Token!$C:$C,Token!$A:$A,$D757),)</f>
        <v/>
      </c>
      <c r="L757" s="21" t="str">
        <v/>
      </c>
    </row>
    <row r="758">
      <c r="A758" s="32">
        <f>IF(AND(IFERROR($H758,0)*$M758&gt;0,$G$2=$L758),$H758/86400+DATE(1970,1,1)+IF($H758*1&gt;=$G$5,$G$6,0),)</f>
        <v>0</v>
      </c>
      <c r="B758" s="22" t="str">
        <v/>
      </c>
      <c r="C758" s="12" t="str">
        <f>IF($A758&lt;&gt;"",MINIFS(Merchant!$A:$A,Merchant!$B:$B,$G$2),)</f>
        <v/>
      </c>
      <c r="D758" s="12" t="s">
        <f>IF($A758&lt;&gt;"",$N758,)</f>
      </c>
      <c r="E758" s="12" t="str">
        <v/>
      </c>
      <c r="F758" s="11" t="str">
        <f>IF($A758&lt;&gt;"",MAXIFS(Token!$C:$C,Token!$A:$A,$D758),)</f>
        <v/>
      </c>
      <c r="L758" s="21" t="str">
        <v/>
      </c>
    </row>
    <row r="759">
      <c r="A759" s="32">
        <f>IF(AND(IFERROR($H759,0)*$M759&gt;0,$G$2=$L759),$H759/86400+DATE(1970,1,1)+IF($H759*1&gt;=$G$5,$G$6,0),)</f>
        <v>0</v>
      </c>
      <c r="B759" s="22" t="str">
        <v/>
      </c>
      <c r="C759" s="12" t="str">
        <f>IF($A759&lt;&gt;"",MINIFS(Merchant!$A:$A,Merchant!$B:$B,$G$2),)</f>
        <v/>
      </c>
      <c r="D759" s="12" t="s">
        <f>IF($A759&lt;&gt;"",$N759,)</f>
      </c>
      <c r="E759" s="12" t="str">
        <v/>
      </c>
      <c r="F759" s="11" t="str">
        <f>IF($A759&lt;&gt;"",MAXIFS(Token!$C:$C,Token!$A:$A,$D759),)</f>
        <v/>
      </c>
      <c r="L759" s="21" t="str">
        <v/>
      </c>
    </row>
    <row r="760">
      <c r="A760" s="32">
        <f>IF(AND(IFERROR($H760,0)*$M760&gt;0,$G$2=$L760),$H760/86400+DATE(1970,1,1)+IF($H760*1&gt;=$G$5,$G$6,0),)</f>
        <v>0</v>
      </c>
      <c r="B760" s="22" t="str">
        <v/>
      </c>
      <c r="C760" s="12" t="str">
        <f>IF($A760&lt;&gt;"",MINIFS(Merchant!$A:$A,Merchant!$B:$B,$G$2),)</f>
        <v/>
      </c>
      <c r="D760" s="12" t="s">
        <f>IF($A760&lt;&gt;"",$N760,)</f>
      </c>
      <c r="E760" s="12" t="str">
        <v/>
      </c>
      <c r="F760" s="11" t="str">
        <f>IF($A760&lt;&gt;"",MAXIFS(Token!$C:$C,Token!$A:$A,$D760),)</f>
        <v/>
      </c>
      <c r="L760" s="21" t="str">
        <v/>
      </c>
    </row>
    <row r="761">
      <c r="A761" s="32">
        <f>IF(AND(IFERROR($H761,0)*$M761&gt;0,$G$2=$L761),$H761/86400+DATE(1970,1,1)+IF($H761*1&gt;=$G$5,$G$6,0),)</f>
        <v>0</v>
      </c>
      <c r="B761" s="22" t="str">
        <v/>
      </c>
      <c r="C761" s="12" t="str">
        <f>IF($A761&lt;&gt;"",MINIFS(Merchant!$A:$A,Merchant!$B:$B,$G$2),)</f>
        <v/>
      </c>
      <c r="D761" s="12" t="s">
        <f>IF($A761&lt;&gt;"",$N761,)</f>
      </c>
      <c r="E761" s="12" t="str">
        <v/>
      </c>
      <c r="F761" s="11" t="str">
        <f>IF($A761&lt;&gt;"",MAXIFS(Token!$C:$C,Token!$A:$A,$D761),)</f>
        <v/>
      </c>
      <c r="L761" s="21" t="str">
        <v/>
      </c>
    </row>
    <row r="762">
      <c r="A762" s="32">
        <f>IF(AND(IFERROR($H762,0)*$M762&gt;0,$G$2=$L762),$H762/86400+DATE(1970,1,1)+IF($H762*1&gt;=$G$5,$G$6,0),)</f>
        <v>0</v>
      </c>
      <c r="B762" s="22" t="str">
        <v/>
      </c>
      <c r="C762" s="12" t="str">
        <f>IF($A762&lt;&gt;"",MINIFS(Merchant!$A:$A,Merchant!$B:$B,$G$2),)</f>
        <v/>
      </c>
      <c r="D762" s="12" t="s">
        <f>IF($A762&lt;&gt;"",$N762,)</f>
      </c>
      <c r="E762" s="12" t="str">
        <v/>
      </c>
      <c r="F762" s="11" t="str">
        <f>IF($A762&lt;&gt;"",MAXIFS(Token!$C:$C,Token!$A:$A,$D762),)</f>
        <v/>
      </c>
      <c r="L762" s="21" t="str">
        <v/>
      </c>
    </row>
    <row r="763">
      <c r="A763" s="32">
        <f>IF(AND(IFERROR($H763,0)*$M763&gt;0,$G$2=$L763),$H763/86400+DATE(1970,1,1)+IF($H763*1&gt;=$G$5,$G$6,0),)</f>
        <v>0</v>
      </c>
      <c r="B763" s="22" t="str">
        <v/>
      </c>
      <c r="C763" s="12" t="str">
        <f>IF($A763&lt;&gt;"",MINIFS(Merchant!$A:$A,Merchant!$B:$B,$G$2),)</f>
        <v/>
      </c>
      <c r="D763" s="12" t="s">
        <f>IF($A763&lt;&gt;"",$N763,)</f>
      </c>
      <c r="E763" s="12" t="str">
        <v/>
      </c>
      <c r="F763" s="11" t="str">
        <f>IF($A763&lt;&gt;"",MAXIFS(Token!$C:$C,Token!$A:$A,$D763),)</f>
        <v/>
      </c>
      <c r="L763" s="21" t="str">
        <v/>
      </c>
    </row>
    <row r="764">
      <c r="A764" s="32">
        <f>IF(AND(IFERROR($H764,0)*$M764&gt;0,$G$2=$L764),$H764/86400+DATE(1970,1,1)+IF($H764*1&gt;=$G$5,$G$6,0),)</f>
        <v>0</v>
      </c>
      <c r="B764" s="22" t="str">
        <v/>
      </c>
      <c r="C764" s="12" t="str">
        <f>IF($A764&lt;&gt;"",MINIFS(Merchant!$A:$A,Merchant!$B:$B,$G$2),)</f>
        <v/>
      </c>
      <c r="D764" s="12" t="s">
        <f>IF($A764&lt;&gt;"",$N764,)</f>
      </c>
      <c r="E764" s="12" t="str">
        <v/>
      </c>
      <c r="F764" s="11" t="str">
        <f>IF($A764&lt;&gt;"",MAXIFS(Token!$C:$C,Token!$A:$A,$D764),)</f>
        <v/>
      </c>
      <c r="L764" s="21" t="str">
        <v/>
      </c>
    </row>
    <row r="765">
      <c r="A765" s="32">
        <f>IF(AND(IFERROR($H765,0)*$M765&gt;0,$G$2=$L765),$H765/86400+DATE(1970,1,1)+IF($H765*1&gt;=$G$5,$G$6,0),)</f>
        <v>0</v>
      </c>
      <c r="B765" s="22" t="str">
        <v/>
      </c>
      <c r="C765" s="12" t="str">
        <f>IF($A765&lt;&gt;"",MINIFS(Merchant!$A:$A,Merchant!$B:$B,$G$2),)</f>
        <v/>
      </c>
      <c r="D765" s="12" t="s">
        <f>IF($A765&lt;&gt;"",$N765,)</f>
      </c>
      <c r="E765" s="12" t="str">
        <v/>
      </c>
      <c r="F765" s="11" t="str">
        <f>IF($A765&lt;&gt;"",MAXIFS(Token!$C:$C,Token!$A:$A,$D765),)</f>
        <v/>
      </c>
      <c r="L765" s="21" t="str">
        <v/>
      </c>
    </row>
    <row r="766">
      <c r="A766" s="32">
        <f>IF(AND(IFERROR($H766,0)*$M766&gt;0,$G$2=$L766),$H766/86400+DATE(1970,1,1)+IF($H766*1&gt;=$G$5,$G$6,0),)</f>
        <v>0</v>
      </c>
      <c r="B766" s="22" t="str">
        <v/>
      </c>
      <c r="C766" s="12" t="str">
        <f>IF($A766&lt;&gt;"",MINIFS(Merchant!$A:$A,Merchant!$B:$B,$G$2),)</f>
        <v/>
      </c>
      <c r="D766" s="12" t="s">
        <f>IF($A766&lt;&gt;"",$N766,)</f>
      </c>
      <c r="E766" s="12" t="str">
        <v/>
      </c>
      <c r="F766" s="11" t="str">
        <f>IF($A766&lt;&gt;"",MAXIFS(Token!$C:$C,Token!$A:$A,$D766),)</f>
        <v/>
      </c>
      <c r="L766" s="21" t="str">
        <v/>
      </c>
    </row>
    <row r="767">
      <c r="A767" s="32">
        <f>IF(AND(IFERROR($H767,0)*$M767&gt;0,$G$2=$L767),$H767/86400+DATE(1970,1,1)+IF($H767*1&gt;=$G$5,$G$6,0),)</f>
        <v>0</v>
      </c>
      <c r="B767" s="22" t="str">
        <v/>
      </c>
      <c r="C767" s="12" t="str">
        <f>IF($A767&lt;&gt;"",MINIFS(Merchant!$A:$A,Merchant!$B:$B,$G$2),)</f>
        <v/>
      </c>
      <c r="D767" s="12" t="s">
        <f>IF($A767&lt;&gt;"",$N767,)</f>
      </c>
      <c r="E767" s="12" t="str">
        <v/>
      </c>
      <c r="F767" s="11" t="str">
        <f>IF($A767&lt;&gt;"",MAXIFS(Token!$C:$C,Token!$A:$A,$D767),)</f>
        <v/>
      </c>
      <c r="L767" s="21" t="str">
        <v/>
      </c>
    </row>
    <row r="768">
      <c r="A768" s="32">
        <f>IF(AND(IFERROR($H768,0)*$M768&gt;0,$G$2=$L768),$H768/86400+DATE(1970,1,1)+IF($H768*1&gt;=$G$5,$G$6,0),)</f>
        <v>0</v>
      </c>
      <c r="B768" s="22" t="str">
        <v/>
      </c>
      <c r="C768" s="12" t="str">
        <f>IF($A768&lt;&gt;"",MINIFS(Merchant!$A:$A,Merchant!$B:$B,$G$2),)</f>
        <v/>
      </c>
      <c r="D768" s="12" t="s">
        <f>IF($A768&lt;&gt;"",$N768,)</f>
      </c>
      <c r="E768" s="12" t="str">
        <v/>
      </c>
      <c r="F768" s="11" t="str">
        <f>IF($A768&lt;&gt;"",MAXIFS(Token!$C:$C,Token!$A:$A,$D768),)</f>
        <v/>
      </c>
      <c r="L768" s="21" t="str">
        <v/>
      </c>
    </row>
    <row r="769">
      <c r="A769" s="32">
        <f>IF(AND(IFERROR($H769,0)*$M769&gt;0,$G$2=$L769),$H769/86400+DATE(1970,1,1)+IF($H769*1&gt;=$G$5,$G$6,0),)</f>
        <v>0</v>
      </c>
      <c r="B769" s="22" t="str">
        <v/>
      </c>
      <c r="C769" s="12" t="str">
        <f>IF($A769&lt;&gt;"",MINIFS(Merchant!$A:$A,Merchant!$B:$B,$G$2),)</f>
        <v/>
      </c>
      <c r="D769" s="12" t="s">
        <f>IF($A769&lt;&gt;"",$N769,)</f>
      </c>
      <c r="E769" s="12" t="str">
        <v/>
      </c>
      <c r="F769" s="11" t="str">
        <f>IF($A769&lt;&gt;"",MAXIFS(Token!$C:$C,Token!$A:$A,$D769),)</f>
        <v/>
      </c>
      <c r="L769" s="21" t="str">
        <v/>
      </c>
    </row>
    <row r="770">
      <c r="A770" s="32">
        <f>IF(AND(IFERROR($H770,0)*$M770&gt;0,$G$2=$L770),$H770/86400+DATE(1970,1,1)+IF($H770*1&gt;=$G$5,$G$6,0),)</f>
        <v>0</v>
      </c>
      <c r="B770" s="22" t="str">
        <v/>
      </c>
      <c r="C770" s="12" t="str">
        <f>IF($A770&lt;&gt;"",MINIFS(Merchant!$A:$A,Merchant!$B:$B,$G$2),)</f>
        <v/>
      </c>
      <c r="D770" s="12" t="s">
        <f>IF($A770&lt;&gt;"",$N770,)</f>
      </c>
      <c r="E770" s="12" t="str">
        <v/>
      </c>
      <c r="F770" s="11" t="str">
        <f>IF($A770&lt;&gt;"",MAXIFS(Token!$C:$C,Token!$A:$A,$D770),)</f>
        <v/>
      </c>
      <c r="L770" s="21" t="str">
        <v/>
      </c>
    </row>
    <row r="771">
      <c r="A771" s="32">
        <f>IF(AND(IFERROR($H771,0)*$M771&gt;0,$G$2=$L771),$H771/86400+DATE(1970,1,1)+IF($H771*1&gt;=$G$5,$G$6,0),)</f>
        <v>0</v>
      </c>
      <c r="B771" s="22" t="str">
        <v/>
      </c>
      <c r="C771" s="12" t="str">
        <f>IF($A771&lt;&gt;"",MINIFS(Merchant!$A:$A,Merchant!$B:$B,$G$2),)</f>
        <v/>
      </c>
      <c r="D771" s="12" t="s">
        <f>IF($A771&lt;&gt;"",$N771,)</f>
      </c>
      <c r="E771" s="12" t="str">
        <v/>
      </c>
      <c r="F771" s="11" t="str">
        <f>IF($A771&lt;&gt;"",MAXIFS(Token!$C:$C,Token!$A:$A,$D771),)</f>
        <v/>
      </c>
      <c r="L771" s="21" t="str">
        <v/>
      </c>
    </row>
    <row r="772">
      <c r="A772" s="32">
        <f>IF(AND(IFERROR($H772,0)*$M772&gt;0,$G$2=$L772),$H772/86400+DATE(1970,1,1)+IF($H772*1&gt;=$G$5,$G$6,0),)</f>
        <v>0</v>
      </c>
      <c r="B772" s="22" t="str">
        <v/>
      </c>
      <c r="C772" s="12" t="str">
        <f>IF($A772&lt;&gt;"",MINIFS(Merchant!$A:$A,Merchant!$B:$B,$G$2),)</f>
        <v/>
      </c>
      <c r="D772" s="12" t="s">
        <f>IF($A772&lt;&gt;"",$N772,)</f>
      </c>
      <c r="E772" s="12" t="str">
        <v/>
      </c>
      <c r="F772" s="11" t="str">
        <f>IF($A772&lt;&gt;"",MAXIFS(Token!$C:$C,Token!$A:$A,$D772),)</f>
        <v/>
      </c>
      <c r="L772" s="21" t="str">
        <v/>
      </c>
    </row>
    <row r="773">
      <c r="A773" s="32">
        <f>IF(AND(IFERROR($H773,0)*$M773&gt;0,$G$2=$L773),$H773/86400+DATE(1970,1,1)+IF($H773*1&gt;=$G$5,$G$6,0),)</f>
        <v>0</v>
      </c>
      <c r="B773" s="22" t="str">
        <v/>
      </c>
      <c r="C773" s="12" t="str">
        <f>IF($A773&lt;&gt;"",MINIFS(Merchant!$A:$A,Merchant!$B:$B,$G$2),)</f>
        <v/>
      </c>
      <c r="D773" s="12" t="s">
        <f>IF($A773&lt;&gt;"",$N773,)</f>
      </c>
      <c r="E773" s="12" t="str">
        <v/>
      </c>
      <c r="F773" s="11" t="str">
        <f>IF($A773&lt;&gt;"",MAXIFS(Token!$C:$C,Token!$A:$A,$D773),)</f>
        <v/>
      </c>
      <c r="L773" s="21" t="str">
        <v/>
      </c>
    </row>
    <row r="774">
      <c r="A774" s="32">
        <f>IF(AND(IFERROR($H774,0)*$M774&gt;0,$G$2=$L774),$H774/86400+DATE(1970,1,1)+IF($H774*1&gt;=$G$5,$G$6,0),)</f>
        <v>0</v>
      </c>
      <c r="B774" s="22" t="str">
        <v/>
      </c>
      <c r="C774" s="12" t="str">
        <f>IF($A774&lt;&gt;"",MINIFS(Merchant!$A:$A,Merchant!$B:$B,$G$2),)</f>
        <v/>
      </c>
      <c r="D774" s="12" t="s">
        <f>IF($A774&lt;&gt;"",$N774,)</f>
      </c>
      <c r="E774" s="12" t="str">
        <v/>
      </c>
      <c r="F774" s="11" t="str">
        <f>IF($A774&lt;&gt;"",MAXIFS(Token!$C:$C,Token!$A:$A,$D774),)</f>
        <v/>
      </c>
      <c r="L774" s="21" t="str">
        <v/>
      </c>
    </row>
    <row r="775">
      <c r="A775" s="32">
        <f>IF(AND(IFERROR($H775,0)*$M775&gt;0,$G$2=$L775),$H775/86400+DATE(1970,1,1)+IF($H775*1&gt;=$G$5,$G$6,0),)</f>
        <v>0</v>
      </c>
      <c r="B775" s="22" t="str">
        <v/>
      </c>
      <c r="C775" s="12" t="str">
        <f>IF($A775&lt;&gt;"",MINIFS(Merchant!$A:$A,Merchant!$B:$B,$G$2),)</f>
        <v/>
      </c>
      <c r="D775" s="12" t="s">
        <f>IF($A775&lt;&gt;"",$N775,)</f>
      </c>
      <c r="E775" s="12" t="str">
        <v/>
      </c>
      <c r="F775" s="11" t="str">
        <f>IF($A775&lt;&gt;"",MAXIFS(Token!$C:$C,Token!$A:$A,$D775),)</f>
        <v/>
      </c>
      <c r="L775" s="21" t="str">
        <v/>
      </c>
    </row>
    <row r="776">
      <c r="A776" s="32">
        <f>IF(AND(IFERROR($H776,0)*$M776&gt;0,$G$2=$L776),$H776/86400+DATE(1970,1,1)+IF($H776*1&gt;=$G$5,$G$6,0),)</f>
        <v>0</v>
      </c>
      <c r="B776" s="22" t="str">
        <v/>
      </c>
      <c r="C776" s="12" t="str">
        <f>IF($A776&lt;&gt;"",MINIFS(Merchant!$A:$A,Merchant!$B:$B,$G$2),)</f>
        <v/>
      </c>
      <c r="D776" s="12" t="s">
        <f>IF($A776&lt;&gt;"",$N776,)</f>
      </c>
      <c r="E776" s="12" t="str">
        <v/>
      </c>
      <c r="F776" s="11" t="str">
        <f>IF($A776&lt;&gt;"",MAXIFS(Token!$C:$C,Token!$A:$A,$D776),)</f>
        <v/>
      </c>
      <c r="L776" s="21" t="str">
        <v/>
      </c>
    </row>
    <row r="777">
      <c r="A777" s="32">
        <f>IF(AND(IFERROR($H777,0)*$M777&gt;0,$G$2=$L777),$H777/86400+DATE(1970,1,1)+IF($H777*1&gt;=$G$5,$G$6,0),)</f>
        <v>0</v>
      </c>
      <c r="B777" s="22" t="str">
        <v/>
      </c>
      <c r="C777" s="12" t="str">
        <f>IF($A777&lt;&gt;"",MINIFS(Merchant!$A:$A,Merchant!$B:$B,$G$2),)</f>
        <v/>
      </c>
      <c r="D777" s="12" t="s">
        <f>IF($A777&lt;&gt;"",$N777,)</f>
      </c>
      <c r="E777" s="12" t="str">
        <v/>
      </c>
      <c r="F777" s="11" t="str">
        <f>IF($A777&lt;&gt;"",MAXIFS(Token!$C:$C,Token!$A:$A,$D777),)</f>
        <v/>
      </c>
      <c r="L777" s="21" t="str">
        <v/>
      </c>
    </row>
    <row r="778">
      <c r="A778" s="32">
        <f>IF(AND(IFERROR($H778,0)*$M778&gt;0,$G$2=$L778),$H778/86400+DATE(1970,1,1)+IF($H778*1&gt;=$G$5,$G$6,0),)</f>
        <v>0</v>
      </c>
      <c r="B778" s="22" t="str">
        <v/>
      </c>
      <c r="C778" s="12" t="str">
        <f>IF($A778&lt;&gt;"",MINIFS(Merchant!$A:$A,Merchant!$B:$B,$G$2),)</f>
        <v/>
      </c>
      <c r="D778" s="12" t="s">
        <f>IF($A778&lt;&gt;"",$N778,)</f>
      </c>
      <c r="E778" s="12" t="str">
        <v/>
      </c>
      <c r="F778" s="11" t="str">
        <f>IF($A778&lt;&gt;"",MAXIFS(Token!$C:$C,Token!$A:$A,$D778),)</f>
        <v/>
      </c>
      <c r="L778" s="21" t="str">
        <v/>
      </c>
    </row>
    <row r="779">
      <c r="A779" s="32">
        <f>IF(AND(IFERROR($H779,0)*$M779&gt;0,$G$2=$L779),$H779/86400+DATE(1970,1,1)+IF($H779*1&gt;=$G$5,$G$6,0),)</f>
        <v>0</v>
      </c>
      <c r="B779" s="22" t="str">
        <v/>
      </c>
      <c r="C779" s="12" t="str">
        <f>IF($A779&lt;&gt;"",MINIFS(Merchant!$A:$A,Merchant!$B:$B,$G$2),)</f>
        <v/>
      </c>
      <c r="D779" s="12" t="s">
        <f>IF($A779&lt;&gt;"",$N779,)</f>
      </c>
      <c r="E779" s="12" t="str">
        <v/>
      </c>
      <c r="F779" s="11" t="str">
        <f>IF($A779&lt;&gt;"",MAXIFS(Token!$C:$C,Token!$A:$A,$D779),)</f>
        <v/>
      </c>
      <c r="L779" s="21" t="str">
        <v/>
      </c>
    </row>
    <row r="780">
      <c r="A780" s="32">
        <f>IF(AND(IFERROR($H780,0)*$M780&gt;0,$G$2=$L780),$H780/86400+DATE(1970,1,1)+IF($H780*1&gt;=$G$5,$G$6,0),)</f>
        <v>0</v>
      </c>
      <c r="B780" s="22" t="str">
        <v/>
      </c>
      <c r="C780" s="12" t="str">
        <f>IF($A780&lt;&gt;"",MINIFS(Merchant!$A:$A,Merchant!$B:$B,$G$2),)</f>
        <v/>
      </c>
      <c r="D780" s="12" t="s">
        <f>IF($A780&lt;&gt;"",$N780,)</f>
      </c>
      <c r="E780" s="12" t="str">
        <v/>
      </c>
      <c r="F780" s="11" t="str">
        <f>IF($A780&lt;&gt;"",MAXIFS(Token!$C:$C,Token!$A:$A,$D780),)</f>
        <v/>
      </c>
      <c r="L780" s="21" t="str">
        <v/>
      </c>
    </row>
    <row r="781">
      <c r="A781" s="32">
        <f>IF(AND(IFERROR($H781,0)*$M781&gt;0,$G$2=$L781),$H781/86400+DATE(1970,1,1)+IF($H781*1&gt;=$G$5,$G$6,0),)</f>
        <v>0</v>
      </c>
      <c r="B781" s="22" t="str">
        <v/>
      </c>
      <c r="C781" s="12" t="str">
        <f>IF($A781&lt;&gt;"",MINIFS(Merchant!$A:$A,Merchant!$B:$B,$G$2),)</f>
        <v/>
      </c>
      <c r="D781" s="12" t="s">
        <f>IF($A781&lt;&gt;"",$N781,)</f>
      </c>
      <c r="E781" s="12" t="str">
        <v/>
      </c>
      <c r="F781" s="11" t="str">
        <f>IF($A781&lt;&gt;"",MAXIFS(Token!$C:$C,Token!$A:$A,$D781),)</f>
        <v/>
      </c>
      <c r="L781" s="21" t="str">
        <v/>
      </c>
    </row>
    <row r="782">
      <c r="A782" s="32">
        <f>IF(AND(IFERROR($H782,0)*$M782&gt;0,$G$2=$L782),$H782/86400+DATE(1970,1,1)+IF($H782*1&gt;=$G$5,$G$6,0),)</f>
        <v>0</v>
      </c>
      <c r="B782" s="22" t="str">
        <v/>
      </c>
      <c r="C782" s="12" t="str">
        <f>IF($A782&lt;&gt;"",MINIFS(Merchant!$A:$A,Merchant!$B:$B,$G$2),)</f>
        <v/>
      </c>
      <c r="D782" s="12" t="s">
        <f>IF($A782&lt;&gt;"",$N782,)</f>
      </c>
      <c r="E782" s="12" t="str">
        <v/>
      </c>
      <c r="F782" s="11" t="str">
        <f>IF($A782&lt;&gt;"",MAXIFS(Token!$C:$C,Token!$A:$A,$D782),)</f>
        <v/>
      </c>
      <c r="L782" s="21" t="str">
        <v/>
      </c>
    </row>
    <row r="783">
      <c r="A783" s="32">
        <f>IF(AND(IFERROR($H783,0)*$M783&gt;0,$G$2=$L783),$H783/86400+DATE(1970,1,1)+IF($H783*1&gt;=$G$5,$G$6,0),)</f>
        <v>0</v>
      </c>
      <c r="B783" s="22" t="str">
        <v/>
      </c>
      <c r="C783" s="12" t="str">
        <f>IF($A783&lt;&gt;"",MINIFS(Merchant!$A:$A,Merchant!$B:$B,$G$2),)</f>
        <v/>
      </c>
      <c r="D783" s="12" t="s">
        <f>IF($A783&lt;&gt;"",$N783,)</f>
      </c>
      <c r="E783" s="12" t="str">
        <v/>
      </c>
      <c r="F783" s="11" t="str">
        <f>IF($A783&lt;&gt;"",MAXIFS(Token!$C:$C,Token!$A:$A,$D783),)</f>
        <v/>
      </c>
      <c r="L783" s="21" t="str">
        <v/>
      </c>
    </row>
    <row r="784">
      <c r="A784" s="32">
        <f>IF(AND(IFERROR($H784,0)*$M784&gt;0,$G$2=$L784),$H784/86400+DATE(1970,1,1)+IF($H784*1&gt;=$G$5,$G$6,0),)</f>
        <v>0</v>
      </c>
      <c r="B784" s="22" t="str">
        <v/>
      </c>
      <c r="C784" s="12" t="str">
        <f>IF($A784&lt;&gt;"",MINIFS(Merchant!$A:$A,Merchant!$B:$B,$G$2),)</f>
        <v/>
      </c>
      <c r="D784" s="12" t="s">
        <f>IF($A784&lt;&gt;"",$N784,)</f>
      </c>
      <c r="E784" s="12" t="str">
        <v/>
      </c>
      <c r="F784" s="11" t="str">
        <f>IF($A784&lt;&gt;"",MAXIFS(Token!$C:$C,Token!$A:$A,$D784),)</f>
        <v/>
      </c>
      <c r="L784" s="21" t="str">
        <v/>
      </c>
    </row>
    <row r="785">
      <c r="A785" s="32">
        <f>IF(AND(IFERROR($H785,0)*$M785&gt;0,$G$2=$L785),$H785/86400+DATE(1970,1,1)+IF($H785*1&gt;=$G$5,$G$6,0),)</f>
        <v>0</v>
      </c>
      <c r="B785" s="22" t="str">
        <v/>
      </c>
      <c r="C785" s="12" t="str">
        <f>IF($A785&lt;&gt;"",MINIFS(Merchant!$A:$A,Merchant!$B:$B,$G$2),)</f>
        <v/>
      </c>
      <c r="D785" s="12" t="s">
        <f>IF($A785&lt;&gt;"",$N785,)</f>
      </c>
      <c r="E785" s="12" t="str">
        <v/>
      </c>
      <c r="F785" s="11" t="str">
        <f>IF($A785&lt;&gt;"",MAXIFS(Token!$C:$C,Token!$A:$A,$D785),)</f>
        <v/>
      </c>
      <c r="L785" s="21" t="str">
        <v/>
      </c>
    </row>
    <row r="786">
      <c r="A786" s="32">
        <f>IF(AND(IFERROR($H786,0)*$M786&gt;0,$G$2=$L786),$H786/86400+DATE(1970,1,1)+IF($H786*1&gt;=$G$5,$G$6,0),)</f>
        <v>0</v>
      </c>
      <c r="B786" s="22" t="str">
        <v/>
      </c>
      <c r="C786" s="12" t="str">
        <f>IF($A786&lt;&gt;"",MINIFS(Merchant!$A:$A,Merchant!$B:$B,$G$2),)</f>
        <v/>
      </c>
      <c r="D786" s="12" t="s">
        <f>IF($A786&lt;&gt;"",$N786,)</f>
      </c>
      <c r="E786" s="12" t="str">
        <v/>
      </c>
      <c r="F786" s="11" t="str">
        <f>IF($A786&lt;&gt;"",MAXIFS(Token!$C:$C,Token!$A:$A,$D786),)</f>
        <v/>
      </c>
      <c r="L786" s="21" t="str">
        <v/>
      </c>
    </row>
    <row r="787">
      <c r="A787" s="32">
        <f>IF(AND(IFERROR($H787,0)*$M787&gt;0,$G$2=$L787),$H787/86400+DATE(1970,1,1)+IF($H787*1&gt;=$G$5,$G$6,0),)</f>
        <v>0</v>
      </c>
      <c r="B787" s="22" t="str">
        <v/>
      </c>
      <c r="C787" s="12" t="str">
        <f>IF($A787&lt;&gt;"",MINIFS(Merchant!$A:$A,Merchant!$B:$B,$G$2),)</f>
        <v/>
      </c>
      <c r="D787" s="12" t="s">
        <f>IF($A787&lt;&gt;"",$N787,)</f>
      </c>
      <c r="E787" s="12" t="str">
        <v/>
      </c>
      <c r="F787" s="11" t="str">
        <f>IF($A787&lt;&gt;"",MAXIFS(Token!$C:$C,Token!$A:$A,$D787),)</f>
        <v/>
      </c>
      <c r="L787" s="21" t="str">
        <v/>
      </c>
    </row>
    <row r="788">
      <c r="A788" s="32">
        <f>IF(AND(IFERROR($H788,0)*$M788&gt;0,$G$2=$L788),$H788/86400+DATE(1970,1,1)+IF($H788*1&gt;=$G$5,$G$6,0),)</f>
        <v>0</v>
      </c>
      <c r="B788" s="22" t="str">
        <v/>
      </c>
      <c r="C788" s="12" t="str">
        <f>IF($A788&lt;&gt;"",MINIFS(Merchant!$A:$A,Merchant!$B:$B,$G$2),)</f>
        <v/>
      </c>
      <c r="D788" s="12" t="s">
        <f>IF($A788&lt;&gt;"",$N788,)</f>
      </c>
      <c r="E788" s="12" t="str">
        <v/>
      </c>
      <c r="F788" s="11" t="str">
        <f>IF($A788&lt;&gt;"",MAXIFS(Token!$C:$C,Token!$A:$A,$D788),)</f>
        <v/>
      </c>
      <c r="L788" s="21" t="str">
        <v/>
      </c>
    </row>
    <row r="789">
      <c r="A789" s="32">
        <f>IF(AND(IFERROR($H789,0)*$M789&gt;0,$G$2=$L789),$H789/86400+DATE(1970,1,1)+IF($H789*1&gt;=$G$5,$G$6,0),)</f>
        <v>0</v>
      </c>
      <c r="B789" s="22" t="str">
        <v/>
      </c>
      <c r="C789" s="12" t="str">
        <f>IF($A789&lt;&gt;"",MINIFS(Merchant!$A:$A,Merchant!$B:$B,$G$2),)</f>
        <v/>
      </c>
      <c r="D789" s="12" t="s">
        <f>IF($A789&lt;&gt;"",$N789,)</f>
      </c>
      <c r="E789" s="12" t="str">
        <v/>
      </c>
      <c r="F789" s="11" t="str">
        <f>IF($A789&lt;&gt;"",MAXIFS(Token!$C:$C,Token!$A:$A,$D789),)</f>
        <v/>
      </c>
      <c r="L789" s="21" t="str">
        <v/>
      </c>
    </row>
    <row r="790">
      <c r="A790" s="32">
        <f>IF(AND(IFERROR($H790,0)*$M790&gt;0,$G$2=$L790),$H790/86400+DATE(1970,1,1)+IF($H790*1&gt;=$G$5,$G$6,0),)</f>
        <v>0</v>
      </c>
      <c r="B790" s="22" t="str">
        <v/>
      </c>
      <c r="C790" s="12" t="str">
        <f>IF($A790&lt;&gt;"",MINIFS(Merchant!$A:$A,Merchant!$B:$B,$G$2),)</f>
        <v/>
      </c>
      <c r="D790" s="12" t="s">
        <f>IF($A790&lt;&gt;"",$N790,)</f>
      </c>
      <c r="E790" s="12" t="str">
        <v/>
      </c>
      <c r="F790" s="11" t="str">
        <f>IF($A790&lt;&gt;"",MAXIFS(Token!$C:$C,Token!$A:$A,$D790),)</f>
        <v/>
      </c>
      <c r="L790" s="21" t="str">
        <v/>
      </c>
    </row>
    <row r="791">
      <c r="A791" s="32">
        <f>IF(AND(IFERROR($H791,0)*$M791&gt;0,$G$2=$L791),$H791/86400+DATE(1970,1,1)+IF($H791*1&gt;=$G$5,$G$6,0),)</f>
        <v>0</v>
      </c>
      <c r="B791" s="22" t="str">
        <v/>
      </c>
      <c r="C791" s="12" t="str">
        <f>IF($A791&lt;&gt;"",MINIFS(Merchant!$A:$A,Merchant!$B:$B,$G$2),)</f>
        <v/>
      </c>
      <c r="D791" s="12" t="s">
        <f>IF($A791&lt;&gt;"",$N791,)</f>
      </c>
      <c r="E791" s="12" t="str">
        <v/>
      </c>
      <c r="F791" s="11" t="str">
        <f>IF($A791&lt;&gt;"",MAXIFS(Token!$C:$C,Token!$A:$A,$D791),)</f>
        <v/>
      </c>
      <c r="L791" s="21" t="str">
        <v/>
      </c>
    </row>
    <row r="792">
      <c r="A792" s="32">
        <f>IF(AND(IFERROR($H792,0)*$M792&gt;0,$G$2=$L792),$H792/86400+DATE(1970,1,1)+IF($H792*1&gt;=$G$5,$G$6,0),)</f>
        <v>0</v>
      </c>
      <c r="B792" s="22" t="str">
        <v/>
      </c>
      <c r="C792" s="12" t="str">
        <f>IF($A792&lt;&gt;"",MINIFS(Merchant!$A:$A,Merchant!$B:$B,$G$2),)</f>
        <v/>
      </c>
      <c r="D792" s="12" t="s">
        <f>IF($A792&lt;&gt;"",$N792,)</f>
      </c>
      <c r="E792" s="12" t="str">
        <v/>
      </c>
      <c r="F792" s="11" t="str">
        <f>IF($A792&lt;&gt;"",MAXIFS(Token!$C:$C,Token!$A:$A,$D792),)</f>
        <v/>
      </c>
      <c r="L792" s="21" t="str">
        <v/>
      </c>
    </row>
    <row r="793">
      <c r="A793" s="32">
        <f>IF(AND(IFERROR($H793,0)*$M793&gt;0,$G$2=$L793),$H793/86400+DATE(1970,1,1)+IF($H793*1&gt;=$G$5,$G$6,0),)</f>
        <v>0</v>
      </c>
      <c r="B793" s="22" t="str">
        <v/>
      </c>
      <c r="C793" s="12" t="str">
        <f>IF($A793&lt;&gt;"",MINIFS(Merchant!$A:$A,Merchant!$B:$B,$G$2),)</f>
        <v/>
      </c>
      <c r="D793" s="12" t="s">
        <f>IF($A793&lt;&gt;"",$N793,)</f>
      </c>
      <c r="E793" s="12" t="str">
        <v/>
      </c>
      <c r="F793" s="11" t="str">
        <f>IF($A793&lt;&gt;"",MAXIFS(Token!$C:$C,Token!$A:$A,$D793),)</f>
        <v/>
      </c>
      <c r="L793" s="21" t="str">
        <v/>
      </c>
    </row>
    <row r="794">
      <c r="A794" s="32">
        <f>IF(AND(IFERROR($H794,0)*$M794&gt;0,$G$2=$L794),$H794/86400+DATE(1970,1,1)+IF($H794*1&gt;=$G$5,$G$6,0),)</f>
        <v>0</v>
      </c>
      <c r="B794" s="22" t="str">
        <v/>
      </c>
      <c r="C794" s="12" t="str">
        <f>IF($A794&lt;&gt;"",MINIFS(Merchant!$A:$A,Merchant!$B:$B,$G$2),)</f>
        <v/>
      </c>
      <c r="D794" s="12" t="s">
        <f>IF($A794&lt;&gt;"",$N794,)</f>
      </c>
      <c r="E794" s="12" t="str">
        <v/>
      </c>
      <c r="F794" s="11" t="str">
        <f>IF($A794&lt;&gt;"",MAXIFS(Token!$C:$C,Token!$A:$A,$D794),)</f>
        <v/>
      </c>
      <c r="L794" s="21" t="str">
        <v/>
      </c>
    </row>
    <row r="795">
      <c r="A795" s="32">
        <f>IF(AND(IFERROR($H795,0)*$M795&gt;0,$G$2=$L795),$H795/86400+DATE(1970,1,1)+IF($H795*1&gt;=$G$5,$G$6,0),)</f>
        <v>0</v>
      </c>
      <c r="B795" s="22" t="str">
        <v/>
      </c>
      <c r="C795" s="12" t="str">
        <f>IF($A795&lt;&gt;"",MINIFS(Merchant!$A:$A,Merchant!$B:$B,$G$2),)</f>
        <v/>
      </c>
      <c r="D795" s="12" t="s">
        <f>IF($A795&lt;&gt;"",$N795,)</f>
      </c>
      <c r="E795" s="12" t="str">
        <v/>
      </c>
      <c r="F795" s="11" t="str">
        <f>IF($A795&lt;&gt;"",MAXIFS(Token!$C:$C,Token!$A:$A,$D795),)</f>
        <v/>
      </c>
      <c r="L795" s="21" t="str">
        <v/>
      </c>
    </row>
    <row r="796">
      <c r="A796" s="32">
        <f>IF(AND(IFERROR($H796,0)*$M796&gt;0,$G$2=$L796),$H796/86400+DATE(1970,1,1)+IF($H796*1&gt;=$G$5,$G$6,0),)</f>
        <v>0</v>
      </c>
      <c r="B796" s="22" t="str">
        <v/>
      </c>
      <c r="C796" s="12" t="str">
        <f>IF($A796&lt;&gt;"",MINIFS(Merchant!$A:$A,Merchant!$B:$B,$G$2),)</f>
        <v/>
      </c>
      <c r="D796" s="12" t="s">
        <f>IF($A796&lt;&gt;"",$N796,)</f>
      </c>
      <c r="E796" s="12" t="str">
        <v/>
      </c>
      <c r="F796" s="11" t="str">
        <f>IF($A796&lt;&gt;"",MAXIFS(Token!$C:$C,Token!$A:$A,$D796),)</f>
        <v/>
      </c>
      <c r="L796" s="21" t="str">
        <v/>
      </c>
    </row>
    <row r="797">
      <c r="A797" s="32">
        <f>IF(AND(IFERROR($H797,0)*$M797&gt;0,$G$2=$L797),$H797/86400+DATE(1970,1,1)+IF($H797*1&gt;=$G$5,$G$6,0),)</f>
        <v>0</v>
      </c>
      <c r="B797" s="22" t="str">
        <v/>
      </c>
      <c r="C797" s="12" t="str">
        <f>IF($A797&lt;&gt;"",MINIFS(Merchant!$A:$A,Merchant!$B:$B,$G$2),)</f>
        <v/>
      </c>
      <c r="D797" s="12" t="s">
        <f>IF($A797&lt;&gt;"",$N797,)</f>
      </c>
      <c r="E797" s="12" t="str">
        <v/>
      </c>
      <c r="F797" s="11" t="str">
        <f>IF($A797&lt;&gt;"",MAXIFS(Token!$C:$C,Token!$A:$A,$D797),)</f>
        <v/>
      </c>
      <c r="L797" s="21" t="str">
        <v/>
      </c>
    </row>
    <row r="798">
      <c r="A798" s="32">
        <f>IF(AND(IFERROR($H798,0)*$M798&gt;0,$G$2=$L798),$H798/86400+DATE(1970,1,1)+IF($H798*1&gt;=$G$5,$G$6,0),)</f>
        <v>0</v>
      </c>
      <c r="B798" s="22" t="str">
        <v/>
      </c>
      <c r="C798" s="12" t="str">
        <f>IF($A798&lt;&gt;"",MINIFS(Merchant!$A:$A,Merchant!$B:$B,$G$2),)</f>
        <v/>
      </c>
      <c r="D798" s="12" t="s">
        <f>IF($A798&lt;&gt;"",$N798,)</f>
      </c>
      <c r="E798" s="12" t="str">
        <v/>
      </c>
      <c r="F798" s="11" t="str">
        <f>IF($A798&lt;&gt;"",MAXIFS(Token!$C:$C,Token!$A:$A,$D798),)</f>
        <v/>
      </c>
      <c r="L798" s="21" t="str">
        <v/>
      </c>
    </row>
    <row r="799">
      <c r="A799" s="32">
        <f>IF(AND(IFERROR($H799,0)*$M799&gt;0,$G$2=$L799),$H799/86400+DATE(1970,1,1)+IF($H799*1&gt;=$G$5,$G$6,0),)</f>
        <v>0</v>
      </c>
      <c r="B799" s="22" t="str">
        <v/>
      </c>
      <c r="C799" s="12" t="str">
        <f>IF($A799&lt;&gt;"",MINIFS(Merchant!$A:$A,Merchant!$B:$B,$G$2),)</f>
        <v/>
      </c>
      <c r="D799" s="12" t="s">
        <f>IF($A799&lt;&gt;"",$N799,)</f>
      </c>
      <c r="E799" s="12" t="str">
        <v/>
      </c>
      <c r="F799" s="11" t="str">
        <f>IF($A799&lt;&gt;"",MAXIFS(Token!$C:$C,Token!$A:$A,$D799),)</f>
        <v/>
      </c>
      <c r="L799" s="21" t="str">
        <v/>
      </c>
    </row>
    <row r="800">
      <c r="A800" s="32">
        <f>IF(AND(IFERROR($H800,0)*$M800&gt;0,$G$2=$L800),$H800/86400+DATE(1970,1,1)+IF($H800*1&gt;=$G$5,$G$6,0),)</f>
        <v>0</v>
      </c>
      <c r="B800" s="22" t="str">
        <v/>
      </c>
      <c r="C800" s="12" t="str">
        <f>IF($A800&lt;&gt;"",MINIFS(Merchant!$A:$A,Merchant!$B:$B,$G$2),)</f>
        <v/>
      </c>
      <c r="D800" s="12" t="s">
        <f>IF($A800&lt;&gt;"",$N800,)</f>
      </c>
      <c r="E800" s="12" t="str">
        <v/>
      </c>
      <c r="F800" s="11" t="str">
        <f>IF($A800&lt;&gt;"",MAXIFS(Token!$C:$C,Token!$A:$A,$D800),)</f>
        <v/>
      </c>
      <c r="L800" s="21" t="str">
        <v/>
      </c>
    </row>
    <row r="801">
      <c r="A801" s="32">
        <f>IF(AND(IFERROR($H801,0)*$M801&gt;0,$G$2=$L801),$H801/86400+DATE(1970,1,1)+IF($H801*1&gt;=$G$5,$G$6,0),)</f>
        <v>0</v>
      </c>
      <c r="B801" s="22" t="str">
        <v/>
      </c>
      <c r="C801" s="12" t="str">
        <f>IF($A801&lt;&gt;"",MINIFS(Merchant!$A:$A,Merchant!$B:$B,$G$2),)</f>
        <v/>
      </c>
      <c r="D801" s="12" t="s">
        <f>IF($A801&lt;&gt;"",$N801,)</f>
      </c>
      <c r="E801" s="12" t="str">
        <v/>
      </c>
      <c r="F801" s="11" t="str">
        <f>IF($A801&lt;&gt;"",MAXIFS(Token!$C:$C,Token!$A:$A,$D801),)</f>
        <v/>
      </c>
      <c r="L801" s="21" t="str">
        <v/>
      </c>
    </row>
    <row r="802">
      <c r="A802" s="32">
        <f>IF(AND(IFERROR($H802,0)*$M802&gt;0,$G$2=$L802),$H802/86400+DATE(1970,1,1)+IF($H802*1&gt;=$G$5,$G$6,0),)</f>
        <v>0</v>
      </c>
      <c r="B802" s="22" t="str">
        <v/>
      </c>
      <c r="C802" s="12" t="str">
        <f>IF($A802&lt;&gt;"",MINIFS(Merchant!$A:$A,Merchant!$B:$B,$G$2),)</f>
        <v/>
      </c>
      <c r="D802" s="12" t="s">
        <f>IF($A802&lt;&gt;"",$N802,)</f>
      </c>
      <c r="E802" s="12" t="str">
        <v/>
      </c>
      <c r="F802" s="11" t="str">
        <f>IF($A802&lt;&gt;"",MAXIFS(Token!$C:$C,Token!$A:$A,$D802),)</f>
        <v/>
      </c>
      <c r="L802" s="21" t="str">
        <v/>
      </c>
    </row>
    <row r="803">
      <c r="A803" s="32">
        <f>IF(AND(IFERROR($H803,0)*$M803&gt;0,$G$2=$L803),$H803/86400+DATE(1970,1,1)+IF($H803*1&gt;=$G$5,$G$6,0),)</f>
        <v>0</v>
      </c>
      <c r="B803" s="22" t="str">
        <v/>
      </c>
      <c r="C803" s="12" t="str">
        <f>IF($A803&lt;&gt;"",MINIFS(Merchant!$A:$A,Merchant!$B:$B,$G$2),)</f>
        <v/>
      </c>
      <c r="D803" s="12" t="s">
        <f>IF($A803&lt;&gt;"",$N803,)</f>
      </c>
      <c r="E803" s="12" t="str">
        <v/>
      </c>
      <c r="F803" s="11" t="str">
        <f>IF($A803&lt;&gt;"",MAXIFS(Token!$C:$C,Token!$A:$A,$D803),)</f>
        <v/>
      </c>
      <c r="L803" s="21" t="str">
        <v/>
      </c>
    </row>
    <row r="804">
      <c r="A804" s="32">
        <f>IF(AND(IFERROR($H804,0)*$M804&gt;0,$G$2=$L804),$H804/86400+DATE(1970,1,1)+IF($H804*1&gt;=$G$5,$G$6,0),)</f>
        <v>0</v>
      </c>
      <c r="B804" s="22" t="str">
        <v/>
      </c>
      <c r="C804" s="12" t="str">
        <f>IF($A804&lt;&gt;"",MINIFS(Merchant!$A:$A,Merchant!$B:$B,$G$2),)</f>
        <v/>
      </c>
      <c r="D804" s="12" t="s">
        <f>IF($A804&lt;&gt;"",$N804,)</f>
      </c>
      <c r="E804" s="12" t="str">
        <v/>
      </c>
      <c r="F804" s="11" t="str">
        <f>IF($A804&lt;&gt;"",MAXIFS(Token!$C:$C,Token!$A:$A,$D804),)</f>
        <v/>
      </c>
      <c r="L804" s="21" t="str">
        <v/>
      </c>
    </row>
    <row r="805">
      <c r="A805" s="32">
        <f>IF(AND(IFERROR($H805,0)*$M805&gt;0,$G$2=$L805),$H805/86400+DATE(1970,1,1)+IF($H805*1&gt;=$G$5,$G$6,0),)</f>
        <v>0</v>
      </c>
      <c r="B805" s="22" t="str">
        <v/>
      </c>
      <c r="C805" s="12" t="str">
        <f>IF($A805&lt;&gt;"",MINIFS(Merchant!$A:$A,Merchant!$B:$B,$G$2),)</f>
        <v/>
      </c>
      <c r="D805" s="12" t="s">
        <f>IF($A805&lt;&gt;"",$N805,)</f>
      </c>
      <c r="E805" s="12" t="str">
        <v/>
      </c>
      <c r="F805" s="11" t="str">
        <f>IF($A805&lt;&gt;"",MAXIFS(Token!$C:$C,Token!$A:$A,$D805),)</f>
        <v/>
      </c>
      <c r="L805" s="21" t="str">
        <v/>
      </c>
    </row>
    <row r="806">
      <c r="A806" s="32">
        <f>IF(AND(IFERROR($H806,0)*$M806&gt;0,$G$2=$L806),$H806/86400+DATE(1970,1,1)+IF($H806*1&gt;=$G$5,$G$6,0),)</f>
        <v>0</v>
      </c>
      <c r="B806" s="22" t="str">
        <v/>
      </c>
      <c r="C806" s="12" t="str">
        <f>IF($A806&lt;&gt;"",MINIFS(Merchant!$A:$A,Merchant!$B:$B,$G$2),)</f>
        <v/>
      </c>
      <c r="D806" s="12" t="s">
        <f>IF($A806&lt;&gt;"",$N806,)</f>
      </c>
      <c r="E806" s="12" t="str">
        <v/>
      </c>
      <c r="F806" s="11" t="str">
        <f>IF($A806&lt;&gt;"",MAXIFS(Token!$C:$C,Token!$A:$A,$D806),)</f>
        <v/>
      </c>
      <c r="L806" s="21" t="str">
        <v/>
      </c>
    </row>
    <row r="807">
      <c r="A807" s="32">
        <f>IF(AND(IFERROR($H807,0)*$M807&gt;0,$G$2=$L807),$H807/86400+DATE(1970,1,1)+IF($H807*1&gt;=$G$5,$G$6,0),)</f>
        <v>0</v>
      </c>
      <c r="B807" s="22" t="str">
        <v/>
      </c>
      <c r="C807" s="12" t="str">
        <f>IF($A807&lt;&gt;"",MINIFS(Merchant!$A:$A,Merchant!$B:$B,$G$2),)</f>
        <v/>
      </c>
      <c r="D807" s="12" t="s">
        <f>IF($A807&lt;&gt;"",$N807,)</f>
      </c>
      <c r="E807" s="12" t="str">
        <v/>
      </c>
      <c r="F807" s="11" t="str">
        <f>IF($A807&lt;&gt;"",MAXIFS(Token!$C:$C,Token!$A:$A,$D807),)</f>
        <v/>
      </c>
      <c r="L807" s="21" t="str">
        <v/>
      </c>
    </row>
    <row r="808">
      <c r="A808" s="32">
        <f>IF(AND(IFERROR($H808,0)*$M808&gt;0,$G$2=$L808),$H808/86400+DATE(1970,1,1)+IF($H808*1&gt;=$G$5,$G$6,0),)</f>
        <v>0</v>
      </c>
      <c r="B808" s="22" t="str">
        <v/>
      </c>
      <c r="C808" s="12" t="str">
        <f>IF($A808&lt;&gt;"",MINIFS(Merchant!$A:$A,Merchant!$B:$B,$G$2),)</f>
        <v/>
      </c>
      <c r="D808" s="12" t="s">
        <f>IF($A808&lt;&gt;"",$N808,)</f>
      </c>
      <c r="E808" s="12" t="str">
        <v/>
      </c>
      <c r="F808" s="11" t="str">
        <f>IF($A808&lt;&gt;"",MAXIFS(Token!$C:$C,Token!$A:$A,$D808),)</f>
        <v/>
      </c>
      <c r="L808" s="21" t="str">
        <v/>
      </c>
    </row>
    <row r="809">
      <c r="A809" s="32">
        <f>IF(AND(IFERROR($H809,0)*$M809&gt;0,$G$2=$L809),$H809/86400+DATE(1970,1,1)+IF($H809*1&gt;=$G$5,$G$6,0),)</f>
        <v>0</v>
      </c>
      <c r="B809" s="22" t="str">
        <v/>
      </c>
      <c r="C809" s="12" t="str">
        <f>IF($A809&lt;&gt;"",MINIFS(Merchant!$A:$A,Merchant!$B:$B,$G$2),)</f>
        <v/>
      </c>
      <c r="D809" s="12" t="s">
        <f>IF($A809&lt;&gt;"",$N809,)</f>
      </c>
      <c r="E809" s="12" t="str">
        <v/>
      </c>
      <c r="F809" s="11" t="str">
        <f>IF($A809&lt;&gt;"",MAXIFS(Token!$C:$C,Token!$A:$A,$D809),)</f>
        <v/>
      </c>
      <c r="L809" s="21" t="str">
        <v/>
      </c>
    </row>
    <row r="810">
      <c r="A810" s="32">
        <f>IF(AND(IFERROR($H810,0)*$M810&gt;0,$G$2=$L810),$H810/86400+DATE(1970,1,1)+IF($H810*1&gt;=$G$5,$G$6,0),)</f>
        <v>0</v>
      </c>
      <c r="B810" s="22" t="str">
        <v/>
      </c>
      <c r="C810" s="12" t="str">
        <f>IF($A810&lt;&gt;"",MINIFS(Merchant!$A:$A,Merchant!$B:$B,$G$2),)</f>
        <v/>
      </c>
      <c r="D810" s="12" t="s">
        <f>IF($A810&lt;&gt;"",$N810,)</f>
      </c>
      <c r="E810" s="12" t="str">
        <v/>
      </c>
      <c r="F810" s="11" t="str">
        <f>IF($A810&lt;&gt;"",MAXIFS(Token!$C:$C,Token!$A:$A,$D810),)</f>
        <v/>
      </c>
      <c r="L810" s="21" t="str">
        <v/>
      </c>
    </row>
    <row r="811">
      <c r="A811" s="32">
        <f>IF(AND(IFERROR($H811,0)*$M811&gt;0,$G$2=$L811),$H811/86400+DATE(1970,1,1)+IF($H811*1&gt;=$G$5,$G$6,0),)</f>
        <v>0</v>
      </c>
      <c r="B811" s="22" t="str">
        <v/>
      </c>
      <c r="C811" s="12" t="str">
        <f>IF($A811&lt;&gt;"",MINIFS(Merchant!$A:$A,Merchant!$B:$B,$G$2),)</f>
        <v/>
      </c>
      <c r="D811" s="12" t="s">
        <f>IF($A811&lt;&gt;"",$N811,)</f>
      </c>
      <c r="E811" s="12" t="str">
        <v/>
      </c>
      <c r="F811" s="11" t="str">
        <f>IF($A811&lt;&gt;"",MAXIFS(Token!$C:$C,Token!$A:$A,$D811),)</f>
        <v/>
      </c>
      <c r="L811" s="21" t="str">
        <v/>
      </c>
    </row>
    <row r="812">
      <c r="A812" s="32">
        <f>IF(AND(IFERROR($H812,0)*$M812&gt;0,$G$2=$L812),$H812/86400+DATE(1970,1,1)+IF($H812*1&gt;=$G$5,$G$6,0),)</f>
        <v>0</v>
      </c>
      <c r="B812" s="22" t="str">
        <v/>
      </c>
      <c r="C812" s="12" t="str">
        <f>IF($A812&lt;&gt;"",MINIFS(Merchant!$A:$A,Merchant!$B:$B,$G$2),)</f>
        <v/>
      </c>
      <c r="D812" s="12" t="s">
        <f>IF($A812&lt;&gt;"",$N812,)</f>
      </c>
      <c r="E812" s="12" t="str">
        <v/>
      </c>
      <c r="F812" s="11" t="str">
        <f>IF($A812&lt;&gt;"",MAXIFS(Token!$C:$C,Token!$A:$A,$D812),)</f>
        <v/>
      </c>
      <c r="L812" s="21" t="str">
        <v/>
      </c>
    </row>
    <row r="813">
      <c r="A813" s="32">
        <f>IF(AND(IFERROR($H813,0)*$M813&gt;0,$G$2=$L813),$H813/86400+DATE(1970,1,1)+IF($H813*1&gt;=$G$5,$G$6,0),)</f>
        <v>0</v>
      </c>
      <c r="B813" s="22" t="str">
        <v/>
      </c>
      <c r="C813" s="12" t="str">
        <f>IF($A813&lt;&gt;"",MINIFS(Merchant!$A:$A,Merchant!$B:$B,$G$2),)</f>
        <v/>
      </c>
      <c r="D813" s="12" t="s">
        <f>IF($A813&lt;&gt;"",$N813,)</f>
      </c>
      <c r="E813" s="12" t="str">
        <v/>
      </c>
      <c r="F813" s="11" t="str">
        <f>IF($A813&lt;&gt;"",MAXIFS(Token!$C:$C,Token!$A:$A,$D813),)</f>
        <v/>
      </c>
      <c r="L813" s="21" t="str">
        <v/>
      </c>
    </row>
    <row r="814">
      <c r="A814" s="32">
        <f>IF(AND(IFERROR($H814,0)*$M814&gt;0,$G$2=$L814),$H814/86400+DATE(1970,1,1)+IF($H814*1&gt;=$G$5,$G$6,0),)</f>
        <v>0</v>
      </c>
      <c r="B814" s="22" t="str">
        <v/>
      </c>
      <c r="C814" s="12" t="str">
        <f>IF($A814&lt;&gt;"",MINIFS(Merchant!$A:$A,Merchant!$B:$B,$G$2),)</f>
        <v/>
      </c>
      <c r="D814" s="12" t="s">
        <f>IF($A814&lt;&gt;"",$N814,)</f>
      </c>
      <c r="E814" s="12" t="str">
        <v/>
      </c>
      <c r="F814" s="11" t="str">
        <f>IF($A814&lt;&gt;"",MAXIFS(Token!$C:$C,Token!$A:$A,$D814),)</f>
        <v/>
      </c>
      <c r="L814" s="21" t="str">
        <v/>
      </c>
    </row>
    <row r="815">
      <c r="A815" s="32">
        <f>IF(AND(IFERROR($H815,0)*$M815&gt;0,$G$2=$L815),$H815/86400+DATE(1970,1,1)+IF($H815*1&gt;=$G$5,$G$6,0),)</f>
        <v>0</v>
      </c>
      <c r="B815" s="22" t="str">
        <v/>
      </c>
      <c r="C815" s="12" t="str">
        <f>IF($A815&lt;&gt;"",MINIFS(Merchant!$A:$A,Merchant!$B:$B,$G$2),)</f>
        <v/>
      </c>
      <c r="D815" s="12" t="s">
        <f>IF($A815&lt;&gt;"",$N815,)</f>
      </c>
      <c r="E815" s="12" t="str">
        <v/>
      </c>
      <c r="F815" s="11" t="str">
        <f>IF($A815&lt;&gt;"",MAXIFS(Token!$C:$C,Token!$A:$A,$D815),)</f>
        <v/>
      </c>
      <c r="L815" s="21" t="str">
        <v/>
      </c>
    </row>
    <row r="816">
      <c r="A816" s="32">
        <f>IF(AND(IFERROR($H816,0)*$M816&gt;0,$G$2=$L816),$H816/86400+DATE(1970,1,1)+IF($H816*1&gt;=$G$5,$G$6,0),)</f>
        <v>0</v>
      </c>
      <c r="B816" s="22" t="str">
        <v/>
      </c>
      <c r="C816" s="12" t="str">
        <f>IF($A816&lt;&gt;"",MINIFS(Merchant!$A:$A,Merchant!$B:$B,$G$2),)</f>
        <v/>
      </c>
      <c r="D816" s="12" t="s">
        <f>IF($A816&lt;&gt;"",$N816,)</f>
      </c>
      <c r="E816" s="12" t="str">
        <v/>
      </c>
      <c r="F816" s="11" t="str">
        <f>IF($A816&lt;&gt;"",MAXIFS(Token!$C:$C,Token!$A:$A,$D816),)</f>
        <v/>
      </c>
      <c r="L816" s="21" t="str">
        <v/>
      </c>
    </row>
    <row r="817">
      <c r="A817" s="32">
        <f>IF(AND(IFERROR($H817,0)*$M817&gt;0,$G$2=$L817),$H817/86400+DATE(1970,1,1)+IF($H817*1&gt;=$G$5,$G$6,0),)</f>
        <v>0</v>
      </c>
      <c r="B817" s="22" t="str">
        <v/>
      </c>
      <c r="C817" s="12" t="str">
        <f>IF($A817&lt;&gt;"",MINIFS(Merchant!$A:$A,Merchant!$B:$B,$G$2),)</f>
        <v/>
      </c>
      <c r="D817" s="12" t="s">
        <f>IF($A817&lt;&gt;"",$N817,)</f>
      </c>
      <c r="E817" s="12" t="str">
        <v/>
      </c>
      <c r="F817" s="11" t="str">
        <f>IF($A817&lt;&gt;"",MAXIFS(Token!$C:$C,Token!$A:$A,$D817),)</f>
        <v/>
      </c>
      <c r="L817" s="21" t="str">
        <v/>
      </c>
    </row>
    <row r="818">
      <c r="A818" s="32">
        <f>IF(AND(IFERROR($H818,0)*$M818&gt;0,$G$2=$L818),$H818/86400+DATE(1970,1,1)+IF($H818*1&gt;=$G$5,$G$6,0),)</f>
        <v>0</v>
      </c>
      <c r="B818" s="22" t="str">
        <v/>
      </c>
      <c r="C818" s="12" t="str">
        <f>IF($A818&lt;&gt;"",MINIFS(Merchant!$A:$A,Merchant!$B:$B,$G$2),)</f>
        <v/>
      </c>
      <c r="D818" s="12" t="s">
        <f>IF($A818&lt;&gt;"",$N818,)</f>
      </c>
      <c r="E818" s="12" t="str">
        <v/>
      </c>
      <c r="F818" s="11" t="str">
        <f>IF($A818&lt;&gt;"",MAXIFS(Token!$C:$C,Token!$A:$A,$D818),)</f>
        <v/>
      </c>
      <c r="L818" s="21" t="str">
        <v/>
      </c>
    </row>
    <row r="819">
      <c r="A819" s="32">
        <f>IF(AND(IFERROR($H819,0)*$M819&gt;0,$G$2=$L819),$H819/86400+DATE(1970,1,1)+IF($H819*1&gt;=$G$5,$G$6,0),)</f>
        <v>0</v>
      </c>
      <c r="B819" s="22" t="str">
        <v/>
      </c>
      <c r="C819" s="12" t="str">
        <f>IF($A819&lt;&gt;"",MINIFS(Merchant!$A:$A,Merchant!$B:$B,$G$2),)</f>
        <v/>
      </c>
      <c r="D819" s="12" t="s">
        <f>IF($A819&lt;&gt;"",$N819,)</f>
      </c>
      <c r="E819" s="12" t="str">
        <v/>
      </c>
      <c r="F819" s="11" t="str">
        <f>IF($A819&lt;&gt;"",MAXIFS(Token!$C:$C,Token!$A:$A,$D819),)</f>
        <v/>
      </c>
      <c r="L819" s="21" t="str">
        <v/>
      </c>
    </row>
    <row r="820">
      <c r="A820" s="32">
        <f>IF(AND(IFERROR($H820,0)*$M820&gt;0,$G$2=$L820),$H820/86400+DATE(1970,1,1)+IF($H820*1&gt;=$G$5,$G$6,0),)</f>
        <v>0</v>
      </c>
      <c r="B820" s="22" t="str">
        <v/>
      </c>
      <c r="C820" s="12" t="str">
        <f>IF($A820&lt;&gt;"",MINIFS(Merchant!$A:$A,Merchant!$B:$B,$G$2),)</f>
        <v/>
      </c>
      <c r="D820" s="12" t="s">
        <f>IF($A820&lt;&gt;"",$N820,)</f>
      </c>
      <c r="E820" s="12" t="str">
        <v/>
      </c>
      <c r="F820" s="11" t="str">
        <f>IF($A820&lt;&gt;"",MAXIFS(Token!$C:$C,Token!$A:$A,$D820),)</f>
        <v/>
      </c>
      <c r="L820" s="21" t="str">
        <v/>
      </c>
    </row>
    <row r="821">
      <c r="A821" s="32">
        <f>IF(AND(IFERROR($H821,0)*$M821&gt;0,$G$2=$L821),$H821/86400+DATE(1970,1,1)+IF($H821*1&gt;=$G$5,$G$6,0),)</f>
        <v>0</v>
      </c>
      <c r="B821" s="22" t="str">
        <v/>
      </c>
      <c r="C821" s="12" t="str">
        <f>IF($A821&lt;&gt;"",MINIFS(Merchant!$A:$A,Merchant!$B:$B,$G$2),)</f>
        <v/>
      </c>
      <c r="D821" s="12" t="s">
        <f>IF($A821&lt;&gt;"",$N821,)</f>
      </c>
      <c r="E821" s="12" t="str">
        <v/>
      </c>
      <c r="F821" s="11" t="str">
        <f>IF($A821&lt;&gt;"",MAXIFS(Token!$C:$C,Token!$A:$A,$D821),)</f>
        <v/>
      </c>
      <c r="L821" s="21" t="str">
        <v/>
      </c>
    </row>
    <row r="822">
      <c r="A822" s="32">
        <f>IF(AND(IFERROR($H822,0)*$M822&gt;0,$G$2=$L822),$H822/86400+DATE(1970,1,1)+IF($H822*1&gt;=$G$5,$G$6,0),)</f>
        <v>0</v>
      </c>
      <c r="B822" s="22" t="str">
        <v/>
      </c>
      <c r="C822" s="12" t="str">
        <f>IF($A822&lt;&gt;"",MINIFS(Merchant!$A:$A,Merchant!$B:$B,$G$2),)</f>
        <v/>
      </c>
      <c r="D822" s="12" t="s">
        <f>IF($A822&lt;&gt;"",$N822,)</f>
      </c>
      <c r="E822" s="12" t="str">
        <v/>
      </c>
      <c r="F822" s="11" t="str">
        <f>IF($A822&lt;&gt;"",MAXIFS(Token!$C:$C,Token!$A:$A,$D822),)</f>
        <v/>
      </c>
      <c r="L822" s="21" t="str">
        <v/>
      </c>
    </row>
    <row r="823">
      <c r="A823" s="32">
        <f>IF(AND(IFERROR($H823,0)*$M823&gt;0,$G$2=$L823),$H823/86400+DATE(1970,1,1)+IF($H823*1&gt;=$G$5,$G$6,0),)</f>
        <v>0</v>
      </c>
      <c r="B823" s="22" t="str">
        <v/>
      </c>
      <c r="C823" s="12" t="str">
        <f>IF($A823&lt;&gt;"",MINIFS(Merchant!$A:$A,Merchant!$B:$B,$G$2),)</f>
        <v/>
      </c>
      <c r="D823" s="12" t="s">
        <f>IF($A823&lt;&gt;"",$N823,)</f>
      </c>
      <c r="E823" s="12" t="str">
        <v/>
      </c>
      <c r="F823" s="11" t="str">
        <f>IF($A823&lt;&gt;"",MAXIFS(Token!$C:$C,Token!$A:$A,$D823),)</f>
        <v/>
      </c>
      <c r="L823" s="21" t="str">
        <v/>
      </c>
    </row>
    <row r="824">
      <c r="A824" s="32">
        <f>IF(AND(IFERROR($H824,0)*$M824&gt;0,$G$2=$L824),$H824/86400+DATE(1970,1,1)+IF($H824*1&gt;=$G$5,$G$6,0),)</f>
        <v>0</v>
      </c>
      <c r="B824" s="22" t="str">
        <v/>
      </c>
      <c r="C824" s="12" t="str">
        <f>IF($A824&lt;&gt;"",MINIFS(Merchant!$A:$A,Merchant!$B:$B,$G$2),)</f>
        <v/>
      </c>
      <c r="D824" s="12" t="s">
        <f>IF($A824&lt;&gt;"",$N824,)</f>
      </c>
      <c r="E824" s="12" t="str">
        <v/>
      </c>
      <c r="F824" s="11" t="str">
        <f>IF($A824&lt;&gt;"",MAXIFS(Token!$C:$C,Token!$A:$A,$D824),)</f>
        <v/>
      </c>
      <c r="L824" s="21" t="str">
        <v/>
      </c>
    </row>
    <row r="825">
      <c r="A825" s="32">
        <f>IF(AND(IFERROR($H825,0)*$M825&gt;0,$G$2=$L825),$H825/86400+DATE(1970,1,1)+IF($H825*1&gt;=$G$5,$G$6,0),)</f>
        <v>0</v>
      </c>
      <c r="B825" s="22" t="str">
        <v/>
      </c>
      <c r="C825" s="12" t="str">
        <f>IF($A825&lt;&gt;"",MINIFS(Merchant!$A:$A,Merchant!$B:$B,$G$2),)</f>
        <v/>
      </c>
      <c r="D825" s="12" t="s">
        <f>IF($A825&lt;&gt;"",$N825,)</f>
      </c>
      <c r="E825" s="12" t="str">
        <v/>
      </c>
      <c r="F825" s="11" t="str">
        <f>IF($A825&lt;&gt;"",MAXIFS(Token!$C:$C,Token!$A:$A,$D825),)</f>
        <v/>
      </c>
      <c r="L825" s="21" t="str">
        <v/>
      </c>
    </row>
    <row r="826">
      <c r="A826" s="32">
        <f>IF(AND(IFERROR($H826,0)*$M826&gt;0,$G$2=$L826),$H826/86400+DATE(1970,1,1)+IF($H826*1&gt;=$G$5,$G$6,0),)</f>
        <v>0</v>
      </c>
      <c r="B826" s="22" t="str">
        <v/>
      </c>
      <c r="C826" s="12" t="str">
        <f>IF($A826&lt;&gt;"",MINIFS(Merchant!$A:$A,Merchant!$B:$B,$G$2),)</f>
        <v/>
      </c>
      <c r="D826" s="12" t="s">
        <f>IF($A826&lt;&gt;"",$N826,)</f>
      </c>
      <c r="E826" s="12" t="str">
        <v/>
      </c>
      <c r="F826" s="11" t="str">
        <f>IF($A826&lt;&gt;"",MAXIFS(Token!$C:$C,Token!$A:$A,$D826),)</f>
        <v/>
      </c>
      <c r="L826" s="21" t="str">
        <v/>
      </c>
    </row>
    <row r="827">
      <c r="A827" s="32">
        <f>IF(AND(IFERROR($H827,0)*$M827&gt;0,$G$2=$L827),$H827/86400+DATE(1970,1,1)+IF($H827*1&gt;=$G$5,$G$6,0),)</f>
        <v>0</v>
      </c>
      <c r="B827" s="22" t="str">
        <v/>
      </c>
      <c r="C827" s="12" t="str">
        <f>IF($A827&lt;&gt;"",MINIFS(Merchant!$A:$A,Merchant!$B:$B,$G$2),)</f>
        <v/>
      </c>
      <c r="D827" s="12" t="s">
        <f>IF($A827&lt;&gt;"",$N827,)</f>
      </c>
      <c r="E827" s="12" t="str">
        <v/>
      </c>
      <c r="F827" s="11" t="str">
        <f>IF($A827&lt;&gt;"",MAXIFS(Token!$C:$C,Token!$A:$A,$D827),)</f>
        <v/>
      </c>
      <c r="L827" s="21" t="str">
        <v/>
      </c>
    </row>
    <row r="828">
      <c r="A828" s="32">
        <f>IF(AND(IFERROR($H828,0)*$M828&gt;0,$G$2=$L828),$H828/86400+DATE(1970,1,1)+IF($H828*1&gt;=$G$5,$G$6,0),)</f>
        <v>0</v>
      </c>
      <c r="B828" s="22" t="str">
        <v/>
      </c>
      <c r="C828" s="12" t="str">
        <f>IF($A828&lt;&gt;"",MINIFS(Merchant!$A:$A,Merchant!$B:$B,$G$2),)</f>
        <v/>
      </c>
      <c r="D828" s="12" t="s">
        <f>IF($A828&lt;&gt;"",$N828,)</f>
      </c>
      <c r="E828" s="12" t="str">
        <v/>
      </c>
      <c r="F828" s="11" t="str">
        <f>IF($A828&lt;&gt;"",MAXIFS(Token!$C:$C,Token!$A:$A,$D828),)</f>
        <v/>
      </c>
      <c r="L828" s="21" t="str">
        <v/>
      </c>
    </row>
    <row r="829">
      <c r="A829" s="32">
        <f>IF(AND(IFERROR($H829,0)*$M829&gt;0,$G$2=$L829),$H829/86400+DATE(1970,1,1)+IF($H829*1&gt;=$G$5,$G$6,0),)</f>
        <v>0</v>
      </c>
      <c r="B829" s="22" t="str">
        <v/>
      </c>
      <c r="C829" s="12" t="str">
        <f>IF($A829&lt;&gt;"",MINIFS(Merchant!$A:$A,Merchant!$B:$B,$G$2),)</f>
        <v/>
      </c>
      <c r="D829" s="12" t="s">
        <f>IF($A829&lt;&gt;"",$N829,)</f>
      </c>
      <c r="E829" s="12" t="str">
        <v/>
      </c>
      <c r="F829" s="11" t="str">
        <f>IF($A829&lt;&gt;"",MAXIFS(Token!$C:$C,Token!$A:$A,$D829),)</f>
        <v/>
      </c>
      <c r="L829" s="21" t="str">
        <v/>
      </c>
    </row>
    <row r="830">
      <c r="A830" s="32">
        <f>IF(AND(IFERROR($H830,0)*$M830&gt;0,$G$2=$L830),$H830/86400+DATE(1970,1,1)+IF($H830*1&gt;=$G$5,$G$6,0),)</f>
        <v>0</v>
      </c>
      <c r="B830" s="22" t="str">
        <v/>
      </c>
      <c r="C830" s="12" t="str">
        <f>IF($A830&lt;&gt;"",MINIFS(Merchant!$A:$A,Merchant!$B:$B,$G$2),)</f>
        <v/>
      </c>
      <c r="D830" s="12" t="s">
        <f>IF($A830&lt;&gt;"",$N830,)</f>
      </c>
      <c r="E830" s="12" t="str">
        <v/>
      </c>
      <c r="F830" s="11" t="str">
        <f>IF($A830&lt;&gt;"",MAXIFS(Token!$C:$C,Token!$A:$A,$D830),)</f>
        <v/>
      </c>
      <c r="L830" s="21" t="str">
        <v/>
      </c>
    </row>
    <row r="831">
      <c r="A831" s="32">
        <f>IF(AND(IFERROR($H831,0)*$M831&gt;0,$G$2=$L831),$H831/86400+DATE(1970,1,1)+IF($H831*1&gt;=$G$5,$G$6,0),)</f>
        <v>0</v>
      </c>
      <c r="B831" s="22" t="str">
        <v/>
      </c>
      <c r="C831" s="12" t="str">
        <f>IF($A831&lt;&gt;"",MINIFS(Merchant!$A:$A,Merchant!$B:$B,$G$2),)</f>
        <v/>
      </c>
      <c r="D831" s="12" t="s">
        <f>IF($A831&lt;&gt;"",$N831,)</f>
      </c>
      <c r="E831" s="12" t="str">
        <v/>
      </c>
      <c r="F831" s="11" t="str">
        <f>IF($A831&lt;&gt;"",MAXIFS(Token!$C:$C,Token!$A:$A,$D831),)</f>
        <v/>
      </c>
      <c r="L831" s="21" t="str">
        <v/>
      </c>
    </row>
    <row r="832">
      <c r="A832" s="32">
        <f>IF(AND(IFERROR($H832,0)*$M832&gt;0,$G$2=$L832),$H832/86400+DATE(1970,1,1)+IF($H832*1&gt;=$G$5,$G$6,0),)</f>
        <v>0</v>
      </c>
      <c r="B832" s="22" t="str">
        <v/>
      </c>
      <c r="C832" s="12" t="str">
        <f>IF($A832&lt;&gt;"",MINIFS(Merchant!$A:$A,Merchant!$B:$B,$G$2),)</f>
        <v/>
      </c>
      <c r="D832" s="12" t="s">
        <f>IF($A832&lt;&gt;"",$N832,)</f>
      </c>
      <c r="E832" s="12" t="str">
        <v/>
      </c>
      <c r="F832" s="11" t="str">
        <f>IF($A832&lt;&gt;"",MAXIFS(Token!$C:$C,Token!$A:$A,$D832),)</f>
        <v/>
      </c>
      <c r="L832" s="21" t="str">
        <v/>
      </c>
    </row>
    <row r="833">
      <c r="A833" s="32">
        <f>IF(AND(IFERROR($H833,0)*$M833&gt;0,$G$2=$L833),$H833/86400+DATE(1970,1,1)+IF($H833*1&gt;=$G$5,$G$6,0),)</f>
        <v>0</v>
      </c>
      <c r="B833" s="22" t="str">
        <v/>
      </c>
      <c r="C833" s="12" t="str">
        <f>IF($A833&lt;&gt;"",MINIFS(Merchant!$A:$A,Merchant!$B:$B,$G$2),)</f>
        <v/>
      </c>
      <c r="D833" s="12" t="s">
        <f>IF($A833&lt;&gt;"",$N833,)</f>
      </c>
      <c r="E833" s="12" t="str">
        <v/>
      </c>
      <c r="F833" s="11" t="str">
        <f>IF($A833&lt;&gt;"",MAXIFS(Token!$C:$C,Token!$A:$A,$D833),)</f>
        <v/>
      </c>
      <c r="L833" s="21" t="str">
        <v/>
      </c>
    </row>
    <row r="834">
      <c r="A834" s="32">
        <f>IF(AND(IFERROR($H834,0)*$M834&gt;0,$G$2=$L834),$H834/86400+DATE(1970,1,1)+IF($H834*1&gt;=$G$5,$G$6,0),)</f>
        <v>0</v>
      </c>
      <c r="B834" s="22" t="str">
        <v/>
      </c>
      <c r="C834" s="12" t="str">
        <f>IF($A834&lt;&gt;"",MINIFS(Merchant!$A:$A,Merchant!$B:$B,$G$2),)</f>
        <v/>
      </c>
      <c r="D834" s="12" t="s">
        <f>IF($A834&lt;&gt;"",$N834,)</f>
      </c>
      <c r="E834" s="12" t="str">
        <v/>
      </c>
      <c r="F834" s="11" t="str">
        <f>IF($A834&lt;&gt;"",MAXIFS(Token!$C:$C,Token!$A:$A,$D834),)</f>
        <v/>
      </c>
      <c r="L834" s="21" t="str">
        <v/>
      </c>
    </row>
    <row r="835">
      <c r="A835" s="32">
        <f>IF(AND(IFERROR($H835,0)*$M835&gt;0,$G$2=$L835),$H835/86400+DATE(1970,1,1)+IF($H835*1&gt;=$G$5,$G$6,0),)</f>
        <v>0</v>
      </c>
      <c r="B835" s="22" t="str">
        <v/>
      </c>
      <c r="C835" s="12" t="str">
        <f>IF($A835&lt;&gt;"",MINIFS(Merchant!$A:$A,Merchant!$B:$B,$G$2),)</f>
        <v/>
      </c>
      <c r="D835" s="12" t="s">
        <f>IF($A835&lt;&gt;"",$N835,)</f>
      </c>
      <c r="E835" s="12" t="str">
        <v/>
      </c>
      <c r="F835" s="11" t="str">
        <f>IF($A835&lt;&gt;"",MAXIFS(Token!$C:$C,Token!$A:$A,$D835),)</f>
        <v/>
      </c>
      <c r="L835" s="21" t="str">
        <v/>
      </c>
    </row>
    <row r="836">
      <c r="A836" s="32">
        <f>IF(AND(IFERROR($H836,0)*$M836&gt;0,$G$2=$L836),$H836/86400+DATE(1970,1,1)+IF($H836*1&gt;=$G$5,$G$6,0),)</f>
        <v>0</v>
      </c>
      <c r="B836" s="22" t="str">
        <v/>
      </c>
      <c r="C836" s="12" t="str">
        <f>IF($A836&lt;&gt;"",MINIFS(Merchant!$A:$A,Merchant!$B:$B,$G$2),)</f>
        <v/>
      </c>
      <c r="D836" s="12" t="s">
        <f>IF($A836&lt;&gt;"",$N836,)</f>
      </c>
      <c r="E836" s="12" t="str">
        <v/>
      </c>
      <c r="F836" s="11" t="str">
        <f>IF($A836&lt;&gt;"",MAXIFS(Token!$C:$C,Token!$A:$A,$D836),)</f>
        <v/>
      </c>
      <c r="L836" s="21" t="str">
        <v/>
      </c>
    </row>
    <row r="837">
      <c r="A837" s="32">
        <f>IF(AND(IFERROR($H837,0)*$M837&gt;0,$G$2=$L837),$H837/86400+DATE(1970,1,1)+IF($H837*1&gt;=$G$5,$G$6,0),)</f>
        <v>0</v>
      </c>
      <c r="B837" s="22" t="str">
        <v/>
      </c>
      <c r="C837" s="12" t="str">
        <f>IF($A837&lt;&gt;"",MINIFS(Merchant!$A:$A,Merchant!$B:$B,$G$2),)</f>
        <v/>
      </c>
      <c r="D837" s="12" t="s">
        <f>IF($A837&lt;&gt;"",$N837,)</f>
      </c>
      <c r="E837" s="12" t="str">
        <v/>
      </c>
      <c r="F837" s="11" t="str">
        <f>IF($A837&lt;&gt;"",MAXIFS(Token!$C:$C,Token!$A:$A,$D837),)</f>
        <v/>
      </c>
      <c r="L837" s="21" t="str">
        <v/>
      </c>
    </row>
    <row r="838">
      <c r="A838" s="32">
        <f>IF(AND(IFERROR($H838,0)*$M838&gt;0,$G$2=$L838),$H838/86400+DATE(1970,1,1)+IF($H838*1&gt;=$G$5,$G$6,0),)</f>
        <v>0</v>
      </c>
      <c r="B838" s="22" t="str">
        <v/>
      </c>
      <c r="C838" s="12" t="str">
        <f>IF($A838&lt;&gt;"",MINIFS(Merchant!$A:$A,Merchant!$B:$B,$G$2),)</f>
        <v/>
      </c>
      <c r="D838" s="12" t="s">
        <f>IF($A838&lt;&gt;"",$N838,)</f>
      </c>
      <c r="E838" s="12" t="str">
        <v/>
      </c>
      <c r="F838" s="11" t="str">
        <f>IF($A838&lt;&gt;"",MAXIFS(Token!$C:$C,Token!$A:$A,$D838),)</f>
        <v/>
      </c>
      <c r="L838" s="21" t="str">
        <v/>
      </c>
    </row>
    <row r="839">
      <c r="A839" s="32">
        <f>IF(AND(IFERROR($H839,0)*$M839&gt;0,$G$2=$L839),$H839/86400+DATE(1970,1,1)+IF($H839*1&gt;=$G$5,$G$6,0),)</f>
        <v>0</v>
      </c>
      <c r="B839" s="22" t="str">
        <v/>
      </c>
      <c r="C839" s="12" t="str">
        <f>IF($A839&lt;&gt;"",MINIFS(Merchant!$A:$A,Merchant!$B:$B,$G$2),)</f>
        <v/>
      </c>
      <c r="D839" s="12" t="s">
        <f>IF($A839&lt;&gt;"",$N839,)</f>
      </c>
      <c r="E839" s="12" t="str">
        <v/>
      </c>
      <c r="F839" s="11" t="str">
        <f>IF($A839&lt;&gt;"",MAXIFS(Token!$C:$C,Token!$A:$A,$D839),)</f>
        <v/>
      </c>
      <c r="L839" s="21" t="str">
        <v/>
      </c>
    </row>
    <row r="840">
      <c r="A840" s="32">
        <f>IF(AND(IFERROR($H840,0)*$M840&gt;0,$G$2=$L840),$H840/86400+DATE(1970,1,1)+IF($H840*1&gt;=$G$5,$G$6,0),)</f>
        <v>0</v>
      </c>
      <c r="B840" s="22" t="str">
        <v/>
      </c>
      <c r="C840" s="12" t="str">
        <f>IF($A840&lt;&gt;"",MINIFS(Merchant!$A:$A,Merchant!$B:$B,$G$2),)</f>
        <v/>
      </c>
      <c r="D840" s="12" t="s">
        <f>IF($A840&lt;&gt;"",$N840,)</f>
      </c>
      <c r="E840" s="12" t="str">
        <v/>
      </c>
      <c r="F840" s="11" t="str">
        <f>IF($A840&lt;&gt;"",MAXIFS(Token!$C:$C,Token!$A:$A,$D840),)</f>
        <v/>
      </c>
      <c r="L840" s="21" t="str">
        <v/>
      </c>
    </row>
    <row r="841">
      <c r="A841" s="32">
        <f>IF(AND(IFERROR($H841,0)*$M841&gt;0,$G$2=$L841),$H841/86400+DATE(1970,1,1)+IF($H841*1&gt;=$G$5,$G$6,0),)</f>
        <v>0</v>
      </c>
      <c r="B841" s="22" t="str">
        <v/>
      </c>
      <c r="C841" s="12" t="str">
        <f>IF($A841&lt;&gt;"",MINIFS(Merchant!$A:$A,Merchant!$B:$B,$G$2),)</f>
        <v/>
      </c>
      <c r="D841" s="12" t="s">
        <f>IF($A841&lt;&gt;"",$N841,)</f>
      </c>
      <c r="E841" s="12" t="str">
        <v/>
      </c>
      <c r="F841" s="11" t="str">
        <f>IF($A841&lt;&gt;"",MAXIFS(Token!$C:$C,Token!$A:$A,$D841),)</f>
        <v/>
      </c>
      <c r="L841" s="21" t="str">
        <v/>
      </c>
    </row>
    <row r="842">
      <c r="A842" s="32">
        <f>IF(AND(IFERROR($H842,0)*$M842&gt;0,$G$2=$L842),$H842/86400+DATE(1970,1,1)+IF($H842*1&gt;=$G$5,$G$6,0),)</f>
        <v>0</v>
      </c>
      <c r="B842" s="22" t="str">
        <v/>
      </c>
      <c r="C842" s="12" t="str">
        <f>IF($A842&lt;&gt;"",MINIFS(Merchant!$A:$A,Merchant!$B:$B,$G$2),)</f>
        <v/>
      </c>
      <c r="D842" s="12" t="s">
        <f>IF($A842&lt;&gt;"",$N842,)</f>
      </c>
      <c r="E842" s="12" t="str">
        <v/>
      </c>
      <c r="F842" s="11" t="str">
        <f>IF($A842&lt;&gt;"",MAXIFS(Token!$C:$C,Token!$A:$A,$D842),)</f>
        <v/>
      </c>
      <c r="L842" s="21" t="str">
        <v/>
      </c>
    </row>
    <row r="843">
      <c r="A843" s="32">
        <f>IF(AND(IFERROR($H843,0)*$M843&gt;0,$G$2=$L843),$H843/86400+DATE(1970,1,1)+IF($H843*1&gt;=$G$5,$G$6,0),)</f>
        <v>0</v>
      </c>
      <c r="B843" s="22" t="str">
        <v/>
      </c>
      <c r="C843" s="12" t="str">
        <f>IF($A843&lt;&gt;"",MINIFS(Merchant!$A:$A,Merchant!$B:$B,$G$2),)</f>
        <v/>
      </c>
      <c r="D843" s="12" t="s">
        <f>IF($A843&lt;&gt;"",$N843,)</f>
      </c>
      <c r="E843" s="12" t="str">
        <v/>
      </c>
      <c r="F843" s="11" t="str">
        <f>IF($A843&lt;&gt;"",MAXIFS(Token!$C:$C,Token!$A:$A,$D843),)</f>
        <v/>
      </c>
      <c r="L843" s="21" t="str">
        <v/>
      </c>
    </row>
    <row r="844">
      <c r="A844" s="32">
        <f>IF(AND(IFERROR($H844,0)*$M844&gt;0,$G$2=$L844),$H844/86400+DATE(1970,1,1)+IF($H844*1&gt;=$G$5,$G$6,0),)</f>
        <v>0</v>
      </c>
      <c r="B844" s="22" t="str">
        <v/>
      </c>
      <c r="C844" s="12" t="str">
        <f>IF($A844&lt;&gt;"",MINIFS(Merchant!$A:$A,Merchant!$B:$B,$G$2),)</f>
        <v/>
      </c>
      <c r="D844" s="12" t="s">
        <f>IF($A844&lt;&gt;"",$N844,)</f>
      </c>
      <c r="E844" s="12" t="str">
        <v/>
      </c>
      <c r="F844" s="11" t="str">
        <f>IF($A844&lt;&gt;"",MAXIFS(Token!$C:$C,Token!$A:$A,$D844),)</f>
        <v/>
      </c>
      <c r="L844" s="21" t="str">
        <v/>
      </c>
    </row>
    <row r="845">
      <c r="A845" s="32">
        <f>IF(AND(IFERROR($H845,0)*$M845&gt;0,$G$2=$L845),$H845/86400+DATE(1970,1,1)+IF($H845*1&gt;=$G$5,$G$6,0),)</f>
        <v>0</v>
      </c>
      <c r="B845" s="22" t="str">
        <v/>
      </c>
      <c r="C845" s="12" t="str">
        <f>IF($A845&lt;&gt;"",MINIFS(Merchant!$A:$A,Merchant!$B:$B,$G$2),)</f>
        <v/>
      </c>
      <c r="D845" s="12" t="s">
        <f>IF($A845&lt;&gt;"",$N845,)</f>
      </c>
      <c r="E845" s="12" t="str">
        <v/>
      </c>
      <c r="F845" s="11" t="str">
        <f>IF($A845&lt;&gt;"",MAXIFS(Token!$C:$C,Token!$A:$A,$D845),)</f>
        <v/>
      </c>
      <c r="L845" s="21" t="str">
        <v/>
      </c>
    </row>
    <row r="846">
      <c r="A846" s="32">
        <f>IF(AND(IFERROR($H846,0)*$M846&gt;0,$G$2=$L846),$H846/86400+DATE(1970,1,1)+IF($H846*1&gt;=$G$5,$G$6,0),)</f>
        <v>0</v>
      </c>
      <c r="B846" s="22" t="str">
        <v/>
      </c>
      <c r="C846" s="12" t="str">
        <f>IF($A846&lt;&gt;"",MINIFS(Merchant!$A:$A,Merchant!$B:$B,$G$2),)</f>
        <v/>
      </c>
      <c r="D846" s="12" t="s">
        <f>IF($A846&lt;&gt;"",$N846,)</f>
      </c>
      <c r="E846" s="12" t="str">
        <v/>
      </c>
      <c r="F846" s="11" t="str">
        <f>IF($A846&lt;&gt;"",MAXIFS(Token!$C:$C,Token!$A:$A,$D846),)</f>
        <v/>
      </c>
      <c r="L846" s="21" t="str">
        <v/>
      </c>
    </row>
    <row r="847">
      <c r="A847" s="32">
        <f>IF(AND(IFERROR($H847,0)*$M847&gt;0,$G$2=$L847),$H847/86400+DATE(1970,1,1)+IF($H847*1&gt;=$G$5,$G$6,0),)</f>
        <v>0</v>
      </c>
      <c r="B847" s="22" t="str">
        <v/>
      </c>
      <c r="C847" s="12" t="str">
        <f>IF($A847&lt;&gt;"",MINIFS(Merchant!$A:$A,Merchant!$B:$B,$G$2),)</f>
        <v/>
      </c>
      <c r="D847" s="12" t="s">
        <f>IF($A847&lt;&gt;"",$N847,)</f>
      </c>
      <c r="E847" s="12" t="str">
        <v/>
      </c>
      <c r="F847" s="11" t="str">
        <f>IF($A847&lt;&gt;"",MAXIFS(Token!$C:$C,Token!$A:$A,$D847),)</f>
        <v/>
      </c>
      <c r="L847" s="21" t="str">
        <v/>
      </c>
    </row>
    <row r="848">
      <c r="A848" s="32">
        <f>IF(AND(IFERROR($H848,0)*$M848&gt;0,$G$2=$L848),$H848/86400+DATE(1970,1,1)+IF($H848*1&gt;=$G$5,$G$6,0),)</f>
        <v>0</v>
      </c>
      <c r="B848" s="22" t="str">
        <v/>
      </c>
      <c r="C848" s="12" t="str">
        <f>IF($A848&lt;&gt;"",MINIFS(Merchant!$A:$A,Merchant!$B:$B,$G$2),)</f>
        <v/>
      </c>
      <c r="D848" s="12" t="s">
        <f>IF($A848&lt;&gt;"",$N848,)</f>
      </c>
      <c r="E848" s="12" t="str">
        <v/>
      </c>
      <c r="F848" s="11" t="str">
        <f>IF($A848&lt;&gt;"",MAXIFS(Token!$C:$C,Token!$A:$A,$D848),)</f>
        <v/>
      </c>
      <c r="L848" s="21" t="str">
        <v/>
      </c>
    </row>
    <row r="849">
      <c r="A849" s="32">
        <f>IF(AND(IFERROR($H849,0)*$M849&gt;0,$G$2=$L849),$H849/86400+DATE(1970,1,1)+IF($H849*1&gt;=$G$5,$G$6,0),)</f>
        <v>0</v>
      </c>
      <c r="B849" s="22" t="str">
        <v/>
      </c>
      <c r="C849" s="12" t="str">
        <f>IF($A849&lt;&gt;"",MINIFS(Merchant!$A:$A,Merchant!$B:$B,$G$2),)</f>
        <v/>
      </c>
      <c r="D849" s="12" t="s">
        <f>IF($A849&lt;&gt;"",$N849,)</f>
      </c>
      <c r="E849" s="12" t="str">
        <v/>
      </c>
      <c r="F849" s="11" t="str">
        <f>IF($A849&lt;&gt;"",MAXIFS(Token!$C:$C,Token!$A:$A,$D849),)</f>
        <v/>
      </c>
      <c r="L849" s="21" t="str">
        <v/>
      </c>
    </row>
    <row r="850">
      <c r="A850" s="32">
        <f>IF(AND(IFERROR($H850,0)*$M850&gt;0,$G$2=$L850),$H850/86400+DATE(1970,1,1)+IF($H850*1&gt;=$G$5,$G$6,0),)</f>
        <v>0</v>
      </c>
      <c r="B850" s="22" t="str">
        <v/>
      </c>
      <c r="C850" s="12" t="str">
        <f>IF($A850&lt;&gt;"",MINIFS(Merchant!$A:$A,Merchant!$B:$B,$G$2),)</f>
        <v/>
      </c>
      <c r="D850" s="12" t="s">
        <f>IF($A850&lt;&gt;"",$N850,)</f>
      </c>
      <c r="E850" s="12" t="str">
        <v/>
      </c>
      <c r="F850" s="11" t="str">
        <f>IF($A850&lt;&gt;"",MAXIFS(Token!$C:$C,Token!$A:$A,$D850),)</f>
        <v/>
      </c>
      <c r="L850" s="21" t="str">
        <v/>
      </c>
    </row>
    <row r="851">
      <c r="A851" s="32">
        <f>IF(AND(IFERROR($H851,0)*$M851&gt;0,$G$2=$L851),$H851/86400+DATE(1970,1,1)+IF($H851*1&gt;=$G$5,$G$6,0),)</f>
        <v>0</v>
      </c>
      <c r="B851" s="22" t="str">
        <v/>
      </c>
      <c r="C851" s="12" t="str">
        <f>IF($A851&lt;&gt;"",MINIFS(Merchant!$A:$A,Merchant!$B:$B,$G$2),)</f>
        <v/>
      </c>
      <c r="D851" s="12" t="s">
        <f>IF($A851&lt;&gt;"",$N851,)</f>
      </c>
      <c r="E851" s="12" t="str">
        <v/>
      </c>
      <c r="F851" s="11" t="str">
        <f>IF($A851&lt;&gt;"",MAXIFS(Token!$C:$C,Token!$A:$A,$D851),)</f>
        <v/>
      </c>
      <c r="L851" s="21" t="str">
        <v/>
      </c>
    </row>
    <row r="852">
      <c r="A852" s="32">
        <f>IF(AND(IFERROR($H852,0)*$M852&gt;0,$G$2=$L852),$H852/86400+DATE(1970,1,1)+IF($H852*1&gt;=$G$5,$G$6,0),)</f>
        <v>0</v>
      </c>
      <c r="B852" s="22" t="str">
        <v/>
      </c>
      <c r="C852" s="12" t="str">
        <f>IF($A852&lt;&gt;"",MINIFS(Merchant!$A:$A,Merchant!$B:$B,$G$2),)</f>
        <v/>
      </c>
      <c r="D852" s="12" t="s">
        <f>IF($A852&lt;&gt;"",$N852,)</f>
      </c>
      <c r="E852" s="12" t="str">
        <v/>
      </c>
      <c r="F852" s="11" t="str">
        <f>IF($A852&lt;&gt;"",MAXIFS(Token!$C:$C,Token!$A:$A,$D852),)</f>
        <v/>
      </c>
      <c r="L852" s="21" t="str">
        <v/>
      </c>
    </row>
    <row r="853">
      <c r="A853" s="32">
        <f>IF(AND(IFERROR($H853,0)*$M853&gt;0,$G$2=$L853),$H853/86400+DATE(1970,1,1)+IF($H853*1&gt;=$G$5,$G$6,0),)</f>
        <v>0</v>
      </c>
      <c r="B853" s="22" t="str">
        <v/>
      </c>
      <c r="C853" s="12" t="str">
        <f>IF($A853&lt;&gt;"",MINIFS(Merchant!$A:$A,Merchant!$B:$B,$G$2),)</f>
        <v/>
      </c>
      <c r="D853" s="12" t="s">
        <f>IF($A853&lt;&gt;"",$N853,)</f>
      </c>
      <c r="E853" s="12" t="str">
        <v/>
      </c>
      <c r="F853" s="11" t="str">
        <f>IF($A853&lt;&gt;"",MAXIFS(Token!$C:$C,Token!$A:$A,$D853),)</f>
        <v/>
      </c>
      <c r="L853" s="21" t="str">
        <v/>
      </c>
    </row>
    <row r="854">
      <c r="A854" s="32">
        <f>IF(AND(IFERROR($H854,0)*$M854&gt;0,$G$2=$L854),$H854/86400+DATE(1970,1,1)+IF($H854*1&gt;=$G$5,$G$6,0),)</f>
        <v>0</v>
      </c>
      <c r="B854" s="22" t="str">
        <v/>
      </c>
      <c r="C854" s="12" t="str">
        <f>IF($A854&lt;&gt;"",MINIFS(Merchant!$A:$A,Merchant!$B:$B,$G$2),)</f>
        <v/>
      </c>
      <c r="D854" s="12" t="s">
        <f>IF($A854&lt;&gt;"",$N854,)</f>
      </c>
      <c r="E854" s="12" t="str">
        <v/>
      </c>
      <c r="F854" s="11" t="str">
        <f>IF($A854&lt;&gt;"",MAXIFS(Token!$C:$C,Token!$A:$A,$D854),)</f>
        <v/>
      </c>
      <c r="L854" s="21" t="str">
        <v/>
      </c>
    </row>
    <row r="855">
      <c r="A855" s="32">
        <f>IF(AND(IFERROR($H855,0)*$M855&gt;0,$G$2=$L855),$H855/86400+DATE(1970,1,1)+IF($H855*1&gt;=$G$5,$G$6,0),)</f>
        <v>0</v>
      </c>
      <c r="B855" s="22" t="str">
        <v/>
      </c>
      <c r="C855" s="12" t="str">
        <f>IF($A855&lt;&gt;"",MINIFS(Merchant!$A:$A,Merchant!$B:$B,$G$2),)</f>
        <v/>
      </c>
      <c r="D855" s="12" t="s">
        <f>IF($A855&lt;&gt;"",$N855,)</f>
      </c>
      <c r="E855" s="12" t="str">
        <v/>
      </c>
      <c r="F855" s="11" t="str">
        <f>IF($A855&lt;&gt;"",MAXIFS(Token!$C:$C,Token!$A:$A,$D855),)</f>
        <v/>
      </c>
      <c r="L855" s="21" t="str">
        <v/>
      </c>
    </row>
    <row r="856">
      <c r="A856" s="32">
        <f>IF(AND(IFERROR($H856,0)*$M856&gt;0,$G$2=$L856),$H856/86400+DATE(1970,1,1)+IF($H856*1&gt;=$G$5,$G$6,0),)</f>
        <v>0</v>
      </c>
      <c r="B856" s="22" t="str">
        <v/>
      </c>
      <c r="C856" s="12" t="str">
        <f>IF($A856&lt;&gt;"",MINIFS(Merchant!$A:$A,Merchant!$B:$B,$G$2),)</f>
        <v/>
      </c>
      <c r="D856" s="12" t="s">
        <f>IF($A856&lt;&gt;"",$N856,)</f>
      </c>
      <c r="E856" s="12" t="str">
        <v/>
      </c>
      <c r="F856" s="11" t="str">
        <f>IF($A856&lt;&gt;"",MAXIFS(Token!$C:$C,Token!$A:$A,$D856),)</f>
        <v/>
      </c>
      <c r="L856" s="21" t="str">
        <v/>
      </c>
    </row>
    <row r="857">
      <c r="A857" s="32">
        <f>IF(AND(IFERROR($H857,0)*$M857&gt;0,$G$2=$L857),$H857/86400+DATE(1970,1,1)+IF($H857*1&gt;=$G$5,$G$6,0),)</f>
        <v>0</v>
      </c>
      <c r="B857" s="22" t="str">
        <v/>
      </c>
      <c r="C857" s="12" t="str">
        <f>IF($A857&lt;&gt;"",MINIFS(Merchant!$A:$A,Merchant!$B:$B,$G$2),)</f>
        <v/>
      </c>
      <c r="D857" s="12" t="s">
        <f>IF($A857&lt;&gt;"",$N857,)</f>
      </c>
      <c r="E857" s="12" t="str">
        <v/>
      </c>
      <c r="F857" s="11" t="str">
        <f>IF($A857&lt;&gt;"",MAXIFS(Token!$C:$C,Token!$A:$A,$D857),)</f>
        <v/>
      </c>
      <c r="L857" s="21" t="str">
        <v/>
      </c>
    </row>
    <row r="858">
      <c r="A858" s="32">
        <f>IF(AND(IFERROR($H858,0)*$M858&gt;0,$G$2=$L858),$H858/86400+DATE(1970,1,1)+IF($H858*1&gt;=$G$5,$G$6,0),)</f>
        <v>0</v>
      </c>
      <c r="B858" s="22" t="str">
        <v/>
      </c>
      <c r="C858" s="12" t="str">
        <f>IF($A858&lt;&gt;"",MINIFS(Merchant!$A:$A,Merchant!$B:$B,$G$2),)</f>
        <v/>
      </c>
      <c r="D858" s="12" t="s">
        <f>IF($A858&lt;&gt;"",$N858,)</f>
      </c>
      <c r="E858" s="12" t="str">
        <v/>
      </c>
      <c r="F858" s="11" t="str">
        <f>IF($A858&lt;&gt;"",MAXIFS(Token!$C:$C,Token!$A:$A,$D858),)</f>
        <v/>
      </c>
      <c r="L858" s="21" t="str">
        <v/>
      </c>
    </row>
    <row r="859">
      <c r="A859" s="32">
        <f>IF(AND(IFERROR($H859,0)*$M859&gt;0,$G$2=$L859),$H859/86400+DATE(1970,1,1)+IF($H859*1&gt;=$G$5,$G$6,0),)</f>
        <v>0</v>
      </c>
      <c r="B859" s="22" t="str">
        <v/>
      </c>
      <c r="C859" s="12" t="str">
        <f>IF($A859&lt;&gt;"",MINIFS(Merchant!$A:$A,Merchant!$B:$B,$G$2),)</f>
        <v/>
      </c>
      <c r="D859" s="12" t="s">
        <f>IF($A859&lt;&gt;"",$N859,)</f>
      </c>
      <c r="E859" s="12" t="str">
        <v/>
      </c>
      <c r="F859" s="11" t="str">
        <f>IF($A859&lt;&gt;"",MAXIFS(Token!$C:$C,Token!$A:$A,$D859),)</f>
        <v/>
      </c>
      <c r="L859" s="21" t="str">
        <v/>
      </c>
    </row>
    <row r="860">
      <c r="A860" s="32">
        <f>IF(AND(IFERROR($H860,0)*$M860&gt;0,$G$2=$L860),$H860/86400+DATE(1970,1,1)+IF($H860*1&gt;=$G$5,$G$6,0),)</f>
        <v>0</v>
      </c>
      <c r="B860" s="22" t="str">
        <v/>
      </c>
      <c r="C860" s="12" t="str">
        <f>IF($A860&lt;&gt;"",MINIFS(Merchant!$A:$A,Merchant!$B:$B,$G$2),)</f>
        <v/>
      </c>
      <c r="D860" s="12" t="s">
        <f>IF($A860&lt;&gt;"",$N860,)</f>
      </c>
      <c r="E860" s="12" t="str">
        <v/>
      </c>
      <c r="F860" s="11" t="str">
        <f>IF($A860&lt;&gt;"",MAXIFS(Token!$C:$C,Token!$A:$A,$D860),)</f>
        <v/>
      </c>
      <c r="L860" s="21" t="str">
        <v/>
      </c>
    </row>
    <row r="861">
      <c r="A861" s="32">
        <f>IF(AND(IFERROR($H861,0)*$M861&gt;0,$G$2=$L861),$H861/86400+DATE(1970,1,1)+IF($H861*1&gt;=$G$5,$G$6,0),)</f>
        <v>0</v>
      </c>
      <c r="B861" s="22" t="str">
        <v/>
      </c>
      <c r="C861" s="12" t="str">
        <f>IF($A861&lt;&gt;"",MINIFS(Merchant!$A:$A,Merchant!$B:$B,$G$2),)</f>
        <v/>
      </c>
      <c r="D861" s="12" t="s">
        <f>IF($A861&lt;&gt;"",$N861,)</f>
      </c>
      <c r="E861" s="12" t="str">
        <v/>
      </c>
      <c r="F861" s="11" t="str">
        <f>IF($A861&lt;&gt;"",MAXIFS(Token!$C:$C,Token!$A:$A,$D861),)</f>
        <v/>
      </c>
      <c r="L861" s="21" t="str">
        <v/>
      </c>
    </row>
    <row r="862">
      <c r="A862" s="32">
        <f>IF(AND(IFERROR($H862,0)*$M862&gt;0,$G$2=$L862),$H862/86400+DATE(1970,1,1)+IF($H862*1&gt;=$G$5,$G$6,0),)</f>
        <v>0</v>
      </c>
      <c r="B862" s="22" t="str">
        <v/>
      </c>
      <c r="C862" s="12" t="str">
        <f>IF($A862&lt;&gt;"",MINIFS(Merchant!$A:$A,Merchant!$B:$B,$G$2),)</f>
        <v/>
      </c>
      <c r="D862" s="12" t="s">
        <f>IF($A862&lt;&gt;"",$N862,)</f>
      </c>
      <c r="E862" s="12" t="str">
        <v/>
      </c>
      <c r="F862" s="11" t="str">
        <f>IF($A862&lt;&gt;"",MAXIFS(Token!$C:$C,Token!$A:$A,$D862),)</f>
        <v/>
      </c>
      <c r="L862" s="21" t="str">
        <v/>
      </c>
    </row>
    <row r="863">
      <c r="A863" s="32">
        <f>IF(AND(IFERROR($H863,0)*$M863&gt;0,$G$2=$L863),$H863/86400+DATE(1970,1,1)+IF($H863*1&gt;=$G$5,$G$6,0),)</f>
        <v>0</v>
      </c>
      <c r="B863" s="22" t="str">
        <v/>
      </c>
      <c r="C863" s="12" t="str">
        <f>IF($A863&lt;&gt;"",MINIFS(Merchant!$A:$A,Merchant!$B:$B,$G$2),)</f>
        <v/>
      </c>
      <c r="D863" s="12" t="s">
        <f>IF($A863&lt;&gt;"",$N863,)</f>
      </c>
      <c r="E863" s="12" t="str">
        <v/>
      </c>
      <c r="F863" s="11" t="str">
        <f>IF($A863&lt;&gt;"",MAXIFS(Token!$C:$C,Token!$A:$A,$D863),)</f>
        <v/>
      </c>
      <c r="L863" s="21" t="str">
        <v/>
      </c>
    </row>
    <row r="864">
      <c r="A864" s="32">
        <f>IF(AND(IFERROR($H864,0)*$M864&gt;0,$G$2=$L864),$H864/86400+DATE(1970,1,1)+IF($H864*1&gt;=$G$5,$G$6,0),)</f>
        <v>0</v>
      </c>
      <c r="B864" s="22" t="str">
        <v/>
      </c>
      <c r="C864" s="12" t="str">
        <f>IF($A864&lt;&gt;"",MINIFS(Merchant!$A:$A,Merchant!$B:$B,$G$2),)</f>
        <v/>
      </c>
      <c r="D864" s="12" t="s">
        <f>IF($A864&lt;&gt;"",$N864,)</f>
      </c>
      <c r="E864" s="12" t="str">
        <v/>
      </c>
      <c r="F864" s="11" t="str">
        <f>IF($A864&lt;&gt;"",MAXIFS(Token!$C:$C,Token!$A:$A,$D864),)</f>
        <v/>
      </c>
      <c r="L864" s="21" t="str">
        <v/>
      </c>
    </row>
    <row r="865">
      <c r="A865" s="32">
        <f>IF(AND(IFERROR($H865,0)*$M865&gt;0,$G$2=$L865),$H865/86400+DATE(1970,1,1)+IF($H865*1&gt;=$G$5,$G$6,0),)</f>
        <v>0</v>
      </c>
      <c r="B865" s="22" t="str">
        <v/>
      </c>
      <c r="C865" s="12" t="str">
        <f>IF($A865&lt;&gt;"",MINIFS(Merchant!$A:$A,Merchant!$B:$B,$G$2),)</f>
        <v/>
      </c>
      <c r="D865" s="12" t="s">
        <f>IF($A865&lt;&gt;"",$N865,)</f>
      </c>
      <c r="E865" s="12" t="str">
        <v/>
      </c>
      <c r="F865" s="11" t="str">
        <f>IF($A865&lt;&gt;"",MAXIFS(Token!$C:$C,Token!$A:$A,$D865),)</f>
        <v/>
      </c>
      <c r="L865" s="21" t="str">
        <v/>
      </c>
    </row>
    <row r="866">
      <c r="A866" s="32">
        <f>IF(AND(IFERROR($H866,0)*$M866&gt;0,$G$2=$L866),$H866/86400+DATE(1970,1,1)+IF($H866*1&gt;=$G$5,$G$6,0),)</f>
        <v>0</v>
      </c>
      <c r="B866" s="22" t="str">
        <v/>
      </c>
      <c r="C866" s="12" t="str">
        <f>IF($A866&lt;&gt;"",MINIFS(Merchant!$A:$A,Merchant!$B:$B,$G$2),)</f>
        <v/>
      </c>
      <c r="D866" s="12" t="s">
        <f>IF($A866&lt;&gt;"",$N866,)</f>
      </c>
      <c r="E866" s="12" t="str">
        <v/>
      </c>
      <c r="F866" s="11" t="str">
        <f>IF($A866&lt;&gt;"",MAXIFS(Token!$C:$C,Token!$A:$A,$D866),)</f>
        <v/>
      </c>
      <c r="L866" s="21" t="str">
        <v/>
      </c>
    </row>
    <row r="867">
      <c r="A867" s="32">
        <f>IF(AND(IFERROR($H867,0)*$M867&gt;0,$G$2=$L867),$H867/86400+DATE(1970,1,1)+IF($H867*1&gt;=$G$5,$G$6,0),)</f>
        <v>0</v>
      </c>
      <c r="B867" s="22" t="str">
        <v/>
      </c>
      <c r="C867" s="12" t="str">
        <f>IF($A867&lt;&gt;"",MINIFS(Merchant!$A:$A,Merchant!$B:$B,$G$2),)</f>
        <v/>
      </c>
      <c r="D867" s="12" t="s">
        <f>IF($A867&lt;&gt;"",$N867,)</f>
      </c>
      <c r="E867" s="12" t="str">
        <v/>
      </c>
      <c r="F867" s="11" t="str">
        <f>IF($A867&lt;&gt;"",MAXIFS(Token!$C:$C,Token!$A:$A,$D867),)</f>
        <v/>
      </c>
      <c r="L867" s="21" t="str">
        <v/>
      </c>
    </row>
    <row r="868">
      <c r="A868" s="32">
        <f>IF(AND(IFERROR($H868,0)*$M868&gt;0,$G$2=$L868),$H868/86400+DATE(1970,1,1)+IF($H868*1&gt;=$G$5,$G$6,0),)</f>
        <v>0</v>
      </c>
      <c r="B868" s="22" t="str">
        <v/>
      </c>
      <c r="C868" s="12" t="str">
        <f>IF($A868&lt;&gt;"",MINIFS(Merchant!$A:$A,Merchant!$B:$B,$G$2),)</f>
        <v/>
      </c>
      <c r="D868" s="12" t="s">
        <f>IF($A868&lt;&gt;"",$N868,)</f>
      </c>
      <c r="E868" s="12" t="str">
        <v/>
      </c>
      <c r="F868" s="11" t="str">
        <f>IF($A868&lt;&gt;"",MAXIFS(Token!$C:$C,Token!$A:$A,$D868),)</f>
        <v/>
      </c>
      <c r="L868" s="21" t="str">
        <v/>
      </c>
    </row>
    <row r="869">
      <c r="A869" s="32">
        <f>IF(AND(IFERROR($H869,0)*$M869&gt;0,$G$2=$L869),$H869/86400+DATE(1970,1,1)+IF($H869*1&gt;=$G$5,$G$6,0),)</f>
        <v>0</v>
      </c>
      <c r="B869" s="22" t="str">
        <v/>
      </c>
      <c r="C869" s="12" t="str">
        <f>IF($A869&lt;&gt;"",MINIFS(Merchant!$A:$A,Merchant!$B:$B,$G$2),)</f>
        <v/>
      </c>
      <c r="D869" s="12" t="s">
        <f>IF($A869&lt;&gt;"",$N869,)</f>
      </c>
      <c r="E869" s="12" t="str">
        <v/>
      </c>
      <c r="F869" s="11" t="str">
        <f>IF($A869&lt;&gt;"",MAXIFS(Token!$C:$C,Token!$A:$A,$D869),)</f>
        <v/>
      </c>
      <c r="L869" s="21" t="str">
        <v/>
      </c>
    </row>
    <row r="870">
      <c r="A870" s="32">
        <f>IF(AND(IFERROR($H870,0)*$M870&gt;0,$G$2=$L870),$H870/86400+DATE(1970,1,1)+IF($H870*1&gt;=$G$5,$G$6,0),)</f>
        <v>0</v>
      </c>
      <c r="B870" s="22" t="str">
        <v/>
      </c>
      <c r="C870" s="12" t="str">
        <f>IF($A870&lt;&gt;"",MINIFS(Merchant!$A:$A,Merchant!$B:$B,$G$2),)</f>
        <v/>
      </c>
      <c r="D870" s="12" t="s">
        <f>IF($A870&lt;&gt;"",$N870,)</f>
      </c>
      <c r="E870" s="12" t="str">
        <v/>
      </c>
      <c r="F870" s="11" t="str">
        <f>IF($A870&lt;&gt;"",MAXIFS(Token!$C:$C,Token!$A:$A,$D870),)</f>
        <v/>
      </c>
      <c r="L870" s="21" t="str">
        <v/>
      </c>
    </row>
    <row r="871">
      <c r="A871" s="32">
        <f>IF(AND(IFERROR($H871,0)*$M871&gt;0,$G$2=$L871),$H871/86400+DATE(1970,1,1)+IF($H871*1&gt;=$G$5,$G$6,0),)</f>
        <v>0</v>
      </c>
      <c r="B871" s="22" t="str">
        <v/>
      </c>
      <c r="C871" s="12" t="str">
        <f>IF($A871&lt;&gt;"",MINIFS(Merchant!$A:$A,Merchant!$B:$B,$G$2),)</f>
        <v/>
      </c>
      <c r="D871" s="12" t="s">
        <f>IF($A871&lt;&gt;"",$N871,)</f>
      </c>
      <c r="E871" s="12" t="str">
        <v/>
      </c>
      <c r="F871" s="11" t="str">
        <f>IF($A871&lt;&gt;"",MAXIFS(Token!$C:$C,Token!$A:$A,$D871),)</f>
        <v/>
      </c>
      <c r="L871" s="21" t="str">
        <v/>
      </c>
    </row>
    <row r="872">
      <c r="A872" s="32">
        <f>IF(AND(IFERROR($H872,0)*$M872&gt;0,$G$2=$L872),$H872/86400+DATE(1970,1,1)+IF($H872*1&gt;=$G$5,$G$6,0),)</f>
        <v>0</v>
      </c>
      <c r="B872" s="22" t="str">
        <v/>
      </c>
      <c r="C872" s="12" t="str">
        <f>IF($A872&lt;&gt;"",MINIFS(Merchant!$A:$A,Merchant!$B:$B,$G$2),)</f>
        <v/>
      </c>
      <c r="D872" s="12" t="s">
        <f>IF($A872&lt;&gt;"",$N872,)</f>
      </c>
      <c r="E872" s="12" t="str">
        <v/>
      </c>
      <c r="F872" s="11" t="str">
        <f>IF($A872&lt;&gt;"",MAXIFS(Token!$C:$C,Token!$A:$A,$D872),)</f>
        <v/>
      </c>
      <c r="L872" s="21" t="str">
        <v/>
      </c>
    </row>
    <row r="873">
      <c r="A873" s="32">
        <f>IF(AND(IFERROR($H873,0)*$M873&gt;0,$G$2=$L873),$H873/86400+DATE(1970,1,1)+IF($H873*1&gt;=$G$5,$G$6,0),)</f>
        <v>0</v>
      </c>
      <c r="B873" s="22" t="str">
        <v/>
      </c>
      <c r="C873" s="12" t="str">
        <f>IF($A873&lt;&gt;"",MINIFS(Merchant!$A:$A,Merchant!$B:$B,$G$2),)</f>
        <v/>
      </c>
      <c r="D873" s="12" t="s">
        <f>IF($A873&lt;&gt;"",$N873,)</f>
      </c>
      <c r="E873" s="12" t="str">
        <v/>
      </c>
      <c r="F873" s="11" t="str">
        <f>IF($A873&lt;&gt;"",MAXIFS(Token!$C:$C,Token!$A:$A,$D873),)</f>
        <v/>
      </c>
      <c r="L873" s="21" t="str">
        <v/>
      </c>
    </row>
    <row r="874">
      <c r="A874" s="32">
        <f>IF(AND(IFERROR($H874,0)*$M874&gt;0,$G$2=$L874),$H874/86400+DATE(1970,1,1)+IF($H874*1&gt;=$G$5,$G$6,0),)</f>
        <v>0</v>
      </c>
      <c r="B874" s="22" t="str">
        <v/>
      </c>
      <c r="C874" s="12" t="str">
        <f>IF($A874&lt;&gt;"",MINIFS(Merchant!$A:$A,Merchant!$B:$B,$G$2),)</f>
        <v/>
      </c>
      <c r="D874" s="12" t="s">
        <f>IF($A874&lt;&gt;"",$N874,)</f>
      </c>
      <c r="E874" s="12" t="str">
        <v/>
      </c>
      <c r="F874" s="11" t="str">
        <f>IF($A874&lt;&gt;"",MAXIFS(Token!$C:$C,Token!$A:$A,$D874),)</f>
        <v/>
      </c>
      <c r="L874" s="21" t="str">
        <v/>
      </c>
    </row>
    <row r="875">
      <c r="A875" s="32">
        <f>IF(AND(IFERROR($H875,0)*$M875&gt;0,$G$2=$L875),$H875/86400+DATE(1970,1,1)+IF($H875*1&gt;=$G$5,$G$6,0),)</f>
        <v>0</v>
      </c>
      <c r="B875" s="22" t="str">
        <v/>
      </c>
      <c r="C875" s="12" t="str">
        <f>IF($A875&lt;&gt;"",MINIFS(Merchant!$A:$A,Merchant!$B:$B,$G$2),)</f>
        <v/>
      </c>
      <c r="D875" s="12" t="s">
        <f>IF($A875&lt;&gt;"",$N875,)</f>
      </c>
      <c r="E875" s="12" t="str">
        <v/>
      </c>
      <c r="F875" s="11" t="str">
        <f>IF($A875&lt;&gt;"",MAXIFS(Token!$C:$C,Token!$A:$A,$D875),)</f>
        <v/>
      </c>
      <c r="L875" s="21" t="str">
        <v/>
      </c>
    </row>
    <row r="876">
      <c r="A876" s="32">
        <f>IF(AND(IFERROR($H876,0)*$M876&gt;0,$G$2=$L876),$H876/86400+DATE(1970,1,1)+IF($H876*1&gt;=$G$5,$G$6,0),)</f>
        <v>0</v>
      </c>
      <c r="B876" s="22" t="str">
        <v/>
      </c>
      <c r="C876" s="12" t="str">
        <f>IF($A876&lt;&gt;"",MINIFS(Merchant!$A:$A,Merchant!$B:$B,$G$2),)</f>
        <v/>
      </c>
      <c r="D876" s="12" t="s">
        <f>IF($A876&lt;&gt;"",$N876,)</f>
      </c>
      <c r="E876" s="12" t="str">
        <v/>
      </c>
      <c r="F876" s="11" t="str">
        <f>IF($A876&lt;&gt;"",MAXIFS(Token!$C:$C,Token!$A:$A,$D876),)</f>
        <v/>
      </c>
      <c r="L876" s="21" t="str">
        <v/>
      </c>
    </row>
    <row r="877">
      <c r="A877" s="32">
        <f>IF(AND(IFERROR($H877,0)*$M877&gt;0,$G$2=$L877),$H877/86400+DATE(1970,1,1)+IF($H877*1&gt;=$G$5,$G$6,0),)</f>
        <v>0</v>
      </c>
      <c r="B877" s="22" t="str">
        <v/>
      </c>
      <c r="C877" s="12" t="str">
        <f>IF($A877&lt;&gt;"",MINIFS(Merchant!$A:$A,Merchant!$B:$B,$G$2),)</f>
        <v/>
      </c>
      <c r="D877" s="12" t="s">
        <f>IF($A877&lt;&gt;"",$N877,)</f>
      </c>
      <c r="E877" s="12" t="str">
        <v/>
      </c>
      <c r="F877" s="11" t="str">
        <f>IF($A877&lt;&gt;"",MAXIFS(Token!$C:$C,Token!$A:$A,$D877),)</f>
        <v/>
      </c>
      <c r="L877" s="21" t="str">
        <v/>
      </c>
    </row>
    <row r="878">
      <c r="A878" s="32">
        <f>IF(AND(IFERROR($H878,0)*$M878&gt;0,$G$2=$L878),$H878/86400+DATE(1970,1,1)+IF($H878*1&gt;=$G$5,$G$6,0),)</f>
        <v>0</v>
      </c>
      <c r="B878" s="22" t="str">
        <v/>
      </c>
      <c r="C878" s="12" t="str">
        <f>IF($A878&lt;&gt;"",MINIFS(Merchant!$A:$A,Merchant!$B:$B,$G$2),)</f>
        <v/>
      </c>
      <c r="D878" s="12" t="s">
        <f>IF($A878&lt;&gt;"",$N878,)</f>
      </c>
      <c r="E878" s="12" t="str">
        <v/>
      </c>
      <c r="F878" s="11" t="str">
        <f>IF($A878&lt;&gt;"",MAXIFS(Token!$C:$C,Token!$A:$A,$D878),)</f>
        <v/>
      </c>
      <c r="L878" s="21" t="str">
        <v/>
      </c>
    </row>
    <row r="879">
      <c r="A879" s="32">
        <f>IF(AND(IFERROR($H879,0)*$M879&gt;0,$G$2=$L879),$H879/86400+DATE(1970,1,1)+IF($H879*1&gt;=$G$5,$G$6,0),)</f>
        <v>0</v>
      </c>
      <c r="B879" s="22" t="str">
        <v/>
      </c>
      <c r="C879" s="12" t="str">
        <f>IF($A879&lt;&gt;"",MINIFS(Merchant!$A:$A,Merchant!$B:$B,$G$2),)</f>
        <v/>
      </c>
      <c r="D879" s="12" t="s">
        <f>IF($A879&lt;&gt;"",$N879,)</f>
      </c>
      <c r="E879" s="12" t="str">
        <v/>
      </c>
      <c r="F879" s="11" t="str">
        <f>IF($A879&lt;&gt;"",MAXIFS(Token!$C:$C,Token!$A:$A,$D879),)</f>
        <v/>
      </c>
      <c r="L879" s="21" t="str">
        <v/>
      </c>
    </row>
    <row r="880">
      <c r="A880" s="32">
        <f>IF(AND(IFERROR($H880,0)*$M880&gt;0,$G$2=$L880),$H880/86400+DATE(1970,1,1)+IF($H880*1&gt;=$G$5,$G$6,0),)</f>
        <v>0</v>
      </c>
      <c r="B880" s="22" t="str">
        <v/>
      </c>
      <c r="C880" s="12" t="str">
        <f>IF($A880&lt;&gt;"",MINIFS(Merchant!$A:$A,Merchant!$B:$B,$G$2),)</f>
        <v/>
      </c>
      <c r="D880" s="12" t="s">
        <f>IF($A880&lt;&gt;"",$N880,)</f>
      </c>
      <c r="E880" s="12" t="str">
        <v/>
      </c>
      <c r="F880" s="11" t="str">
        <f>IF($A880&lt;&gt;"",MAXIFS(Token!$C:$C,Token!$A:$A,$D880),)</f>
        <v/>
      </c>
      <c r="L880" s="21" t="str">
        <v/>
      </c>
    </row>
    <row r="881">
      <c r="A881" s="32">
        <f>IF(AND(IFERROR($H881,0)*$M881&gt;0,$G$2=$L881),$H881/86400+DATE(1970,1,1)+IF($H881*1&gt;=$G$5,$G$6,0),)</f>
        <v>0</v>
      </c>
      <c r="B881" s="22" t="str">
        <v/>
      </c>
      <c r="C881" s="12" t="str">
        <f>IF($A881&lt;&gt;"",MINIFS(Merchant!$A:$A,Merchant!$B:$B,$G$2),)</f>
        <v/>
      </c>
      <c r="D881" s="12" t="s">
        <f>IF($A881&lt;&gt;"",$N881,)</f>
      </c>
      <c r="E881" s="12" t="str">
        <v/>
      </c>
      <c r="F881" s="11" t="str">
        <f>IF($A881&lt;&gt;"",MAXIFS(Token!$C:$C,Token!$A:$A,$D881),)</f>
        <v/>
      </c>
      <c r="L881" s="21" t="str">
        <v/>
      </c>
    </row>
    <row r="882">
      <c r="A882" s="32">
        <f>IF(AND(IFERROR($H882,0)*$M882&gt;0,$G$2=$L882),$H882/86400+DATE(1970,1,1)+IF($H882*1&gt;=$G$5,$G$6,0),)</f>
        <v>0</v>
      </c>
      <c r="B882" s="22" t="str">
        <v/>
      </c>
      <c r="C882" s="12" t="str">
        <f>IF($A882&lt;&gt;"",MINIFS(Merchant!$A:$A,Merchant!$B:$B,$G$2),)</f>
        <v/>
      </c>
      <c r="D882" s="12" t="s">
        <f>IF($A882&lt;&gt;"",$N882,)</f>
      </c>
      <c r="E882" s="12" t="str">
        <v/>
      </c>
      <c r="F882" s="11" t="str">
        <f>IF($A882&lt;&gt;"",MAXIFS(Token!$C:$C,Token!$A:$A,$D882),)</f>
        <v/>
      </c>
      <c r="L882" s="21" t="str">
        <v/>
      </c>
    </row>
    <row r="883">
      <c r="A883" s="32">
        <f>IF(AND(IFERROR($H883,0)*$M883&gt;0,$G$2=$L883),$H883/86400+DATE(1970,1,1)+IF($H883*1&gt;=$G$5,$G$6,0),)</f>
        <v>0</v>
      </c>
      <c r="B883" s="22" t="str">
        <v/>
      </c>
      <c r="C883" s="12" t="str">
        <f>IF($A883&lt;&gt;"",MINIFS(Merchant!$A:$A,Merchant!$B:$B,$G$2),)</f>
        <v/>
      </c>
      <c r="D883" s="12" t="s">
        <f>IF($A883&lt;&gt;"",$N883,)</f>
      </c>
      <c r="E883" s="12" t="str">
        <v/>
      </c>
      <c r="F883" s="11" t="str">
        <f>IF($A883&lt;&gt;"",MAXIFS(Token!$C:$C,Token!$A:$A,$D883),)</f>
        <v/>
      </c>
      <c r="L883" s="21" t="str">
        <v/>
      </c>
    </row>
    <row r="884">
      <c r="A884" s="32">
        <f>IF(AND(IFERROR($H884,0)*$M884&gt;0,$G$2=$L884),$H884/86400+DATE(1970,1,1)+IF($H884*1&gt;=$G$5,$G$6,0),)</f>
        <v>0</v>
      </c>
      <c r="B884" s="22" t="str">
        <v/>
      </c>
      <c r="C884" s="12" t="str">
        <f>IF($A884&lt;&gt;"",MINIFS(Merchant!$A:$A,Merchant!$B:$B,$G$2),)</f>
        <v/>
      </c>
      <c r="D884" s="12" t="s">
        <f>IF($A884&lt;&gt;"",$N884,)</f>
      </c>
      <c r="E884" s="12" t="str">
        <v/>
      </c>
      <c r="F884" s="11" t="str">
        <f>IF($A884&lt;&gt;"",MAXIFS(Token!$C:$C,Token!$A:$A,$D884),)</f>
        <v/>
      </c>
      <c r="L884" s="21" t="str">
        <v/>
      </c>
    </row>
    <row r="885">
      <c r="A885" s="32">
        <f>IF(AND(IFERROR($H885,0)*$M885&gt;0,$G$2=$L885),$H885/86400+DATE(1970,1,1)+IF($H885*1&gt;=$G$5,$G$6,0),)</f>
        <v>0</v>
      </c>
      <c r="B885" s="22" t="str">
        <v/>
      </c>
      <c r="C885" s="12" t="str">
        <f>IF($A885&lt;&gt;"",MINIFS(Merchant!$A:$A,Merchant!$B:$B,$G$2),)</f>
        <v/>
      </c>
      <c r="D885" s="12" t="s">
        <f>IF($A885&lt;&gt;"",$N885,)</f>
      </c>
      <c r="E885" s="12" t="str">
        <v/>
      </c>
      <c r="F885" s="11" t="str">
        <f>IF($A885&lt;&gt;"",MAXIFS(Token!$C:$C,Token!$A:$A,$D885),)</f>
        <v/>
      </c>
      <c r="L885" s="21" t="str">
        <v/>
      </c>
    </row>
    <row r="886">
      <c r="A886" s="32">
        <f>IF(AND(IFERROR($H886,0)*$M886&gt;0,$G$2=$L886),$H886/86400+DATE(1970,1,1)+IF($H886*1&gt;=$G$5,$G$6,0),)</f>
        <v>0</v>
      </c>
      <c r="B886" s="22" t="str">
        <v/>
      </c>
      <c r="C886" s="12" t="str">
        <f>IF($A886&lt;&gt;"",MINIFS(Merchant!$A:$A,Merchant!$B:$B,$G$2),)</f>
        <v/>
      </c>
      <c r="D886" s="12" t="s">
        <f>IF($A886&lt;&gt;"",$N886,)</f>
      </c>
      <c r="E886" s="12" t="str">
        <v/>
      </c>
      <c r="F886" s="11" t="str">
        <f>IF($A886&lt;&gt;"",MAXIFS(Token!$C:$C,Token!$A:$A,$D886),)</f>
        <v/>
      </c>
      <c r="L886" s="21" t="str">
        <v/>
      </c>
    </row>
    <row r="887">
      <c r="A887" s="32">
        <f>IF(AND(IFERROR($H887,0)*$M887&gt;0,$G$2=$L887),$H887/86400+DATE(1970,1,1)+IF($H887*1&gt;=$G$5,$G$6,0),)</f>
        <v>0</v>
      </c>
      <c r="B887" s="22" t="str">
        <v/>
      </c>
      <c r="C887" s="12" t="str">
        <f>IF($A887&lt;&gt;"",MINIFS(Merchant!$A:$A,Merchant!$B:$B,$G$2),)</f>
        <v/>
      </c>
      <c r="D887" s="12" t="s">
        <f>IF($A887&lt;&gt;"",$N887,)</f>
      </c>
      <c r="E887" s="12" t="str">
        <v/>
      </c>
      <c r="F887" s="11" t="str">
        <f>IF($A887&lt;&gt;"",MAXIFS(Token!$C:$C,Token!$A:$A,$D887),)</f>
        <v/>
      </c>
      <c r="L887" s="21" t="str">
        <v/>
      </c>
    </row>
    <row r="888">
      <c r="A888" s="32">
        <f>IF(AND(IFERROR($H888,0)*$M888&gt;0,$G$2=$L888),$H888/86400+DATE(1970,1,1)+IF($H888*1&gt;=$G$5,$G$6,0),)</f>
        <v>0</v>
      </c>
      <c r="B888" s="22" t="str">
        <v/>
      </c>
      <c r="C888" s="12" t="str">
        <f>IF($A888&lt;&gt;"",MINIFS(Merchant!$A:$A,Merchant!$B:$B,$G$2),)</f>
        <v/>
      </c>
      <c r="D888" s="12" t="s">
        <f>IF($A888&lt;&gt;"",$N888,)</f>
      </c>
      <c r="E888" s="12" t="str">
        <v/>
      </c>
      <c r="F888" s="11" t="str">
        <f>IF($A888&lt;&gt;"",MAXIFS(Token!$C:$C,Token!$A:$A,$D888),)</f>
        <v/>
      </c>
      <c r="L888" s="21" t="str">
        <v/>
      </c>
    </row>
    <row r="889">
      <c r="A889" s="32">
        <f>IF(AND(IFERROR($H889,0)*$M889&gt;0,$G$2=$L889),$H889/86400+DATE(1970,1,1)+IF($H889*1&gt;=$G$5,$G$6,0),)</f>
        <v>0</v>
      </c>
      <c r="B889" s="22" t="str">
        <v/>
      </c>
      <c r="C889" s="12" t="str">
        <f>IF($A889&lt;&gt;"",MINIFS(Merchant!$A:$A,Merchant!$B:$B,$G$2),)</f>
        <v/>
      </c>
      <c r="D889" s="12" t="s">
        <f>IF($A889&lt;&gt;"",$N889,)</f>
      </c>
      <c r="E889" s="12" t="str">
        <v/>
      </c>
      <c r="F889" s="11" t="str">
        <f>IF($A889&lt;&gt;"",MAXIFS(Token!$C:$C,Token!$A:$A,$D889),)</f>
        <v/>
      </c>
      <c r="L889" s="21" t="str">
        <v/>
      </c>
    </row>
    <row r="890">
      <c r="A890" s="32">
        <f>IF(AND(IFERROR($H890,0)*$M890&gt;0,$G$2=$L890),$H890/86400+DATE(1970,1,1)+IF($H890*1&gt;=$G$5,$G$6,0),)</f>
        <v>0</v>
      </c>
      <c r="B890" s="22" t="str">
        <v/>
      </c>
      <c r="C890" s="12" t="str">
        <f>IF($A890&lt;&gt;"",MINIFS(Merchant!$A:$A,Merchant!$B:$B,$G$2),)</f>
        <v/>
      </c>
      <c r="D890" s="12" t="s">
        <f>IF($A890&lt;&gt;"",$N890,)</f>
      </c>
      <c r="E890" s="12" t="str">
        <v/>
      </c>
      <c r="F890" s="11" t="str">
        <f>IF($A890&lt;&gt;"",MAXIFS(Token!$C:$C,Token!$A:$A,$D890),)</f>
        <v/>
      </c>
      <c r="L890" s="21" t="str">
        <v/>
      </c>
    </row>
    <row r="891">
      <c r="A891" s="32">
        <f>IF(AND(IFERROR($H891,0)*$M891&gt;0,$G$2=$L891),$H891/86400+DATE(1970,1,1)+IF($H891*1&gt;=$G$5,$G$6,0),)</f>
        <v>0</v>
      </c>
      <c r="B891" s="22" t="str">
        <v/>
      </c>
      <c r="C891" s="12" t="str">
        <f>IF($A891&lt;&gt;"",MINIFS(Merchant!$A:$A,Merchant!$B:$B,$G$2),)</f>
        <v/>
      </c>
      <c r="D891" s="12" t="s">
        <f>IF($A891&lt;&gt;"",$N891,)</f>
      </c>
      <c r="E891" s="12" t="str">
        <v/>
      </c>
      <c r="F891" s="11" t="str">
        <f>IF($A891&lt;&gt;"",MAXIFS(Token!$C:$C,Token!$A:$A,$D891),)</f>
        <v/>
      </c>
      <c r="L891" s="21" t="str">
        <v/>
      </c>
    </row>
    <row r="892">
      <c r="A892" s="32">
        <f>IF(AND(IFERROR($H892,0)*$M892&gt;0,$G$2=$L892),$H892/86400+DATE(1970,1,1)+IF($H892*1&gt;=$G$5,$G$6,0),)</f>
        <v>0</v>
      </c>
      <c r="B892" s="22" t="str">
        <v/>
      </c>
      <c r="C892" s="12" t="str">
        <f>IF($A892&lt;&gt;"",MINIFS(Merchant!$A:$A,Merchant!$B:$B,$G$2),)</f>
        <v/>
      </c>
      <c r="D892" s="12" t="s">
        <f>IF($A892&lt;&gt;"",$N892,)</f>
      </c>
      <c r="E892" s="12" t="str">
        <v/>
      </c>
      <c r="F892" s="11" t="str">
        <f>IF($A892&lt;&gt;"",MAXIFS(Token!$C:$C,Token!$A:$A,$D892),)</f>
        <v/>
      </c>
      <c r="L892" s="21" t="str">
        <v/>
      </c>
    </row>
    <row r="893">
      <c r="A893" s="32">
        <f>IF(AND(IFERROR($H893,0)*$M893&gt;0,$G$2=$L893),$H893/86400+DATE(1970,1,1)+IF($H893*1&gt;=$G$5,$G$6,0),)</f>
        <v>0</v>
      </c>
      <c r="B893" s="22" t="str">
        <v/>
      </c>
      <c r="C893" s="12" t="str">
        <f>IF($A893&lt;&gt;"",MINIFS(Merchant!$A:$A,Merchant!$B:$B,$G$2),)</f>
        <v/>
      </c>
      <c r="D893" s="12" t="s">
        <f>IF($A893&lt;&gt;"",$N893,)</f>
      </c>
      <c r="E893" s="12" t="str">
        <v/>
      </c>
      <c r="F893" s="11" t="str">
        <f>IF($A893&lt;&gt;"",MAXIFS(Token!$C:$C,Token!$A:$A,$D893),)</f>
        <v/>
      </c>
      <c r="L893" s="21" t="str">
        <v/>
      </c>
    </row>
    <row r="894">
      <c r="A894" s="32">
        <f>IF(AND(IFERROR($H894,0)*$M894&gt;0,$G$2=$L894),$H894/86400+DATE(1970,1,1)+IF($H894*1&gt;=$G$5,$G$6,0),)</f>
        <v>0</v>
      </c>
      <c r="B894" s="22" t="str">
        <v/>
      </c>
      <c r="C894" s="12" t="str">
        <f>IF($A894&lt;&gt;"",MINIFS(Merchant!$A:$A,Merchant!$B:$B,$G$2),)</f>
        <v/>
      </c>
      <c r="D894" s="12" t="s">
        <f>IF($A894&lt;&gt;"",$N894,)</f>
      </c>
      <c r="E894" s="12" t="str">
        <v/>
      </c>
      <c r="F894" s="11" t="str">
        <f>IF($A894&lt;&gt;"",MAXIFS(Token!$C:$C,Token!$A:$A,$D894),)</f>
        <v/>
      </c>
      <c r="L894" s="21" t="str">
        <v/>
      </c>
    </row>
    <row r="895">
      <c r="A895" s="32">
        <f>IF(AND(IFERROR($H895,0)*$M895&gt;0,$G$2=$L895),$H895/86400+DATE(1970,1,1)+IF($H895*1&gt;=$G$5,$G$6,0),)</f>
        <v>0</v>
      </c>
      <c r="B895" s="22" t="str">
        <v/>
      </c>
      <c r="C895" s="12" t="str">
        <f>IF($A895&lt;&gt;"",MINIFS(Merchant!$A:$A,Merchant!$B:$B,$G$2),)</f>
        <v/>
      </c>
      <c r="D895" s="12" t="s">
        <f>IF($A895&lt;&gt;"",$N895,)</f>
      </c>
      <c r="E895" s="12" t="str">
        <v/>
      </c>
      <c r="F895" s="11" t="str">
        <f>IF($A895&lt;&gt;"",MAXIFS(Token!$C:$C,Token!$A:$A,$D895),)</f>
        <v/>
      </c>
      <c r="L895" s="21" t="str">
        <v/>
      </c>
    </row>
    <row r="896">
      <c r="A896" s="32">
        <f>IF(AND(IFERROR($H896,0)*$M896&gt;0,$G$2=$L896),$H896/86400+DATE(1970,1,1)+IF($H896*1&gt;=$G$5,$G$6,0),)</f>
        <v>0</v>
      </c>
      <c r="B896" s="22" t="str">
        <v/>
      </c>
      <c r="C896" s="12" t="str">
        <f>IF($A896&lt;&gt;"",MINIFS(Merchant!$A:$A,Merchant!$B:$B,$G$2),)</f>
        <v/>
      </c>
      <c r="D896" s="12" t="s">
        <f>IF($A896&lt;&gt;"",$N896,)</f>
      </c>
      <c r="E896" s="12" t="str">
        <v/>
      </c>
      <c r="F896" s="11" t="str">
        <f>IF($A896&lt;&gt;"",MAXIFS(Token!$C:$C,Token!$A:$A,$D896),)</f>
        <v/>
      </c>
      <c r="L896" s="21" t="str">
        <v/>
      </c>
    </row>
    <row r="897">
      <c r="A897" s="32">
        <f>IF(AND(IFERROR($H897,0)*$M897&gt;0,$G$2=$L897),$H897/86400+DATE(1970,1,1)+IF($H897*1&gt;=$G$5,$G$6,0),)</f>
        <v>0</v>
      </c>
      <c r="B897" s="22" t="str">
        <v/>
      </c>
      <c r="C897" s="12" t="str">
        <f>IF($A897&lt;&gt;"",MINIFS(Merchant!$A:$A,Merchant!$B:$B,$G$2),)</f>
        <v/>
      </c>
      <c r="D897" s="12" t="s">
        <f>IF($A897&lt;&gt;"",$N897,)</f>
      </c>
      <c r="E897" s="12" t="str">
        <v/>
      </c>
      <c r="F897" s="11" t="str">
        <f>IF($A897&lt;&gt;"",MAXIFS(Token!$C:$C,Token!$A:$A,$D897),)</f>
        <v/>
      </c>
      <c r="L897" s="21" t="str">
        <v/>
      </c>
    </row>
    <row r="898">
      <c r="A898" s="32">
        <f>IF(AND(IFERROR($H898,0)*$M898&gt;0,$G$2=$L898),$H898/86400+DATE(1970,1,1)+IF($H898*1&gt;=$G$5,$G$6,0),)</f>
        <v>0</v>
      </c>
      <c r="B898" s="22" t="str">
        <v/>
      </c>
      <c r="C898" s="12" t="str">
        <f>IF($A898&lt;&gt;"",MINIFS(Merchant!$A:$A,Merchant!$B:$B,$G$2),)</f>
        <v/>
      </c>
      <c r="D898" s="12" t="s">
        <f>IF($A898&lt;&gt;"",$N898,)</f>
      </c>
      <c r="E898" s="12" t="str">
        <v/>
      </c>
      <c r="F898" s="11" t="str">
        <f>IF($A898&lt;&gt;"",MAXIFS(Token!$C:$C,Token!$A:$A,$D898),)</f>
        <v/>
      </c>
      <c r="L898" s="21" t="str">
        <v/>
      </c>
    </row>
    <row r="899">
      <c r="A899" s="32">
        <f>IF(AND(IFERROR($H899,0)*$M899&gt;0,$G$2=$L899),$H899/86400+DATE(1970,1,1)+IF($H899*1&gt;=$G$5,$G$6,0),)</f>
        <v>0</v>
      </c>
      <c r="B899" s="22" t="str">
        <v/>
      </c>
      <c r="C899" s="12" t="str">
        <f>IF($A899&lt;&gt;"",MINIFS(Merchant!$A:$A,Merchant!$B:$B,$G$2),)</f>
        <v/>
      </c>
      <c r="D899" s="12" t="s">
        <f>IF($A899&lt;&gt;"",$N899,)</f>
      </c>
      <c r="E899" s="12" t="str">
        <v/>
      </c>
      <c r="F899" s="11" t="str">
        <f>IF($A899&lt;&gt;"",MAXIFS(Token!$C:$C,Token!$A:$A,$D899),)</f>
        <v/>
      </c>
      <c r="L899" s="21" t="str">
        <v/>
      </c>
    </row>
    <row r="900">
      <c r="A900" s="32">
        <f>IF(AND(IFERROR($H900,0)*$M900&gt;0,$G$2=$L900),$H900/86400+DATE(1970,1,1)+IF($H900*1&gt;=$G$5,$G$6,0),)</f>
        <v>0</v>
      </c>
      <c r="B900" s="22" t="str">
        <v/>
      </c>
      <c r="C900" s="12" t="str">
        <f>IF($A900&lt;&gt;"",MINIFS(Merchant!$A:$A,Merchant!$B:$B,$G$2),)</f>
        <v/>
      </c>
      <c r="D900" s="12" t="s">
        <f>IF($A900&lt;&gt;"",$N900,)</f>
      </c>
      <c r="E900" s="12" t="str">
        <v/>
      </c>
      <c r="F900" s="11" t="str">
        <f>IF($A900&lt;&gt;"",MAXIFS(Token!$C:$C,Token!$A:$A,$D900),)</f>
        <v/>
      </c>
      <c r="L900" s="21" t="str">
        <v/>
      </c>
    </row>
    <row r="901">
      <c r="A901" s="32">
        <f>IF(AND(IFERROR($H901,0)*$M901&gt;0,$G$2=$L901),$H901/86400+DATE(1970,1,1)+IF($H901*1&gt;=$G$5,$G$6,0),)</f>
        <v>0</v>
      </c>
      <c r="B901" s="22" t="str">
        <v/>
      </c>
      <c r="C901" s="12" t="str">
        <f>IF($A901&lt;&gt;"",MINIFS(Merchant!$A:$A,Merchant!$B:$B,$G$2),)</f>
        <v/>
      </c>
      <c r="D901" s="12" t="s">
        <f>IF($A901&lt;&gt;"",$N901,)</f>
      </c>
      <c r="E901" s="12" t="str">
        <v/>
      </c>
      <c r="F901" s="11" t="str">
        <f>IF($A901&lt;&gt;"",MAXIFS(Token!$C:$C,Token!$A:$A,$D901),)</f>
        <v/>
      </c>
      <c r="L901" s="21" t="str">
        <v/>
      </c>
    </row>
    <row r="902">
      <c r="A902" s="32">
        <f>IF(AND(IFERROR($H902,0)*$M902&gt;0,$G$2=$L902),$H902/86400+DATE(1970,1,1)+IF($H902*1&gt;=$G$5,$G$6,0),)</f>
        <v>0</v>
      </c>
      <c r="B902" s="22" t="str">
        <v/>
      </c>
      <c r="C902" s="12" t="str">
        <f>IF($A902&lt;&gt;"",MINIFS(Merchant!$A:$A,Merchant!$B:$B,$G$2),)</f>
        <v/>
      </c>
      <c r="D902" s="12" t="s">
        <f>IF($A902&lt;&gt;"",$N902,)</f>
      </c>
      <c r="E902" s="12" t="str">
        <v/>
      </c>
      <c r="F902" s="11" t="str">
        <f>IF($A902&lt;&gt;"",MAXIFS(Token!$C:$C,Token!$A:$A,$D902),)</f>
        <v/>
      </c>
      <c r="L902" s="21" t="str">
        <v/>
      </c>
    </row>
    <row r="903">
      <c r="A903" s="32">
        <f>IF(AND(IFERROR($H903,0)*$M903&gt;0,$G$2=$L903),$H903/86400+DATE(1970,1,1)+IF($H903*1&gt;=$G$5,$G$6,0),)</f>
        <v>0</v>
      </c>
      <c r="B903" s="22" t="str">
        <v/>
      </c>
      <c r="C903" s="12" t="str">
        <f>IF($A903&lt;&gt;"",MINIFS(Merchant!$A:$A,Merchant!$B:$B,$G$2),)</f>
        <v/>
      </c>
      <c r="D903" s="12" t="s">
        <f>IF($A903&lt;&gt;"",$N903,)</f>
      </c>
      <c r="E903" s="12" t="str">
        <v/>
      </c>
      <c r="F903" s="11" t="str">
        <f>IF($A903&lt;&gt;"",MAXIFS(Token!$C:$C,Token!$A:$A,$D903),)</f>
        <v/>
      </c>
      <c r="L903" s="21" t="str">
        <v/>
      </c>
    </row>
    <row r="904">
      <c r="A904" s="32">
        <f>IF(AND(IFERROR($H904,0)*$M904&gt;0,$G$2=$L904),$H904/86400+DATE(1970,1,1)+IF($H904*1&gt;=$G$5,$G$6,0),)</f>
        <v>0</v>
      </c>
      <c r="B904" s="22" t="str">
        <v/>
      </c>
      <c r="C904" s="12" t="str">
        <f>IF($A904&lt;&gt;"",MINIFS(Merchant!$A:$A,Merchant!$B:$B,$G$2),)</f>
        <v/>
      </c>
      <c r="D904" s="12" t="s">
        <f>IF($A904&lt;&gt;"",$N904,)</f>
      </c>
      <c r="E904" s="12" t="str">
        <v/>
      </c>
      <c r="F904" s="11" t="str">
        <f>IF($A904&lt;&gt;"",MAXIFS(Token!$C:$C,Token!$A:$A,$D904),)</f>
        <v/>
      </c>
      <c r="L904" s="21" t="str">
        <v/>
      </c>
    </row>
    <row r="905">
      <c r="A905" s="32">
        <f>IF(AND(IFERROR($H905,0)*$M905&gt;0,$G$2=$L905),$H905/86400+DATE(1970,1,1)+IF($H905*1&gt;=$G$5,$G$6,0),)</f>
        <v>0</v>
      </c>
      <c r="B905" s="22" t="str">
        <v/>
      </c>
      <c r="C905" s="12" t="str">
        <f>IF($A905&lt;&gt;"",MINIFS(Merchant!$A:$A,Merchant!$B:$B,$G$2),)</f>
        <v/>
      </c>
      <c r="D905" s="12" t="s">
        <f>IF($A905&lt;&gt;"",$N905,)</f>
      </c>
      <c r="E905" s="12" t="str">
        <v/>
      </c>
      <c r="F905" s="11" t="str">
        <f>IF($A905&lt;&gt;"",MAXIFS(Token!$C:$C,Token!$A:$A,$D905),)</f>
        <v/>
      </c>
      <c r="L905" s="21" t="str">
        <v/>
      </c>
    </row>
    <row r="906">
      <c r="A906" s="32">
        <f>IF(AND(IFERROR($H906,0)*$M906&gt;0,$G$2=$L906),$H906/86400+DATE(1970,1,1)+IF($H906*1&gt;=$G$5,$G$6,0),)</f>
        <v>0</v>
      </c>
      <c r="B906" s="22" t="str">
        <v/>
      </c>
      <c r="C906" s="12" t="str">
        <f>IF($A906&lt;&gt;"",MINIFS(Merchant!$A:$A,Merchant!$B:$B,$G$2),)</f>
        <v/>
      </c>
      <c r="D906" s="12" t="s">
        <f>IF($A906&lt;&gt;"",$N906,)</f>
      </c>
      <c r="E906" s="12" t="str">
        <v/>
      </c>
      <c r="F906" s="11" t="str">
        <f>IF($A906&lt;&gt;"",MAXIFS(Token!$C:$C,Token!$A:$A,$D906),)</f>
        <v/>
      </c>
      <c r="L906" s="21" t="str">
        <v/>
      </c>
    </row>
    <row r="907">
      <c r="A907" s="32">
        <f>IF(AND(IFERROR($H907,0)*$M907&gt;0,$G$2=$L907),$H907/86400+DATE(1970,1,1)+IF($H907*1&gt;=$G$5,$G$6,0),)</f>
        <v>0</v>
      </c>
      <c r="B907" s="22" t="str">
        <v/>
      </c>
      <c r="C907" s="12" t="str">
        <f>IF($A907&lt;&gt;"",MINIFS(Merchant!$A:$A,Merchant!$B:$B,$G$2),)</f>
        <v/>
      </c>
      <c r="D907" s="12" t="s">
        <f>IF($A907&lt;&gt;"",$N907,)</f>
      </c>
      <c r="E907" s="12" t="str">
        <v/>
      </c>
      <c r="F907" s="11" t="str">
        <f>IF($A907&lt;&gt;"",MAXIFS(Token!$C:$C,Token!$A:$A,$D907),)</f>
        <v/>
      </c>
      <c r="L907" s="21" t="str">
        <v/>
      </c>
    </row>
    <row r="908">
      <c r="A908" s="32">
        <f>IF(AND(IFERROR($H908,0)*$M908&gt;0,$G$2=$L908),$H908/86400+DATE(1970,1,1)+IF($H908*1&gt;=$G$5,$G$6,0),)</f>
        <v>0</v>
      </c>
      <c r="B908" s="22" t="str">
        <v/>
      </c>
      <c r="C908" s="12" t="str">
        <f>IF($A908&lt;&gt;"",MINIFS(Merchant!$A:$A,Merchant!$B:$B,$G$2),)</f>
        <v/>
      </c>
      <c r="D908" s="12" t="s">
        <f>IF($A908&lt;&gt;"",$N908,)</f>
      </c>
      <c r="E908" s="12" t="str">
        <v/>
      </c>
      <c r="F908" s="11" t="str">
        <f>IF($A908&lt;&gt;"",MAXIFS(Token!$C:$C,Token!$A:$A,$D908),)</f>
        <v/>
      </c>
      <c r="L908" s="21" t="str">
        <v/>
      </c>
    </row>
    <row r="909">
      <c r="A909" s="32">
        <f>IF(AND(IFERROR($H909,0)*$M909&gt;0,$G$2=$L909),$H909/86400+DATE(1970,1,1)+IF($H909*1&gt;=$G$5,$G$6,0),)</f>
        <v>0</v>
      </c>
      <c r="B909" s="22" t="str">
        <v/>
      </c>
      <c r="C909" s="12" t="str">
        <f>IF($A909&lt;&gt;"",MINIFS(Merchant!$A:$A,Merchant!$B:$B,$G$2),)</f>
        <v/>
      </c>
      <c r="D909" s="12" t="s">
        <f>IF($A909&lt;&gt;"",$N909,)</f>
      </c>
      <c r="E909" s="12" t="str">
        <v/>
      </c>
      <c r="F909" s="11" t="str">
        <f>IF($A909&lt;&gt;"",MAXIFS(Token!$C:$C,Token!$A:$A,$D909),)</f>
        <v/>
      </c>
      <c r="L909" s="21" t="str">
        <v/>
      </c>
    </row>
    <row r="910">
      <c r="A910" s="32">
        <f>IF(AND(IFERROR($H910,0)*$M910&gt;0,$G$2=$L910),$H910/86400+DATE(1970,1,1)+IF($H910*1&gt;=$G$5,$G$6,0),)</f>
        <v>0</v>
      </c>
      <c r="B910" s="22" t="str">
        <v/>
      </c>
      <c r="C910" s="12" t="str">
        <f>IF($A910&lt;&gt;"",MINIFS(Merchant!$A:$A,Merchant!$B:$B,$G$2),)</f>
        <v/>
      </c>
      <c r="D910" s="12" t="s">
        <f>IF($A910&lt;&gt;"",$N910,)</f>
      </c>
      <c r="E910" s="12" t="str">
        <v/>
      </c>
      <c r="F910" s="11" t="str">
        <f>IF($A910&lt;&gt;"",MAXIFS(Token!$C:$C,Token!$A:$A,$D910),)</f>
        <v/>
      </c>
      <c r="L910" s="21" t="str">
        <v/>
      </c>
    </row>
    <row r="911">
      <c r="A911" s="32">
        <f>IF(AND(IFERROR($H911,0)*$M911&gt;0,$G$2=$L911),$H911/86400+DATE(1970,1,1)+IF($H911*1&gt;=$G$5,$G$6,0),)</f>
        <v>0</v>
      </c>
      <c r="B911" s="22" t="str">
        <v/>
      </c>
      <c r="C911" s="12" t="str">
        <f>IF($A911&lt;&gt;"",MINIFS(Merchant!$A:$A,Merchant!$B:$B,$G$2),)</f>
        <v/>
      </c>
      <c r="D911" s="12" t="s">
        <f>IF($A911&lt;&gt;"",$N911,)</f>
      </c>
      <c r="E911" s="12" t="str">
        <v/>
      </c>
      <c r="F911" s="11" t="str">
        <f>IF($A911&lt;&gt;"",MAXIFS(Token!$C:$C,Token!$A:$A,$D911),)</f>
        <v/>
      </c>
      <c r="L911" s="21" t="str">
        <v/>
      </c>
    </row>
    <row r="912">
      <c r="A912" s="32">
        <f>IF(AND(IFERROR($H912,0)*$M912&gt;0,$G$2=$L912),$H912/86400+DATE(1970,1,1)+IF($H912*1&gt;=$G$5,$G$6,0),)</f>
        <v>0</v>
      </c>
      <c r="B912" s="22" t="str">
        <v/>
      </c>
      <c r="C912" s="12" t="str">
        <f>IF($A912&lt;&gt;"",MINIFS(Merchant!$A:$A,Merchant!$B:$B,$G$2),)</f>
        <v/>
      </c>
      <c r="D912" s="12" t="s">
        <f>IF($A912&lt;&gt;"",$N912,)</f>
      </c>
      <c r="E912" s="12" t="str">
        <v/>
      </c>
      <c r="F912" s="11" t="str">
        <f>IF($A912&lt;&gt;"",MAXIFS(Token!$C:$C,Token!$A:$A,$D912),)</f>
        <v/>
      </c>
      <c r="L912" s="21" t="str">
        <v/>
      </c>
    </row>
    <row r="913">
      <c r="A913" s="32">
        <f>IF(AND(IFERROR($H913,0)*$M913&gt;0,$G$2=$L913),$H913/86400+DATE(1970,1,1)+IF($H913*1&gt;=$G$5,$G$6,0),)</f>
        <v>0</v>
      </c>
      <c r="B913" s="22" t="str">
        <v/>
      </c>
      <c r="C913" s="12" t="str">
        <f>IF($A913&lt;&gt;"",MINIFS(Merchant!$A:$A,Merchant!$B:$B,$G$2),)</f>
        <v/>
      </c>
      <c r="D913" s="12" t="s">
        <f>IF($A913&lt;&gt;"",$N913,)</f>
      </c>
      <c r="E913" s="12" t="str">
        <v/>
      </c>
      <c r="F913" s="11" t="str">
        <f>IF($A913&lt;&gt;"",MAXIFS(Token!$C:$C,Token!$A:$A,$D913),)</f>
        <v/>
      </c>
      <c r="L913" s="21" t="str">
        <v/>
      </c>
    </row>
    <row r="914">
      <c r="A914" s="32">
        <f>IF(AND(IFERROR($H914,0)*$M914&gt;0,$G$2=$L914),$H914/86400+DATE(1970,1,1)+IF($H914*1&gt;=$G$5,$G$6,0),)</f>
        <v>0</v>
      </c>
      <c r="B914" s="22" t="str">
        <v/>
      </c>
      <c r="C914" s="12" t="str">
        <f>IF($A914&lt;&gt;"",MINIFS(Merchant!$A:$A,Merchant!$B:$B,$G$2),)</f>
        <v/>
      </c>
      <c r="D914" s="12" t="s">
        <f>IF($A914&lt;&gt;"",$N914,)</f>
      </c>
      <c r="E914" s="12" t="str">
        <v/>
      </c>
      <c r="F914" s="11" t="str">
        <f>IF($A914&lt;&gt;"",MAXIFS(Token!$C:$C,Token!$A:$A,$D914),)</f>
        <v/>
      </c>
      <c r="L914" s="21" t="str">
        <v/>
      </c>
    </row>
    <row r="915">
      <c r="A915" s="32">
        <f>IF(AND(IFERROR($H915,0)*$M915&gt;0,$G$2=$L915),$H915/86400+DATE(1970,1,1)+IF($H915*1&gt;=$G$5,$G$6,0),)</f>
        <v>0</v>
      </c>
      <c r="B915" s="22" t="str">
        <v/>
      </c>
      <c r="C915" s="12" t="str">
        <f>IF($A915&lt;&gt;"",MINIFS(Merchant!$A:$A,Merchant!$B:$B,$G$2),)</f>
        <v/>
      </c>
      <c r="D915" s="12" t="s">
        <f>IF($A915&lt;&gt;"",$N915,)</f>
      </c>
      <c r="E915" s="12" t="str">
        <v/>
      </c>
      <c r="F915" s="11" t="str">
        <f>IF($A915&lt;&gt;"",MAXIFS(Token!$C:$C,Token!$A:$A,$D915),)</f>
        <v/>
      </c>
      <c r="L915" s="21" t="str">
        <v/>
      </c>
    </row>
    <row r="916">
      <c r="A916" s="32">
        <f>IF(AND(IFERROR($H916,0)*$M916&gt;0,$G$2=$L916),$H916/86400+DATE(1970,1,1)+IF($H916*1&gt;=$G$5,$G$6,0),)</f>
        <v>0</v>
      </c>
      <c r="B916" s="22" t="str">
        <v/>
      </c>
      <c r="C916" s="12" t="str">
        <f>IF($A916&lt;&gt;"",MINIFS(Merchant!$A:$A,Merchant!$B:$B,$G$2),)</f>
        <v/>
      </c>
      <c r="D916" s="12" t="s">
        <f>IF($A916&lt;&gt;"",$N916,)</f>
      </c>
      <c r="E916" s="12" t="str">
        <v/>
      </c>
      <c r="F916" s="11" t="str">
        <f>IF($A916&lt;&gt;"",MAXIFS(Token!$C:$C,Token!$A:$A,$D916),)</f>
        <v/>
      </c>
      <c r="L916" s="21" t="str">
        <v/>
      </c>
    </row>
    <row r="917">
      <c r="A917" s="32">
        <f>IF(AND(IFERROR($H917,0)*$M917&gt;0,$G$2=$L917),$H917/86400+DATE(1970,1,1)+IF($H917*1&gt;=$G$5,$G$6,0),)</f>
        <v>0</v>
      </c>
      <c r="B917" s="22" t="str">
        <v/>
      </c>
      <c r="C917" s="12" t="str">
        <f>IF($A917&lt;&gt;"",MINIFS(Merchant!$A:$A,Merchant!$B:$B,$G$2),)</f>
        <v/>
      </c>
      <c r="D917" s="12" t="s">
        <f>IF($A917&lt;&gt;"",$N917,)</f>
      </c>
      <c r="E917" s="12" t="str">
        <v/>
      </c>
      <c r="F917" s="11" t="str">
        <f>IF($A917&lt;&gt;"",MAXIFS(Token!$C:$C,Token!$A:$A,$D917),)</f>
        <v/>
      </c>
      <c r="L917" s="21" t="str">
        <v/>
      </c>
    </row>
    <row r="918">
      <c r="A918" s="32">
        <f>IF(AND(IFERROR($H918,0)*$M918&gt;0,$G$2=$L918),$H918/86400+DATE(1970,1,1)+IF($H918*1&gt;=$G$5,$G$6,0),)</f>
        <v>0</v>
      </c>
      <c r="B918" s="22" t="str">
        <v/>
      </c>
      <c r="C918" s="12" t="str">
        <f>IF($A918&lt;&gt;"",MINIFS(Merchant!$A:$A,Merchant!$B:$B,$G$2),)</f>
        <v/>
      </c>
      <c r="D918" s="12" t="s">
        <f>IF($A918&lt;&gt;"",$N918,)</f>
      </c>
      <c r="E918" s="12" t="str">
        <v/>
      </c>
      <c r="F918" s="11" t="str">
        <f>IF($A918&lt;&gt;"",MAXIFS(Token!$C:$C,Token!$A:$A,$D918),)</f>
        <v/>
      </c>
      <c r="L918" s="21" t="str">
        <v/>
      </c>
    </row>
    <row r="919">
      <c r="A919" s="32">
        <f>IF(AND(IFERROR($H919,0)*$M919&gt;0,$G$2=$L919),$H919/86400+DATE(1970,1,1)+IF($H919*1&gt;=$G$5,$G$6,0),)</f>
        <v>0</v>
      </c>
      <c r="B919" s="22" t="str">
        <v/>
      </c>
      <c r="C919" s="12" t="str">
        <f>IF($A919&lt;&gt;"",MINIFS(Merchant!$A:$A,Merchant!$B:$B,$G$2),)</f>
        <v/>
      </c>
      <c r="D919" s="12" t="s">
        <f>IF($A919&lt;&gt;"",$N919,)</f>
      </c>
      <c r="E919" s="12" t="str">
        <v/>
      </c>
      <c r="F919" s="11" t="str">
        <f>IF($A919&lt;&gt;"",MAXIFS(Token!$C:$C,Token!$A:$A,$D919),)</f>
        <v/>
      </c>
      <c r="L919" s="21" t="str">
        <v/>
      </c>
    </row>
    <row r="920">
      <c r="A920" s="32">
        <f>IF(AND(IFERROR($H920,0)*$M920&gt;0,$G$2=$L920),$H920/86400+DATE(1970,1,1)+IF($H920*1&gt;=$G$5,$G$6,0),)</f>
        <v>0</v>
      </c>
      <c r="B920" s="22" t="str">
        <v/>
      </c>
      <c r="C920" s="12" t="str">
        <f>IF($A920&lt;&gt;"",MINIFS(Merchant!$A:$A,Merchant!$B:$B,$G$2),)</f>
        <v/>
      </c>
      <c r="D920" s="12" t="s">
        <f>IF($A920&lt;&gt;"",$N920,)</f>
      </c>
      <c r="E920" s="12" t="str">
        <v/>
      </c>
      <c r="F920" s="11" t="str">
        <f>IF($A920&lt;&gt;"",MAXIFS(Token!$C:$C,Token!$A:$A,$D920),)</f>
        <v/>
      </c>
      <c r="L920" s="21" t="str">
        <v/>
      </c>
    </row>
    <row r="921">
      <c r="A921" s="32">
        <f>IF(AND(IFERROR($H921,0)*$M921&gt;0,$G$2=$L921),$H921/86400+DATE(1970,1,1)+IF($H921*1&gt;=$G$5,$G$6,0),)</f>
        <v>0</v>
      </c>
      <c r="B921" s="22" t="str">
        <v/>
      </c>
      <c r="C921" s="12" t="str">
        <f>IF($A921&lt;&gt;"",MINIFS(Merchant!$A:$A,Merchant!$B:$B,$G$2),)</f>
        <v/>
      </c>
      <c r="D921" s="12" t="s">
        <f>IF($A921&lt;&gt;"",$N921,)</f>
      </c>
      <c r="E921" s="12" t="str">
        <v/>
      </c>
      <c r="F921" s="11" t="str">
        <f>IF($A921&lt;&gt;"",MAXIFS(Token!$C:$C,Token!$A:$A,$D921),)</f>
        <v/>
      </c>
      <c r="L921" s="21" t="str">
        <v/>
      </c>
    </row>
    <row r="922">
      <c r="A922" s="32">
        <f>IF(AND(IFERROR($H922,0)*$M922&gt;0,$G$2=$L922),$H922/86400+DATE(1970,1,1)+IF($H922*1&gt;=$G$5,$G$6,0),)</f>
        <v>0</v>
      </c>
      <c r="B922" s="22" t="str">
        <v/>
      </c>
      <c r="C922" s="12" t="str">
        <f>IF($A922&lt;&gt;"",MINIFS(Merchant!$A:$A,Merchant!$B:$B,$G$2),)</f>
        <v/>
      </c>
      <c r="D922" s="12" t="s">
        <f>IF($A922&lt;&gt;"",$N922,)</f>
      </c>
      <c r="E922" s="12" t="str">
        <v/>
      </c>
      <c r="F922" s="11" t="str">
        <f>IF($A922&lt;&gt;"",MAXIFS(Token!$C:$C,Token!$A:$A,$D922),)</f>
        <v/>
      </c>
      <c r="L922" s="21" t="str">
        <v/>
      </c>
    </row>
    <row r="923">
      <c r="A923" s="32">
        <f>IF(AND(IFERROR($H923,0)*$M923&gt;0,$G$2=$L923),$H923/86400+DATE(1970,1,1)+IF($H923*1&gt;=$G$5,$G$6,0),)</f>
        <v>0</v>
      </c>
      <c r="B923" s="22" t="str">
        <v/>
      </c>
      <c r="C923" s="12" t="str">
        <f>IF($A923&lt;&gt;"",MINIFS(Merchant!$A:$A,Merchant!$B:$B,$G$2),)</f>
        <v/>
      </c>
      <c r="D923" s="12" t="s">
        <f>IF($A923&lt;&gt;"",$N923,)</f>
      </c>
      <c r="E923" s="12" t="str">
        <v/>
      </c>
      <c r="F923" s="11" t="str">
        <f>IF($A923&lt;&gt;"",MAXIFS(Token!$C:$C,Token!$A:$A,$D923),)</f>
        <v/>
      </c>
      <c r="L923" s="21" t="str">
        <v/>
      </c>
    </row>
    <row r="924">
      <c r="A924" s="32">
        <f>IF(AND(IFERROR($H924,0)*$M924&gt;0,$G$2=$L924),$H924/86400+DATE(1970,1,1)+IF($H924*1&gt;=$G$5,$G$6,0),)</f>
        <v>0</v>
      </c>
      <c r="B924" s="22" t="str">
        <v/>
      </c>
      <c r="C924" s="12" t="str">
        <f>IF($A924&lt;&gt;"",MINIFS(Merchant!$A:$A,Merchant!$B:$B,$G$2),)</f>
        <v/>
      </c>
      <c r="D924" s="12" t="s">
        <f>IF($A924&lt;&gt;"",$N924,)</f>
      </c>
      <c r="E924" s="12" t="str">
        <v/>
      </c>
      <c r="F924" s="11" t="str">
        <f>IF($A924&lt;&gt;"",MAXIFS(Token!$C:$C,Token!$A:$A,$D924),)</f>
        <v/>
      </c>
      <c r="L924" s="21" t="str">
        <v/>
      </c>
    </row>
    <row r="925">
      <c r="A925" s="32">
        <f>IF(AND(IFERROR($H925,0)*$M925&gt;0,$G$2=$L925),$H925/86400+DATE(1970,1,1)+IF($H925*1&gt;=$G$5,$G$6,0),)</f>
        <v>0</v>
      </c>
      <c r="B925" s="22" t="str">
        <v/>
      </c>
      <c r="C925" s="12" t="str">
        <f>IF($A925&lt;&gt;"",MINIFS(Merchant!$A:$A,Merchant!$B:$B,$G$2),)</f>
        <v/>
      </c>
      <c r="D925" s="12" t="s">
        <f>IF($A925&lt;&gt;"",$N925,)</f>
      </c>
      <c r="E925" s="12" t="str">
        <v/>
      </c>
      <c r="F925" s="11" t="str">
        <f>IF($A925&lt;&gt;"",MAXIFS(Token!$C:$C,Token!$A:$A,$D925),)</f>
        <v/>
      </c>
      <c r="L925" s="21" t="str">
        <v/>
      </c>
    </row>
    <row r="926">
      <c r="A926" s="32">
        <f>IF(AND(IFERROR($H926,0)*$M926&gt;0,$G$2=$L926),$H926/86400+DATE(1970,1,1)+IF($H926*1&gt;=$G$5,$G$6,0),)</f>
        <v>0</v>
      </c>
      <c r="B926" s="22" t="str">
        <v/>
      </c>
      <c r="C926" s="12" t="str">
        <f>IF($A926&lt;&gt;"",MINIFS(Merchant!$A:$A,Merchant!$B:$B,$G$2),)</f>
        <v/>
      </c>
      <c r="D926" s="12" t="s">
        <f>IF($A926&lt;&gt;"",$N926,)</f>
      </c>
      <c r="E926" s="12" t="str">
        <v/>
      </c>
      <c r="F926" s="11" t="str">
        <f>IF($A926&lt;&gt;"",MAXIFS(Token!$C:$C,Token!$A:$A,$D926),)</f>
        <v/>
      </c>
      <c r="L926" s="21" t="str">
        <v/>
      </c>
    </row>
    <row r="927">
      <c r="A927" s="32">
        <f>IF(AND(IFERROR($H927,0)*$M927&gt;0,$G$2=$L927),$H927/86400+DATE(1970,1,1)+IF($H927*1&gt;=$G$5,$G$6,0),)</f>
        <v>0</v>
      </c>
      <c r="B927" s="22" t="str">
        <v/>
      </c>
      <c r="C927" s="12" t="str">
        <f>IF($A927&lt;&gt;"",MINIFS(Merchant!$A:$A,Merchant!$B:$B,$G$2),)</f>
        <v/>
      </c>
      <c r="D927" s="12" t="s">
        <f>IF($A927&lt;&gt;"",$N927,)</f>
      </c>
      <c r="E927" s="12" t="str">
        <v/>
      </c>
      <c r="F927" s="11" t="str">
        <f>IF($A927&lt;&gt;"",MAXIFS(Token!$C:$C,Token!$A:$A,$D927),)</f>
        <v/>
      </c>
      <c r="L927" s="21" t="str">
        <v/>
      </c>
    </row>
    <row r="928">
      <c r="A928" s="32">
        <f>IF(AND(IFERROR($H928,0)*$M928&gt;0,$G$2=$L928),$H928/86400+DATE(1970,1,1)+IF($H928*1&gt;=$G$5,$G$6,0),)</f>
        <v>0</v>
      </c>
      <c r="B928" s="22" t="str">
        <v/>
      </c>
      <c r="C928" s="12" t="str">
        <f>IF($A928&lt;&gt;"",MINIFS(Merchant!$A:$A,Merchant!$B:$B,$G$2),)</f>
        <v/>
      </c>
      <c r="D928" s="12" t="s">
        <f>IF($A928&lt;&gt;"",$N928,)</f>
      </c>
      <c r="E928" s="12" t="str">
        <v/>
      </c>
      <c r="F928" s="11" t="str">
        <f>IF($A928&lt;&gt;"",MAXIFS(Token!$C:$C,Token!$A:$A,$D928),)</f>
        <v/>
      </c>
      <c r="L928" s="21" t="str">
        <v/>
      </c>
    </row>
    <row r="929">
      <c r="A929" s="32">
        <f>IF(AND(IFERROR($H929,0)*$M929&gt;0,$G$2=$L929),$H929/86400+DATE(1970,1,1)+IF($H929*1&gt;=$G$5,$G$6,0),)</f>
        <v>0</v>
      </c>
      <c r="B929" s="22" t="str">
        <v/>
      </c>
      <c r="C929" s="12" t="str">
        <f>IF($A929&lt;&gt;"",MINIFS(Merchant!$A:$A,Merchant!$B:$B,$G$2),)</f>
        <v/>
      </c>
      <c r="D929" s="12" t="s">
        <f>IF($A929&lt;&gt;"",$N929,)</f>
      </c>
      <c r="E929" s="12" t="str">
        <v/>
      </c>
      <c r="F929" s="11" t="str">
        <f>IF($A929&lt;&gt;"",MAXIFS(Token!$C:$C,Token!$A:$A,$D929),)</f>
        <v/>
      </c>
      <c r="L929" s="21" t="str">
        <v/>
      </c>
    </row>
    <row r="930">
      <c r="A930" s="32">
        <f>IF(AND(IFERROR($H930,0)*$M930&gt;0,$G$2=$L930),$H930/86400+DATE(1970,1,1)+IF($H930*1&gt;=$G$5,$G$6,0),)</f>
        <v>0</v>
      </c>
      <c r="B930" s="22" t="str">
        <v/>
      </c>
      <c r="C930" s="12" t="str">
        <f>IF($A930&lt;&gt;"",MINIFS(Merchant!$A:$A,Merchant!$B:$B,$G$2),)</f>
        <v/>
      </c>
      <c r="D930" s="12" t="s">
        <f>IF($A930&lt;&gt;"",$N930,)</f>
      </c>
      <c r="E930" s="12" t="str">
        <v/>
      </c>
      <c r="F930" s="11" t="str">
        <f>IF($A930&lt;&gt;"",MAXIFS(Token!$C:$C,Token!$A:$A,$D930),)</f>
        <v/>
      </c>
      <c r="L930" s="21" t="str">
        <v/>
      </c>
    </row>
    <row r="931">
      <c r="A931" s="32">
        <f>IF(AND(IFERROR($H931,0)*$M931&gt;0,$G$2=$L931),$H931/86400+DATE(1970,1,1)+IF($H931*1&gt;=$G$5,$G$6,0),)</f>
        <v>0</v>
      </c>
      <c r="B931" s="22" t="str">
        <v/>
      </c>
      <c r="C931" s="12" t="str">
        <f>IF($A931&lt;&gt;"",MINIFS(Merchant!$A:$A,Merchant!$B:$B,$G$2),)</f>
        <v/>
      </c>
      <c r="D931" s="12" t="s">
        <f>IF($A931&lt;&gt;"",$N931,)</f>
      </c>
      <c r="E931" s="12" t="str">
        <v/>
      </c>
      <c r="F931" s="11" t="str">
        <f>IF($A931&lt;&gt;"",MAXIFS(Token!$C:$C,Token!$A:$A,$D931),)</f>
        <v/>
      </c>
      <c r="L931" s="21" t="str">
        <v/>
      </c>
    </row>
    <row r="932">
      <c r="A932" s="32">
        <f>IF(AND(IFERROR($H932,0)*$M932&gt;0,$G$2=$L932),$H932/86400+DATE(1970,1,1)+IF($H932*1&gt;=$G$5,$G$6,0),)</f>
        <v>0</v>
      </c>
      <c r="B932" s="22" t="str">
        <v/>
      </c>
      <c r="C932" s="12" t="str">
        <f>IF($A932&lt;&gt;"",MINIFS(Merchant!$A:$A,Merchant!$B:$B,$G$2),)</f>
        <v/>
      </c>
      <c r="D932" s="12" t="s">
        <f>IF($A932&lt;&gt;"",$N932,)</f>
      </c>
      <c r="E932" s="12" t="str">
        <v/>
      </c>
      <c r="F932" s="11" t="str">
        <f>IF($A932&lt;&gt;"",MAXIFS(Token!$C:$C,Token!$A:$A,$D932),)</f>
        <v/>
      </c>
      <c r="L932" s="21" t="str">
        <v/>
      </c>
    </row>
    <row r="933">
      <c r="A933" s="32">
        <f>IF(AND(IFERROR($H933,0)*$M933&gt;0,$G$2=$L933),$H933/86400+DATE(1970,1,1)+IF($H933*1&gt;=$G$5,$G$6,0),)</f>
        <v>0</v>
      </c>
      <c r="B933" s="22" t="str">
        <v/>
      </c>
      <c r="C933" s="12" t="str">
        <f>IF($A933&lt;&gt;"",MINIFS(Merchant!$A:$A,Merchant!$B:$B,$G$2),)</f>
        <v/>
      </c>
      <c r="D933" s="12" t="s">
        <f>IF($A933&lt;&gt;"",$N933,)</f>
      </c>
      <c r="E933" s="12" t="str">
        <v/>
      </c>
      <c r="F933" s="11" t="str">
        <f>IF($A933&lt;&gt;"",MAXIFS(Token!$C:$C,Token!$A:$A,$D933),)</f>
        <v/>
      </c>
      <c r="L933" s="21" t="str">
        <v/>
      </c>
    </row>
    <row r="934">
      <c r="A934" s="32">
        <f>IF(AND(IFERROR($H934,0)*$M934&gt;0,$G$2=$L934),$H934/86400+DATE(1970,1,1)+IF($H934*1&gt;=$G$5,$G$6,0),)</f>
        <v>0</v>
      </c>
      <c r="B934" s="22" t="str">
        <v/>
      </c>
      <c r="C934" s="12" t="str">
        <f>IF($A934&lt;&gt;"",MINIFS(Merchant!$A:$A,Merchant!$B:$B,$G$2),)</f>
        <v/>
      </c>
      <c r="D934" s="12" t="s">
        <f>IF($A934&lt;&gt;"",$N934,)</f>
      </c>
      <c r="E934" s="12" t="str">
        <v/>
      </c>
      <c r="F934" s="11" t="str">
        <f>IF($A934&lt;&gt;"",MAXIFS(Token!$C:$C,Token!$A:$A,$D934),)</f>
        <v/>
      </c>
      <c r="L934" s="21" t="str">
        <v/>
      </c>
    </row>
    <row r="935">
      <c r="A935" s="32">
        <f>IF(AND(IFERROR($H935,0)*$M935&gt;0,$G$2=$L935),$H935/86400+DATE(1970,1,1)+IF($H935*1&gt;=$G$5,$G$6,0),)</f>
        <v>0</v>
      </c>
      <c r="B935" s="22" t="str">
        <v/>
      </c>
      <c r="C935" s="12" t="str">
        <f>IF($A935&lt;&gt;"",MINIFS(Merchant!$A:$A,Merchant!$B:$B,$G$2),)</f>
        <v/>
      </c>
      <c r="D935" s="12" t="s">
        <f>IF($A935&lt;&gt;"",$N935,)</f>
      </c>
      <c r="E935" s="12" t="str">
        <v/>
      </c>
      <c r="F935" s="11" t="str">
        <f>IF($A935&lt;&gt;"",MAXIFS(Token!$C:$C,Token!$A:$A,$D935),)</f>
        <v/>
      </c>
      <c r="L935" s="21" t="str">
        <v/>
      </c>
    </row>
    <row r="936">
      <c r="A936" s="32">
        <f>IF(AND(IFERROR($H936,0)*$M936&gt;0,$G$2=$L936),$H936/86400+DATE(1970,1,1)+IF($H936*1&gt;=$G$5,$G$6,0),)</f>
        <v>0</v>
      </c>
      <c r="B936" s="22" t="str">
        <v/>
      </c>
      <c r="C936" s="12" t="str">
        <f>IF($A936&lt;&gt;"",MINIFS(Merchant!$A:$A,Merchant!$B:$B,$G$2),)</f>
        <v/>
      </c>
      <c r="D936" s="12" t="s">
        <f>IF($A936&lt;&gt;"",$N936,)</f>
      </c>
      <c r="E936" s="12" t="str">
        <v/>
      </c>
      <c r="F936" s="11" t="str">
        <f>IF($A936&lt;&gt;"",MAXIFS(Token!$C:$C,Token!$A:$A,$D936),)</f>
        <v/>
      </c>
      <c r="L936" s="21" t="str">
        <v/>
      </c>
    </row>
    <row r="937">
      <c r="A937" s="32">
        <f>IF(AND(IFERROR($H937,0)*$M937&gt;0,$G$2=$L937),$H937/86400+DATE(1970,1,1)+IF($H937*1&gt;=$G$5,$G$6,0),)</f>
        <v>0</v>
      </c>
      <c r="B937" s="22" t="str">
        <v/>
      </c>
      <c r="C937" s="12" t="str">
        <f>IF($A937&lt;&gt;"",MINIFS(Merchant!$A:$A,Merchant!$B:$B,$G$2),)</f>
        <v/>
      </c>
      <c r="D937" s="12" t="s">
        <f>IF($A937&lt;&gt;"",$N937,)</f>
      </c>
      <c r="E937" s="12" t="str">
        <v/>
      </c>
      <c r="F937" s="11" t="str">
        <f>IF($A937&lt;&gt;"",MAXIFS(Token!$C:$C,Token!$A:$A,$D937),)</f>
        <v/>
      </c>
      <c r="L937" s="21" t="str">
        <v/>
      </c>
    </row>
    <row r="938">
      <c r="A938" s="32">
        <f>IF(AND(IFERROR($H938,0)*$M938&gt;0,$G$2=$L938),$H938/86400+DATE(1970,1,1)+IF($H938*1&gt;=$G$5,$G$6,0),)</f>
        <v>0</v>
      </c>
      <c r="B938" s="22" t="str">
        <v/>
      </c>
      <c r="C938" s="12" t="str">
        <f>IF($A938&lt;&gt;"",MINIFS(Merchant!$A:$A,Merchant!$B:$B,$G$2),)</f>
        <v/>
      </c>
      <c r="D938" s="12" t="s">
        <f>IF($A938&lt;&gt;"",$N938,)</f>
      </c>
      <c r="E938" s="12" t="str">
        <v/>
      </c>
      <c r="F938" s="11" t="str">
        <f>IF($A938&lt;&gt;"",MAXIFS(Token!$C:$C,Token!$A:$A,$D938),)</f>
        <v/>
      </c>
      <c r="L938" s="21" t="str">
        <v/>
      </c>
    </row>
    <row r="939">
      <c r="A939" s="32">
        <f>IF(AND(IFERROR($H939,0)*$M939&gt;0,$G$2=$L939),$H939/86400+DATE(1970,1,1)+IF($H939*1&gt;=$G$5,$G$6,0),)</f>
        <v>0</v>
      </c>
      <c r="B939" s="22" t="str">
        <v/>
      </c>
      <c r="C939" s="12" t="str">
        <f>IF($A939&lt;&gt;"",MINIFS(Merchant!$A:$A,Merchant!$B:$B,$G$2),)</f>
        <v/>
      </c>
      <c r="D939" s="12" t="s">
        <f>IF($A939&lt;&gt;"",$N939,)</f>
      </c>
      <c r="E939" s="12" t="str">
        <v/>
      </c>
      <c r="F939" s="11" t="str">
        <f>IF($A939&lt;&gt;"",MAXIFS(Token!$C:$C,Token!$A:$A,$D939),)</f>
        <v/>
      </c>
      <c r="L939" s="21" t="str">
        <v/>
      </c>
    </row>
    <row r="940">
      <c r="A940" s="32">
        <f>IF(AND(IFERROR($H940,0)*$M940&gt;0,$G$2=$L940),$H940/86400+DATE(1970,1,1)+IF($H940*1&gt;=$G$5,$G$6,0),)</f>
        <v>0</v>
      </c>
      <c r="B940" s="22" t="str">
        <v/>
      </c>
      <c r="C940" s="12" t="str">
        <f>IF($A940&lt;&gt;"",MINIFS(Merchant!$A:$A,Merchant!$B:$B,$G$2),)</f>
        <v/>
      </c>
      <c r="D940" s="12" t="s">
        <f>IF($A940&lt;&gt;"",$N940,)</f>
      </c>
      <c r="E940" s="12" t="str">
        <v/>
      </c>
      <c r="F940" s="11" t="str">
        <f>IF($A940&lt;&gt;"",MAXIFS(Token!$C:$C,Token!$A:$A,$D940),)</f>
        <v/>
      </c>
      <c r="L940" s="21" t="str">
        <v/>
      </c>
    </row>
    <row r="941">
      <c r="A941" s="32">
        <f>IF(AND(IFERROR($H941,0)*$M941&gt;0,$G$2=$L941),$H941/86400+DATE(1970,1,1)+IF($H941*1&gt;=$G$5,$G$6,0),)</f>
        <v>0</v>
      </c>
      <c r="B941" s="22" t="str">
        <v/>
      </c>
      <c r="C941" s="12" t="str">
        <f>IF($A941&lt;&gt;"",MINIFS(Merchant!$A:$A,Merchant!$B:$B,$G$2),)</f>
        <v/>
      </c>
      <c r="D941" s="12" t="s">
        <f>IF($A941&lt;&gt;"",$N941,)</f>
      </c>
      <c r="E941" s="12" t="str">
        <v/>
      </c>
      <c r="F941" s="11" t="str">
        <f>IF($A941&lt;&gt;"",MAXIFS(Token!$C:$C,Token!$A:$A,$D941),)</f>
        <v/>
      </c>
      <c r="L941" s="21" t="str">
        <v/>
      </c>
    </row>
    <row r="942">
      <c r="A942" s="32">
        <f>IF(AND(IFERROR($H942,0)*$M942&gt;0,$G$2=$L942),$H942/86400+DATE(1970,1,1)+IF($H942*1&gt;=$G$5,$G$6,0),)</f>
        <v>0</v>
      </c>
      <c r="B942" s="22" t="str">
        <v/>
      </c>
      <c r="C942" s="12" t="str">
        <f>IF($A942&lt;&gt;"",MINIFS(Merchant!$A:$A,Merchant!$B:$B,$G$2),)</f>
        <v/>
      </c>
      <c r="D942" s="12" t="s">
        <f>IF($A942&lt;&gt;"",$N942,)</f>
      </c>
      <c r="E942" s="12" t="str">
        <v/>
      </c>
      <c r="F942" s="11" t="str">
        <f>IF($A942&lt;&gt;"",MAXIFS(Token!$C:$C,Token!$A:$A,$D942),)</f>
        <v/>
      </c>
      <c r="L942" s="21" t="str">
        <v/>
      </c>
    </row>
    <row r="943">
      <c r="A943" s="32">
        <f>IF(AND(IFERROR($H943,0)*$M943&gt;0,$G$2=$L943),$H943/86400+DATE(1970,1,1)+IF($H943*1&gt;=$G$5,$G$6,0),)</f>
        <v>0</v>
      </c>
      <c r="B943" s="22" t="str">
        <v/>
      </c>
      <c r="C943" s="12" t="str">
        <f>IF($A943&lt;&gt;"",MINIFS(Merchant!$A:$A,Merchant!$B:$B,$G$2),)</f>
        <v/>
      </c>
      <c r="D943" s="12" t="s">
        <f>IF($A943&lt;&gt;"",$N943,)</f>
      </c>
      <c r="E943" s="12" t="str">
        <v/>
      </c>
      <c r="F943" s="11" t="str">
        <f>IF($A943&lt;&gt;"",MAXIFS(Token!$C:$C,Token!$A:$A,$D943),)</f>
        <v/>
      </c>
      <c r="L943" s="21" t="str">
        <v/>
      </c>
    </row>
    <row r="944">
      <c r="A944" s="32">
        <f>IF(AND(IFERROR($H944,0)*$M944&gt;0,$G$2=$L944),$H944/86400+DATE(1970,1,1)+IF($H944*1&gt;=$G$5,$G$6,0),)</f>
        <v>0</v>
      </c>
      <c r="B944" s="22" t="str">
        <v/>
      </c>
      <c r="C944" s="12" t="str">
        <f>IF($A944&lt;&gt;"",MINIFS(Merchant!$A:$A,Merchant!$B:$B,$G$2),)</f>
        <v/>
      </c>
      <c r="D944" s="12" t="s">
        <f>IF($A944&lt;&gt;"",$N944,)</f>
      </c>
      <c r="E944" s="12" t="str">
        <v/>
      </c>
      <c r="F944" s="11" t="str">
        <f>IF($A944&lt;&gt;"",MAXIFS(Token!$C:$C,Token!$A:$A,$D944),)</f>
        <v/>
      </c>
      <c r="L944" s="21" t="str">
        <v/>
      </c>
    </row>
    <row r="945">
      <c r="A945" s="32">
        <f>IF(AND(IFERROR($H945,0)*$M945&gt;0,$G$2=$L945),$H945/86400+DATE(1970,1,1)+IF($H945*1&gt;=$G$5,$G$6,0),)</f>
        <v>0</v>
      </c>
      <c r="B945" s="22" t="str">
        <v/>
      </c>
      <c r="C945" s="12" t="str">
        <f>IF($A945&lt;&gt;"",MINIFS(Merchant!$A:$A,Merchant!$B:$B,$G$2),)</f>
        <v/>
      </c>
      <c r="D945" s="12" t="s">
        <f>IF($A945&lt;&gt;"",$N945,)</f>
      </c>
      <c r="E945" s="12" t="str">
        <v/>
      </c>
      <c r="F945" s="11" t="str">
        <f>IF($A945&lt;&gt;"",MAXIFS(Token!$C:$C,Token!$A:$A,$D945),)</f>
        <v/>
      </c>
      <c r="L945" s="21" t="str">
        <v/>
      </c>
    </row>
    <row r="946">
      <c r="A946" s="32">
        <f>IF(AND(IFERROR($H946,0)*$M946&gt;0,$G$2=$L946),$H946/86400+DATE(1970,1,1)+IF($H946*1&gt;=$G$5,$G$6,0),)</f>
        <v>0</v>
      </c>
      <c r="B946" s="22" t="str">
        <v/>
      </c>
      <c r="C946" s="12" t="str">
        <f>IF($A946&lt;&gt;"",MINIFS(Merchant!$A:$A,Merchant!$B:$B,$G$2),)</f>
        <v/>
      </c>
      <c r="D946" s="12" t="s">
        <f>IF($A946&lt;&gt;"",$N946,)</f>
      </c>
      <c r="E946" s="12" t="str">
        <v/>
      </c>
      <c r="F946" s="11" t="str">
        <f>IF($A946&lt;&gt;"",MAXIFS(Token!$C:$C,Token!$A:$A,$D946),)</f>
        <v/>
      </c>
      <c r="L946" s="21" t="str">
        <v/>
      </c>
    </row>
    <row r="947">
      <c r="A947" s="32">
        <f>IF(AND(IFERROR($H947,0)*$M947&gt;0,$G$2=$L947),$H947/86400+DATE(1970,1,1)+IF($H947*1&gt;=$G$5,$G$6,0),)</f>
        <v>0</v>
      </c>
      <c r="B947" s="22" t="str">
        <v/>
      </c>
      <c r="C947" s="12" t="str">
        <f>IF($A947&lt;&gt;"",MINIFS(Merchant!$A:$A,Merchant!$B:$B,$G$2),)</f>
        <v/>
      </c>
      <c r="D947" s="12" t="s">
        <f>IF($A947&lt;&gt;"",$N947,)</f>
      </c>
      <c r="E947" s="12" t="str">
        <v/>
      </c>
      <c r="F947" s="11" t="str">
        <f>IF($A947&lt;&gt;"",MAXIFS(Token!$C:$C,Token!$A:$A,$D947),)</f>
        <v/>
      </c>
      <c r="L947" s="21" t="str">
        <v/>
      </c>
    </row>
    <row r="948">
      <c r="A948" s="32">
        <f>IF(AND(IFERROR($H948,0)*$M948&gt;0,$G$2=$L948),$H948/86400+DATE(1970,1,1)+IF($H948*1&gt;=$G$5,$G$6,0),)</f>
        <v>0</v>
      </c>
      <c r="B948" s="22" t="str">
        <v/>
      </c>
      <c r="C948" s="12" t="str">
        <f>IF($A948&lt;&gt;"",MINIFS(Merchant!$A:$A,Merchant!$B:$B,$G$2),)</f>
        <v/>
      </c>
      <c r="D948" s="12" t="s">
        <f>IF($A948&lt;&gt;"",$N948,)</f>
      </c>
      <c r="E948" s="12" t="str">
        <v/>
      </c>
      <c r="F948" s="11" t="str">
        <f>IF($A948&lt;&gt;"",MAXIFS(Token!$C:$C,Token!$A:$A,$D948),)</f>
        <v/>
      </c>
      <c r="L948" s="21" t="str">
        <v/>
      </c>
    </row>
    <row r="949">
      <c r="A949" s="32">
        <f>IF(AND(IFERROR($H949,0)*$M949&gt;0,$G$2=$L949),$H949/86400+DATE(1970,1,1)+IF($H949*1&gt;=$G$5,$G$6,0),)</f>
        <v>0</v>
      </c>
      <c r="B949" s="22" t="str">
        <v/>
      </c>
      <c r="C949" s="12" t="str">
        <f>IF($A949&lt;&gt;"",MINIFS(Merchant!$A:$A,Merchant!$B:$B,$G$2),)</f>
        <v/>
      </c>
      <c r="D949" s="12" t="s">
        <f>IF($A949&lt;&gt;"",$N949,)</f>
      </c>
      <c r="E949" s="12" t="str">
        <v/>
      </c>
      <c r="F949" s="11" t="str">
        <f>IF($A949&lt;&gt;"",MAXIFS(Token!$C:$C,Token!$A:$A,$D949),)</f>
        <v/>
      </c>
      <c r="L949" s="21" t="str">
        <v/>
      </c>
    </row>
    <row r="950">
      <c r="A950" s="32">
        <f>IF(AND(IFERROR($H950,0)*$M950&gt;0,$G$2=$L950),$H950/86400+DATE(1970,1,1)+IF($H950*1&gt;=$G$5,$G$6,0),)</f>
        <v>0</v>
      </c>
      <c r="B950" s="22" t="str">
        <v/>
      </c>
      <c r="C950" s="12" t="str">
        <f>IF($A950&lt;&gt;"",MINIFS(Merchant!$A:$A,Merchant!$B:$B,$G$2),)</f>
        <v/>
      </c>
      <c r="D950" s="12" t="s">
        <f>IF($A950&lt;&gt;"",$N950,)</f>
      </c>
      <c r="E950" s="12" t="str">
        <v/>
      </c>
      <c r="F950" s="11" t="str">
        <f>IF($A950&lt;&gt;"",MAXIFS(Token!$C:$C,Token!$A:$A,$D950),)</f>
        <v/>
      </c>
      <c r="L950" s="21" t="str">
        <v/>
      </c>
    </row>
    <row r="951">
      <c r="A951" s="32">
        <f>IF(AND(IFERROR($H951,0)*$M951&gt;0,$G$2=$L951),$H951/86400+DATE(1970,1,1)+IF($H951*1&gt;=$G$5,$G$6,0),)</f>
        <v>0</v>
      </c>
      <c r="B951" s="22" t="str">
        <v/>
      </c>
      <c r="C951" s="12" t="str">
        <f>IF($A951&lt;&gt;"",MINIFS(Merchant!$A:$A,Merchant!$B:$B,$G$2),)</f>
        <v/>
      </c>
      <c r="D951" s="12" t="s">
        <f>IF($A951&lt;&gt;"",$N951,)</f>
      </c>
      <c r="E951" s="12" t="str">
        <v/>
      </c>
      <c r="F951" s="11" t="str">
        <f>IF($A951&lt;&gt;"",MAXIFS(Token!$C:$C,Token!$A:$A,$D951),)</f>
        <v/>
      </c>
      <c r="L951" s="21" t="str">
        <v/>
      </c>
    </row>
    <row r="952">
      <c r="A952" s="32">
        <f>IF(AND(IFERROR($H952,0)*$M952&gt;0,$G$2=$L952),$H952/86400+DATE(1970,1,1)+IF($H952*1&gt;=$G$5,$G$6,0),)</f>
        <v>0</v>
      </c>
      <c r="B952" s="22" t="str">
        <v/>
      </c>
      <c r="C952" s="12" t="str">
        <f>IF($A952&lt;&gt;"",MINIFS(Merchant!$A:$A,Merchant!$B:$B,$G$2),)</f>
        <v/>
      </c>
      <c r="D952" s="12" t="s">
        <f>IF($A952&lt;&gt;"",$N952,)</f>
      </c>
      <c r="E952" s="12" t="str">
        <v/>
      </c>
      <c r="F952" s="11" t="str">
        <f>IF($A952&lt;&gt;"",MAXIFS(Token!$C:$C,Token!$A:$A,$D952),)</f>
        <v/>
      </c>
      <c r="L952" s="21" t="str">
        <v/>
      </c>
    </row>
    <row r="953">
      <c r="A953" s="32">
        <f>IF(AND(IFERROR($H953,0)*$M953&gt;0,$G$2=$L953),$H953/86400+DATE(1970,1,1)+IF($H953*1&gt;=$G$5,$G$6,0),)</f>
        <v>0</v>
      </c>
      <c r="B953" s="22" t="str">
        <v/>
      </c>
      <c r="C953" s="12" t="str">
        <f>IF($A953&lt;&gt;"",MINIFS(Merchant!$A:$A,Merchant!$B:$B,$G$2),)</f>
        <v/>
      </c>
      <c r="D953" s="12" t="s">
        <f>IF($A953&lt;&gt;"",$N953,)</f>
      </c>
      <c r="E953" s="12" t="str">
        <v/>
      </c>
      <c r="F953" s="11" t="str">
        <f>IF($A953&lt;&gt;"",MAXIFS(Token!$C:$C,Token!$A:$A,$D953),)</f>
        <v/>
      </c>
      <c r="L953" s="21" t="str">
        <v/>
      </c>
    </row>
    <row r="954">
      <c r="A954" s="32">
        <f>IF(AND(IFERROR($H954,0)*$M954&gt;0,$G$2=$L954),$H954/86400+DATE(1970,1,1)+IF($H954*1&gt;=$G$5,$G$6,0),)</f>
        <v>0</v>
      </c>
      <c r="B954" s="22" t="str">
        <v/>
      </c>
      <c r="C954" s="12" t="str">
        <f>IF($A954&lt;&gt;"",MINIFS(Merchant!$A:$A,Merchant!$B:$B,$G$2),)</f>
        <v/>
      </c>
      <c r="D954" s="12" t="s">
        <f>IF($A954&lt;&gt;"",$N954,)</f>
      </c>
      <c r="E954" s="12" t="str">
        <v/>
      </c>
      <c r="F954" s="11" t="str">
        <f>IF($A954&lt;&gt;"",MAXIFS(Token!$C:$C,Token!$A:$A,$D954),)</f>
        <v/>
      </c>
      <c r="L954" s="21" t="str">
        <v/>
      </c>
    </row>
    <row r="955">
      <c r="A955" s="32">
        <f>IF(AND(IFERROR($H955,0)*$M955&gt;0,$G$2=$L955),$H955/86400+DATE(1970,1,1)+IF($H955*1&gt;=$G$5,$G$6,0),)</f>
        <v>0</v>
      </c>
      <c r="B955" s="22" t="str">
        <v/>
      </c>
      <c r="C955" s="12" t="str">
        <f>IF($A955&lt;&gt;"",MINIFS(Merchant!$A:$A,Merchant!$B:$B,$G$2),)</f>
        <v/>
      </c>
      <c r="D955" s="12" t="s">
        <f>IF($A955&lt;&gt;"",$N955,)</f>
      </c>
      <c r="E955" s="12" t="str">
        <v/>
      </c>
      <c r="F955" s="11" t="str">
        <f>IF($A955&lt;&gt;"",MAXIFS(Token!$C:$C,Token!$A:$A,$D955),)</f>
        <v/>
      </c>
      <c r="L955" s="21" t="str">
        <v/>
      </c>
    </row>
    <row r="956">
      <c r="A956" s="32">
        <f>IF(AND(IFERROR($H956,0)*$M956&gt;0,$G$2=$L956),$H956/86400+DATE(1970,1,1)+IF($H956*1&gt;=$G$5,$G$6,0),)</f>
        <v>0</v>
      </c>
      <c r="B956" s="22" t="str">
        <v/>
      </c>
      <c r="C956" s="12" t="str">
        <f>IF($A956&lt;&gt;"",MINIFS(Merchant!$A:$A,Merchant!$B:$B,$G$2),)</f>
        <v/>
      </c>
      <c r="D956" s="12" t="s">
        <f>IF($A956&lt;&gt;"",$N956,)</f>
      </c>
      <c r="E956" s="12" t="str">
        <v/>
      </c>
      <c r="F956" s="11" t="str">
        <f>IF($A956&lt;&gt;"",MAXIFS(Token!$C:$C,Token!$A:$A,$D956),)</f>
        <v/>
      </c>
      <c r="L956" s="21" t="str">
        <v/>
      </c>
    </row>
    <row r="957">
      <c r="A957" s="32">
        <f>IF(AND(IFERROR($H957,0)*$M957&gt;0,$G$2=$L957),$H957/86400+DATE(1970,1,1)+IF($H957*1&gt;=$G$5,$G$6,0),)</f>
        <v>0</v>
      </c>
      <c r="B957" s="22" t="str">
        <v/>
      </c>
      <c r="C957" s="12" t="str">
        <f>IF($A957&lt;&gt;"",MINIFS(Merchant!$A:$A,Merchant!$B:$B,$G$2),)</f>
        <v/>
      </c>
      <c r="D957" s="12" t="s">
        <f>IF($A957&lt;&gt;"",$N957,)</f>
      </c>
      <c r="E957" s="12" t="str">
        <v/>
      </c>
      <c r="F957" s="11" t="str">
        <f>IF($A957&lt;&gt;"",MAXIFS(Token!$C:$C,Token!$A:$A,$D957),)</f>
        <v/>
      </c>
      <c r="L957" s="21" t="str">
        <v/>
      </c>
    </row>
    <row r="958">
      <c r="A958" s="32">
        <f>IF(AND(IFERROR($H958,0)*$M958&gt;0,$G$2=$L958),$H958/86400+DATE(1970,1,1)+IF($H958*1&gt;=$G$5,$G$6,0),)</f>
        <v>0</v>
      </c>
      <c r="B958" s="22" t="str">
        <v/>
      </c>
      <c r="C958" s="12" t="str">
        <f>IF($A958&lt;&gt;"",MINIFS(Merchant!$A:$A,Merchant!$B:$B,$G$2),)</f>
        <v/>
      </c>
      <c r="D958" s="12" t="s">
        <f>IF($A958&lt;&gt;"",$N958,)</f>
      </c>
      <c r="E958" s="12" t="str">
        <v/>
      </c>
      <c r="F958" s="11" t="str">
        <f>IF($A958&lt;&gt;"",MAXIFS(Token!$C:$C,Token!$A:$A,$D958),)</f>
        <v/>
      </c>
      <c r="L958" s="21" t="str">
        <v/>
      </c>
    </row>
    <row r="959">
      <c r="A959" s="32">
        <f>IF(AND(IFERROR($H959,0)*$M959&gt;0,$G$2=$L959),$H959/86400+DATE(1970,1,1)+IF($H959*1&gt;=$G$5,$G$6,0),)</f>
        <v>0</v>
      </c>
      <c r="B959" s="22" t="str">
        <v/>
      </c>
      <c r="C959" s="12" t="str">
        <f>IF($A959&lt;&gt;"",MINIFS(Merchant!$A:$A,Merchant!$B:$B,$G$2),)</f>
        <v/>
      </c>
      <c r="D959" s="12" t="s">
        <f>IF($A959&lt;&gt;"",$N959,)</f>
      </c>
      <c r="E959" s="12" t="str">
        <v/>
      </c>
      <c r="F959" s="11" t="str">
        <f>IF($A959&lt;&gt;"",MAXIFS(Token!$C:$C,Token!$A:$A,$D959),)</f>
        <v/>
      </c>
      <c r="L959" s="21" t="str">
        <v/>
      </c>
    </row>
    <row r="960">
      <c r="A960" s="32">
        <f>IF(AND(IFERROR($H960,0)*$M960&gt;0,$G$2=$L960),$H960/86400+DATE(1970,1,1)+IF($H960*1&gt;=$G$5,$G$6,0),)</f>
        <v>0</v>
      </c>
      <c r="B960" s="22" t="str">
        <v/>
      </c>
      <c r="C960" s="12" t="str">
        <f>IF($A960&lt;&gt;"",MINIFS(Merchant!$A:$A,Merchant!$B:$B,$G$2),)</f>
        <v/>
      </c>
      <c r="D960" s="12" t="s">
        <f>IF($A960&lt;&gt;"",$N960,)</f>
      </c>
      <c r="E960" s="12" t="str">
        <v/>
      </c>
      <c r="F960" s="11" t="str">
        <f>IF($A960&lt;&gt;"",MAXIFS(Token!$C:$C,Token!$A:$A,$D960),)</f>
        <v/>
      </c>
      <c r="L960" s="21" t="str">
        <v/>
      </c>
    </row>
    <row r="961">
      <c r="A961" s="32">
        <f>IF(AND(IFERROR($H961,0)*$M961&gt;0,$G$2=$L961),$H961/86400+DATE(1970,1,1)+IF($H961*1&gt;=$G$5,$G$6,0),)</f>
        <v>0</v>
      </c>
      <c r="B961" s="22" t="str">
        <v/>
      </c>
      <c r="C961" s="12" t="str">
        <f>IF($A961&lt;&gt;"",MINIFS(Merchant!$A:$A,Merchant!$B:$B,$G$2),)</f>
        <v/>
      </c>
      <c r="D961" s="12" t="s">
        <f>IF($A961&lt;&gt;"",$N961,)</f>
      </c>
      <c r="E961" s="12" t="str">
        <v/>
      </c>
      <c r="F961" s="11" t="str">
        <f>IF($A961&lt;&gt;"",MAXIFS(Token!$C:$C,Token!$A:$A,$D961),)</f>
        <v/>
      </c>
      <c r="L961" s="21" t="str">
        <v/>
      </c>
    </row>
    <row r="962">
      <c r="A962" s="32">
        <f>IF(AND(IFERROR($H962,0)*$M962&gt;0,$G$2=$L962),$H962/86400+DATE(1970,1,1)+IF($H962*1&gt;=$G$5,$G$6,0),)</f>
        <v>0</v>
      </c>
      <c r="B962" s="22" t="str">
        <v/>
      </c>
      <c r="C962" s="12" t="str">
        <f>IF($A962&lt;&gt;"",MINIFS(Merchant!$A:$A,Merchant!$B:$B,$G$2),)</f>
        <v/>
      </c>
      <c r="D962" s="12" t="s">
        <f>IF($A962&lt;&gt;"",$N962,)</f>
      </c>
      <c r="E962" s="12" t="str">
        <v/>
      </c>
      <c r="F962" s="11" t="str">
        <f>IF($A962&lt;&gt;"",MAXIFS(Token!$C:$C,Token!$A:$A,$D962),)</f>
        <v/>
      </c>
      <c r="L962" s="21" t="str">
        <v/>
      </c>
    </row>
    <row r="963">
      <c r="A963" s="32">
        <f>IF(AND(IFERROR($H963,0)*$M963&gt;0,$G$2=$L963),$H963/86400+DATE(1970,1,1)+IF($H963*1&gt;=$G$5,$G$6,0),)</f>
        <v>0</v>
      </c>
      <c r="B963" s="22" t="str">
        <v/>
      </c>
      <c r="C963" s="12" t="str">
        <f>IF($A963&lt;&gt;"",MINIFS(Merchant!$A:$A,Merchant!$B:$B,$G$2),)</f>
        <v/>
      </c>
      <c r="D963" s="12" t="s">
        <f>IF($A963&lt;&gt;"",$N963,)</f>
      </c>
      <c r="E963" s="12" t="str">
        <v/>
      </c>
      <c r="F963" s="11" t="str">
        <f>IF($A963&lt;&gt;"",MAXIFS(Token!$C:$C,Token!$A:$A,$D963),)</f>
        <v/>
      </c>
      <c r="L963" s="21" t="str">
        <v/>
      </c>
    </row>
    <row r="964">
      <c r="A964" s="32">
        <f>IF(AND(IFERROR($H964,0)*$M964&gt;0,$G$2=$L964),$H964/86400+DATE(1970,1,1)+IF($H964*1&gt;=$G$5,$G$6,0),)</f>
        <v>0</v>
      </c>
      <c r="B964" s="22" t="str">
        <v/>
      </c>
      <c r="C964" s="12" t="str">
        <f>IF($A964&lt;&gt;"",MINIFS(Merchant!$A:$A,Merchant!$B:$B,$G$2),)</f>
        <v/>
      </c>
      <c r="D964" s="12" t="s">
        <f>IF($A964&lt;&gt;"",$N964,)</f>
      </c>
      <c r="E964" s="12" t="str">
        <v/>
      </c>
      <c r="F964" s="11" t="str">
        <f>IF($A964&lt;&gt;"",MAXIFS(Token!$C:$C,Token!$A:$A,$D964),)</f>
        <v/>
      </c>
      <c r="L964" s="21" t="str">
        <v/>
      </c>
    </row>
    <row r="965">
      <c r="A965" s="32">
        <f>IF(AND(IFERROR($H965,0)*$M965&gt;0,$G$2=$L965),$H965/86400+DATE(1970,1,1)+IF($H965*1&gt;=$G$5,$G$6,0),)</f>
        <v>0</v>
      </c>
      <c r="B965" s="22" t="str">
        <v/>
      </c>
      <c r="C965" s="12" t="str">
        <f>IF($A965&lt;&gt;"",MINIFS(Merchant!$A:$A,Merchant!$B:$B,$G$2),)</f>
        <v/>
      </c>
      <c r="D965" s="12" t="s">
        <f>IF($A965&lt;&gt;"",$N965,)</f>
      </c>
      <c r="E965" s="12" t="str">
        <v/>
      </c>
      <c r="F965" s="11" t="str">
        <f>IF($A965&lt;&gt;"",MAXIFS(Token!$C:$C,Token!$A:$A,$D965),)</f>
        <v/>
      </c>
      <c r="L965" s="21" t="str">
        <v/>
      </c>
    </row>
    <row r="966">
      <c r="A966" s="32">
        <f>IF(AND(IFERROR($H966,0)*$M966&gt;0,$G$2=$L966),$H966/86400+DATE(1970,1,1)+IF($H966*1&gt;=$G$5,$G$6,0),)</f>
        <v>0</v>
      </c>
      <c r="B966" s="22" t="str">
        <v/>
      </c>
      <c r="C966" s="12" t="str">
        <f>IF($A966&lt;&gt;"",MINIFS(Merchant!$A:$A,Merchant!$B:$B,$G$2),)</f>
        <v/>
      </c>
      <c r="D966" s="12" t="s">
        <f>IF($A966&lt;&gt;"",$N966,)</f>
      </c>
      <c r="E966" s="12" t="str">
        <v/>
      </c>
      <c r="F966" s="11" t="str">
        <f>IF($A966&lt;&gt;"",MAXIFS(Token!$C:$C,Token!$A:$A,$D966),)</f>
        <v/>
      </c>
      <c r="L966" s="21" t="str">
        <v/>
      </c>
    </row>
    <row r="967">
      <c r="A967" s="32">
        <f>IF(AND(IFERROR($H967,0)*$M967&gt;0,$G$2=$L967),$H967/86400+DATE(1970,1,1)+IF($H967*1&gt;=$G$5,$G$6,0),)</f>
        <v>0</v>
      </c>
      <c r="B967" s="22" t="str">
        <v/>
      </c>
      <c r="C967" s="12" t="str">
        <f>IF($A967&lt;&gt;"",MINIFS(Merchant!$A:$A,Merchant!$B:$B,$G$2),)</f>
        <v/>
      </c>
      <c r="D967" s="12" t="s">
        <f>IF($A967&lt;&gt;"",$N967,)</f>
      </c>
      <c r="E967" s="12" t="str">
        <v/>
      </c>
      <c r="F967" s="11" t="str">
        <f>IF($A967&lt;&gt;"",MAXIFS(Token!$C:$C,Token!$A:$A,$D967),)</f>
        <v/>
      </c>
      <c r="L967" s="21" t="str">
        <v/>
      </c>
    </row>
    <row r="968">
      <c r="A968" s="32">
        <f>IF(AND(IFERROR($H968,0)*$M968&gt;0,$G$2=$L968),$H968/86400+DATE(1970,1,1)+IF($H968*1&gt;=$G$5,$G$6,0),)</f>
        <v>0</v>
      </c>
      <c r="B968" s="22" t="str">
        <v/>
      </c>
      <c r="C968" s="12" t="str">
        <f>IF($A968&lt;&gt;"",MINIFS(Merchant!$A:$A,Merchant!$B:$B,$G$2),)</f>
        <v/>
      </c>
      <c r="D968" s="12" t="s">
        <f>IF($A968&lt;&gt;"",$N968,)</f>
      </c>
      <c r="E968" s="12" t="str">
        <v/>
      </c>
      <c r="F968" s="11" t="str">
        <f>IF($A968&lt;&gt;"",MAXIFS(Token!$C:$C,Token!$A:$A,$D968),)</f>
        <v/>
      </c>
      <c r="L968" s="21" t="str">
        <v/>
      </c>
    </row>
    <row r="969">
      <c r="A969" s="32">
        <f>IF(AND(IFERROR($H969,0)*$M969&gt;0,$G$2=$L969),$H969/86400+DATE(1970,1,1)+IF($H969*1&gt;=$G$5,$G$6,0),)</f>
        <v>0</v>
      </c>
      <c r="B969" s="22" t="str">
        <v/>
      </c>
      <c r="C969" s="12" t="str">
        <f>IF($A969&lt;&gt;"",MINIFS(Merchant!$A:$A,Merchant!$B:$B,$G$2),)</f>
        <v/>
      </c>
      <c r="D969" s="12" t="s">
        <f>IF($A969&lt;&gt;"",$N969,)</f>
      </c>
      <c r="E969" s="12" t="str">
        <v/>
      </c>
      <c r="F969" s="11" t="str">
        <f>IF($A969&lt;&gt;"",MAXIFS(Token!$C:$C,Token!$A:$A,$D969),)</f>
        <v/>
      </c>
      <c r="L969" s="21" t="str">
        <v/>
      </c>
    </row>
    <row r="970">
      <c r="A970" s="32">
        <f>IF(AND(IFERROR($H970,0)*$M970&gt;0,$G$2=$L970),$H970/86400+DATE(1970,1,1)+IF($H970*1&gt;=$G$5,$G$6,0),)</f>
        <v>0</v>
      </c>
      <c r="B970" s="22" t="str">
        <v/>
      </c>
      <c r="C970" s="12" t="str">
        <f>IF($A970&lt;&gt;"",MINIFS(Merchant!$A:$A,Merchant!$B:$B,$G$2),)</f>
        <v/>
      </c>
      <c r="D970" s="12" t="s">
        <f>IF($A970&lt;&gt;"",$N970,)</f>
      </c>
      <c r="E970" s="12" t="str">
        <v/>
      </c>
      <c r="F970" s="11" t="str">
        <f>IF($A970&lt;&gt;"",MAXIFS(Token!$C:$C,Token!$A:$A,$D970),)</f>
        <v/>
      </c>
      <c r="L970" s="21" t="str">
        <v/>
      </c>
    </row>
    <row r="971">
      <c r="A971" s="32">
        <f>IF(AND(IFERROR($H971,0)*$M971&gt;0,$G$2=$L971),$H971/86400+DATE(1970,1,1)+IF($H971*1&gt;=$G$5,$G$6,0),)</f>
        <v>0</v>
      </c>
      <c r="B971" s="22" t="str">
        <v/>
      </c>
      <c r="C971" s="12" t="str">
        <f>IF($A971&lt;&gt;"",MINIFS(Merchant!$A:$A,Merchant!$B:$B,$G$2),)</f>
        <v/>
      </c>
      <c r="D971" s="12" t="s">
        <f>IF($A971&lt;&gt;"",$N971,)</f>
      </c>
      <c r="E971" s="12" t="str">
        <v/>
      </c>
      <c r="F971" s="11" t="str">
        <f>IF($A971&lt;&gt;"",MAXIFS(Token!$C:$C,Token!$A:$A,$D971),)</f>
        <v/>
      </c>
      <c r="L971" s="21" t="str">
        <v/>
      </c>
    </row>
    <row r="972">
      <c r="A972" s="32">
        <f>IF(AND(IFERROR($H972,0)*$M972&gt;0,$G$2=$L972),$H972/86400+DATE(1970,1,1)+IF($H972*1&gt;=$G$5,$G$6,0),)</f>
        <v>0</v>
      </c>
      <c r="B972" s="22" t="str">
        <v/>
      </c>
      <c r="C972" s="12" t="str">
        <f>IF($A972&lt;&gt;"",MINIFS(Merchant!$A:$A,Merchant!$B:$B,$G$2),)</f>
        <v/>
      </c>
      <c r="D972" s="12" t="s">
        <f>IF($A972&lt;&gt;"",$N972,)</f>
      </c>
      <c r="E972" s="12" t="str">
        <v/>
      </c>
      <c r="F972" s="11" t="str">
        <f>IF($A972&lt;&gt;"",MAXIFS(Token!$C:$C,Token!$A:$A,$D972),)</f>
        <v/>
      </c>
      <c r="L972" s="21" t="str">
        <v/>
      </c>
    </row>
    <row r="973">
      <c r="A973" s="32">
        <f>IF(AND(IFERROR($H973,0)*$M973&gt;0,$G$2=$L973),$H973/86400+DATE(1970,1,1)+IF($H973*1&gt;=$G$5,$G$6,0),)</f>
        <v>0</v>
      </c>
      <c r="B973" s="22" t="str">
        <v/>
      </c>
      <c r="C973" s="12" t="str">
        <f>IF($A973&lt;&gt;"",MINIFS(Merchant!$A:$A,Merchant!$B:$B,$G$2),)</f>
        <v/>
      </c>
      <c r="D973" s="12" t="s">
        <f>IF($A973&lt;&gt;"",$N973,)</f>
      </c>
      <c r="E973" s="12" t="str">
        <v/>
      </c>
      <c r="F973" s="11" t="str">
        <f>IF($A973&lt;&gt;"",MAXIFS(Token!$C:$C,Token!$A:$A,$D973),)</f>
        <v/>
      </c>
      <c r="L973" s="21" t="str">
        <v/>
      </c>
    </row>
    <row r="974">
      <c r="A974" s="32">
        <f>IF(AND(IFERROR($H974,0)*$M974&gt;0,$G$2=$L974),$H974/86400+DATE(1970,1,1)+IF($H974*1&gt;=$G$5,$G$6,0),)</f>
        <v>0</v>
      </c>
      <c r="B974" s="22" t="str">
        <v/>
      </c>
      <c r="C974" s="12" t="str">
        <f>IF($A974&lt;&gt;"",MINIFS(Merchant!$A:$A,Merchant!$B:$B,$G$2),)</f>
        <v/>
      </c>
      <c r="D974" s="12" t="s">
        <f>IF($A974&lt;&gt;"",$N974,)</f>
      </c>
      <c r="E974" s="12" t="str">
        <v/>
      </c>
      <c r="F974" s="11" t="str">
        <f>IF($A974&lt;&gt;"",MAXIFS(Token!$C:$C,Token!$A:$A,$D974),)</f>
        <v/>
      </c>
      <c r="L974" s="21" t="str">
        <v/>
      </c>
    </row>
    <row r="975">
      <c r="A975" s="32">
        <f>IF(AND(IFERROR($H975,0)*$M975&gt;0,$G$2=$L975),$H975/86400+DATE(1970,1,1)+IF($H975*1&gt;=$G$5,$G$6,0),)</f>
        <v>0</v>
      </c>
      <c r="B975" s="22" t="str">
        <v/>
      </c>
      <c r="C975" s="12" t="str">
        <f>IF($A975&lt;&gt;"",MINIFS(Merchant!$A:$A,Merchant!$B:$B,$G$2),)</f>
        <v/>
      </c>
      <c r="D975" s="12" t="s">
        <f>IF($A975&lt;&gt;"",$N975,)</f>
      </c>
      <c r="E975" s="12" t="str">
        <v/>
      </c>
      <c r="F975" s="11" t="str">
        <f>IF($A975&lt;&gt;"",MAXIFS(Token!$C:$C,Token!$A:$A,$D975),)</f>
        <v/>
      </c>
      <c r="L975" s="21" t="str">
        <v/>
      </c>
    </row>
    <row r="976">
      <c r="A976" s="32">
        <f>IF(AND(IFERROR($H976,0)*$M976&gt;0,$G$2=$L976),$H976/86400+DATE(1970,1,1)+IF($H976*1&gt;=$G$5,$G$6,0),)</f>
        <v>0</v>
      </c>
      <c r="B976" s="22" t="str">
        <v/>
      </c>
      <c r="C976" s="12" t="str">
        <f>IF($A976&lt;&gt;"",MINIFS(Merchant!$A:$A,Merchant!$B:$B,$G$2),)</f>
        <v/>
      </c>
      <c r="D976" s="12" t="s">
        <f>IF($A976&lt;&gt;"",$N976,)</f>
      </c>
      <c r="E976" s="12" t="str">
        <v/>
      </c>
      <c r="F976" s="11" t="str">
        <f>IF($A976&lt;&gt;"",MAXIFS(Token!$C:$C,Token!$A:$A,$D976),)</f>
        <v/>
      </c>
      <c r="L976" s="21" t="str">
        <v/>
      </c>
    </row>
    <row r="977">
      <c r="A977" s="32">
        <f>IF(AND(IFERROR($H977,0)*$M977&gt;0,$G$2=$L977),$H977/86400+DATE(1970,1,1)+IF($H977*1&gt;=$G$5,$G$6,0),)</f>
        <v>0</v>
      </c>
      <c r="B977" s="22" t="str">
        <v/>
      </c>
      <c r="C977" s="12" t="str">
        <f>IF($A977&lt;&gt;"",MINIFS(Merchant!$A:$A,Merchant!$B:$B,$G$2),)</f>
        <v/>
      </c>
      <c r="D977" s="12" t="s">
        <f>IF($A977&lt;&gt;"",$N977,)</f>
      </c>
      <c r="E977" s="12" t="str">
        <v/>
      </c>
      <c r="F977" s="11" t="str">
        <f>IF($A977&lt;&gt;"",MAXIFS(Token!$C:$C,Token!$A:$A,$D977),)</f>
        <v/>
      </c>
      <c r="L977" s="21" t="str">
        <v/>
      </c>
    </row>
    <row r="978">
      <c r="A978" s="32">
        <f>IF(AND(IFERROR($H978,0)*$M978&gt;0,$G$2=$L978),$H978/86400+DATE(1970,1,1)+IF($H978*1&gt;=$G$5,$G$6,0),)</f>
        <v>0</v>
      </c>
      <c r="B978" s="22" t="str">
        <v/>
      </c>
      <c r="C978" s="12" t="str">
        <f>IF($A978&lt;&gt;"",MINIFS(Merchant!$A:$A,Merchant!$B:$B,$G$2),)</f>
        <v/>
      </c>
      <c r="D978" s="12" t="s">
        <f>IF($A978&lt;&gt;"",$N978,)</f>
      </c>
      <c r="E978" s="12" t="str">
        <v/>
      </c>
      <c r="F978" s="11" t="str">
        <f>IF($A978&lt;&gt;"",MAXIFS(Token!$C:$C,Token!$A:$A,$D978),)</f>
        <v/>
      </c>
      <c r="L978" s="21" t="str">
        <v/>
      </c>
    </row>
    <row r="979">
      <c r="A979" s="32">
        <f>IF(AND(IFERROR($H979,0)*$M979&gt;0,$G$2=$L979),$H979/86400+DATE(1970,1,1)+IF($H979*1&gt;=$G$5,$G$6,0),)</f>
        <v>0</v>
      </c>
      <c r="B979" s="22" t="str">
        <v/>
      </c>
      <c r="C979" s="12" t="str">
        <f>IF($A979&lt;&gt;"",MINIFS(Merchant!$A:$A,Merchant!$B:$B,$G$2),)</f>
        <v/>
      </c>
      <c r="D979" s="12" t="s">
        <f>IF($A979&lt;&gt;"",$N979,)</f>
      </c>
      <c r="E979" s="12" t="str">
        <v/>
      </c>
      <c r="F979" s="11" t="str">
        <f>IF($A979&lt;&gt;"",MAXIFS(Token!$C:$C,Token!$A:$A,$D979),)</f>
        <v/>
      </c>
      <c r="L979" s="21" t="str">
        <v/>
      </c>
    </row>
    <row r="980">
      <c r="A980" s="32">
        <f>IF(AND(IFERROR($H980,0)*$M980&gt;0,$G$2=$L980),$H980/86400+DATE(1970,1,1)+IF($H980*1&gt;=$G$5,$G$6,0),)</f>
        <v>0</v>
      </c>
      <c r="B980" s="22" t="str">
        <v/>
      </c>
      <c r="C980" s="12" t="str">
        <f>IF($A980&lt;&gt;"",MINIFS(Merchant!$A:$A,Merchant!$B:$B,$G$2),)</f>
        <v/>
      </c>
      <c r="D980" s="12" t="s">
        <f>IF($A980&lt;&gt;"",$N980,)</f>
      </c>
      <c r="E980" s="12" t="str">
        <v/>
      </c>
      <c r="F980" s="11" t="str">
        <f>IF($A980&lt;&gt;"",MAXIFS(Token!$C:$C,Token!$A:$A,$D980),)</f>
        <v/>
      </c>
      <c r="L980" s="21" t="str">
        <v/>
      </c>
    </row>
    <row r="981">
      <c r="A981" s="32">
        <f>IF(AND(IFERROR($H981,0)*$M981&gt;0,$G$2=$L981),$H981/86400+DATE(1970,1,1)+IF($H981*1&gt;=$G$5,$G$6,0),)</f>
        <v>0</v>
      </c>
      <c r="B981" s="22" t="str">
        <v/>
      </c>
      <c r="C981" s="12" t="str">
        <f>IF($A981&lt;&gt;"",MINIFS(Merchant!$A:$A,Merchant!$B:$B,$G$2),)</f>
        <v/>
      </c>
      <c r="D981" s="12" t="s">
        <f>IF($A981&lt;&gt;"",$N981,)</f>
      </c>
      <c r="E981" s="12" t="str">
        <v/>
      </c>
      <c r="F981" s="11" t="str">
        <f>IF($A981&lt;&gt;"",MAXIFS(Token!$C:$C,Token!$A:$A,$D981),)</f>
        <v/>
      </c>
      <c r="L981" s="21" t="str">
        <v/>
      </c>
    </row>
    <row r="982">
      <c r="A982" s="32">
        <f>IF(AND(IFERROR($H982,0)*$M982&gt;0,$G$2=$L982),$H982/86400+DATE(1970,1,1)+IF($H982*1&gt;=$G$5,$G$6,0),)</f>
        <v>0</v>
      </c>
      <c r="B982" s="22" t="str">
        <v/>
      </c>
      <c r="C982" s="12" t="str">
        <f>IF($A982&lt;&gt;"",MINIFS(Merchant!$A:$A,Merchant!$B:$B,$G$2),)</f>
        <v/>
      </c>
      <c r="D982" s="12" t="s">
        <f>IF($A982&lt;&gt;"",$N982,)</f>
      </c>
      <c r="E982" s="12" t="str">
        <v/>
      </c>
      <c r="F982" s="11" t="str">
        <f>IF($A982&lt;&gt;"",MAXIFS(Token!$C:$C,Token!$A:$A,$D982),)</f>
        <v/>
      </c>
      <c r="L982" s="21" t="str">
        <v/>
      </c>
    </row>
    <row r="983">
      <c r="A983" s="32">
        <f>IF(AND(IFERROR($H983,0)*$M983&gt;0,$G$2=$L983),$H983/86400+DATE(1970,1,1)+IF($H983*1&gt;=$G$5,$G$6,0),)</f>
        <v>0</v>
      </c>
      <c r="B983" s="22" t="str">
        <v/>
      </c>
      <c r="C983" s="12" t="str">
        <f>IF($A983&lt;&gt;"",MINIFS(Merchant!$A:$A,Merchant!$B:$B,$G$2),)</f>
        <v/>
      </c>
      <c r="D983" s="12" t="s">
        <f>IF($A983&lt;&gt;"",$N983,)</f>
      </c>
      <c r="E983" s="12" t="str">
        <v/>
      </c>
      <c r="F983" s="11" t="str">
        <f>IF($A983&lt;&gt;"",MAXIFS(Token!$C:$C,Token!$A:$A,$D983),)</f>
        <v/>
      </c>
      <c r="L983" s="21" t="str">
        <v/>
      </c>
    </row>
    <row r="984">
      <c r="A984" s="32">
        <f>IF(AND(IFERROR($H984,0)*$M984&gt;0,$G$2=$L984),$H984/86400+DATE(1970,1,1)+IF($H984*1&gt;=$G$5,$G$6,0),)</f>
        <v>0</v>
      </c>
      <c r="B984" s="22" t="str">
        <v/>
      </c>
      <c r="C984" s="12" t="str">
        <f>IF($A984&lt;&gt;"",MINIFS(Merchant!$A:$A,Merchant!$B:$B,$G$2),)</f>
        <v/>
      </c>
      <c r="D984" s="12" t="s">
        <f>IF($A984&lt;&gt;"",$N984,)</f>
      </c>
      <c r="E984" s="12" t="str">
        <v/>
      </c>
      <c r="F984" s="11" t="str">
        <f>IF($A984&lt;&gt;"",MAXIFS(Token!$C:$C,Token!$A:$A,$D984),)</f>
        <v/>
      </c>
      <c r="L984" s="21" t="str">
        <v/>
      </c>
    </row>
    <row r="985">
      <c r="A985" s="32">
        <f>IF(AND(IFERROR($H985,0)*$M985&gt;0,$G$2=$L985),$H985/86400+DATE(1970,1,1)+IF($H985*1&gt;=$G$5,$G$6,0),)</f>
        <v>0</v>
      </c>
      <c r="B985" s="22" t="str">
        <v/>
      </c>
      <c r="C985" s="12" t="str">
        <f>IF($A985&lt;&gt;"",MINIFS(Merchant!$A:$A,Merchant!$B:$B,$G$2),)</f>
        <v/>
      </c>
      <c r="D985" s="12" t="s">
        <f>IF($A985&lt;&gt;"",$N985,)</f>
      </c>
      <c r="E985" s="12" t="str">
        <v/>
      </c>
      <c r="F985" s="11" t="str">
        <f>IF($A985&lt;&gt;"",MAXIFS(Token!$C:$C,Token!$A:$A,$D985),)</f>
        <v/>
      </c>
      <c r="L985" s="21" t="str">
        <v/>
      </c>
    </row>
    <row r="986">
      <c r="A986" s="32">
        <f>IF(AND(IFERROR($H986,0)*$M986&gt;0,$G$2=$L986),$H986/86400+DATE(1970,1,1)+IF($H986*1&gt;=$G$5,$G$6,0),)</f>
        <v>0</v>
      </c>
      <c r="B986" s="22" t="str">
        <v/>
      </c>
      <c r="C986" s="12" t="str">
        <f>IF($A986&lt;&gt;"",MINIFS(Merchant!$A:$A,Merchant!$B:$B,$G$2),)</f>
        <v/>
      </c>
      <c r="D986" s="12" t="s">
        <f>IF($A986&lt;&gt;"",$N986,)</f>
      </c>
      <c r="E986" s="12" t="str">
        <v/>
      </c>
      <c r="F986" s="11" t="str">
        <f>IF($A986&lt;&gt;"",MAXIFS(Token!$C:$C,Token!$A:$A,$D986),)</f>
        <v/>
      </c>
      <c r="L986" s="21" t="str">
        <v/>
      </c>
    </row>
    <row r="987">
      <c r="A987" s="32">
        <f>IF(AND(IFERROR($H987,0)*$M987&gt;0,$G$2=$L987),$H987/86400+DATE(1970,1,1)+IF($H987*1&gt;=$G$5,$G$6,0),)</f>
        <v>0</v>
      </c>
      <c r="B987" s="22" t="str">
        <v/>
      </c>
      <c r="C987" s="12" t="str">
        <f>IF($A987&lt;&gt;"",MINIFS(Merchant!$A:$A,Merchant!$B:$B,$G$2),)</f>
        <v/>
      </c>
      <c r="D987" s="12" t="s">
        <f>IF($A987&lt;&gt;"",$N987,)</f>
      </c>
      <c r="E987" s="12" t="str">
        <v/>
      </c>
      <c r="F987" s="11" t="str">
        <f>IF($A987&lt;&gt;"",MAXIFS(Token!$C:$C,Token!$A:$A,$D987),)</f>
        <v/>
      </c>
      <c r="L987" s="21" t="str">
        <v/>
      </c>
    </row>
    <row r="988">
      <c r="A988" s="32">
        <f>IF(AND(IFERROR($H988,0)*$M988&gt;0,$G$2=$L988),$H988/86400+DATE(1970,1,1)+IF($H988*1&gt;=$G$5,$G$6,0),)</f>
        <v>0</v>
      </c>
      <c r="B988" s="22" t="str">
        <v/>
      </c>
      <c r="C988" s="12" t="str">
        <f>IF($A988&lt;&gt;"",MINIFS(Merchant!$A:$A,Merchant!$B:$B,$G$2),)</f>
        <v/>
      </c>
      <c r="D988" s="12" t="s">
        <f>IF($A988&lt;&gt;"",$N988,)</f>
      </c>
      <c r="E988" s="12" t="str">
        <v/>
      </c>
      <c r="F988" s="11" t="str">
        <f>IF($A988&lt;&gt;"",MAXIFS(Token!$C:$C,Token!$A:$A,$D988),)</f>
        <v/>
      </c>
      <c r="L988" s="21" t="str">
        <v/>
      </c>
    </row>
    <row r="989">
      <c r="A989" s="32">
        <f>IF(AND(IFERROR($H989,0)*$M989&gt;0,$G$2=$L989),$H989/86400+DATE(1970,1,1)+IF($H989*1&gt;=$G$5,$G$6,0),)</f>
        <v>0</v>
      </c>
      <c r="B989" s="22" t="str">
        <v/>
      </c>
      <c r="C989" s="12" t="str">
        <f>IF($A989&lt;&gt;"",MINIFS(Merchant!$A:$A,Merchant!$B:$B,$G$2),)</f>
        <v/>
      </c>
      <c r="D989" s="12" t="s">
        <f>IF($A989&lt;&gt;"",$N989,)</f>
      </c>
      <c r="E989" s="12" t="str">
        <v/>
      </c>
      <c r="F989" s="11" t="str">
        <f>IF($A989&lt;&gt;"",MAXIFS(Token!$C:$C,Token!$A:$A,$D989),)</f>
        <v/>
      </c>
      <c r="L989" s="21" t="str">
        <v/>
      </c>
    </row>
    <row r="990">
      <c r="A990" s="32">
        <f>IF(AND(IFERROR($H990,0)*$M990&gt;0,$G$2=$L990),$H990/86400+DATE(1970,1,1)+IF($H990*1&gt;=$G$5,$G$6,0),)</f>
        <v>0</v>
      </c>
      <c r="B990" s="22" t="str">
        <v/>
      </c>
      <c r="C990" s="12" t="str">
        <f>IF($A990&lt;&gt;"",MINIFS(Merchant!$A:$A,Merchant!$B:$B,$G$2),)</f>
        <v/>
      </c>
      <c r="D990" s="12" t="s">
        <f>IF($A990&lt;&gt;"",$N990,)</f>
      </c>
      <c r="E990" s="12" t="str">
        <v/>
      </c>
      <c r="F990" s="11" t="str">
        <f>IF($A990&lt;&gt;"",MAXIFS(Token!$C:$C,Token!$A:$A,$D990),)</f>
        <v/>
      </c>
      <c r="L990" s="21" t="str">
        <v/>
      </c>
    </row>
    <row r="991">
      <c r="A991" s="32">
        <f>IF(AND(IFERROR($H991,0)*$M991&gt;0,$G$2=$L991),$H991/86400+DATE(1970,1,1)+IF($H991*1&gt;=$G$5,$G$6,0),)</f>
        <v>0</v>
      </c>
      <c r="B991" s="22" t="str">
        <v/>
      </c>
      <c r="C991" s="12" t="str">
        <f>IF($A991&lt;&gt;"",MINIFS(Merchant!$A:$A,Merchant!$B:$B,$G$2),)</f>
        <v/>
      </c>
      <c r="D991" s="12" t="s">
        <f>IF($A991&lt;&gt;"",$N991,)</f>
      </c>
      <c r="E991" s="12" t="str">
        <v/>
      </c>
      <c r="F991" s="11" t="str">
        <f>IF($A991&lt;&gt;"",MAXIFS(Token!$C:$C,Token!$A:$A,$D991),)</f>
        <v/>
      </c>
      <c r="L991" s="21" t="str">
        <v/>
      </c>
    </row>
    <row r="992">
      <c r="A992" s="32">
        <f>IF(AND(IFERROR($H992,0)*$M992&gt;0,$G$2=$L992),$H992/86400+DATE(1970,1,1)+IF($H992*1&gt;=$G$5,$G$6,0),)</f>
        <v>0</v>
      </c>
      <c r="B992" s="22" t="str">
        <v/>
      </c>
      <c r="C992" s="12" t="str">
        <f>IF($A992&lt;&gt;"",MINIFS(Merchant!$A:$A,Merchant!$B:$B,$G$2),)</f>
        <v/>
      </c>
      <c r="D992" s="12" t="s">
        <f>IF($A992&lt;&gt;"",$N992,)</f>
      </c>
      <c r="E992" s="12" t="str">
        <v/>
      </c>
      <c r="F992" s="11" t="str">
        <f>IF($A992&lt;&gt;"",MAXIFS(Token!$C:$C,Token!$A:$A,$D992),)</f>
        <v/>
      </c>
      <c r="L992" s="21" t="str">
        <v/>
      </c>
    </row>
    <row r="993">
      <c r="A993" s="32">
        <f>IF(AND(IFERROR($H993,0)*$M993&gt;0,$G$2=$L993),$H993/86400+DATE(1970,1,1)+IF($H993*1&gt;=$G$5,$G$6,0),)</f>
        <v>0</v>
      </c>
      <c r="B993" s="22" t="str">
        <v/>
      </c>
      <c r="C993" s="12" t="str">
        <f>IF($A993&lt;&gt;"",MINIFS(Merchant!$A:$A,Merchant!$B:$B,$G$2),)</f>
        <v/>
      </c>
      <c r="D993" s="12" t="s">
        <f>IF($A993&lt;&gt;"",$N993,)</f>
      </c>
      <c r="E993" s="12" t="str">
        <v/>
      </c>
      <c r="F993" s="11" t="str">
        <f>IF($A993&lt;&gt;"",MAXIFS(Token!$C:$C,Token!$A:$A,$D993),)</f>
        <v/>
      </c>
      <c r="L993" s="21" t="str">
        <v/>
      </c>
    </row>
    <row r="994">
      <c r="A994" s="32">
        <f>IF(AND(IFERROR($H994,0)*$M994&gt;0,$G$2=$L994),$H994/86400+DATE(1970,1,1)+IF($H994*1&gt;=$G$5,$G$6,0),)</f>
        <v>0</v>
      </c>
      <c r="B994" s="22" t="str">
        <v/>
      </c>
      <c r="C994" s="12" t="str">
        <f>IF($A994&lt;&gt;"",MINIFS(Merchant!$A:$A,Merchant!$B:$B,$G$2),)</f>
        <v/>
      </c>
      <c r="D994" s="12" t="s">
        <f>IF($A994&lt;&gt;"",$N994,)</f>
      </c>
      <c r="E994" s="12" t="str">
        <v/>
      </c>
      <c r="F994" s="11" t="str">
        <f>IF($A994&lt;&gt;"",MAXIFS(Token!$C:$C,Token!$A:$A,$D994),)</f>
        <v/>
      </c>
      <c r="L994" s="21" t="str">
        <v/>
      </c>
    </row>
    <row r="995">
      <c r="A995" s="32">
        <f>IF(AND(IFERROR($H995,0)*$M995&gt;0,$G$2=$L995),$H995/86400+DATE(1970,1,1)+IF($H995*1&gt;=$G$5,$G$6,0),)</f>
        <v>0</v>
      </c>
      <c r="B995" s="22" t="str">
        <v/>
      </c>
      <c r="C995" s="12" t="str">
        <f>IF($A995&lt;&gt;"",MINIFS(Merchant!$A:$A,Merchant!$B:$B,$G$2),)</f>
        <v/>
      </c>
      <c r="D995" s="12" t="s">
        <f>IF($A995&lt;&gt;"",$N995,)</f>
      </c>
      <c r="E995" s="12" t="str">
        <v/>
      </c>
      <c r="F995" s="11" t="str">
        <f>IF($A995&lt;&gt;"",MAXIFS(Token!$C:$C,Token!$A:$A,$D995),)</f>
        <v/>
      </c>
      <c r="L995" s="21" t="str">
        <v/>
      </c>
    </row>
    <row r="996">
      <c r="A996" s="32">
        <f>IF(AND(IFERROR($H996,0)*$M996&gt;0,$G$2=$L996),$H996/86400+DATE(1970,1,1)+IF($H996*1&gt;=$G$5,$G$6,0),)</f>
        <v>0</v>
      </c>
      <c r="B996" s="22" t="str">
        <v/>
      </c>
      <c r="C996" s="12" t="str">
        <f>IF($A996&lt;&gt;"",MINIFS(Merchant!$A:$A,Merchant!$B:$B,$G$2),)</f>
        <v/>
      </c>
      <c r="D996" s="12" t="s">
        <f>IF($A996&lt;&gt;"",$N996,)</f>
      </c>
      <c r="E996" s="12" t="str">
        <v/>
      </c>
      <c r="F996" s="11" t="str">
        <f>IF($A996&lt;&gt;"",MAXIFS(Token!$C:$C,Token!$A:$A,$D996),)</f>
        <v/>
      </c>
      <c r="L996" s="21" t="str">
        <v/>
      </c>
    </row>
    <row r="997">
      <c r="A997" s="32">
        <f>IF(AND(IFERROR($H997,0)*$M997&gt;0,$G$2=$L997),$H997/86400+DATE(1970,1,1)+IF($H997*1&gt;=$G$5,$G$6,0),)</f>
        <v>0</v>
      </c>
      <c r="B997" s="22" t="str">
        <v/>
      </c>
      <c r="C997" s="12" t="str">
        <f>IF($A997&lt;&gt;"",MINIFS(Merchant!$A:$A,Merchant!$B:$B,$G$2),)</f>
        <v/>
      </c>
      <c r="D997" s="12" t="s">
        <f>IF($A997&lt;&gt;"",$N997,)</f>
      </c>
      <c r="E997" s="12" t="str">
        <v/>
      </c>
      <c r="F997" s="11" t="str">
        <f>IF($A997&lt;&gt;"",MAXIFS(Token!$C:$C,Token!$A:$A,$D997),)</f>
        <v/>
      </c>
      <c r="L997" s="21" t="str">
        <v/>
      </c>
    </row>
    <row r="998">
      <c r="A998" s="32">
        <f>IF(AND(IFERROR($H998,0)*$M998&gt;0,$G$2=$L998),$H998/86400+DATE(1970,1,1)+IF($H998*1&gt;=$G$5,$G$6,0),)</f>
        <v>0</v>
      </c>
      <c r="B998" s="22" t="str">
        <v/>
      </c>
      <c r="C998" s="12" t="str">
        <f>IF($A998&lt;&gt;"",MINIFS(Merchant!$A:$A,Merchant!$B:$B,$G$2),)</f>
        <v/>
      </c>
      <c r="D998" s="12" t="s">
        <f>IF($A998&lt;&gt;"",$N998,)</f>
      </c>
      <c r="E998" s="12" t="str">
        <v/>
      </c>
      <c r="F998" s="11" t="str">
        <f>IF($A998&lt;&gt;"",MAXIFS(Token!$C:$C,Token!$A:$A,$D998),)</f>
        <v/>
      </c>
      <c r="L998" s="21" t="str">
        <v/>
      </c>
    </row>
    <row r="999">
      <c r="A999" s="32">
        <f>IF(AND(IFERROR($H999,0)*$M999&gt;0,$G$2=$L999),$H999/86400+DATE(1970,1,1)+IF($H999*1&gt;=$G$5,$G$6,0),)</f>
        <v>0</v>
      </c>
      <c r="B999" s="22" t="str">
        <v/>
      </c>
      <c r="C999" s="12" t="str">
        <f>IF($A999&lt;&gt;"",MINIFS(Merchant!$A:$A,Merchant!$B:$B,$G$2),)</f>
        <v/>
      </c>
      <c r="D999" s="12" t="s">
        <f>IF($A999&lt;&gt;"",$N999,)</f>
      </c>
      <c r="E999" s="12" t="str">
        <v/>
      </c>
      <c r="F999" s="11" t="str">
        <f>IF($A999&lt;&gt;"",MAXIFS(Token!$C:$C,Token!$A:$A,$D999),)</f>
        <v/>
      </c>
      <c r="L999" s="21" t="str">
        <v/>
      </c>
    </row>
    <row r="1000">
      <c r="A1000" s="32">
        <f>IF(AND(IFERROR($H1000,0)*$M1000&gt;0,$G$2=$L1000),$H1000/86400+DATE(1970,1,1)+IF($H1000*1&gt;=$G$5,$G$6,0),)</f>
        <v>0</v>
      </c>
      <c r="B1000" s="22" t="str">
        <v/>
      </c>
      <c r="C1000" s="12" t="str">
        <f>IF($A1000&lt;&gt;"",MINIFS(Merchant!$A:$A,Merchant!$B:$B,$G$2),)</f>
        <v/>
      </c>
      <c r="D1000" s="12" t="s">
        <f>IF($A1000&lt;&gt;"",$N1000,)</f>
      </c>
      <c r="E1000" s="12" t="str">
        <v/>
      </c>
      <c r="F1000" s="11" t="str">
        <f>IF($A1000&lt;&gt;"",MAXIFS(Token!$C:$C,Token!$A:$A,$D1000),)</f>
        <v/>
      </c>
      <c r="L1000" s="21" t="str">
        <v/>
      </c>
    </row>
  </sheetData>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1" topLeftCell="A2" activePane="bottomLeft" state="frozen"/>
      <selection pane="bottomLeft" activeCell="B3" sqref="B3"/>
    </sheetView>
  </sheetViews>
  <sheetFormatPr baseColWidth="8" defaultColWidth="12.63" defaultRowHeight="15"/>
  <cols>
    <col min="1" max="1" width="15.75" customWidth="1"/>
    <col min="6" max="6" width="12.75" customWidth="1"/>
  </cols>
  <sheetData>
    <row r="1">
      <c r="A1" s="1" t="s">
        <v>4</v>
      </c>
      <c r="B1" s="1" t="s">
        <v>5</v>
      </c>
      <c r="C1" s="1" t="s">
        <v>6</v>
      </c>
      <c r="D1" s="1" t="s">
        <v>7</v>
      </c>
      <c r="E1" s="1" t="s">
        <v>8</v>
      </c>
      <c r="F1" s="10" t="s">
        <v>9</v>
      </c>
    </row>
    <row r="2">
      <c r="A2" s="9"/>
      <c r="B2" s="11"/>
      <c r="C2" s="12"/>
      <c r="D2" s="12"/>
      <c r="E2" s="12"/>
      <c r="F2" s="13"/>
    </row>
  </sheetData>
  <drawing r:id="rId1"/>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1" topLeftCell="A2" activePane="bottomLeft" state="frozen"/>
      <selection pane="bottomLeft" activeCell="B3" sqref="B3"/>
    </sheetView>
  </sheetViews>
  <sheetFormatPr baseColWidth="8" defaultColWidth="12.63" defaultRowHeight="15"/>
  <cols>
    <col min="1" max="1" width="15.75" customWidth="1"/>
    <col min="6" max="6" width="12.75" customWidth="1"/>
  </cols>
  <sheetData>
    <row r="1">
      <c r="A1" s="1" t="s">
        <v>4</v>
      </c>
      <c r="B1" s="1" t="s">
        <v>5</v>
      </c>
      <c r="C1" s="1" t="s">
        <v>6</v>
      </c>
      <c r="D1" s="1" t="s">
        <v>7</v>
      </c>
      <c r="E1" s="1" t="s">
        <v>8</v>
      </c>
      <c r="F1" s="10" t="s">
        <v>9</v>
      </c>
    </row>
    <row r="2">
      <c r="A2" s="14">
        <v>44730.5509490741</v>
      </c>
      <c r="B2" s="11">
        <v>4.6</v>
      </c>
      <c r="C2" s="15">
        <v>2</v>
      </c>
      <c r="D2" s="12" t="s">
        <v>10</v>
      </c>
      <c r="E2" s="15">
        <v>4.59999999</v>
      </c>
      <c r="F2" s="13">
        <v>1</v>
      </c>
    </row>
    <row r="3">
      <c r="A3" s="14">
        <v>44729.5421643518</v>
      </c>
      <c r="B3" s="11">
        <v>4.75</v>
      </c>
      <c r="C3" s="15">
        <v>2</v>
      </c>
      <c r="D3" s="12" t="s">
        <v>10</v>
      </c>
      <c r="E3" s="15">
        <v>4.75</v>
      </c>
      <c r="F3" s="13">
        <v>1</v>
      </c>
    </row>
    <row r="4">
      <c r="A4" s="14">
        <v>44728.5194328704</v>
      </c>
      <c r="B4" s="11">
        <v>5.35</v>
      </c>
      <c r="C4" s="15">
        <v>2</v>
      </c>
      <c r="D4" s="12" t="s">
        <v>10</v>
      </c>
      <c r="E4" s="15">
        <v>5.34999999</v>
      </c>
      <c r="F4" s="13">
        <v>1</v>
      </c>
    </row>
    <row r="5">
      <c r="A5" s="14">
        <v>44724.4509837963</v>
      </c>
      <c r="B5" s="11">
        <v>3.8</v>
      </c>
      <c r="C5" s="15">
        <v>2</v>
      </c>
      <c r="D5" s="12" t="s">
        <v>10</v>
      </c>
      <c r="E5" s="15">
        <v>3.8</v>
      </c>
      <c r="F5" s="13">
        <v>1</v>
      </c>
    </row>
    <row r="6">
      <c r="A6" s="14">
        <v>44723.5834143519</v>
      </c>
      <c r="B6" s="11">
        <v>3</v>
      </c>
      <c r="C6" s="15">
        <v>2</v>
      </c>
      <c r="D6" s="12" t="s">
        <v>10</v>
      </c>
      <c r="E6" s="15">
        <v>3</v>
      </c>
      <c r="F6" s="13">
        <v>1</v>
      </c>
    </row>
    <row r="7">
      <c r="A7" s="14">
        <v>44722.5449884259</v>
      </c>
      <c r="B7" s="11">
        <v>3</v>
      </c>
      <c r="C7" s="15">
        <v>2</v>
      </c>
      <c r="D7" s="12" t="s">
        <v>10</v>
      </c>
      <c r="E7" s="15">
        <v>3</v>
      </c>
      <c r="F7" s="13">
        <v>1</v>
      </c>
    </row>
    <row r="8">
      <c r="A8" s="14">
        <v>44721.5437847222</v>
      </c>
      <c r="B8" s="11">
        <v>7.6</v>
      </c>
      <c r="C8" s="15">
        <v>2</v>
      </c>
      <c r="D8" s="12" t="s">
        <v>10</v>
      </c>
      <c r="E8" s="15">
        <v>7.6</v>
      </c>
      <c r="F8" s="13">
        <v>1</v>
      </c>
    </row>
    <row r="9">
      <c r="A9" s="14">
        <v>44717.5022337963</v>
      </c>
      <c r="B9" s="11">
        <v>6.8</v>
      </c>
      <c r="C9" s="15">
        <v>2</v>
      </c>
      <c r="D9" s="12" t="s">
        <v>10</v>
      </c>
      <c r="E9" s="15">
        <v>6.8</v>
      </c>
      <c r="F9" s="13">
        <v>1</v>
      </c>
    </row>
    <row r="10">
      <c r="A10" s="14">
        <v>44715.4151967593</v>
      </c>
      <c r="B10" s="11">
        <v>4.2</v>
      </c>
      <c r="C10" s="15">
        <v>2</v>
      </c>
      <c r="D10" s="12" t="s">
        <v>10</v>
      </c>
      <c r="E10" s="15">
        <v>4.2</v>
      </c>
      <c r="F10" s="13">
        <v>1</v>
      </c>
    </row>
    <row r="11">
      <c r="A11" s="14">
        <v>44714.3704976852</v>
      </c>
      <c r="B11" s="11">
        <v>7</v>
      </c>
      <c r="C11" s="15">
        <v>2</v>
      </c>
      <c r="D11" s="12" t="s">
        <v>10</v>
      </c>
      <c r="E11" s="15">
        <v>7</v>
      </c>
      <c r="F11" s="13">
        <v>1</v>
      </c>
    </row>
    <row r="12">
      <c r="A12" s="14">
        <v>44710.4371296296</v>
      </c>
      <c r="B12" s="11">
        <v>7.4</v>
      </c>
      <c r="C12" s="15">
        <v>2</v>
      </c>
      <c r="D12" s="12" t="s">
        <v>10</v>
      </c>
      <c r="E12" s="15">
        <v>7.4</v>
      </c>
      <c r="F12" s="13">
        <v>1</v>
      </c>
    </row>
    <row r="13">
      <c r="A13" s="14">
        <v>44709.3988310185</v>
      </c>
      <c r="B13" s="11">
        <v>2.4</v>
      </c>
      <c r="C13" s="15">
        <v>2</v>
      </c>
      <c r="D13" s="12" t="s">
        <v>10</v>
      </c>
      <c r="E13" s="15">
        <v>2.4</v>
      </c>
      <c r="F13" s="13">
        <v>1</v>
      </c>
    </row>
    <row r="14">
      <c r="A14" s="14">
        <v>44702.5200231481</v>
      </c>
      <c r="B14" s="11">
        <v>3</v>
      </c>
      <c r="C14" s="15">
        <v>2</v>
      </c>
      <c r="D14" s="12" t="s">
        <v>10</v>
      </c>
      <c r="E14" s="15">
        <v>3</v>
      </c>
      <c r="F14" s="13">
        <v>1</v>
      </c>
    </row>
    <row r="15">
      <c r="A15" s="14">
        <v>44702.5172916667</v>
      </c>
      <c r="B15" s="11">
        <v>4.2</v>
      </c>
      <c r="C15" s="15">
        <v>2</v>
      </c>
      <c r="D15" s="12" t="s">
        <v>10</v>
      </c>
      <c r="E15" s="15">
        <v>4.2</v>
      </c>
      <c r="F15" s="13">
        <v>1</v>
      </c>
    </row>
    <row r="16">
      <c r="A16" s="14">
        <v>44700.5363310185</v>
      </c>
      <c r="B16" s="11">
        <v>4.5</v>
      </c>
      <c r="C16" s="15">
        <v>2</v>
      </c>
      <c r="D16" s="12" t="s">
        <v>10</v>
      </c>
      <c r="E16" s="15">
        <v>4.5</v>
      </c>
      <c r="F16" s="13">
        <v>1</v>
      </c>
    </row>
    <row r="17">
      <c r="A17" s="14">
        <v>44700.5222800926</v>
      </c>
      <c r="B17" s="11">
        <v>5.5</v>
      </c>
      <c r="C17" s="15">
        <v>2</v>
      </c>
      <c r="D17" s="12" t="s">
        <v>10</v>
      </c>
      <c r="E17" s="15">
        <v>5.5</v>
      </c>
      <c r="F17" s="13">
        <v>1</v>
      </c>
    </row>
    <row r="18">
      <c r="A18" s="14">
        <v>44695.5533101852</v>
      </c>
      <c r="B18" s="11">
        <v>5.4</v>
      </c>
      <c r="C18" s="15">
        <v>2</v>
      </c>
      <c r="D18" s="12" t="s">
        <v>10</v>
      </c>
      <c r="E18" s="15">
        <v>5.4</v>
      </c>
      <c r="F18" s="13">
        <v>1</v>
      </c>
    </row>
    <row r="19">
      <c r="A19" s="14">
        <v>44693.5179282407</v>
      </c>
      <c r="B19" s="11">
        <v>8.1</v>
      </c>
      <c r="C19" s="15">
        <v>2</v>
      </c>
      <c r="D19" s="12" t="s">
        <v>10</v>
      </c>
      <c r="E19" s="15">
        <v>8.1</v>
      </c>
      <c r="F19" s="13">
        <v>1</v>
      </c>
    </row>
    <row r="20">
      <c r="A20" s="14">
        <v>44691.7244791667</v>
      </c>
      <c r="B20" s="11">
        <v>12</v>
      </c>
      <c r="C20" s="15">
        <v>3</v>
      </c>
      <c r="D20" s="12" t="s">
        <v>10</v>
      </c>
      <c r="E20" s="15">
        <v>12</v>
      </c>
      <c r="F20" s="13">
        <v>1</v>
      </c>
    </row>
    <row r="21">
      <c r="A21" s="14">
        <v>44689.5093865741</v>
      </c>
      <c r="B21" s="11">
        <v>7.3</v>
      </c>
      <c r="C21" s="15">
        <v>2</v>
      </c>
      <c r="D21" s="12" t="s">
        <v>10</v>
      </c>
      <c r="E21" s="15">
        <v>7.3</v>
      </c>
      <c r="F21" s="13">
        <v>1</v>
      </c>
    </row>
    <row r="22">
      <c r="A22" s="14">
        <v>44688.5474652778</v>
      </c>
      <c r="B22" s="11">
        <v>3</v>
      </c>
      <c r="C22" s="15">
        <v>2</v>
      </c>
      <c r="D22" s="12" t="s">
        <v>10</v>
      </c>
      <c r="E22" s="15">
        <v>3</v>
      </c>
      <c r="F22" s="13">
        <v>1</v>
      </c>
    </row>
    <row r="23">
      <c r="A23" s="14">
        <v>44687.8365856482</v>
      </c>
      <c r="B23" s="11">
        <v>17</v>
      </c>
      <c r="C23" s="15">
        <v>3</v>
      </c>
      <c r="D23" s="12" t="s">
        <v>10</v>
      </c>
      <c r="E23" s="15">
        <v>17</v>
      </c>
      <c r="F23" s="13">
        <v>1</v>
      </c>
    </row>
    <row r="24">
      <c r="A24" s="14">
        <v>44687.5330439815</v>
      </c>
      <c r="B24" s="11">
        <v>6.6</v>
      </c>
      <c r="C24" s="15">
        <v>2</v>
      </c>
      <c r="D24" s="12" t="s">
        <v>10</v>
      </c>
      <c r="E24" s="15">
        <v>6.6</v>
      </c>
      <c r="F24" s="13">
        <v>1</v>
      </c>
    </row>
    <row r="25">
      <c r="A25" s="14">
        <v>44686.5208680556</v>
      </c>
      <c r="B25" s="11">
        <v>5.5</v>
      </c>
      <c r="C25" s="15">
        <v>2</v>
      </c>
      <c r="D25" s="12" t="s">
        <v>10</v>
      </c>
      <c r="E25" s="15">
        <v>5.5</v>
      </c>
      <c r="F25" s="13">
        <v>1</v>
      </c>
    </row>
    <row r="26">
      <c r="A26" s="14">
        <v>44686.4672800926</v>
      </c>
      <c r="B26" s="11">
        <v>7.1</v>
      </c>
      <c r="C26" s="15">
        <v>2</v>
      </c>
      <c r="D26" s="12" t="s">
        <v>10</v>
      </c>
      <c r="E26" s="15">
        <v>7.1</v>
      </c>
      <c r="F26" s="13">
        <v>1</v>
      </c>
    </row>
    <row r="27">
      <c r="A27" s="14">
        <v>44681.4991319444</v>
      </c>
      <c r="B27" s="11">
        <v>3.5</v>
      </c>
      <c r="C27" s="15">
        <v>2</v>
      </c>
      <c r="D27" s="12" t="s">
        <v>11</v>
      </c>
      <c r="E27" s="15">
        <v>3.69</v>
      </c>
      <c r="F27" s="13">
        <v>1.05428571428571</v>
      </c>
    </row>
    <row r="28">
      <c r="A28" s="14">
        <v>44680.5334953704</v>
      </c>
      <c r="B28" s="11">
        <v>10.8</v>
      </c>
      <c r="C28" s="15">
        <v>2</v>
      </c>
      <c r="D28" s="12" t="s">
        <v>11</v>
      </c>
      <c r="E28" s="15">
        <v>11.41</v>
      </c>
      <c r="F28" s="13">
        <v>1.05648148148148</v>
      </c>
    </row>
    <row r="29">
      <c r="A29" s="14">
        <v>44679.5317592593</v>
      </c>
      <c r="B29" s="11">
        <v>5.9</v>
      </c>
      <c r="C29" s="15">
        <v>2</v>
      </c>
      <c r="D29" s="12" t="s">
        <v>11</v>
      </c>
      <c r="E29" s="15">
        <v>6.2</v>
      </c>
      <c r="F29" s="13">
        <v>1.05084745762712</v>
      </c>
    </row>
    <row r="30">
      <c r="A30" s="14">
        <v>44675.5220833333</v>
      </c>
      <c r="B30" s="11">
        <v>3.5</v>
      </c>
      <c r="C30" s="15">
        <v>2</v>
      </c>
      <c r="D30" s="12" t="s">
        <v>11</v>
      </c>
      <c r="E30" s="15">
        <v>3.78</v>
      </c>
      <c r="F30" s="13">
        <v>1.08</v>
      </c>
    </row>
    <row r="31">
      <c r="A31" s="14">
        <v>44674.5417361111</v>
      </c>
      <c r="B31" s="11">
        <v>4.8</v>
      </c>
      <c r="C31" s="15">
        <v>2</v>
      </c>
      <c r="D31" s="12" t="s">
        <v>11</v>
      </c>
      <c r="E31" s="15">
        <v>5.18</v>
      </c>
      <c r="F31" s="13">
        <v>1.07916666666667</v>
      </c>
    </row>
    <row r="32">
      <c r="A32" s="14">
        <v>44673.4988657407</v>
      </c>
      <c r="B32" s="11">
        <v>7.26</v>
      </c>
      <c r="C32" s="15">
        <v>2</v>
      </c>
      <c r="D32" s="12" t="s">
        <v>11</v>
      </c>
      <c r="E32" s="15">
        <v>7.84</v>
      </c>
      <c r="F32" s="13">
        <v>1.07988980716253</v>
      </c>
    </row>
    <row r="33">
      <c r="A33" s="14">
        <v>44672.5059837963</v>
      </c>
      <c r="B33" s="11">
        <v>4.18</v>
      </c>
      <c r="C33" s="15">
        <v>2</v>
      </c>
      <c r="D33" s="12" t="s">
        <v>11</v>
      </c>
      <c r="E33" s="15">
        <v>4.56</v>
      </c>
      <c r="F33" s="13">
        <v>1.09090909090909</v>
      </c>
    </row>
    <row r="34">
      <c r="A34" s="14">
        <v>44667.5006944445</v>
      </c>
      <c r="B34" s="11">
        <v>3.5</v>
      </c>
      <c r="C34" s="15">
        <v>2</v>
      </c>
      <c r="D34" s="12" t="s">
        <v>11</v>
      </c>
      <c r="E34" s="15">
        <v>3.78</v>
      </c>
      <c r="F34" s="13">
        <v>1.08</v>
      </c>
    </row>
    <row r="35">
      <c r="A35" s="14">
        <v>44666.5360300926</v>
      </c>
      <c r="B35" s="11">
        <v>14.1</v>
      </c>
      <c r="C35" s="15">
        <v>2</v>
      </c>
      <c r="D35" s="12" t="s">
        <v>11</v>
      </c>
      <c r="E35" s="15">
        <v>15.24</v>
      </c>
      <c r="F35" s="13">
        <v>1.08085106382979</v>
      </c>
    </row>
    <row r="36">
      <c r="A36" s="14">
        <v>44665.4934375</v>
      </c>
      <c r="B36" s="11">
        <v>6.55</v>
      </c>
      <c r="C36" s="15">
        <v>2</v>
      </c>
      <c r="D36" s="12" t="s">
        <v>11</v>
      </c>
      <c r="E36" s="15">
        <v>7.15</v>
      </c>
      <c r="F36" s="13">
        <v>1.09160305343511</v>
      </c>
    </row>
    <row r="37">
      <c r="A37" s="14">
        <v>44660.5243518519</v>
      </c>
      <c r="B37" s="11">
        <v>3</v>
      </c>
      <c r="C37" s="15">
        <v>2</v>
      </c>
      <c r="D37" s="12" t="s">
        <v>11</v>
      </c>
      <c r="E37" s="15">
        <v>3.26</v>
      </c>
      <c r="F37" s="13">
        <v>1.08666666666667</v>
      </c>
    </row>
  </sheetData>
  <autoFilter ref="$A$1:$F$37">
    <sortState ref="A1:F37">
      <sortCondition descending="1" ref="A1:A37"/>
    </sortState>
  </autoFilter>
  <drawing r:id="rId1"/>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1" topLeftCell="A2" activePane="bottomLeft" state="frozen"/>
      <selection pane="bottomLeft" activeCell="E3" sqref="E3"/>
    </sheetView>
  </sheetViews>
  <sheetFormatPr baseColWidth="8" defaultColWidth="12.63" defaultRowHeight="15"/>
  <cols>
    <col min="1" max="1" width="5.25" customWidth="1"/>
    <col min="2" max="2" width="43.5" customWidth="1"/>
    <col min="3" max="3" width="13.5" customWidth="1"/>
    <col min="4" max="4" width="45" customWidth="1"/>
    <col min="5" max="5" width="17.88" customWidth="1"/>
    <col min="7" max="7" width="15.75" customWidth="1"/>
    <col min="8" max="8" width="12.63" customWidth="1"/>
    <col min="12" max="12" width="16.13" customWidth="1"/>
  </cols>
  <sheetData>
    <row r="1">
      <c r="A1" s="1" t="e">
        <f>OFFSET(Merchant!$A:$C,0,0)</f>
        <v>#VALUE!</v>
      </c>
      <c r="B1" s="1" t="s">
        <v>12</v>
      </c>
      <c r="C1" s="1" t="s">
        <v>13</v>
      </c>
      <c r="D1" s="1" t="s">
        <v>14</v>
      </c>
      <c r="E1" s="2" t="s">
        <v>15</v>
      </c>
      <c r="F1" s="3" t="s">
        <v>5</v>
      </c>
      <c r="G1" s="3" t="s">
        <v>16</v>
      </c>
      <c r="H1" s="3" t="s">
        <v>17</v>
      </c>
      <c r="I1" s="16" t="s">
        <v>18</v>
      </c>
      <c r="J1" s="17" t="s">
        <v>19</v>
      </c>
      <c r="K1" s="18" t="s">
        <v>20</v>
      </c>
      <c r="L1" s="18" t="s">
        <v>21</v>
      </c>
      <c r="M1" s="19" t="s">
        <v>22</v>
      </c>
      <c r="N1" s="19" t="s">
        <v>23</v>
      </c>
      <c r="O1" s="20" t="s">
        <v>24</v>
      </c>
      <c r="P1" s="20" t="s">
        <v>25</v>
      </c>
      <c r="Q1" s="20" t="s">
        <v>26</v>
      </c>
    </row>
    <row r="2">
      <c r="A2" s="5">
        <v>2</v>
      </c>
      <c r="B2" s="5" t="s">
        <v>27</v>
      </c>
      <c r="C2" s="5" t="s">
        <v>28</v>
      </c>
      <c r="D2" s="12"/>
      <c r="E2" s="27" t="s">
        <v>82</v>
      </c>
      <c r="F2" s="22" t="str">
        <f>IF($P2&lt;&gt;"",VLOOKUP($P2,Token!B:C,2,0)*$O2/POW(10,$Q2),)</f>
        <v/>
      </c>
      <c r="G2" s="23">
        <f>IF($I2&lt;&gt;"",$I2/86400+DATE(1970,1,1)+TIME(2,0,0),)</f>
        <v>0</v>
      </c>
      <c r="H2" s="24">
        <f>IF($G2&lt;&gt;"",NOW()-G2,)</f>
        <v>44735.9525462963</v>
      </c>
      <c r="I2" s="21" t="str">
        <f>IF($D2&lt;&gt;"",ImportJSON("https://public-api.solscan.io/account/transactions?account="&amp;$D2&amp;"&amp;limit=1",TEXTJOIN(",",1,$I$1:$L$1),"noHeaders"),)</f>
        <v/>
      </c>
      <c r="M2" s="21" t="str">
        <f>IF(AND($K2="Success",$L2="true"),ImportJSON("https://public-api.solscan.io/transaction/"&amp;$J2&amp;" ",TEXTJOIN(",",1,$M$1:$Q$1),"noInherit,noHeaders"),)</f>
        <v/>
      </c>
    </row>
    <row r="3">
      <c r="A3" s="5">
        <v>3</v>
      </c>
      <c r="B3" s="5" t="s">
        <v>29</v>
      </c>
      <c r="C3" s="5" t="s">
        <v>30</v>
      </c>
      <c r="E3" s="21" t="s">
        <v>46</v>
      </c>
      <c r="F3" s="22" t="str">
        <f>IF($P3&lt;&gt;"",VLOOKUP($P3,Token!B:C,2,0)*$O3/POW(10,$Q3),)</f>
        <v/>
      </c>
      <c r="G3" s="23">
        <f>IF($I3&lt;&gt;"",$I3/86400+DATE(1970,1,1)+TIME(2,0,0),)</f>
        <v>0</v>
      </c>
      <c r="H3" s="24">
        <f>IF($G3&lt;&gt;"",NOW()-G3,)</f>
        <v>44735.9525462963</v>
      </c>
      <c r="I3" s="21" t="str">
        <v/>
      </c>
      <c r="M3" s="21" t="str">
        <v/>
      </c>
    </row>
  </sheetData>
  <drawing r:id="rId1"/>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1" topLeftCell="A2" activePane="bottomLeft" state="frozen"/>
      <selection pane="bottomLeft" activeCell="A6" sqref="A6"/>
    </sheetView>
  </sheetViews>
  <sheetFormatPr baseColWidth="8" defaultColWidth="12.63" defaultRowHeight="15"/>
  <cols>
    <col min="1" max="3" width="38.75" customWidth="1"/>
  </cols>
  <sheetData>
    <row r="1">
      <c r="A1" s="25" t="s">
        <v>31</v>
      </c>
      <c r="B1" s="26" t="s">
        <v>32</v>
      </c>
      <c r="C1" s="26" t="s">
        <v>33</v>
      </c>
    </row>
    <row r="2">
      <c r="A2" s="27" t="s">
        <v>34</v>
      </c>
      <c r="B2" s="27" t="s">
        <v>35</v>
      </c>
      <c r="C2" s="27" t="s">
        <v>36</v>
      </c>
    </row>
    <row r="3">
      <c r="A3" s="27" t="s">
        <v>37</v>
      </c>
      <c r="B3" s="27" t="s">
        <v>38</v>
      </c>
      <c r="C3" s="27" t="s">
        <v>39</v>
      </c>
    </row>
    <row r="4">
      <c r="A4" s="27" t="s">
        <v>40</v>
      </c>
      <c r="B4" s="27" t="s">
        <v>41</v>
      </c>
      <c r="C4" s="27" t="s">
        <v>42</v>
      </c>
    </row>
    <row r="5">
      <c r="A5" s="27" t="s">
        <v>43</v>
      </c>
      <c r="B5" s="27" t="s">
        <v>44</v>
      </c>
      <c r="C5" s="27" t="s">
        <v>45</v>
      </c>
    </row>
    <row r="6">
      <c r="A6" s="27" t="s">
        <v>46</v>
      </c>
      <c r="B6" s="27" t="s">
        <v>47</v>
      </c>
      <c r="C6" s="27" t="s">
        <v>48</v>
      </c>
    </row>
    <row r="7">
      <c r="A7" s="28" t="s">
        <v>49</v>
      </c>
      <c r="B7" s="28" t="s">
        <v>50</v>
      </c>
      <c r="C7" s="28" t="s">
        <v>51</v>
      </c>
    </row>
    <row r="8">
      <c r="A8" s="27" t="s">
        <v>52</v>
      </c>
      <c r="B8" s="27" t="s">
        <v>53</v>
      </c>
      <c r="C8" s="27" t="s">
        <v>54</v>
      </c>
    </row>
    <row r="9">
      <c r="A9" s="27" t="s">
        <v>55</v>
      </c>
      <c r="B9" s="27" t="s">
        <v>56</v>
      </c>
      <c r="C9" s="27" t="s">
        <v>57</v>
      </c>
    </row>
    <row r="10">
      <c r="A10" s="27" t="s">
        <v>58</v>
      </c>
      <c r="B10" s="27" t="s">
        <v>59</v>
      </c>
      <c r="C10" s="27" t="s">
        <v>60</v>
      </c>
    </row>
    <row r="11">
      <c r="A11" s="27" t="s">
        <v>61</v>
      </c>
      <c r="B11" s="27" t="s">
        <v>62</v>
      </c>
      <c r="C11" s="27" t="s">
        <v>63</v>
      </c>
    </row>
    <row r="12">
      <c r="A12" s="27" t="s">
        <v>64</v>
      </c>
      <c r="B12" s="27" t="s">
        <v>65</v>
      </c>
      <c r="C12" s="27" t="s">
        <v>66</v>
      </c>
    </row>
    <row r="13">
      <c r="A13" s="27" t="s">
        <v>67</v>
      </c>
      <c r="B13" s="27" t="s">
        <v>68</v>
      </c>
      <c r="C13" s="27" t="s">
        <v>69</v>
      </c>
    </row>
    <row r="14">
      <c r="A14" s="27" t="s">
        <v>70</v>
      </c>
      <c r="B14" s="12" t="s">
        <v>71</v>
      </c>
      <c r="C14" s="12" t="s">
        <v>72</v>
      </c>
    </row>
    <row r="15">
      <c r="A15" s="27" t="s">
        <v>73</v>
      </c>
      <c r="B15" s="27" t="s">
        <v>74</v>
      </c>
      <c r="C15" s="27" t="s">
        <v>75</v>
      </c>
    </row>
    <row r="16">
      <c r="A16" s="27" t="s">
        <v>76</v>
      </c>
      <c r="B16" s="27" t="s">
        <v>77</v>
      </c>
      <c r="C16" s="27" t="s">
        <v>78</v>
      </c>
    </row>
    <row r="17">
      <c r="A17" s="27" t="s">
        <v>79</v>
      </c>
      <c r="B17" s="27" t="s">
        <v>80</v>
      </c>
      <c r="C17" s="27" t="s">
        <v>81</v>
      </c>
    </row>
    <row r="18">
      <c r="A18" s="27" t="s">
        <v>82</v>
      </c>
      <c r="B18" s="12" t="s">
        <v>83</v>
      </c>
      <c r="C18" s="12" t="s">
        <v>84</v>
      </c>
    </row>
    <row r="19">
      <c r="A19" s="29" t="s">
        <v>85</v>
      </c>
      <c r="B19" s="29" t="s">
        <v>86</v>
      </c>
      <c r="C19" s="30" t="s">
        <v>87</v>
      </c>
    </row>
    <row r="20">
      <c r="A20" s="29" t="s">
        <v>87</v>
      </c>
      <c r="B20" s="29" t="s">
        <v>85</v>
      </c>
      <c r="C20" s="30" t="s">
        <v>85</v>
      </c>
    </row>
  </sheetData>
  <drawing r:id="rId1"/>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1" topLeftCell="A2" activePane="bottomLeft" state="frozen"/>
      <selection pane="bottomLeft" activeCell="B3" sqref="B3"/>
    </sheetView>
  </sheetViews>
  <sheetFormatPr baseColWidth="8" defaultColWidth="12.63" defaultRowHeight="15"/>
  <cols>
    <col min="2" max="2" width="44.38" customWidth="1"/>
  </cols>
  <sheetData>
    <row r="1">
      <c r="A1" s="1" t="s">
        <v>88</v>
      </c>
      <c r="B1" s="1" t="s">
        <v>89</v>
      </c>
      <c r="C1" s="1" t="s">
        <v>90</v>
      </c>
    </row>
    <row r="2">
      <c r="A2" s="12" t="s">
        <v>10</v>
      </c>
      <c r="B2" s="5" t="s">
        <v>91</v>
      </c>
      <c r="C2" s="11">
        <v>1</v>
      </c>
    </row>
    <row r="3">
      <c r="A3" s="12" t="s">
        <v>92</v>
      </c>
      <c r="B3" s="12" t="s">
        <v>93</v>
      </c>
      <c r="C3" s="22">
        <f>IFERROR(__xludf.DUMMYFUNCTION("ROUNDDOWN(1/IMPORTRANGE(""https://docs.google.com/spreadsheets/d/1enXnuwZExO92B5FxPB8s2Rhqlxl1p9nUY9tRaHtV1kI/edit#gid=1868458122"",""PriceCache!$B$2""),2)"),0.95)</f>
        <v>0.95</v>
      </c>
    </row>
    <row r="4">
      <c r="A4" s="12" t="s">
        <v>94</v>
      </c>
      <c r="B4" s="12" t="s">
        <v>95</v>
      </c>
      <c r="C4" s="22">
        <f>C3</f>
        <v>0.95</v>
      </c>
    </row>
  </sheetData>
  <drawing r:id="rId1"/>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2" topLeftCell="A3" activePane="bottomLeft" state="frozen"/>
      <selection pane="bottomLeft" activeCell="B4" sqref="B4"/>
    </sheetView>
  </sheetViews>
  <sheetFormatPr baseColWidth="8" defaultColWidth="12.63" defaultRowHeight="15"/>
  <cols>
    <col min="1" max="1" width="15.75" customWidth="1"/>
  </cols>
  <sheetData>
    <row r="1">
      <c r="A1" s="1" t="s">
        <v>4</v>
      </c>
      <c r="B1" s="1" t="s">
        <v>96</v>
      </c>
      <c r="C1" s="1" t="s">
        <v>97</v>
      </c>
      <c r="D1" s="1" t="s">
        <v>5</v>
      </c>
      <c r="E1" s="1" t="s">
        <v>98</v>
      </c>
    </row>
    <row r="2">
      <c r="A2" s="1">
        <f>IFERROR(__xludf.DUMMYFUNCTION("IMPORTXML(""https://www.xe.com/en/currencyconverter/convert/?Amount=1000&amp;From=EUR&amp;To=USD"",""//p[@class='result__BigRate-sc-1bsijpp-1 iGrAod']"")/1000"),1.05116)</f>
        <v>1.05116</v>
      </c>
      <c r="B2" s="1">
        <f>SUM(OFFSET(B:B,ROW(),0))</f>
        <v>180</v>
      </c>
      <c r="C2" s="1"/>
      <c r="D2" s="1">
        <f>SUM(OFFSET(D:D,ROW(),0))</f>
        <v>-188.98734</v>
      </c>
      <c r="E2" s="1">
        <f>AVERAGE(OFFSET(E:E,ROW(),0))</f>
        <v>1.0299578</v>
      </c>
    </row>
    <row r="3">
      <c r="A3" s="14">
        <v>44691.7197337963</v>
      </c>
      <c r="B3" s="12">
        <v>45</v>
      </c>
      <c r="C3" s="12" t="s">
        <v>10</v>
      </c>
      <c r="D3" s="12">
        <v>-45</v>
      </c>
      <c r="E3" s="5">
        <f>-D3/B3</f>
        <v>1</v>
      </c>
    </row>
    <row r="4">
      <c r="A4" s="14">
        <v>44687.6989930556</v>
      </c>
      <c r="B4" s="12">
        <v>35</v>
      </c>
      <c r="C4" s="12" t="s">
        <v>10</v>
      </c>
      <c r="D4" s="12">
        <v>-35</v>
      </c>
      <c r="E4" s="5">
        <f>-D4/B4</f>
        <v>1</v>
      </c>
    </row>
    <row r="5">
      <c r="A5" s="14">
        <v>44657.9281365741</v>
      </c>
      <c r="B5" s="12">
        <v>100</v>
      </c>
      <c r="C5" s="12" t="s">
        <v>11</v>
      </c>
      <c r="D5" s="31">
        <v>-108.98734</v>
      </c>
      <c r="E5" s="5">
        <f>-D5/B5</f>
        <v>1.0898734</v>
      </c>
    </row>
  </sheetData>
  <drawing r:id="rId1"/>
</worksheet>
</file>

<file path=xl/worksheets/sheet8.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selection pane="topLeft" activeCell="A1"/>
    </sheetView>
  </sheetViews>
  <sheetFormatPr baseColWidth="8" defaultColWidth="12.63" defaultRowHeight="15"/>
  <cols>
    <col min="1" max="1" width="15.75" customWidth="1"/>
    <col min="7" max="7" width="12.63" customWidth="1"/>
  </cols>
  <sheetData>
    <row r="1">
      <c r="A1" s="1" t="s">
        <v>4</v>
      </c>
      <c r="B1" s="1" t="s">
        <v>5</v>
      </c>
      <c r="C1" s="1" t="s">
        <v>6</v>
      </c>
      <c r="D1" s="1" t="s">
        <v>7</v>
      </c>
      <c r="E1" s="1" t="s">
        <v>8</v>
      </c>
      <c r="F1" s="10" t="s">
        <v>9</v>
      </c>
      <c r="G1" s="12">
        <v>1</v>
      </c>
      <c r="H1" s="12" t="s">
        <v>99</v>
      </c>
      <c r="I1" s="5" t="s">
        <v>100</v>
      </c>
      <c r="J1" s="5" t="s">
        <v>101</v>
      </c>
      <c r="K1" s="5" t="s">
        <v>102</v>
      </c>
      <c r="L1" s="5" t="s">
        <v>103</v>
      </c>
      <c r="M1" s="5" t="s">
        <v>104</v>
      </c>
    </row>
    <row r="2">
      <c r="A2" s="32" t="e">
        <f>IF(IFERROR($H2,0)*$J2&gt;0,$L2/86400+DATE(1970,1,1)+IF($L2*1&gt;=$G$5,$G$6,0),)</f>
        <v>#VALUE!</v>
      </c>
      <c r="B2" s="22" t="e">
        <f>IF($A2&lt;&gt;"",$E2*$F2,)</f>
        <v>#VALUE!</v>
      </c>
      <c r="C2" s="12" t="str">
        <f>IF($A2&lt;&gt;"",MINIFS(Merchant!$A:$A,Merchant!$C:$C,$G$2),)</f>
        <v/>
      </c>
      <c r="D2" s="12" t="e">
        <f>IF($A2&lt;&gt;"",$K2,)</f>
        <v>#VALUE!</v>
      </c>
      <c r="E2" s="12" t="str">
        <f>IF($A2&lt;&gt;"",$H2/POW(10,$J2),)</f>
        <v/>
      </c>
      <c r="F2" s="11" t="str">
        <f>IF($A2&lt;&gt;"",MAXIFS(Token!$C:$C,Token!$A:$A,$D2),)</f>
        <v/>
      </c>
      <c r="G2" s="12" t="e">
        <f>VLOOKUP($G1,Merchant!$A:$B,2)</f>
        <v>#N/A</v>
      </c>
      <c r="H2" s="5" t="str">
        <f>IFERROR(__xludf.DUMMYFUNCTION("IF(AND($G$11,$G$1&gt;1,INDEX(I:I,ROW()-1)&lt;&gt;""""),ImportJSON(""https://public-api.solscan.io/account/splTransfers?account=""&amp;$G$2&amp;""&amp;fromTime=""&amp;TO_TEXT($G$3)&amp;""&amp;toTime=""&amp;TO_TEXT($G$4)&amp;""&amp;offset=""&amp;ROW()-2&amp;""&amp;limit=50""&amp;$G$7,TEXTJOIN("","",1,$H$1:$M$1),""noH"&amp;"eaders""),)"),"")</f>
        <v/>
      </c>
    </row>
    <row r="3">
      <c r="A3" s="32">
        <f>IF(IFERROR($H3,0)*$J3&gt;0,$L3/86400+DATE(1970,1,1)+IF($L3*1&gt;=$G$5,$G$6,0),)</f>
        <v>0</v>
      </c>
      <c r="B3" s="22" t="e">
        <f>IF($A3&lt;&gt;"",$E3*$F3,)</f>
        <v>#VALUE!</v>
      </c>
      <c r="C3" s="12" t="str">
        <f>IF($A3&lt;&gt;"",MINIFS(Merchant!$A:$A,Merchant!$C:$C,$G$2),)</f>
        <v/>
      </c>
      <c r="D3" s="12" t="s">
        <f>IF($A3&lt;&gt;"",$K3,)</f>
      </c>
      <c r="E3" s="12" t="str">
        <v/>
      </c>
      <c r="F3" s="11" t="str">
        <f>IF($A3&lt;&gt;"",MAXIFS(Token!$C:$C,Token!$A:$A,$D3),)</f>
        <v/>
      </c>
      <c r="G3" s="5" t="e">
        <f>(VLOOKUP($G$1,Merchant!$A:$J,9)-DATE(1970,1,1)-IF($G$6&lt;&gt;"",$G$6,0))*86400</f>
        <v>#N/A</v>
      </c>
    </row>
    <row r="4">
      <c r="A4" s="32">
        <f>IF(IFERROR($H4,0)*$J4&gt;0,$L4/86400+DATE(1970,1,1)+IF($L4*1&gt;=$G$5,$G$6,0),)</f>
        <v>0</v>
      </c>
      <c r="B4" s="22" t="e">
        <f>IF($A4&lt;&gt;"",$E4*$F4,)</f>
        <v>#VALUE!</v>
      </c>
      <c r="C4" s="12" t="str">
        <f>IF($A4&lt;&gt;"",MINIFS(Merchant!$A:$A,Merchant!$C:$C,$G$2),)</f>
        <v/>
      </c>
      <c r="D4" s="12" t="s">
        <f>IF($A4&lt;&gt;"",$K4,)</f>
      </c>
      <c r="E4" s="12" t="str">
        <v/>
      </c>
      <c r="F4" s="11" t="str">
        <f>IF($A4&lt;&gt;"",MAXIFS(Token!$C:$C,Token!$A:$A,$D4),)</f>
        <v/>
      </c>
      <c r="G4" s="5" t="e">
        <f>(MAX($G$12+1,VLOOKUP($G$1,Merchant!$A:$J,10))-DATE(1970,1,1)-IF($G$6&lt;&gt;"",$G$6,0))*86400</f>
        <v>#N/A</v>
      </c>
    </row>
    <row r="5">
      <c r="A5" s="32">
        <f>IF(IFERROR($H5,0)*$J5&gt;0,$L5/86400+DATE(1970,1,1)+IF($L5*1&gt;=$G$5,$G$6,0),)</f>
        <v>0</v>
      </c>
      <c r="B5" s="22" t="e">
        <f>IF($A5&lt;&gt;"",$E5*$F5,)</f>
        <v>#VALUE!</v>
      </c>
      <c r="C5" s="12" t="str">
        <f>IF($A5&lt;&gt;"",MINIFS(Merchant!$A:$A,Merchant!$C:$C,$G$2),)</f>
        <v/>
      </c>
      <c r="D5" s="12" t="s">
        <f>IF($A5&lt;&gt;"",$K5,)</f>
      </c>
      <c r="E5" s="12" t="str">
        <v/>
      </c>
      <c r="F5" s="11" t="str">
        <f>IF($A5&lt;&gt;"",MAXIFS(Token!$C:$C,Token!$A:$A,$D5),)</f>
        <v/>
      </c>
      <c r="G5" s="33">
        <f>(DATE(2022,6,6)-DATE(1970,1,1)-IF($G$6&lt;&gt;"",$G$6,0))*86400</f>
        <v>1654466400</v>
      </c>
    </row>
    <row r="6">
      <c r="A6" s="32">
        <f>IF(IFERROR($H6,0)*$J6&gt;0,$L6/86400+DATE(1970,1,1)+IF($L6*1&gt;=$G$5,$G$6,0),)</f>
        <v>0</v>
      </c>
      <c r="B6" s="22" t="e">
        <f>IF($A6&lt;&gt;"",$E6*$F6,)</f>
        <v>#VALUE!</v>
      </c>
      <c r="C6" s="12" t="str">
        <f>IF($A6&lt;&gt;"",MINIFS(Merchant!$A:$A,Merchant!$C:$C,$G$2),)</f>
        <v/>
      </c>
      <c r="D6" s="12" t="s">
        <f>IF($A6&lt;&gt;"",$K6,)</f>
      </c>
      <c r="E6" s="12" t="str">
        <v/>
      </c>
      <c r="F6" s="11" t="str">
        <f>IF($A6&lt;&gt;"",MAXIFS(Token!$C:$C,Token!$A:$A,$D6),)</f>
        <v/>
      </c>
      <c r="G6" s="34">
        <f>TIME(2,0,0)</f>
        <v>0.0833333333333333</v>
      </c>
    </row>
    <row r="7">
      <c r="A7" s="32">
        <f>IF(IFERROR($H7,0)*$J7&gt;0,$L7/86400+DATE(1970,1,1)+IF($L7*1&gt;=$G$5,$G$6,0),)</f>
        <v>0</v>
      </c>
      <c r="B7" s="22" t="e">
        <f>IF($A7&lt;&gt;"",$E7*$F7,)</f>
        <v>#VALUE!</v>
      </c>
      <c r="C7" s="12" t="str">
        <f>IF($A7&lt;&gt;"",MINIFS(Merchant!$A:$A,Merchant!$C:$C,$G$2),)</f>
        <v/>
      </c>
      <c r="D7" s="12" t="s">
        <f>IF($A7&lt;&gt;"",$K7,)</f>
      </c>
      <c r="E7" s="12" t="str">
        <v/>
      </c>
      <c r="F7" s="11" t="str">
        <f>IF($A7&lt;&gt;"",MAXIFS(Token!$C:$C,Token!$A:$A,$D7),)</f>
        <v/>
      </c>
      <c r="G7" s="12" t="s">
        <v>86</v>
      </c>
    </row>
    <row r="8">
      <c r="A8" s="32">
        <f>IF(IFERROR($H8,0)*$J8&gt;0,$L8/86400+DATE(1970,1,1)+IF($L8*1&gt;=$G$5,$G$6,0),)</f>
        <v>0</v>
      </c>
      <c r="B8" s="22" t="e">
        <f>IF($A8&lt;&gt;"",$E8*$F8,)</f>
        <v>#VALUE!</v>
      </c>
      <c r="C8" s="12" t="str">
        <f>IF($A8&lt;&gt;"",MINIFS(Merchant!$A:$A,Merchant!$C:$C,$G$2),)</f>
        <v/>
      </c>
      <c r="D8" s="12" t="s">
        <f>IF($A8&lt;&gt;"",$K8,)</f>
      </c>
      <c r="E8" s="12" t="str">
        <v/>
      </c>
      <c r="F8" s="11" t="str">
        <f>IF($A8&lt;&gt;"",MAXIFS(Token!$C:$C,Token!$A:$A,$D8),)</f>
        <v/>
      </c>
      <c r="G8" s="5" t="e">
        <f>COUNTIF(OFFSET(A:A,1,0),"&lt;&gt;")&lt;&gt;COUNTIF(Transactions!C:C,$G$1)</f>
        <v>#REF!</v>
      </c>
    </row>
    <row r="9">
      <c r="A9" s="32">
        <f>IF(IFERROR($H9,0)*$J9&gt;0,$L9/86400+DATE(1970,1,1)+IF($L9*1&gt;=$G$5,$G$6,0),)</f>
        <v>0</v>
      </c>
      <c r="B9" s="22" t="e">
        <f>IF($A9&lt;&gt;"",$E9*$F9,)</f>
        <v>#VALUE!</v>
      </c>
      <c r="C9" s="12" t="str">
        <f>IF($A9&lt;&gt;"",MINIFS(Merchant!$A:$A,Merchant!$C:$C,$G$2),)</f>
        <v/>
      </c>
      <c r="D9" s="12" t="s">
        <f>IF($A9&lt;&gt;"",$K9,)</f>
      </c>
      <c r="E9" s="12" t="str">
        <v/>
      </c>
      <c r="F9" s="11" t="str">
        <f>IF($A9&lt;&gt;"",MAXIFS(Token!$C:$C,Token!$A:$A,$D9),)</f>
        <v/>
      </c>
      <c r="G9" s="35">
        <f>TODAY()+TIME(7,0,0)</f>
        <v>44735.2916666667</v>
      </c>
    </row>
    <row r="10">
      <c r="A10" s="32">
        <f>IF(IFERROR($H10,0)*$J10&gt;0,$L10/86400+DATE(1970,1,1)+IF($L10*1&gt;=$G$5,$G$6,0),)</f>
        <v>0</v>
      </c>
      <c r="B10" s="22" t="e">
        <f>IF($A10&lt;&gt;"",$E10*$F10,)</f>
        <v>#VALUE!</v>
      </c>
      <c r="C10" s="12" t="str">
        <f>IF($A10&lt;&gt;"",MINIFS(Merchant!$A:$A,Merchant!$C:$C,$G$2),)</f>
        <v/>
      </c>
      <c r="D10" s="12" t="s">
        <f>IF($A10&lt;&gt;"",$K10,)</f>
      </c>
      <c r="E10" s="12" t="str">
        <v/>
      </c>
      <c r="F10" s="11" t="str">
        <f>IF($A10&lt;&gt;"",MAXIFS(Token!$C:$C,Token!$A:$A,$D10),)</f>
        <v/>
      </c>
      <c r="G10" s="35">
        <f>TODAY()+TIME(22,0,0)</f>
        <v>44735.9166666667</v>
      </c>
    </row>
    <row r="11">
      <c r="A11" s="32">
        <f>IF(IFERROR($H11,0)*$J11&gt;0,$L11/86400+DATE(1970,1,1)+IF($L11*1&gt;=$G$5,$G$6,0),)</f>
        <v>0</v>
      </c>
      <c r="B11" s="22" t="e">
        <f>IF($A11&lt;&gt;"",$E11*$F11,)</f>
        <v>#VALUE!</v>
      </c>
      <c r="C11" s="12" t="str">
        <f>IF($A11&lt;&gt;"",MINIFS(Merchant!$A:$A,Merchant!$C:$C,$G$2),)</f>
        <v/>
      </c>
      <c r="D11" s="12" t="s">
        <f>IF($A11&lt;&gt;"",$K11,)</f>
      </c>
      <c r="E11" s="12" t="str">
        <v/>
      </c>
      <c r="F11" s="11" t="str">
        <f>IF($A11&lt;&gt;"",MAXIFS(Token!$C:$C,Token!$A:$A,$D11),)</f>
        <v/>
      </c>
      <c r="G11" s="5" t="b">
        <f>AND(NOW()&gt;$G$9,NOW()&lt;=$G$10)</f>
        <v>0</v>
      </c>
    </row>
    <row r="12">
      <c r="A12" s="32">
        <f>IF(IFERROR($H12,0)*$J12&gt;0,$L12/86400+DATE(1970,1,1)+IF($L12*1&gt;=$G$5,$G$6,0),)</f>
        <v>0</v>
      </c>
      <c r="B12" s="22" t="e">
        <f>IF($A12&lt;&gt;"",$E12*$F12,)</f>
        <v>#VALUE!</v>
      </c>
      <c r="C12" s="12" t="str">
        <f>IF($A12&lt;&gt;"",MINIFS(Merchant!$A:$A,Merchant!$C:$C,$G$2),)</f>
        <v/>
      </c>
      <c r="D12" s="12" t="s">
        <f>IF($A12&lt;&gt;"",$K12,)</f>
      </c>
      <c r="E12" s="12" t="str">
        <v/>
      </c>
      <c r="F12" s="11" t="str">
        <f>IF($A12&lt;&gt;"",MAXIFS(Token!$C:$C,Token!$A:$A,$D12),)</f>
        <v/>
      </c>
    </row>
    <row r="13">
      <c r="A13" s="32">
        <f>IF(IFERROR($H13,0)*$J13&gt;0,$L13/86400+DATE(1970,1,1)+IF($L13*1&gt;=$G$5,$G$6,0),)</f>
        <v>0</v>
      </c>
      <c r="B13" s="22" t="e">
        <f>IF($A13&lt;&gt;"",$E13*$F13,)</f>
        <v>#VALUE!</v>
      </c>
      <c r="C13" s="12" t="str">
        <f>IF($A13&lt;&gt;"",MINIFS(Merchant!$A:$A,Merchant!$C:$C,$G$2),)</f>
        <v/>
      </c>
      <c r="D13" s="12" t="s">
        <f>IF($A13&lt;&gt;"",$K13,)</f>
      </c>
      <c r="E13" s="12" t="str">
        <v/>
      </c>
      <c r="F13" s="11" t="str">
        <f>IF($A13&lt;&gt;"",MAXIFS(Token!$C:$C,Token!$A:$A,$D13),)</f>
        <v/>
      </c>
    </row>
    <row r="14">
      <c r="A14" s="32">
        <f>IF(IFERROR($H14,0)*$J14&gt;0,$L14/86400+DATE(1970,1,1)+IF($L14*1&gt;=$G$5,$G$6,0),)</f>
        <v>0</v>
      </c>
      <c r="B14" s="22" t="e">
        <f>IF($A14&lt;&gt;"",$E14*$F14,)</f>
        <v>#VALUE!</v>
      </c>
      <c r="C14" s="12" t="str">
        <f>IF($A14&lt;&gt;"",MINIFS(Merchant!$A:$A,Merchant!$C:$C,$G$2),)</f>
        <v/>
      </c>
      <c r="D14" s="12" t="s">
        <f>IF($A14&lt;&gt;"",$K14,)</f>
      </c>
      <c r="E14" s="12" t="str">
        <v/>
      </c>
      <c r="F14" s="11" t="str">
        <f>IF($A14&lt;&gt;"",MAXIFS(Token!$C:$C,Token!$A:$A,$D14),)</f>
        <v/>
      </c>
    </row>
    <row r="15">
      <c r="A15" s="32">
        <f>IF(IFERROR($H15,0)*$J15&gt;0,$L15/86400+DATE(1970,1,1)+IF($L15*1&gt;=$G$5,$G$6,0),)</f>
        <v>0</v>
      </c>
      <c r="B15" s="22" t="e">
        <f>IF($A15&lt;&gt;"",$E15*$F15,)</f>
        <v>#VALUE!</v>
      </c>
      <c r="C15" s="12" t="str">
        <f>IF($A15&lt;&gt;"",MINIFS(Merchant!$A:$A,Merchant!$C:$C,$G$2),)</f>
        <v/>
      </c>
      <c r="D15" s="12" t="s">
        <f>IF($A15&lt;&gt;"",$K15,)</f>
      </c>
      <c r="E15" s="12" t="str">
        <v/>
      </c>
      <c r="F15" s="11" t="str">
        <f>IF($A15&lt;&gt;"",MAXIFS(Token!$C:$C,Token!$A:$A,$D15),)</f>
        <v/>
      </c>
      <c r="G15" s="32"/>
    </row>
    <row r="16">
      <c r="A16" s="32">
        <f>IF(IFERROR($H16,0)*$J16&gt;0,$L16/86400+DATE(1970,1,1)+IF($L16*1&gt;=$G$5,$G$6,0),)</f>
        <v>0</v>
      </c>
      <c r="B16" s="22" t="e">
        <f>IF($A16&lt;&gt;"",$E16*$F16,)</f>
        <v>#VALUE!</v>
      </c>
      <c r="C16" s="12" t="str">
        <f>IF($A16&lt;&gt;"",MINIFS(Merchant!$A:$A,Merchant!$C:$C,$G$2),)</f>
        <v/>
      </c>
      <c r="D16" s="12" t="s">
        <f>IF($A16&lt;&gt;"",$K16,)</f>
      </c>
      <c r="E16" s="12" t="str">
        <v/>
      </c>
      <c r="F16" s="11" t="str">
        <f>IF($A16&lt;&gt;"",MAXIFS(Token!$C:$C,Token!$A:$A,$D16),)</f>
        <v/>
      </c>
    </row>
    <row r="17">
      <c r="A17" s="32">
        <f>IF(IFERROR($H17,0)*$J17&gt;0,$L17/86400+DATE(1970,1,1)+IF($L17*1&gt;=$G$5,$G$6,0),)</f>
        <v>0</v>
      </c>
      <c r="B17" s="22" t="e">
        <f>IF($A17&lt;&gt;"",$E17*$F17,)</f>
        <v>#VALUE!</v>
      </c>
      <c r="C17" s="12" t="str">
        <f>IF($A17&lt;&gt;"",MINIFS(Merchant!$A:$A,Merchant!$C:$C,$G$2),)</f>
        <v/>
      </c>
      <c r="D17" s="12" t="s">
        <f>IF($A17&lt;&gt;"",$K17,)</f>
      </c>
      <c r="E17" s="12" t="str">
        <v/>
      </c>
      <c r="F17" s="11" t="str">
        <f>IF($A17&lt;&gt;"",MAXIFS(Token!$C:$C,Token!$A:$A,$D17),)</f>
        <v/>
      </c>
    </row>
    <row r="18">
      <c r="A18" s="32">
        <f>IF(IFERROR($H18,0)*$J18&gt;0,$L18/86400+DATE(1970,1,1)+IF($L18*1&gt;=$G$5,$G$6,0),)</f>
        <v>0</v>
      </c>
      <c r="B18" s="22" t="e">
        <f>IF($A18&lt;&gt;"",$E18*$F18,)</f>
        <v>#VALUE!</v>
      </c>
      <c r="C18" s="12" t="str">
        <f>IF($A18&lt;&gt;"",MINIFS(Merchant!$A:$A,Merchant!$C:$C,$G$2),)</f>
        <v/>
      </c>
      <c r="D18" s="12" t="s">
        <f>IF($A18&lt;&gt;"",$K18,)</f>
      </c>
      <c r="E18" s="12" t="str">
        <v/>
      </c>
      <c r="F18" s="11" t="str">
        <f>IF($A18&lt;&gt;"",MAXIFS(Token!$C:$C,Token!$A:$A,$D18),)</f>
        <v/>
      </c>
    </row>
    <row r="19">
      <c r="A19" s="32">
        <f>IF(IFERROR($H19,0)*$J19&gt;0,$L19/86400+DATE(1970,1,1)+IF($L19*1&gt;=$G$5,$G$6,0),)</f>
        <v>0</v>
      </c>
      <c r="B19" s="22" t="e">
        <f>IF($A19&lt;&gt;"",$E19*$F19,)</f>
        <v>#VALUE!</v>
      </c>
      <c r="C19" s="12" t="str">
        <f>IF($A19&lt;&gt;"",MINIFS(Merchant!$A:$A,Merchant!$C:$C,$G$2),)</f>
        <v/>
      </c>
      <c r="D19" s="12" t="s">
        <f>IF($A19&lt;&gt;"",$K19,)</f>
      </c>
      <c r="E19" s="12" t="str">
        <v/>
      </c>
      <c r="F19" s="11" t="str">
        <f>IF($A19&lt;&gt;"",MAXIFS(Token!$C:$C,Token!$A:$A,$D19),)</f>
        <v/>
      </c>
    </row>
    <row r="20">
      <c r="A20" s="32">
        <f>IF(IFERROR($H20,0)*$J20&gt;0,$L20/86400+DATE(1970,1,1)+IF($L20*1&gt;=$G$5,$G$6,0),)</f>
        <v>0</v>
      </c>
      <c r="B20" s="22" t="e">
        <f>IF($A20&lt;&gt;"",$E20*$F20,)</f>
        <v>#VALUE!</v>
      </c>
      <c r="C20" s="12" t="str">
        <f>IF($A20&lt;&gt;"",MINIFS(Merchant!$A:$A,Merchant!$C:$C,$G$2),)</f>
        <v/>
      </c>
      <c r="D20" s="12" t="s">
        <f>IF($A20&lt;&gt;"",$K20,)</f>
      </c>
      <c r="E20" s="12" t="str">
        <v/>
      </c>
      <c r="F20" s="11" t="str">
        <f>IF($A20&lt;&gt;"",MAXIFS(Token!$C:$C,Token!$A:$A,$D20),)</f>
        <v/>
      </c>
    </row>
    <row r="21">
      <c r="A21" s="32">
        <f>IF(IFERROR($H21,0)*$J21&gt;0,$L21/86400+DATE(1970,1,1)+IF($L21*1&gt;=$G$5,$G$6,0),)</f>
        <v>0</v>
      </c>
      <c r="B21" s="22" t="e">
        <f>IF($A21&lt;&gt;"",$E21*$F21,)</f>
        <v>#VALUE!</v>
      </c>
      <c r="C21" s="12" t="str">
        <f>IF($A21&lt;&gt;"",MINIFS(Merchant!$A:$A,Merchant!$C:$C,$G$2),)</f>
        <v/>
      </c>
      <c r="D21" s="12" t="s">
        <f>IF($A21&lt;&gt;"",$K21,)</f>
      </c>
      <c r="E21" s="12" t="str">
        <v/>
      </c>
      <c r="F21" s="11" t="str">
        <f>IF($A21&lt;&gt;"",MAXIFS(Token!$C:$C,Token!$A:$A,$D21),)</f>
        <v/>
      </c>
    </row>
    <row r="22">
      <c r="A22" s="32">
        <f>IF(IFERROR($H22,0)*$J22&gt;0,$L22/86400+DATE(1970,1,1)+IF($L22*1&gt;=$G$5,$G$6,0),)</f>
        <v>0</v>
      </c>
      <c r="B22" s="22" t="e">
        <f>IF($A22&lt;&gt;"",$E22*$F22,)</f>
        <v>#VALUE!</v>
      </c>
      <c r="C22" s="12" t="str">
        <f>IF($A22&lt;&gt;"",MINIFS(Merchant!$A:$A,Merchant!$C:$C,$G$2),)</f>
        <v/>
      </c>
      <c r="D22" s="12" t="s">
        <f>IF($A22&lt;&gt;"",$K22,)</f>
      </c>
      <c r="E22" s="12" t="str">
        <v/>
      </c>
      <c r="F22" s="11" t="str">
        <f>IF($A22&lt;&gt;"",MAXIFS(Token!$C:$C,Token!$A:$A,$D22),)</f>
        <v/>
      </c>
    </row>
    <row r="23">
      <c r="A23" s="32">
        <f>IF(IFERROR($H23,0)*$J23&gt;0,$L23/86400+DATE(1970,1,1)+IF($L23*1&gt;=$G$5,$G$6,0),)</f>
        <v>0</v>
      </c>
      <c r="B23" s="22" t="e">
        <f>IF($A23&lt;&gt;"",$E23*$F23,)</f>
        <v>#VALUE!</v>
      </c>
      <c r="C23" s="12" t="str">
        <f>IF($A23&lt;&gt;"",MINIFS(Merchant!$A:$A,Merchant!$C:$C,$G$2),)</f>
        <v/>
      </c>
      <c r="D23" s="12" t="s">
        <f>IF($A23&lt;&gt;"",$K23,)</f>
      </c>
      <c r="E23" s="12" t="str">
        <v/>
      </c>
      <c r="F23" s="11" t="str">
        <f>IF($A23&lt;&gt;"",MAXIFS(Token!$C:$C,Token!$A:$A,$D23),)</f>
        <v/>
      </c>
    </row>
    <row r="24">
      <c r="A24" s="32">
        <f>IF(IFERROR($H24,0)*$J24&gt;0,$L24/86400+DATE(1970,1,1)+IF($L24*1&gt;=$G$5,$G$6,0),)</f>
        <v>0</v>
      </c>
      <c r="B24" s="22" t="e">
        <f>IF($A24&lt;&gt;"",$E24*$F24,)</f>
        <v>#VALUE!</v>
      </c>
      <c r="C24" s="12" t="str">
        <f>IF($A24&lt;&gt;"",MINIFS(Merchant!$A:$A,Merchant!$C:$C,$G$2),)</f>
        <v/>
      </c>
      <c r="D24" s="12" t="s">
        <f>IF($A24&lt;&gt;"",$K24,)</f>
      </c>
      <c r="E24" s="12" t="str">
        <v/>
      </c>
      <c r="F24" s="11" t="str">
        <f>IF($A24&lt;&gt;"",MAXIFS(Token!$C:$C,Token!$A:$A,$D24),)</f>
        <v/>
      </c>
    </row>
    <row r="25">
      <c r="A25" s="32">
        <f>IF(IFERROR($H25,0)*$J25&gt;0,$L25/86400+DATE(1970,1,1)+IF($L25*1&gt;=$G$5,$G$6,0),)</f>
        <v>0</v>
      </c>
      <c r="B25" s="22" t="e">
        <f>IF($A25&lt;&gt;"",$E25*$F25,)</f>
        <v>#VALUE!</v>
      </c>
      <c r="C25" s="12" t="str">
        <f>IF($A25&lt;&gt;"",MINIFS(Merchant!$A:$A,Merchant!$C:$C,$G$2),)</f>
        <v/>
      </c>
      <c r="D25" s="12" t="s">
        <f>IF($A25&lt;&gt;"",$K25,)</f>
      </c>
      <c r="E25" s="12" t="str">
        <v/>
      </c>
      <c r="F25" s="11" t="str">
        <f>IF($A25&lt;&gt;"",MAXIFS(Token!$C:$C,Token!$A:$A,$D25),)</f>
        <v/>
      </c>
    </row>
    <row r="26">
      <c r="A26" s="32">
        <f>IF(IFERROR($H26,0)*$J26&gt;0,$L26/86400+DATE(1970,1,1)+IF($L26*1&gt;=$G$5,$G$6,0),)</f>
        <v>0</v>
      </c>
      <c r="B26" s="22" t="e">
        <f>IF($A26&lt;&gt;"",$E26*$F26,)</f>
        <v>#VALUE!</v>
      </c>
      <c r="C26" s="12" t="str">
        <f>IF($A26&lt;&gt;"",MINIFS(Merchant!$A:$A,Merchant!$C:$C,$G$2),)</f>
        <v/>
      </c>
      <c r="D26" s="12" t="s">
        <f>IF($A26&lt;&gt;"",$K26,)</f>
      </c>
      <c r="E26" s="12" t="str">
        <v/>
      </c>
      <c r="F26" s="11" t="str">
        <f>IF($A26&lt;&gt;"",MAXIFS(Token!$C:$C,Token!$A:$A,$D26),)</f>
        <v/>
      </c>
    </row>
    <row r="27">
      <c r="A27" s="32">
        <f>IF(IFERROR($H27,0)*$J27&gt;0,$L27/86400+DATE(1970,1,1)+IF($L27*1&gt;=$G$5,$G$6,0),)</f>
        <v>0</v>
      </c>
      <c r="B27" s="22" t="e">
        <f>IF($A27&lt;&gt;"",$E27*$F27,)</f>
        <v>#VALUE!</v>
      </c>
      <c r="C27" s="12" t="str">
        <f>IF($A27&lt;&gt;"",MINIFS(Merchant!$A:$A,Merchant!$C:$C,$G$2),)</f>
        <v/>
      </c>
      <c r="D27" s="12" t="s">
        <f>IF($A27&lt;&gt;"",$K27,)</f>
      </c>
      <c r="E27" s="12" t="str">
        <v/>
      </c>
      <c r="F27" s="11" t="str">
        <f>IF($A27&lt;&gt;"",MAXIFS(Token!$C:$C,Token!$A:$A,$D27),)</f>
        <v/>
      </c>
    </row>
    <row r="28">
      <c r="A28" s="32">
        <f>IF(IFERROR($H28,0)*$J28&gt;0,$L28/86400+DATE(1970,1,1)+IF($L28*1&gt;=$G$5,$G$6,0),)</f>
        <v>0</v>
      </c>
      <c r="B28" s="22" t="e">
        <f>IF($A28&lt;&gt;"",$E28*$F28,)</f>
        <v>#VALUE!</v>
      </c>
      <c r="C28" s="12" t="str">
        <f>IF($A28&lt;&gt;"",MINIFS(Merchant!$A:$A,Merchant!$C:$C,$G$2),)</f>
        <v/>
      </c>
      <c r="D28" s="12" t="s">
        <f>IF($A28&lt;&gt;"",$K28,)</f>
      </c>
      <c r="E28" s="12" t="str">
        <v/>
      </c>
      <c r="F28" s="11" t="str">
        <f>IF($A28&lt;&gt;"",MAXIFS(Token!$C:$C,Token!$A:$A,$D28),)</f>
        <v/>
      </c>
    </row>
    <row r="29">
      <c r="A29" s="32">
        <f>IF(IFERROR($H29,0)*$J29&gt;0,$L29/86400+DATE(1970,1,1)+IF($L29*1&gt;=$G$5,$G$6,0),)</f>
        <v>0</v>
      </c>
      <c r="B29" s="22" t="e">
        <f>IF($A29&lt;&gt;"",$E29*$F29,)</f>
        <v>#VALUE!</v>
      </c>
      <c r="C29" s="12" t="str">
        <f>IF($A29&lt;&gt;"",MINIFS(Merchant!$A:$A,Merchant!$C:$C,$G$2),)</f>
        <v/>
      </c>
      <c r="D29" s="12" t="s">
        <f>IF($A29&lt;&gt;"",$K29,)</f>
      </c>
      <c r="E29" s="12" t="str">
        <v/>
      </c>
      <c r="F29" s="11" t="str">
        <f>IF($A29&lt;&gt;"",MAXIFS(Token!$C:$C,Token!$A:$A,$D29),)</f>
        <v/>
      </c>
    </row>
    <row r="30">
      <c r="A30" s="32">
        <f>IF(IFERROR($H30,0)*$J30&gt;0,$L30/86400+DATE(1970,1,1)+IF($L30*1&gt;=$G$5,$G$6,0),)</f>
        <v>0</v>
      </c>
      <c r="B30" s="22" t="e">
        <f>IF($A30&lt;&gt;"",$E30*$F30,)</f>
        <v>#VALUE!</v>
      </c>
      <c r="C30" s="12" t="str">
        <f>IF($A30&lt;&gt;"",MINIFS(Merchant!$A:$A,Merchant!$C:$C,$G$2),)</f>
        <v/>
      </c>
      <c r="D30" s="12" t="s">
        <f>IF($A30&lt;&gt;"",$K30,)</f>
      </c>
      <c r="E30" s="12" t="str">
        <v/>
      </c>
      <c r="F30" s="11" t="str">
        <f>IF($A30&lt;&gt;"",MAXIFS(Token!$C:$C,Token!$A:$A,$D30),)</f>
        <v/>
      </c>
    </row>
    <row r="31">
      <c r="A31" s="32">
        <f>IF(IFERROR($H31,0)*$J31&gt;0,$L31/86400+DATE(1970,1,1)+IF($L31*1&gt;=$G$5,$G$6,0),)</f>
        <v>0</v>
      </c>
      <c r="B31" s="22" t="e">
        <f>IF($A31&lt;&gt;"",$E31*$F31,)</f>
        <v>#VALUE!</v>
      </c>
      <c r="C31" s="12" t="str">
        <f>IF($A31&lt;&gt;"",MINIFS(Merchant!$A:$A,Merchant!$C:$C,$G$2),)</f>
        <v/>
      </c>
      <c r="D31" s="12" t="s">
        <f>IF($A31&lt;&gt;"",$K31,)</f>
      </c>
      <c r="E31" s="12" t="str">
        <v/>
      </c>
      <c r="F31" s="11" t="str">
        <f>IF($A31&lt;&gt;"",MAXIFS(Token!$C:$C,Token!$A:$A,$D31),)</f>
        <v/>
      </c>
    </row>
    <row r="32">
      <c r="A32" s="32">
        <f>IF(IFERROR($H32,0)*$J32&gt;0,$L32/86400+DATE(1970,1,1)+IF($L32*1&gt;=$G$5,$G$6,0),)</f>
        <v>0</v>
      </c>
      <c r="B32" s="22" t="e">
        <f>IF($A32&lt;&gt;"",$E32*$F32,)</f>
        <v>#VALUE!</v>
      </c>
      <c r="C32" s="12" t="str">
        <f>IF($A32&lt;&gt;"",MINIFS(Merchant!$A:$A,Merchant!$C:$C,$G$2),)</f>
        <v/>
      </c>
      <c r="D32" s="12" t="s">
        <f>IF($A32&lt;&gt;"",$K32,)</f>
      </c>
      <c r="E32" s="12" t="str">
        <v/>
      </c>
      <c r="F32" s="11" t="str">
        <f>IF($A32&lt;&gt;"",MAXIFS(Token!$C:$C,Token!$A:$A,$D32),)</f>
        <v/>
      </c>
    </row>
    <row r="33">
      <c r="A33" s="32">
        <f>IF(IFERROR($H33,0)*$J33&gt;0,$L33/86400+DATE(1970,1,1)+IF($L33*1&gt;=$G$5,$G$6,0),)</f>
        <v>0</v>
      </c>
      <c r="B33" s="22" t="e">
        <f>IF($A33&lt;&gt;"",$E33*$F33,)</f>
        <v>#VALUE!</v>
      </c>
      <c r="C33" s="12" t="str">
        <f>IF($A33&lt;&gt;"",MINIFS(Merchant!$A:$A,Merchant!$C:$C,$G$2),)</f>
        <v/>
      </c>
      <c r="D33" s="12" t="s">
        <f>IF($A33&lt;&gt;"",$K33,)</f>
      </c>
      <c r="E33" s="12" t="str">
        <v/>
      </c>
      <c r="F33" s="11" t="str">
        <f>IF($A33&lt;&gt;"",MAXIFS(Token!$C:$C,Token!$A:$A,$D33),)</f>
        <v/>
      </c>
    </row>
    <row r="34">
      <c r="A34" s="32">
        <f>IF(IFERROR($H34,0)*$J34&gt;0,$L34/86400+DATE(1970,1,1)+IF($L34*1&gt;=$G$5,$G$6,0),)</f>
        <v>0</v>
      </c>
      <c r="B34" s="22" t="e">
        <f>IF($A34&lt;&gt;"",$E34*$F34,)</f>
        <v>#VALUE!</v>
      </c>
      <c r="C34" s="12" t="str">
        <f>IF($A34&lt;&gt;"",MINIFS(Merchant!$A:$A,Merchant!$C:$C,$G$2),)</f>
        <v/>
      </c>
      <c r="D34" s="12" t="s">
        <f>IF($A34&lt;&gt;"",$K34,)</f>
      </c>
      <c r="E34" s="12" t="str">
        <v/>
      </c>
      <c r="F34" s="11" t="str">
        <f>IF($A34&lt;&gt;"",MAXIFS(Token!$C:$C,Token!$A:$A,$D34),)</f>
        <v/>
      </c>
    </row>
    <row r="35">
      <c r="A35" s="32">
        <f>IF(IFERROR($H35,0)*$J35&gt;0,$L35/86400+DATE(1970,1,1)+IF($L35*1&gt;=$G$5,$G$6,0),)</f>
        <v>0</v>
      </c>
      <c r="B35" s="22" t="e">
        <f>IF($A35&lt;&gt;"",$E35*$F35,)</f>
        <v>#VALUE!</v>
      </c>
      <c r="C35" s="12" t="str">
        <f>IF($A35&lt;&gt;"",MINIFS(Merchant!$A:$A,Merchant!$C:$C,$G$2),)</f>
        <v/>
      </c>
      <c r="D35" s="12" t="s">
        <f>IF($A35&lt;&gt;"",$K35,)</f>
      </c>
      <c r="E35" s="12" t="str">
        <v/>
      </c>
      <c r="F35" s="11" t="str">
        <f>IF($A35&lt;&gt;"",MAXIFS(Token!$C:$C,Token!$A:$A,$D35),)</f>
        <v/>
      </c>
    </row>
    <row r="36">
      <c r="A36" s="32">
        <f>IF(IFERROR($H36,0)*$J36&gt;0,$L36/86400+DATE(1970,1,1)+IF($L36*1&gt;=$G$5,$G$6,0),)</f>
        <v>0</v>
      </c>
      <c r="B36" s="22" t="e">
        <f>IF($A36&lt;&gt;"",$E36*$F36,)</f>
        <v>#VALUE!</v>
      </c>
      <c r="C36" s="12" t="str">
        <f>IF($A36&lt;&gt;"",MINIFS(Merchant!$A:$A,Merchant!$C:$C,$G$2),)</f>
        <v/>
      </c>
      <c r="D36" s="12" t="s">
        <f>IF($A36&lt;&gt;"",$K36,)</f>
      </c>
      <c r="E36" s="12" t="str">
        <v/>
      </c>
      <c r="F36" s="11" t="str">
        <f>IF($A36&lt;&gt;"",MAXIFS(Token!$C:$C,Token!$A:$A,$D36),)</f>
        <v/>
      </c>
    </row>
    <row r="37">
      <c r="A37" s="32">
        <f>IF(IFERROR($H37,0)*$J37&gt;0,$L37/86400+DATE(1970,1,1)+IF($L37*1&gt;=$G$5,$G$6,0),)</f>
        <v>0</v>
      </c>
      <c r="B37" s="22" t="e">
        <f>IF($A37&lt;&gt;"",$E37*$F37,)</f>
        <v>#VALUE!</v>
      </c>
      <c r="C37" s="12" t="str">
        <f>IF($A37&lt;&gt;"",MINIFS(Merchant!$A:$A,Merchant!$C:$C,$G$2),)</f>
        <v/>
      </c>
      <c r="D37" s="12" t="s">
        <f>IF($A37&lt;&gt;"",$K37,)</f>
      </c>
      <c r="E37" s="12" t="str">
        <v/>
      </c>
      <c r="F37" s="11" t="str">
        <f>IF($A37&lt;&gt;"",MAXIFS(Token!$C:$C,Token!$A:$A,$D37),)</f>
        <v/>
      </c>
    </row>
    <row r="38">
      <c r="A38" s="32">
        <f>IF(IFERROR($H38,0)*$J38&gt;0,$L38/86400+DATE(1970,1,1)+IF($L38*1&gt;=$G$5,$G$6,0),)</f>
        <v>0</v>
      </c>
      <c r="B38" s="22" t="e">
        <f>IF($A38&lt;&gt;"",$E38*$F38,)</f>
        <v>#VALUE!</v>
      </c>
      <c r="C38" s="12" t="str">
        <f>IF($A38&lt;&gt;"",MINIFS(Merchant!$A:$A,Merchant!$C:$C,$G$2),)</f>
        <v/>
      </c>
      <c r="D38" s="12" t="s">
        <f>IF($A38&lt;&gt;"",$K38,)</f>
      </c>
      <c r="E38" s="12" t="str">
        <v/>
      </c>
      <c r="F38" s="11" t="str">
        <f>IF($A38&lt;&gt;"",MAXIFS(Token!$C:$C,Token!$A:$A,$D38),)</f>
        <v/>
      </c>
    </row>
    <row r="39">
      <c r="A39" s="32">
        <f>IF(IFERROR($H39,0)*$J39&gt;0,$L39/86400+DATE(1970,1,1)+IF($L39*1&gt;=$G$5,$G$6,0),)</f>
        <v>0</v>
      </c>
      <c r="B39" s="22" t="e">
        <f>IF($A39&lt;&gt;"",$E39*$F39,)</f>
        <v>#VALUE!</v>
      </c>
      <c r="C39" s="12" t="str">
        <f>IF($A39&lt;&gt;"",MINIFS(Merchant!$A:$A,Merchant!$C:$C,$G$2),)</f>
        <v/>
      </c>
      <c r="D39" s="12" t="s">
        <f>IF($A39&lt;&gt;"",$K39,)</f>
      </c>
      <c r="E39" s="12" t="str">
        <v/>
      </c>
      <c r="F39" s="11" t="str">
        <f>IF($A39&lt;&gt;"",MAXIFS(Token!$C:$C,Token!$A:$A,$D39),)</f>
        <v/>
      </c>
    </row>
    <row r="40">
      <c r="A40" s="32">
        <f>IF(IFERROR($H40,0)*$J40&gt;0,$L40/86400+DATE(1970,1,1)+IF($L40*1&gt;=$G$5,$G$6,0),)</f>
        <v>0</v>
      </c>
      <c r="B40" s="22" t="e">
        <f>IF($A40&lt;&gt;"",$E40*$F40,)</f>
        <v>#VALUE!</v>
      </c>
      <c r="C40" s="12" t="str">
        <f>IF($A40&lt;&gt;"",MINIFS(Merchant!$A:$A,Merchant!$C:$C,$G$2),)</f>
        <v/>
      </c>
      <c r="D40" s="12" t="s">
        <f>IF($A40&lt;&gt;"",$K40,)</f>
      </c>
      <c r="E40" s="12" t="str">
        <v/>
      </c>
      <c r="F40" s="11" t="str">
        <f>IF($A40&lt;&gt;"",MAXIFS(Token!$C:$C,Token!$A:$A,$D40),)</f>
        <v/>
      </c>
    </row>
    <row r="41">
      <c r="A41" s="32">
        <f>IF(IFERROR($H41,0)*$J41&gt;0,$L41/86400+DATE(1970,1,1)+IF($L41*1&gt;=$G$5,$G$6,0),)</f>
        <v>0</v>
      </c>
      <c r="B41" s="22" t="e">
        <f>IF($A41&lt;&gt;"",$E41*$F41,)</f>
        <v>#VALUE!</v>
      </c>
      <c r="C41" s="12" t="str">
        <f>IF($A41&lt;&gt;"",MINIFS(Merchant!$A:$A,Merchant!$C:$C,$G$2),)</f>
        <v/>
      </c>
      <c r="D41" s="12" t="s">
        <f>IF($A41&lt;&gt;"",$K41,)</f>
      </c>
      <c r="E41" s="12" t="str">
        <v/>
      </c>
      <c r="F41" s="11" t="str">
        <f>IF($A41&lt;&gt;"",MAXIFS(Token!$C:$C,Token!$A:$A,$D41),)</f>
        <v/>
      </c>
    </row>
    <row r="42">
      <c r="A42" s="32">
        <f>IF(IFERROR($H42,0)*$J42&gt;0,$L42/86400+DATE(1970,1,1)+IF($L42*1&gt;=$G$5,$G$6,0),)</f>
        <v>0</v>
      </c>
      <c r="B42" s="22" t="e">
        <f>IF($A42&lt;&gt;"",$E42*$F42,)</f>
        <v>#VALUE!</v>
      </c>
      <c r="C42" s="12" t="str">
        <f>IF($A42&lt;&gt;"",MINIFS(Merchant!$A:$A,Merchant!$C:$C,$G$2),)</f>
        <v/>
      </c>
      <c r="D42" s="12" t="s">
        <f>IF($A42&lt;&gt;"",$K42,)</f>
      </c>
      <c r="E42" s="12" t="str">
        <v/>
      </c>
      <c r="F42" s="11" t="str">
        <f>IF($A42&lt;&gt;"",MAXIFS(Token!$C:$C,Token!$A:$A,$D42),)</f>
        <v/>
      </c>
    </row>
    <row r="43">
      <c r="A43" s="32">
        <f>IF(IFERROR($H43,0)*$J43&gt;0,$L43/86400+DATE(1970,1,1)+IF($L43*1&gt;=$G$5,$G$6,0),)</f>
        <v>0</v>
      </c>
      <c r="B43" s="22" t="e">
        <f>IF($A43&lt;&gt;"",$E43*$F43,)</f>
        <v>#VALUE!</v>
      </c>
      <c r="C43" s="12" t="str">
        <f>IF($A43&lt;&gt;"",MINIFS(Merchant!$A:$A,Merchant!$C:$C,$G$2),)</f>
        <v/>
      </c>
      <c r="D43" s="12" t="s">
        <f>IF($A43&lt;&gt;"",$K43,)</f>
      </c>
      <c r="E43" s="12" t="str">
        <v/>
      </c>
      <c r="F43" s="11" t="str">
        <f>IF($A43&lt;&gt;"",MAXIFS(Token!$C:$C,Token!$A:$A,$D43),)</f>
        <v/>
      </c>
    </row>
    <row r="44">
      <c r="A44" s="32">
        <f>IF(IFERROR($H44,0)*$J44&gt;0,$L44/86400+DATE(1970,1,1)+IF($L44*1&gt;=$G$5,$G$6,0),)</f>
        <v>0</v>
      </c>
      <c r="B44" s="22" t="e">
        <f>IF($A44&lt;&gt;"",$E44*$F44,)</f>
        <v>#VALUE!</v>
      </c>
      <c r="C44" s="12" t="str">
        <f>IF($A44&lt;&gt;"",MINIFS(Merchant!$A:$A,Merchant!$C:$C,$G$2),)</f>
        <v/>
      </c>
      <c r="D44" s="12" t="s">
        <f>IF($A44&lt;&gt;"",$K44,)</f>
      </c>
      <c r="E44" s="12" t="str">
        <v/>
      </c>
      <c r="F44" s="11" t="str">
        <f>IF($A44&lt;&gt;"",MAXIFS(Token!$C:$C,Token!$A:$A,$D44),)</f>
        <v/>
      </c>
    </row>
    <row r="45">
      <c r="A45" s="32">
        <f>IF(IFERROR($H45,0)*$J45&gt;0,$L45/86400+DATE(1970,1,1)+IF($L45*1&gt;=$G$5,$G$6,0),)</f>
        <v>0</v>
      </c>
      <c r="B45" s="22" t="e">
        <f>IF($A45&lt;&gt;"",$E45*$F45,)</f>
        <v>#VALUE!</v>
      </c>
      <c r="C45" s="12" t="str">
        <f>IF($A45&lt;&gt;"",MINIFS(Merchant!$A:$A,Merchant!$C:$C,$G$2),)</f>
        <v/>
      </c>
      <c r="D45" s="12" t="s">
        <f>IF($A45&lt;&gt;"",$K45,)</f>
      </c>
      <c r="E45" s="12" t="str">
        <v/>
      </c>
      <c r="F45" s="11" t="str">
        <f>IF($A45&lt;&gt;"",MAXIFS(Token!$C:$C,Token!$A:$A,$D45),)</f>
        <v/>
      </c>
    </row>
    <row r="46">
      <c r="A46" s="32">
        <f>IF(IFERROR($H46,0)*$J46&gt;0,$L46/86400+DATE(1970,1,1)+IF($L46*1&gt;=$G$5,$G$6,0),)</f>
        <v>0</v>
      </c>
      <c r="B46" s="22" t="e">
        <f>IF($A46&lt;&gt;"",$E46*$F46,)</f>
        <v>#VALUE!</v>
      </c>
      <c r="C46" s="12" t="str">
        <f>IF($A46&lt;&gt;"",MINIFS(Merchant!$A:$A,Merchant!$C:$C,$G$2),)</f>
        <v/>
      </c>
      <c r="D46" s="12" t="s">
        <f>IF($A46&lt;&gt;"",$K46,)</f>
      </c>
      <c r="E46" s="12" t="str">
        <v/>
      </c>
      <c r="F46" s="11" t="str">
        <f>IF($A46&lt;&gt;"",MAXIFS(Token!$C:$C,Token!$A:$A,$D46),)</f>
        <v/>
      </c>
    </row>
    <row r="47">
      <c r="A47" s="32">
        <f>IF(IFERROR($H47,0)*$J47&gt;0,$L47/86400+DATE(1970,1,1)+IF($L47*1&gt;=$G$5,$G$6,0),)</f>
        <v>0</v>
      </c>
      <c r="B47" s="22" t="e">
        <f>IF($A47&lt;&gt;"",$E47*$F47,)</f>
        <v>#VALUE!</v>
      </c>
      <c r="C47" s="12" t="str">
        <f>IF($A47&lt;&gt;"",MINIFS(Merchant!$A:$A,Merchant!$C:$C,$G$2),)</f>
        <v/>
      </c>
      <c r="D47" s="12" t="s">
        <f>IF($A47&lt;&gt;"",$K47,)</f>
      </c>
      <c r="E47" s="12" t="str">
        <v/>
      </c>
      <c r="F47" s="11" t="str">
        <f>IF($A47&lt;&gt;"",MAXIFS(Token!$C:$C,Token!$A:$A,$D47),)</f>
        <v/>
      </c>
    </row>
    <row r="48">
      <c r="A48" s="32">
        <f>IF(IFERROR($H48,0)*$J48&gt;0,$L48/86400+DATE(1970,1,1)+IF($L48*1&gt;=$G$5,$G$6,0),)</f>
        <v>0</v>
      </c>
      <c r="B48" s="22" t="e">
        <f>IF($A48&lt;&gt;"",$E48*$F48,)</f>
        <v>#VALUE!</v>
      </c>
      <c r="C48" s="12" t="str">
        <f>IF($A48&lt;&gt;"",MINIFS(Merchant!$A:$A,Merchant!$C:$C,$G$2),)</f>
        <v/>
      </c>
      <c r="D48" s="12" t="s">
        <f>IF($A48&lt;&gt;"",$K48,)</f>
      </c>
      <c r="E48" s="12" t="str">
        <v/>
      </c>
      <c r="F48" s="11" t="str">
        <f>IF($A48&lt;&gt;"",MAXIFS(Token!$C:$C,Token!$A:$A,$D48),)</f>
        <v/>
      </c>
    </row>
    <row r="49">
      <c r="A49" s="32">
        <f>IF(IFERROR($H49,0)*$J49&gt;0,$L49/86400+DATE(1970,1,1)+IF($L49*1&gt;=$G$5,$G$6,0),)</f>
        <v>0</v>
      </c>
      <c r="B49" s="22" t="e">
        <f>IF($A49&lt;&gt;"",$E49*$F49,)</f>
        <v>#VALUE!</v>
      </c>
      <c r="C49" s="12" t="str">
        <f>IF($A49&lt;&gt;"",MINIFS(Merchant!$A:$A,Merchant!$C:$C,$G$2),)</f>
        <v/>
      </c>
      <c r="D49" s="12" t="s">
        <f>IF($A49&lt;&gt;"",$K49,)</f>
      </c>
      <c r="E49" s="12" t="str">
        <v/>
      </c>
      <c r="F49" s="11" t="str">
        <f>IF($A49&lt;&gt;"",MAXIFS(Token!$C:$C,Token!$A:$A,$D49),)</f>
        <v/>
      </c>
    </row>
    <row r="50">
      <c r="A50" s="32">
        <f>IF(IFERROR($H50,0)*$J50&gt;0,$L50/86400+DATE(1970,1,1)+IF($L50*1&gt;=$G$5,$G$6,0),)</f>
        <v>0</v>
      </c>
      <c r="B50" s="22" t="e">
        <f>IF($A50&lt;&gt;"",$E50*$F50,)</f>
        <v>#VALUE!</v>
      </c>
      <c r="C50" s="12" t="str">
        <f>IF($A50&lt;&gt;"",MINIFS(Merchant!$A:$A,Merchant!$C:$C,$G$2),)</f>
        <v/>
      </c>
      <c r="D50" s="12" t="s">
        <f>IF($A50&lt;&gt;"",$K50,)</f>
      </c>
      <c r="E50" s="12" t="str">
        <v/>
      </c>
      <c r="F50" s="11" t="str">
        <f>IF($A50&lt;&gt;"",MAXIFS(Token!$C:$C,Token!$A:$A,$D50),)</f>
        <v/>
      </c>
    </row>
    <row r="51">
      <c r="A51" s="32">
        <f>IF(IFERROR($H51,0)*$J51&gt;0,$L51/86400+DATE(1970,1,1)+IF($L51*1&gt;=$G$5,$G$6,0),)</f>
        <v>0</v>
      </c>
      <c r="B51" s="22" t="e">
        <f>IF($A51&lt;&gt;"",$E51*$F51,)</f>
        <v>#VALUE!</v>
      </c>
      <c r="C51" s="12" t="str">
        <f>IF($A51&lt;&gt;"",MINIFS(Merchant!$A:$A,Merchant!$C:$C,$G$2),)</f>
        <v/>
      </c>
      <c r="D51" s="12" t="s">
        <f>IF($A51&lt;&gt;"",$K51,)</f>
      </c>
      <c r="E51" s="12" t="str">
        <v/>
      </c>
      <c r="F51" s="11" t="str">
        <f>IF($A51&lt;&gt;"",MAXIFS(Token!$C:$C,Token!$A:$A,$D51),)</f>
        <v/>
      </c>
    </row>
    <row r="52">
      <c r="A52" s="32" t="e">
        <f>IF(IFERROR($H52,0)*$J52&gt;0,$L52/86400+DATE(1970,1,1)+IF($L52*1&gt;=$G$5,$G$6,0),)</f>
        <v>#VALUE!</v>
      </c>
      <c r="B52" s="22" t="e">
        <f>IF($A52&lt;&gt;"",$E52*$F52,)</f>
        <v>#VALUE!</v>
      </c>
      <c r="C52" s="12" t="str">
        <f>IF($A52&lt;&gt;"",MINIFS(Merchant!$A:$A,Merchant!$C:$C,$G$2),)</f>
        <v/>
      </c>
      <c r="D52" s="12" t="e">
        <f>IF($A52&lt;&gt;"",$K52,)</f>
        <v>#VALUE!</v>
      </c>
      <c r="E52" s="12" t="str">
        <v/>
      </c>
      <c r="F52" s="11" t="str">
        <f>IF($A52&lt;&gt;"",MAXIFS(Token!$C:$C,Token!$A:$A,$D52),)</f>
        <v/>
      </c>
      <c r="H52" s="5" t="str">
        <f>IFERROR(__xludf.DUMMYFUNCTION("IF(AND($G$11,INDEX(I:I,ROW()-1)&lt;&gt;""""),ImportJSON(""https://public-api.solscan.io/account/splTransfers?account=""&amp;$G$2&amp;""&amp;fromTime=""&amp;TO_TEXT($G$3)&amp;""&amp;toTime=""&amp;TO_TEXT($G$4)&amp;""&amp;offset=""&amp;ROW()-2&amp;""&amp;limit=50""&amp;$G$7,TEXTJOIN("","",1,$H$1:$M$1),""noHeaders"&amp;"""),)"),"")</f>
        <v/>
      </c>
    </row>
    <row r="53">
      <c r="A53" s="32">
        <f>IF(IFERROR($H53,0)*$J53&gt;0,$L53/86400+DATE(1970,1,1)+IF($L53*1&gt;=$G$5,$G$6,0),)</f>
        <v>0</v>
      </c>
      <c r="B53" s="22" t="e">
        <f>IF($A53&lt;&gt;"",$E53*$F53,)</f>
        <v>#VALUE!</v>
      </c>
      <c r="C53" s="12" t="str">
        <f>IF($A53&lt;&gt;"",MINIFS(Merchant!$A:$A,Merchant!$C:$C,$G$2),)</f>
        <v/>
      </c>
      <c r="D53" s="12" t="s">
        <f>IF($A53&lt;&gt;"",$K53,)</f>
      </c>
      <c r="E53" s="12" t="str">
        <v/>
      </c>
      <c r="F53" s="11" t="str">
        <f>IF($A53&lt;&gt;"",MAXIFS(Token!$C:$C,Token!$A:$A,$D53),)</f>
        <v/>
      </c>
    </row>
    <row r="54">
      <c r="A54" s="32">
        <f>IF(IFERROR($H54,0)*$J54&gt;0,$L54/86400+DATE(1970,1,1)+IF($L54*1&gt;=$G$5,$G$6,0),)</f>
        <v>0</v>
      </c>
      <c r="B54" s="22" t="e">
        <f>IF($A54&lt;&gt;"",$E54*$F54,)</f>
        <v>#VALUE!</v>
      </c>
      <c r="C54" s="12" t="str">
        <f>IF($A54&lt;&gt;"",MINIFS(Merchant!$A:$A,Merchant!$C:$C,$G$2),)</f>
        <v/>
      </c>
      <c r="D54" s="12" t="s">
        <f>IF($A54&lt;&gt;"",$K54,)</f>
      </c>
      <c r="E54" s="12" t="str">
        <v/>
      </c>
      <c r="F54" s="11" t="str">
        <f>IF($A54&lt;&gt;"",MAXIFS(Token!$C:$C,Token!$A:$A,$D54),)</f>
        <v/>
      </c>
    </row>
    <row r="55">
      <c r="A55" s="32">
        <f>IF(IFERROR($H55,0)*$J55&gt;0,$L55/86400+DATE(1970,1,1)+IF($L55*1&gt;=$G$5,$G$6,0),)</f>
        <v>0</v>
      </c>
      <c r="B55" s="22" t="e">
        <f>IF($A55&lt;&gt;"",$E55*$F55,)</f>
        <v>#VALUE!</v>
      </c>
      <c r="C55" s="12" t="str">
        <f>IF($A55&lt;&gt;"",MINIFS(Merchant!$A:$A,Merchant!$C:$C,$G$2),)</f>
        <v/>
      </c>
      <c r="D55" s="12" t="s">
        <f>IF($A55&lt;&gt;"",$K55,)</f>
      </c>
      <c r="E55" s="12" t="str">
        <v/>
      </c>
      <c r="F55" s="11" t="str">
        <f>IF($A55&lt;&gt;"",MAXIFS(Token!$C:$C,Token!$A:$A,$D55),)</f>
        <v/>
      </c>
    </row>
    <row r="56">
      <c r="A56" s="32">
        <f>IF(IFERROR($H56,0)*$J56&gt;0,$L56/86400+DATE(1970,1,1)+IF($L56*1&gt;=$G$5,$G$6,0),)</f>
        <v>0</v>
      </c>
      <c r="B56" s="22" t="e">
        <f>IF($A56&lt;&gt;"",$E56*$F56,)</f>
        <v>#VALUE!</v>
      </c>
      <c r="C56" s="12" t="str">
        <f>IF($A56&lt;&gt;"",MINIFS(Merchant!$A:$A,Merchant!$C:$C,$G$2),)</f>
        <v/>
      </c>
      <c r="D56" s="12" t="s">
        <f>IF($A56&lt;&gt;"",$K56,)</f>
      </c>
      <c r="E56" s="12" t="str">
        <v/>
      </c>
      <c r="F56" s="11" t="str">
        <f>IF($A56&lt;&gt;"",MAXIFS(Token!$C:$C,Token!$A:$A,$D56),)</f>
        <v/>
      </c>
    </row>
    <row r="57">
      <c r="A57" s="32">
        <f>IF(IFERROR($H57,0)*$J57&gt;0,$L57/86400+DATE(1970,1,1)+IF($L57*1&gt;=$G$5,$G$6,0),)</f>
        <v>0</v>
      </c>
      <c r="B57" s="22" t="e">
        <f>IF($A57&lt;&gt;"",$E57*$F57,)</f>
        <v>#VALUE!</v>
      </c>
      <c r="C57" s="12" t="str">
        <f>IF($A57&lt;&gt;"",MINIFS(Merchant!$A:$A,Merchant!$C:$C,$G$2),)</f>
        <v/>
      </c>
      <c r="D57" s="12" t="s">
        <f>IF($A57&lt;&gt;"",$K57,)</f>
      </c>
      <c r="E57" s="12" t="str">
        <v/>
      </c>
      <c r="F57" s="11" t="str">
        <f>IF($A57&lt;&gt;"",MAXIFS(Token!$C:$C,Token!$A:$A,$D57),)</f>
        <v/>
      </c>
    </row>
    <row r="58">
      <c r="A58" s="32">
        <f>IF(IFERROR($H58,0)*$J58&gt;0,$L58/86400+DATE(1970,1,1)+IF($L58*1&gt;=$G$5,$G$6,0),)</f>
        <v>0</v>
      </c>
      <c r="B58" s="22" t="e">
        <f>IF($A58&lt;&gt;"",$E58*$F58,)</f>
        <v>#VALUE!</v>
      </c>
      <c r="C58" s="12" t="str">
        <f>IF($A58&lt;&gt;"",MINIFS(Merchant!$A:$A,Merchant!$C:$C,$G$2),)</f>
        <v/>
      </c>
      <c r="D58" s="12" t="s">
        <f>IF($A58&lt;&gt;"",$K58,)</f>
      </c>
      <c r="E58" s="12" t="str">
        <v/>
      </c>
      <c r="F58" s="11" t="str">
        <f>IF($A58&lt;&gt;"",MAXIFS(Token!$C:$C,Token!$A:$A,$D58),)</f>
        <v/>
      </c>
    </row>
    <row r="59">
      <c r="A59" s="32">
        <f>IF(IFERROR($H59,0)*$J59&gt;0,$L59/86400+DATE(1970,1,1)+IF($L59*1&gt;=$G$5,$G$6,0),)</f>
        <v>0</v>
      </c>
      <c r="B59" s="22" t="e">
        <f>IF($A59&lt;&gt;"",$E59*$F59,)</f>
        <v>#VALUE!</v>
      </c>
      <c r="C59" s="12" t="str">
        <f>IF($A59&lt;&gt;"",MINIFS(Merchant!$A:$A,Merchant!$C:$C,$G$2),)</f>
        <v/>
      </c>
      <c r="D59" s="12" t="s">
        <f>IF($A59&lt;&gt;"",$K59,)</f>
      </c>
      <c r="E59" s="12" t="str">
        <v/>
      </c>
      <c r="F59" s="11" t="str">
        <f>IF($A59&lt;&gt;"",MAXIFS(Token!$C:$C,Token!$A:$A,$D59),)</f>
        <v/>
      </c>
    </row>
    <row r="60">
      <c r="A60" s="32">
        <f>IF(IFERROR($H60,0)*$J60&gt;0,$L60/86400+DATE(1970,1,1)+IF($L60*1&gt;=$G$5,$G$6,0),)</f>
        <v>0</v>
      </c>
      <c r="B60" s="22" t="e">
        <f>IF($A60&lt;&gt;"",$E60*$F60,)</f>
        <v>#VALUE!</v>
      </c>
      <c r="C60" s="12" t="str">
        <f>IF($A60&lt;&gt;"",MINIFS(Merchant!$A:$A,Merchant!$C:$C,$G$2),)</f>
        <v/>
      </c>
      <c r="D60" s="12" t="s">
        <f>IF($A60&lt;&gt;"",$K60,)</f>
      </c>
      <c r="E60" s="12" t="str">
        <v/>
      </c>
      <c r="F60" s="11" t="str">
        <f>IF($A60&lt;&gt;"",MAXIFS(Token!$C:$C,Token!$A:$A,$D60),)</f>
        <v/>
      </c>
    </row>
    <row r="61">
      <c r="A61" s="32">
        <f>IF(IFERROR($H61,0)*$J61&gt;0,$L61/86400+DATE(1970,1,1)+IF($L61*1&gt;=$G$5,$G$6,0),)</f>
        <v>0</v>
      </c>
      <c r="B61" s="22" t="e">
        <f>IF($A61&lt;&gt;"",$E61*$F61,)</f>
        <v>#VALUE!</v>
      </c>
      <c r="C61" s="12" t="str">
        <f>IF($A61&lt;&gt;"",MINIFS(Merchant!$A:$A,Merchant!$C:$C,$G$2),)</f>
        <v/>
      </c>
      <c r="D61" s="12" t="s">
        <f>IF($A61&lt;&gt;"",$K61,)</f>
      </c>
      <c r="E61" s="12" t="str">
        <v/>
      </c>
      <c r="F61" s="11" t="str">
        <f>IF($A61&lt;&gt;"",MAXIFS(Token!$C:$C,Token!$A:$A,$D61),)</f>
        <v/>
      </c>
    </row>
    <row r="62">
      <c r="A62" s="32">
        <f>IF(IFERROR($H62,0)*$J62&gt;0,$L62/86400+DATE(1970,1,1)+IF($L62*1&gt;=$G$5,$G$6,0),)</f>
        <v>0</v>
      </c>
      <c r="B62" s="22" t="e">
        <f>IF($A62&lt;&gt;"",$E62*$F62,)</f>
        <v>#VALUE!</v>
      </c>
      <c r="C62" s="12" t="str">
        <f>IF($A62&lt;&gt;"",MINIFS(Merchant!$A:$A,Merchant!$C:$C,$G$2),)</f>
        <v/>
      </c>
      <c r="D62" s="12" t="s">
        <f>IF($A62&lt;&gt;"",$K62,)</f>
      </c>
      <c r="E62" s="12" t="str">
        <v/>
      </c>
      <c r="F62" s="11" t="str">
        <f>IF($A62&lt;&gt;"",MAXIFS(Token!$C:$C,Token!$A:$A,$D62),)</f>
        <v/>
      </c>
    </row>
    <row r="63">
      <c r="A63" s="32">
        <f>IF(IFERROR($H63,0)*$J63&gt;0,$L63/86400+DATE(1970,1,1)+IF($L63*1&gt;=$G$5,$G$6,0),)</f>
        <v>0</v>
      </c>
      <c r="B63" s="22" t="e">
        <f>IF($A63&lt;&gt;"",$E63*$F63,)</f>
        <v>#VALUE!</v>
      </c>
      <c r="C63" s="12" t="str">
        <f>IF($A63&lt;&gt;"",MINIFS(Merchant!$A:$A,Merchant!$C:$C,$G$2),)</f>
        <v/>
      </c>
      <c r="D63" s="12" t="s">
        <f>IF($A63&lt;&gt;"",$K63,)</f>
      </c>
      <c r="E63" s="12" t="str">
        <v/>
      </c>
      <c r="F63" s="11" t="str">
        <f>IF($A63&lt;&gt;"",MAXIFS(Token!$C:$C,Token!$A:$A,$D63),)</f>
        <v/>
      </c>
    </row>
    <row r="64">
      <c r="A64" s="32">
        <f>IF(IFERROR($H64,0)*$J64&gt;0,$L64/86400+DATE(1970,1,1)+IF($L64*1&gt;=$G$5,$G$6,0),)</f>
        <v>0</v>
      </c>
      <c r="B64" s="22" t="e">
        <f>IF($A64&lt;&gt;"",$E64*$F64,)</f>
        <v>#VALUE!</v>
      </c>
      <c r="C64" s="12" t="str">
        <f>IF($A64&lt;&gt;"",MINIFS(Merchant!$A:$A,Merchant!$C:$C,$G$2),)</f>
        <v/>
      </c>
      <c r="D64" s="12" t="s">
        <f>IF($A64&lt;&gt;"",$K64,)</f>
      </c>
      <c r="E64" s="12" t="str">
        <v/>
      </c>
      <c r="F64" s="11" t="str">
        <f>IF($A64&lt;&gt;"",MAXIFS(Token!$C:$C,Token!$A:$A,$D64),)</f>
        <v/>
      </c>
    </row>
    <row r="65">
      <c r="A65" s="32">
        <f>IF(IFERROR($H65,0)*$J65&gt;0,$L65/86400+DATE(1970,1,1)+IF($L65*1&gt;=$G$5,$G$6,0),)</f>
        <v>0</v>
      </c>
      <c r="B65" s="22" t="e">
        <f>IF($A65&lt;&gt;"",$E65*$F65,)</f>
        <v>#VALUE!</v>
      </c>
      <c r="C65" s="12" t="str">
        <f>IF($A65&lt;&gt;"",MINIFS(Merchant!$A:$A,Merchant!$C:$C,$G$2),)</f>
        <v/>
      </c>
      <c r="D65" s="12" t="s">
        <f>IF($A65&lt;&gt;"",$K65,)</f>
      </c>
      <c r="E65" s="12" t="str">
        <v/>
      </c>
      <c r="F65" s="11" t="str">
        <f>IF($A65&lt;&gt;"",MAXIFS(Token!$C:$C,Token!$A:$A,$D65),)</f>
        <v/>
      </c>
    </row>
    <row r="66">
      <c r="A66" s="32">
        <f>IF(IFERROR($H66,0)*$J66&gt;0,$L66/86400+DATE(1970,1,1)+IF($L66*1&gt;=$G$5,$G$6,0),)</f>
        <v>0</v>
      </c>
      <c r="B66" s="22" t="e">
        <f>IF($A66&lt;&gt;"",$E66*$F66,)</f>
        <v>#VALUE!</v>
      </c>
      <c r="C66" s="12" t="str">
        <f>IF($A66&lt;&gt;"",MINIFS(Merchant!$A:$A,Merchant!$C:$C,$G$2),)</f>
        <v/>
      </c>
      <c r="D66" s="12" t="s">
        <f>IF($A66&lt;&gt;"",$K66,)</f>
      </c>
      <c r="E66" s="12" t="str">
        <v/>
      </c>
      <c r="F66" s="11" t="str">
        <f>IF($A66&lt;&gt;"",MAXIFS(Token!$C:$C,Token!$A:$A,$D66),)</f>
        <v/>
      </c>
    </row>
    <row r="67">
      <c r="A67" s="32">
        <f>IF(IFERROR($H67,0)*$J67&gt;0,$L67/86400+DATE(1970,1,1)+IF($L67*1&gt;=$G$5,$G$6,0),)</f>
        <v>0</v>
      </c>
      <c r="B67" s="22" t="e">
        <f>IF($A67&lt;&gt;"",$E67*$F67,)</f>
        <v>#VALUE!</v>
      </c>
      <c r="C67" s="12" t="str">
        <f>IF($A67&lt;&gt;"",MINIFS(Merchant!$A:$A,Merchant!$C:$C,$G$2),)</f>
        <v/>
      </c>
      <c r="D67" s="12" t="s">
        <f>IF($A67&lt;&gt;"",$K67,)</f>
      </c>
      <c r="E67" s="12" t="str">
        <v/>
      </c>
      <c r="F67" s="11" t="str">
        <f>IF($A67&lt;&gt;"",MAXIFS(Token!$C:$C,Token!$A:$A,$D67),)</f>
        <v/>
      </c>
    </row>
    <row r="68">
      <c r="A68" s="32">
        <f>IF(IFERROR($H68,0)*$J68&gt;0,$L68/86400+DATE(1970,1,1)+IF($L68*1&gt;=$G$5,$G$6,0),)</f>
        <v>0</v>
      </c>
      <c r="B68" s="22" t="e">
        <f>IF($A68&lt;&gt;"",$E68*$F68,)</f>
        <v>#VALUE!</v>
      </c>
      <c r="C68" s="12" t="str">
        <f>IF($A68&lt;&gt;"",MINIFS(Merchant!$A:$A,Merchant!$C:$C,$G$2),)</f>
        <v/>
      </c>
      <c r="D68" s="12" t="s">
        <f>IF($A68&lt;&gt;"",$K68,)</f>
      </c>
      <c r="E68" s="12" t="str">
        <v/>
      </c>
      <c r="F68" s="11" t="str">
        <f>IF($A68&lt;&gt;"",MAXIFS(Token!$C:$C,Token!$A:$A,$D68),)</f>
        <v/>
      </c>
    </row>
    <row r="69">
      <c r="A69" s="32">
        <f>IF(IFERROR($H69,0)*$J69&gt;0,$L69/86400+DATE(1970,1,1)+IF($L69*1&gt;=$G$5,$G$6,0),)</f>
        <v>0</v>
      </c>
      <c r="B69" s="22" t="e">
        <f>IF($A69&lt;&gt;"",$E69*$F69,)</f>
        <v>#VALUE!</v>
      </c>
      <c r="C69" s="12" t="str">
        <f>IF($A69&lt;&gt;"",MINIFS(Merchant!$A:$A,Merchant!$C:$C,$G$2),)</f>
        <v/>
      </c>
      <c r="D69" s="12" t="s">
        <f>IF($A69&lt;&gt;"",$K69,)</f>
      </c>
      <c r="E69" s="12" t="str">
        <v/>
      </c>
      <c r="F69" s="11" t="str">
        <f>IF($A69&lt;&gt;"",MAXIFS(Token!$C:$C,Token!$A:$A,$D69),)</f>
        <v/>
      </c>
    </row>
    <row r="70">
      <c r="A70" s="32">
        <f>IF(IFERROR($H70,0)*$J70&gt;0,$L70/86400+DATE(1970,1,1)+IF($L70*1&gt;=$G$5,$G$6,0),)</f>
        <v>0</v>
      </c>
      <c r="B70" s="22" t="e">
        <f>IF($A70&lt;&gt;"",$E70*$F70,)</f>
        <v>#VALUE!</v>
      </c>
      <c r="C70" s="12" t="str">
        <f>IF($A70&lt;&gt;"",MINIFS(Merchant!$A:$A,Merchant!$C:$C,$G$2),)</f>
        <v/>
      </c>
      <c r="D70" s="12" t="s">
        <f>IF($A70&lt;&gt;"",$K70,)</f>
      </c>
      <c r="E70" s="12" t="str">
        <v/>
      </c>
      <c r="F70" s="11" t="str">
        <f>IF($A70&lt;&gt;"",MAXIFS(Token!$C:$C,Token!$A:$A,$D70),)</f>
        <v/>
      </c>
    </row>
    <row r="71">
      <c r="A71" s="32">
        <f>IF(IFERROR($H71,0)*$J71&gt;0,$L71/86400+DATE(1970,1,1)+IF($L71*1&gt;=$G$5,$G$6,0),)</f>
        <v>0</v>
      </c>
      <c r="B71" s="22" t="e">
        <f>IF($A71&lt;&gt;"",$E71*$F71,)</f>
        <v>#VALUE!</v>
      </c>
      <c r="C71" s="12" t="str">
        <f>IF($A71&lt;&gt;"",MINIFS(Merchant!$A:$A,Merchant!$C:$C,$G$2),)</f>
        <v/>
      </c>
      <c r="D71" s="12" t="s">
        <f>IF($A71&lt;&gt;"",$K71,)</f>
      </c>
      <c r="E71" s="12" t="str">
        <v/>
      </c>
      <c r="F71" s="11" t="str">
        <f>IF($A71&lt;&gt;"",MAXIFS(Token!$C:$C,Token!$A:$A,$D71),)</f>
        <v/>
      </c>
    </row>
    <row r="72">
      <c r="A72" s="32">
        <f>IF(IFERROR($H72,0)*$J72&gt;0,$L72/86400+DATE(1970,1,1)+IF($L72*1&gt;=$G$5,$G$6,0),)</f>
        <v>0</v>
      </c>
      <c r="B72" s="22" t="e">
        <f>IF($A72&lt;&gt;"",$E72*$F72,)</f>
        <v>#VALUE!</v>
      </c>
      <c r="C72" s="12" t="str">
        <f>IF($A72&lt;&gt;"",MINIFS(Merchant!$A:$A,Merchant!$C:$C,$G$2),)</f>
        <v/>
      </c>
      <c r="D72" s="12" t="s">
        <f>IF($A72&lt;&gt;"",$K72,)</f>
      </c>
      <c r="E72" s="12" t="str">
        <v/>
      </c>
      <c r="F72" s="11" t="str">
        <f>IF($A72&lt;&gt;"",MAXIFS(Token!$C:$C,Token!$A:$A,$D72),)</f>
        <v/>
      </c>
    </row>
    <row r="73">
      <c r="A73" s="32">
        <f>IF(IFERROR($H73,0)*$J73&gt;0,$L73/86400+DATE(1970,1,1)+IF($L73*1&gt;=$G$5,$G$6,0),)</f>
        <v>0</v>
      </c>
      <c r="B73" s="22" t="e">
        <f>IF($A73&lt;&gt;"",$E73*$F73,)</f>
        <v>#VALUE!</v>
      </c>
      <c r="C73" s="12" t="str">
        <f>IF($A73&lt;&gt;"",MINIFS(Merchant!$A:$A,Merchant!$C:$C,$G$2),)</f>
        <v/>
      </c>
      <c r="D73" s="12" t="s">
        <f>IF($A73&lt;&gt;"",$K73,)</f>
      </c>
      <c r="E73" s="12" t="str">
        <v/>
      </c>
      <c r="F73" s="11" t="str">
        <f>IF($A73&lt;&gt;"",MAXIFS(Token!$C:$C,Token!$A:$A,$D73),)</f>
        <v/>
      </c>
    </row>
    <row r="74">
      <c r="A74" s="32">
        <f>IF(IFERROR($H74,0)*$J74&gt;0,$L74/86400+DATE(1970,1,1)+IF($L74*1&gt;=$G$5,$G$6,0),)</f>
        <v>0</v>
      </c>
      <c r="B74" s="22" t="e">
        <f>IF($A74&lt;&gt;"",$E74*$F74,)</f>
        <v>#VALUE!</v>
      </c>
      <c r="C74" s="12" t="str">
        <f>IF($A74&lt;&gt;"",MINIFS(Merchant!$A:$A,Merchant!$C:$C,$G$2),)</f>
        <v/>
      </c>
      <c r="D74" s="12" t="s">
        <f>IF($A74&lt;&gt;"",$K74,)</f>
      </c>
      <c r="E74" s="12" t="str">
        <v/>
      </c>
      <c r="F74" s="11" t="str">
        <f>IF($A74&lt;&gt;"",MAXIFS(Token!$C:$C,Token!$A:$A,$D74),)</f>
        <v/>
      </c>
    </row>
    <row r="75">
      <c r="A75" s="32">
        <f>IF(IFERROR($H75,0)*$J75&gt;0,$L75/86400+DATE(1970,1,1)+IF($L75*1&gt;=$G$5,$G$6,0),)</f>
        <v>0</v>
      </c>
      <c r="B75" s="22" t="e">
        <f>IF($A75&lt;&gt;"",$E75*$F75,)</f>
        <v>#VALUE!</v>
      </c>
      <c r="C75" s="12" t="str">
        <f>IF($A75&lt;&gt;"",MINIFS(Merchant!$A:$A,Merchant!$C:$C,$G$2),)</f>
        <v/>
      </c>
      <c r="D75" s="12" t="s">
        <f>IF($A75&lt;&gt;"",$K75,)</f>
      </c>
      <c r="E75" s="12" t="str">
        <v/>
      </c>
      <c r="F75" s="11" t="str">
        <f>IF($A75&lt;&gt;"",MAXIFS(Token!$C:$C,Token!$A:$A,$D75),)</f>
        <v/>
      </c>
    </row>
    <row r="76">
      <c r="A76" s="32">
        <f>IF(IFERROR($H76,0)*$J76&gt;0,$L76/86400+DATE(1970,1,1)+IF($L76*1&gt;=$G$5,$G$6,0),)</f>
        <v>0</v>
      </c>
      <c r="B76" s="22" t="e">
        <f>IF($A76&lt;&gt;"",$E76*$F76,)</f>
        <v>#VALUE!</v>
      </c>
      <c r="C76" s="12" t="str">
        <f>IF($A76&lt;&gt;"",MINIFS(Merchant!$A:$A,Merchant!$C:$C,$G$2),)</f>
        <v/>
      </c>
      <c r="D76" s="12" t="s">
        <f>IF($A76&lt;&gt;"",$K76,)</f>
      </c>
      <c r="E76" s="12" t="str">
        <v/>
      </c>
      <c r="F76" s="11" t="str">
        <f>IF($A76&lt;&gt;"",MAXIFS(Token!$C:$C,Token!$A:$A,$D76),)</f>
        <v/>
      </c>
    </row>
    <row r="77">
      <c r="A77" s="32">
        <f>IF(IFERROR($H77,0)*$J77&gt;0,$L77/86400+DATE(1970,1,1)+IF($L77*1&gt;=$G$5,$G$6,0),)</f>
        <v>0</v>
      </c>
      <c r="B77" s="22" t="e">
        <f>IF($A77&lt;&gt;"",$E77*$F77,)</f>
        <v>#VALUE!</v>
      </c>
      <c r="C77" s="12" t="str">
        <f>IF($A77&lt;&gt;"",MINIFS(Merchant!$A:$A,Merchant!$C:$C,$G$2),)</f>
        <v/>
      </c>
      <c r="D77" s="12" t="s">
        <f>IF($A77&lt;&gt;"",$K77,)</f>
      </c>
      <c r="E77" s="12" t="str">
        <v/>
      </c>
      <c r="F77" s="11" t="str">
        <f>IF($A77&lt;&gt;"",MAXIFS(Token!$C:$C,Token!$A:$A,$D77),)</f>
        <v/>
      </c>
    </row>
    <row r="78">
      <c r="A78" s="32">
        <f>IF(IFERROR($H78,0)*$J78&gt;0,$L78/86400+DATE(1970,1,1)+IF($L78*1&gt;=$G$5,$G$6,0),)</f>
        <v>0</v>
      </c>
      <c r="B78" s="22" t="e">
        <f>IF($A78&lt;&gt;"",$E78*$F78,)</f>
        <v>#VALUE!</v>
      </c>
      <c r="C78" s="12" t="str">
        <f>IF($A78&lt;&gt;"",MINIFS(Merchant!$A:$A,Merchant!$C:$C,$G$2),)</f>
        <v/>
      </c>
      <c r="D78" s="12" t="s">
        <f>IF($A78&lt;&gt;"",$K78,)</f>
      </c>
      <c r="E78" s="12" t="str">
        <v/>
      </c>
      <c r="F78" s="11" t="str">
        <f>IF($A78&lt;&gt;"",MAXIFS(Token!$C:$C,Token!$A:$A,$D78),)</f>
        <v/>
      </c>
    </row>
    <row r="79">
      <c r="A79" s="32">
        <f>IF(IFERROR($H79,0)*$J79&gt;0,$L79/86400+DATE(1970,1,1)+IF($L79*1&gt;=$G$5,$G$6,0),)</f>
        <v>0</v>
      </c>
      <c r="B79" s="22" t="e">
        <f>IF($A79&lt;&gt;"",$E79*$F79,)</f>
        <v>#VALUE!</v>
      </c>
      <c r="C79" s="12" t="str">
        <f>IF($A79&lt;&gt;"",MINIFS(Merchant!$A:$A,Merchant!$C:$C,$G$2),)</f>
        <v/>
      </c>
      <c r="D79" s="12" t="s">
        <f>IF($A79&lt;&gt;"",$K79,)</f>
      </c>
      <c r="E79" s="12" t="str">
        <v/>
      </c>
      <c r="F79" s="11" t="str">
        <f>IF($A79&lt;&gt;"",MAXIFS(Token!$C:$C,Token!$A:$A,$D79),)</f>
        <v/>
      </c>
    </row>
    <row r="80">
      <c r="A80" s="32">
        <f>IF(IFERROR($H80,0)*$J80&gt;0,$L80/86400+DATE(1970,1,1)+IF($L80*1&gt;=$G$5,$G$6,0),)</f>
        <v>0</v>
      </c>
      <c r="B80" s="22" t="e">
        <f>IF($A80&lt;&gt;"",$E80*$F80,)</f>
        <v>#VALUE!</v>
      </c>
      <c r="C80" s="12" t="str">
        <f>IF($A80&lt;&gt;"",MINIFS(Merchant!$A:$A,Merchant!$C:$C,$G$2),)</f>
        <v/>
      </c>
      <c r="D80" s="12" t="s">
        <f>IF($A80&lt;&gt;"",$K80,)</f>
      </c>
      <c r="E80" s="12" t="str">
        <v/>
      </c>
      <c r="F80" s="11" t="str">
        <f>IF($A80&lt;&gt;"",MAXIFS(Token!$C:$C,Token!$A:$A,$D80),)</f>
        <v/>
      </c>
    </row>
    <row r="81">
      <c r="A81" s="32">
        <f>IF(IFERROR($H81,0)*$J81&gt;0,$L81/86400+DATE(1970,1,1)+IF($L81*1&gt;=$G$5,$G$6,0),)</f>
        <v>0</v>
      </c>
      <c r="B81" s="22" t="e">
        <f>IF($A81&lt;&gt;"",$E81*$F81,)</f>
        <v>#VALUE!</v>
      </c>
      <c r="C81" s="12" t="str">
        <f>IF($A81&lt;&gt;"",MINIFS(Merchant!$A:$A,Merchant!$C:$C,$G$2),)</f>
        <v/>
      </c>
      <c r="D81" s="12" t="s">
        <f>IF($A81&lt;&gt;"",$K81,)</f>
      </c>
      <c r="E81" s="12" t="str">
        <v/>
      </c>
      <c r="F81" s="11" t="str">
        <f>IF($A81&lt;&gt;"",MAXIFS(Token!$C:$C,Token!$A:$A,$D81),)</f>
        <v/>
      </c>
    </row>
    <row r="82">
      <c r="A82" s="32">
        <f>IF(IFERROR($H82,0)*$J82&gt;0,$L82/86400+DATE(1970,1,1)+IF($L82*1&gt;=$G$5,$G$6,0),)</f>
        <v>0</v>
      </c>
      <c r="B82" s="22" t="e">
        <f>IF($A82&lt;&gt;"",$E82*$F82,)</f>
        <v>#VALUE!</v>
      </c>
      <c r="C82" s="12" t="str">
        <f>IF($A82&lt;&gt;"",MINIFS(Merchant!$A:$A,Merchant!$C:$C,$G$2),)</f>
        <v/>
      </c>
      <c r="D82" s="12" t="s">
        <f>IF($A82&lt;&gt;"",$K82,)</f>
      </c>
      <c r="E82" s="12" t="str">
        <v/>
      </c>
      <c r="F82" s="11" t="str">
        <f>IF($A82&lt;&gt;"",MAXIFS(Token!$C:$C,Token!$A:$A,$D82),)</f>
        <v/>
      </c>
    </row>
    <row r="83">
      <c r="A83" s="32">
        <f>IF(IFERROR($H83,0)*$J83&gt;0,$L83/86400+DATE(1970,1,1)+IF($L83*1&gt;=$G$5,$G$6,0),)</f>
        <v>0</v>
      </c>
      <c r="B83" s="22" t="e">
        <f>IF($A83&lt;&gt;"",$E83*$F83,)</f>
        <v>#VALUE!</v>
      </c>
      <c r="C83" s="12" t="str">
        <f>IF($A83&lt;&gt;"",MINIFS(Merchant!$A:$A,Merchant!$C:$C,$G$2),)</f>
        <v/>
      </c>
      <c r="D83" s="12" t="s">
        <f>IF($A83&lt;&gt;"",$K83,)</f>
      </c>
      <c r="E83" s="12" t="str">
        <v/>
      </c>
      <c r="F83" s="11" t="str">
        <f>IF($A83&lt;&gt;"",MAXIFS(Token!$C:$C,Token!$A:$A,$D83),)</f>
        <v/>
      </c>
    </row>
    <row r="84">
      <c r="A84" s="32">
        <f>IF(IFERROR($H84,0)*$J84&gt;0,$L84/86400+DATE(1970,1,1)+IF($L84*1&gt;=$G$5,$G$6,0),)</f>
        <v>0</v>
      </c>
      <c r="B84" s="22" t="e">
        <f>IF($A84&lt;&gt;"",$E84*$F84,)</f>
        <v>#VALUE!</v>
      </c>
      <c r="C84" s="12" t="str">
        <f>IF($A84&lt;&gt;"",MINIFS(Merchant!$A:$A,Merchant!$C:$C,$G$2),)</f>
        <v/>
      </c>
      <c r="D84" s="12" t="s">
        <f>IF($A84&lt;&gt;"",$K84,)</f>
      </c>
      <c r="E84" s="12" t="str">
        <v/>
      </c>
      <c r="F84" s="11" t="str">
        <f>IF($A84&lt;&gt;"",MAXIFS(Token!$C:$C,Token!$A:$A,$D84),)</f>
        <v/>
      </c>
    </row>
    <row r="85">
      <c r="A85" s="32">
        <f>IF(IFERROR($H85,0)*$J85&gt;0,$L85/86400+DATE(1970,1,1)+IF($L85*1&gt;=$G$5,$G$6,0),)</f>
        <v>0</v>
      </c>
      <c r="B85" s="22" t="e">
        <f>IF($A85&lt;&gt;"",$E85*$F85,)</f>
        <v>#VALUE!</v>
      </c>
      <c r="C85" s="12" t="str">
        <f>IF($A85&lt;&gt;"",MINIFS(Merchant!$A:$A,Merchant!$C:$C,$G$2),)</f>
        <v/>
      </c>
      <c r="D85" s="12" t="s">
        <f>IF($A85&lt;&gt;"",$K85,)</f>
      </c>
      <c r="E85" s="12" t="str">
        <v/>
      </c>
      <c r="F85" s="11" t="str">
        <f>IF($A85&lt;&gt;"",MAXIFS(Token!$C:$C,Token!$A:$A,$D85),)</f>
        <v/>
      </c>
    </row>
    <row r="86">
      <c r="A86" s="32">
        <f>IF(IFERROR($H86,0)*$J86&gt;0,$L86/86400+DATE(1970,1,1)+IF($L86*1&gt;=$G$5,$G$6,0),)</f>
        <v>0</v>
      </c>
      <c r="B86" s="22" t="e">
        <f>IF($A86&lt;&gt;"",$E86*$F86,)</f>
        <v>#VALUE!</v>
      </c>
      <c r="C86" s="12" t="str">
        <f>IF($A86&lt;&gt;"",MINIFS(Merchant!$A:$A,Merchant!$C:$C,$G$2),)</f>
        <v/>
      </c>
      <c r="D86" s="12" t="s">
        <f>IF($A86&lt;&gt;"",$K86,)</f>
      </c>
      <c r="E86" s="12" t="str">
        <v/>
      </c>
      <c r="F86" s="11" t="str">
        <f>IF($A86&lt;&gt;"",MAXIFS(Token!$C:$C,Token!$A:$A,$D86),)</f>
        <v/>
      </c>
    </row>
    <row r="87">
      <c r="A87" s="32">
        <f>IF(IFERROR($H87,0)*$J87&gt;0,$L87/86400+DATE(1970,1,1)+IF($L87*1&gt;=$G$5,$G$6,0),)</f>
        <v>0</v>
      </c>
      <c r="B87" s="22" t="e">
        <f>IF($A87&lt;&gt;"",$E87*$F87,)</f>
        <v>#VALUE!</v>
      </c>
      <c r="C87" s="12" t="str">
        <f>IF($A87&lt;&gt;"",MINIFS(Merchant!$A:$A,Merchant!$C:$C,$G$2),)</f>
        <v/>
      </c>
      <c r="D87" s="12" t="s">
        <f>IF($A87&lt;&gt;"",$K87,)</f>
      </c>
      <c r="E87" s="12" t="str">
        <v/>
      </c>
      <c r="F87" s="11" t="str">
        <f>IF($A87&lt;&gt;"",MAXIFS(Token!$C:$C,Token!$A:$A,$D87),)</f>
        <v/>
      </c>
    </row>
    <row r="88">
      <c r="A88" s="32">
        <f>IF(IFERROR($H88,0)*$J88&gt;0,$L88/86400+DATE(1970,1,1)+IF($L88*1&gt;=$G$5,$G$6,0),)</f>
        <v>0</v>
      </c>
      <c r="B88" s="22" t="e">
        <f>IF($A88&lt;&gt;"",$E88*$F88,)</f>
        <v>#VALUE!</v>
      </c>
      <c r="C88" s="12" t="str">
        <f>IF($A88&lt;&gt;"",MINIFS(Merchant!$A:$A,Merchant!$C:$C,$G$2),)</f>
        <v/>
      </c>
      <c r="D88" s="12" t="s">
        <f>IF($A88&lt;&gt;"",$K88,)</f>
      </c>
      <c r="E88" s="12" t="str">
        <v/>
      </c>
      <c r="F88" s="11" t="str">
        <f>IF($A88&lt;&gt;"",MAXIFS(Token!$C:$C,Token!$A:$A,$D88),)</f>
        <v/>
      </c>
    </row>
    <row r="89">
      <c r="A89" s="32">
        <f>IF(IFERROR($H89,0)*$J89&gt;0,$L89/86400+DATE(1970,1,1)+IF($L89*1&gt;=$G$5,$G$6,0),)</f>
        <v>0</v>
      </c>
      <c r="B89" s="22" t="e">
        <f>IF($A89&lt;&gt;"",$E89*$F89,)</f>
        <v>#VALUE!</v>
      </c>
      <c r="C89" s="12" t="str">
        <f>IF($A89&lt;&gt;"",MINIFS(Merchant!$A:$A,Merchant!$C:$C,$G$2),)</f>
        <v/>
      </c>
      <c r="D89" s="12" t="s">
        <f>IF($A89&lt;&gt;"",$K89,)</f>
      </c>
      <c r="E89" s="12" t="str">
        <v/>
      </c>
      <c r="F89" s="11" t="str">
        <f>IF($A89&lt;&gt;"",MAXIFS(Token!$C:$C,Token!$A:$A,$D89),)</f>
        <v/>
      </c>
    </row>
    <row r="90">
      <c r="A90" s="32">
        <f>IF(IFERROR($H90,0)*$J90&gt;0,$L90/86400+DATE(1970,1,1)+IF($L90*1&gt;=$G$5,$G$6,0),)</f>
        <v>0</v>
      </c>
      <c r="B90" s="22" t="e">
        <f>IF($A90&lt;&gt;"",$E90*$F90,)</f>
        <v>#VALUE!</v>
      </c>
      <c r="C90" s="12" t="str">
        <f>IF($A90&lt;&gt;"",MINIFS(Merchant!$A:$A,Merchant!$C:$C,$G$2),)</f>
        <v/>
      </c>
      <c r="D90" s="12" t="s">
        <f>IF($A90&lt;&gt;"",$K90,)</f>
      </c>
      <c r="E90" s="12" t="str">
        <v/>
      </c>
      <c r="F90" s="11" t="str">
        <f>IF($A90&lt;&gt;"",MAXIFS(Token!$C:$C,Token!$A:$A,$D90),)</f>
        <v/>
      </c>
    </row>
    <row r="91">
      <c r="A91" s="32">
        <f>IF(IFERROR($H91,0)*$J91&gt;0,$L91/86400+DATE(1970,1,1)+IF($L91*1&gt;=$G$5,$G$6,0),)</f>
        <v>0</v>
      </c>
      <c r="B91" s="22" t="e">
        <f>IF($A91&lt;&gt;"",$E91*$F91,)</f>
        <v>#VALUE!</v>
      </c>
      <c r="C91" s="12" t="str">
        <f>IF($A91&lt;&gt;"",MINIFS(Merchant!$A:$A,Merchant!$C:$C,$G$2),)</f>
        <v/>
      </c>
      <c r="D91" s="12" t="s">
        <f>IF($A91&lt;&gt;"",$K91,)</f>
      </c>
      <c r="E91" s="12" t="str">
        <v/>
      </c>
      <c r="F91" s="11" t="str">
        <f>IF($A91&lt;&gt;"",MAXIFS(Token!$C:$C,Token!$A:$A,$D91),)</f>
        <v/>
      </c>
    </row>
    <row r="92">
      <c r="A92" s="32">
        <f>IF(IFERROR($H92,0)*$J92&gt;0,$L92/86400+DATE(1970,1,1)+IF($L92*1&gt;=$G$5,$G$6,0),)</f>
        <v>0</v>
      </c>
      <c r="B92" s="22" t="e">
        <f>IF($A92&lt;&gt;"",$E92*$F92,)</f>
        <v>#VALUE!</v>
      </c>
      <c r="C92" s="12" t="str">
        <f>IF($A92&lt;&gt;"",MINIFS(Merchant!$A:$A,Merchant!$C:$C,$G$2),)</f>
        <v/>
      </c>
      <c r="D92" s="12" t="s">
        <f>IF($A92&lt;&gt;"",$K92,)</f>
      </c>
      <c r="E92" s="12" t="str">
        <v/>
      </c>
      <c r="F92" s="11" t="str">
        <f>IF($A92&lt;&gt;"",MAXIFS(Token!$C:$C,Token!$A:$A,$D92),)</f>
        <v/>
      </c>
    </row>
    <row r="93">
      <c r="A93" s="32">
        <f>IF(IFERROR($H93,0)*$J93&gt;0,$L93/86400+DATE(1970,1,1)+IF($L93*1&gt;=$G$5,$G$6,0),)</f>
        <v>0</v>
      </c>
      <c r="B93" s="22" t="e">
        <f>IF($A93&lt;&gt;"",$E93*$F93,)</f>
        <v>#VALUE!</v>
      </c>
      <c r="C93" s="12" t="str">
        <f>IF($A93&lt;&gt;"",MINIFS(Merchant!$A:$A,Merchant!$C:$C,$G$2),)</f>
        <v/>
      </c>
      <c r="D93" s="12" t="s">
        <f>IF($A93&lt;&gt;"",$K93,)</f>
      </c>
      <c r="E93" s="12" t="str">
        <v/>
      </c>
      <c r="F93" s="11" t="str">
        <f>IF($A93&lt;&gt;"",MAXIFS(Token!$C:$C,Token!$A:$A,$D93),)</f>
        <v/>
      </c>
    </row>
    <row r="94">
      <c r="A94" s="32">
        <f>IF(IFERROR($H94,0)*$J94&gt;0,$L94/86400+DATE(1970,1,1)+IF($L94*1&gt;=$G$5,$G$6,0),)</f>
        <v>0</v>
      </c>
      <c r="B94" s="22" t="e">
        <f>IF($A94&lt;&gt;"",$E94*$F94,)</f>
        <v>#VALUE!</v>
      </c>
      <c r="C94" s="12" t="str">
        <f>IF($A94&lt;&gt;"",MINIFS(Merchant!$A:$A,Merchant!$C:$C,$G$2),)</f>
        <v/>
      </c>
      <c r="D94" s="12" t="s">
        <f>IF($A94&lt;&gt;"",$K94,)</f>
      </c>
      <c r="E94" s="12" t="str">
        <v/>
      </c>
      <c r="F94" s="11" t="str">
        <f>IF($A94&lt;&gt;"",MAXIFS(Token!$C:$C,Token!$A:$A,$D94),)</f>
        <v/>
      </c>
    </row>
    <row r="95">
      <c r="A95" s="32">
        <f>IF(IFERROR($H95,0)*$J95&gt;0,$L95/86400+DATE(1970,1,1)+IF($L95*1&gt;=$G$5,$G$6,0),)</f>
        <v>0</v>
      </c>
      <c r="B95" s="22" t="e">
        <f>IF($A95&lt;&gt;"",$E95*$F95,)</f>
        <v>#VALUE!</v>
      </c>
      <c r="C95" s="12" t="str">
        <f>IF($A95&lt;&gt;"",MINIFS(Merchant!$A:$A,Merchant!$C:$C,$G$2),)</f>
        <v/>
      </c>
      <c r="D95" s="12" t="s">
        <f>IF($A95&lt;&gt;"",$K95,)</f>
      </c>
      <c r="E95" s="12" t="str">
        <v/>
      </c>
      <c r="F95" s="11" t="str">
        <f>IF($A95&lt;&gt;"",MAXIFS(Token!$C:$C,Token!$A:$A,$D95),)</f>
        <v/>
      </c>
    </row>
    <row r="96">
      <c r="A96" s="32">
        <f>IF(IFERROR($H96,0)*$J96&gt;0,$L96/86400+DATE(1970,1,1)+IF($L96*1&gt;=$G$5,$G$6,0),)</f>
        <v>0</v>
      </c>
      <c r="B96" s="22" t="e">
        <f>IF($A96&lt;&gt;"",$E96*$F96,)</f>
        <v>#VALUE!</v>
      </c>
      <c r="C96" s="12" t="str">
        <f>IF($A96&lt;&gt;"",MINIFS(Merchant!$A:$A,Merchant!$C:$C,$G$2),)</f>
        <v/>
      </c>
      <c r="D96" s="12" t="s">
        <f>IF($A96&lt;&gt;"",$K96,)</f>
      </c>
      <c r="E96" s="12" t="str">
        <v/>
      </c>
      <c r="F96" s="11" t="str">
        <f>IF($A96&lt;&gt;"",MAXIFS(Token!$C:$C,Token!$A:$A,$D96),)</f>
        <v/>
      </c>
    </row>
    <row r="97">
      <c r="A97" s="32">
        <f>IF(IFERROR($H97,0)*$J97&gt;0,$L97/86400+DATE(1970,1,1)+IF($L97*1&gt;=$G$5,$G$6,0),)</f>
        <v>0</v>
      </c>
      <c r="B97" s="22" t="e">
        <f>IF($A97&lt;&gt;"",$E97*$F97,)</f>
        <v>#VALUE!</v>
      </c>
      <c r="C97" s="12" t="str">
        <f>IF($A97&lt;&gt;"",MINIFS(Merchant!$A:$A,Merchant!$C:$C,$G$2),)</f>
        <v/>
      </c>
      <c r="D97" s="12" t="s">
        <f>IF($A97&lt;&gt;"",$K97,)</f>
      </c>
      <c r="E97" s="12" t="str">
        <v/>
      </c>
      <c r="F97" s="11" t="str">
        <f>IF($A97&lt;&gt;"",MAXIFS(Token!$C:$C,Token!$A:$A,$D97),)</f>
        <v/>
      </c>
    </row>
    <row r="98">
      <c r="A98" s="32">
        <f>IF(IFERROR($H98,0)*$J98&gt;0,$L98/86400+DATE(1970,1,1)+IF($L98*1&gt;=$G$5,$G$6,0),)</f>
        <v>0</v>
      </c>
      <c r="B98" s="22" t="e">
        <f>IF($A98&lt;&gt;"",$E98*$F98,)</f>
        <v>#VALUE!</v>
      </c>
      <c r="C98" s="12" t="str">
        <f>IF($A98&lt;&gt;"",MINIFS(Merchant!$A:$A,Merchant!$C:$C,$G$2),)</f>
        <v/>
      </c>
      <c r="D98" s="12" t="s">
        <f>IF($A98&lt;&gt;"",$K98,)</f>
      </c>
      <c r="E98" s="12" t="str">
        <v/>
      </c>
      <c r="F98" s="11" t="str">
        <f>IF($A98&lt;&gt;"",MAXIFS(Token!$C:$C,Token!$A:$A,$D98),)</f>
        <v/>
      </c>
    </row>
    <row r="99">
      <c r="A99" s="32">
        <f>IF(IFERROR($H99,0)*$J99&gt;0,$L99/86400+DATE(1970,1,1)+IF($L99*1&gt;=$G$5,$G$6,0),)</f>
        <v>0</v>
      </c>
      <c r="B99" s="22" t="e">
        <f>IF($A99&lt;&gt;"",$E99*$F99,)</f>
        <v>#VALUE!</v>
      </c>
      <c r="C99" s="12" t="str">
        <f>IF($A99&lt;&gt;"",MINIFS(Merchant!$A:$A,Merchant!$C:$C,$G$2),)</f>
        <v/>
      </c>
      <c r="D99" s="12" t="s">
        <f>IF($A99&lt;&gt;"",$K99,)</f>
      </c>
      <c r="E99" s="12" t="str">
        <v/>
      </c>
      <c r="F99" s="11" t="str">
        <f>IF($A99&lt;&gt;"",MAXIFS(Token!$C:$C,Token!$A:$A,$D99),)</f>
        <v/>
      </c>
    </row>
    <row r="100">
      <c r="A100" s="32">
        <f>IF(IFERROR($H100,0)*$J100&gt;0,$L100/86400+DATE(1970,1,1)+IF($L100*1&gt;=$G$5,$G$6,0),)</f>
        <v>0</v>
      </c>
      <c r="B100" s="22" t="e">
        <f>IF($A100&lt;&gt;"",$E100*$F100,)</f>
        <v>#VALUE!</v>
      </c>
      <c r="C100" s="12" t="str">
        <f>IF($A100&lt;&gt;"",MINIFS(Merchant!$A:$A,Merchant!$C:$C,$G$2),)</f>
        <v/>
      </c>
      <c r="D100" s="12" t="s">
        <f>IF($A100&lt;&gt;"",$K100,)</f>
      </c>
      <c r="E100" s="12" t="str">
        <v/>
      </c>
      <c r="F100" s="11" t="str">
        <f>IF($A100&lt;&gt;"",MAXIFS(Token!$C:$C,Token!$A:$A,$D100),)</f>
        <v/>
      </c>
    </row>
    <row r="101">
      <c r="A101" s="32">
        <f>IF(IFERROR($H101,0)*$J101&gt;0,$L101/86400+DATE(1970,1,1)+IF($L101*1&gt;=$G$5,$G$6,0),)</f>
        <v>0</v>
      </c>
      <c r="B101" s="22" t="e">
        <f>IF($A101&lt;&gt;"",$E101*$F101,)</f>
        <v>#VALUE!</v>
      </c>
      <c r="C101" s="12" t="str">
        <f>IF($A101&lt;&gt;"",MINIFS(Merchant!$A:$A,Merchant!$C:$C,$G$2),)</f>
        <v/>
      </c>
      <c r="D101" s="12" t="s">
        <f>IF($A101&lt;&gt;"",$K101,)</f>
      </c>
      <c r="E101" s="12" t="str">
        <v/>
      </c>
      <c r="F101" s="11" t="str">
        <f>IF($A101&lt;&gt;"",MAXIFS(Token!$C:$C,Token!$A:$A,$D101),)</f>
        <v/>
      </c>
    </row>
    <row r="102">
      <c r="A102" s="32">
        <f>IF(IFERROR($H102,0)*$J102&gt;0,$L102/86400+DATE(1970,1,1)+IF($L102*1&gt;=$G$5,$G$6,0),)</f>
        <v>0</v>
      </c>
      <c r="B102" s="22" t="e">
        <f>IF($A102&lt;&gt;"",$E102*$F102,)</f>
        <v>#VALUE!</v>
      </c>
      <c r="C102" s="12" t="str">
        <f>IF($A102&lt;&gt;"",MINIFS(Merchant!$A:$A,Merchant!$C:$C,$G$2),)</f>
        <v/>
      </c>
      <c r="D102" s="12" t="s">
        <f>IF($A102&lt;&gt;"",$K102,)</f>
      </c>
      <c r="E102" s="12" t="str">
        <v/>
      </c>
      <c r="F102" s="11" t="str">
        <f>IF($A102&lt;&gt;"",MAXIFS(Token!$C:$C,Token!$A:$A,$D102),)</f>
        <v/>
      </c>
    </row>
    <row r="103">
      <c r="A103" s="32">
        <f>IF(IFERROR($H103,0)*$J103&gt;0,$L103/86400+DATE(1970,1,1)+IF($L103*1&gt;=$G$5,$G$6,0),)</f>
        <v>0</v>
      </c>
      <c r="B103" s="22" t="e">
        <f>IF($A103&lt;&gt;"",$E103*$F103,)</f>
        <v>#VALUE!</v>
      </c>
      <c r="C103" s="12" t="str">
        <f>IF($A103&lt;&gt;"",MINIFS(Merchant!$A:$A,Merchant!$C:$C,$G$2),)</f>
        <v/>
      </c>
      <c r="D103" s="12" t="s">
        <f>IF($A103&lt;&gt;"",$K103,)</f>
      </c>
      <c r="E103" s="12" t="str">
        <v/>
      </c>
      <c r="F103" s="11" t="str">
        <f>IF($A103&lt;&gt;"",MAXIFS(Token!$C:$C,Token!$A:$A,$D103),)</f>
        <v/>
      </c>
    </row>
    <row r="104">
      <c r="A104" s="32">
        <f>IF(IFERROR($H104,0)*$J104&gt;0,$L104/86400+DATE(1970,1,1)+IF($L104*1&gt;=$G$5,$G$6,0),)</f>
        <v>0</v>
      </c>
      <c r="B104" s="22" t="e">
        <f>IF($A104&lt;&gt;"",$E104*$F104,)</f>
        <v>#VALUE!</v>
      </c>
      <c r="C104" s="12" t="str">
        <f>IF($A104&lt;&gt;"",MINIFS(Merchant!$A:$A,Merchant!$C:$C,$G$2),)</f>
        <v/>
      </c>
      <c r="D104" s="12" t="s">
        <f>IF($A104&lt;&gt;"",$K104,)</f>
      </c>
      <c r="E104" s="12" t="str">
        <v/>
      </c>
      <c r="F104" s="11" t="str">
        <f>IF($A104&lt;&gt;"",MAXIFS(Token!$C:$C,Token!$A:$A,$D104),)</f>
        <v/>
      </c>
    </row>
    <row r="105">
      <c r="A105" s="32">
        <f>IF(IFERROR($H105,0)*$J105&gt;0,$L105/86400+DATE(1970,1,1)+IF($L105*1&gt;=$G$5,$G$6,0),)</f>
        <v>0</v>
      </c>
      <c r="B105" s="22" t="e">
        <f>IF($A105&lt;&gt;"",$E105*$F105,)</f>
        <v>#VALUE!</v>
      </c>
      <c r="C105" s="12" t="str">
        <f>IF($A105&lt;&gt;"",MINIFS(Merchant!$A:$A,Merchant!$C:$C,$G$2),)</f>
        <v/>
      </c>
      <c r="D105" s="12" t="s">
        <f>IF($A105&lt;&gt;"",$K105,)</f>
      </c>
      <c r="E105" s="12" t="str">
        <v/>
      </c>
      <c r="F105" s="11" t="str">
        <f>IF($A105&lt;&gt;"",MAXIFS(Token!$C:$C,Token!$A:$A,$D105),)</f>
        <v/>
      </c>
    </row>
    <row r="106">
      <c r="A106" s="32">
        <f>IF(IFERROR($H106,0)*$J106&gt;0,$L106/86400+DATE(1970,1,1)+IF($L106*1&gt;=$G$5,$G$6,0),)</f>
        <v>0</v>
      </c>
      <c r="B106" s="22" t="e">
        <f>IF($A106&lt;&gt;"",$E106*$F106,)</f>
        <v>#VALUE!</v>
      </c>
      <c r="C106" s="12" t="str">
        <f>IF($A106&lt;&gt;"",MINIFS(Merchant!$A:$A,Merchant!$C:$C,$G$2),)</f>
        <v/>
      </c>
      <c r="D106" s="12" t="s">
        <f>IF($A106&lt;&gt;"",$K106,)</f>
      </c>
      <c r="E106" s="12" t="str">
        <v/>
      </c>
      <c r="F106" s="11" t="str">
        <f>IF($A106&lt;&gt;"",MAXIFS(Token!$C:$C,Token!$A:$A,$D106),)</f>
        <v/>
      </c>
    </row>
    <row r="107">
      <c r="A107" s="32">
        <f>IF(IFERROR($H107,0)*$J107&gt;0,$L107/86400+DATE(1970,1,1)+IF($L107*1&gt;=$G$5,$G$6,0),)</f>
        <v>0</v>
      </c>
      <c r="B107" s="22" t="e">
        <f>IF($A107&lt;&gt;"",$E107*$F107,)</f>
        <v>#VALUE!</v>
      </c>
      <c r="C107" s="12" t="str">
        <f>IF($A107&lt;&gt;"",MINIFS(Merchant!$A:$A,Merchant!$C:$C,$G$2),)</f>
        <v/>
      </c>
      <c r="D107" s="12" t="s">
        <f>IF($A107&lt;&gt;"",$K107,)</f>
      </c>
      <c r="E107" s="12" t="str">
        <v/>
      </c>
      <c r="F107" s="11" t="str">
        <f>IF($A107&lt;&gt;"",MAXIFS(Token!$C:$C,Token!$A:$A,$D107),)</f>
        <v/>
      </c>
    </row>
    <row r="108">
      <c r="A108" s="32">
        <f>IF(IFERROR($H108,0)*$J108&gt;0,$L108/86400+DATE(1970,1,1)+IF($L108*1&gt;=$G$5,$G$6,0),)</f>
        <v>0</v>
      </c>
      <c r="B108" s="22" t="e">
        <f>IF($A108&lt;&gt;"",$E108*$F108,)</f>
        <v>#VALUE!</v>
      </c>
      <c r="C108" s="12" t="str">
        <f>IF($A108&lt;&gt;"",MINIFS(Merchant!$A:$A,Merchant!$C:$C,$G$2),)</f>
        <v/>
      </c>
      <c r="D108" s="12" t="s">
        <f>IF($A108&lt;&gt;"",$K108,)</f>
      </c>
      <c r="E108" s="12" t="str">
        <v/>
      </c>
      <c r="F108" s="11" t="str">
        <f>IF($A108&lt;&gt;"",MAXIFS(Token!$C:$C,Token!$A:$A,$D108),)</f>
        <v/>
      </c>
    </row>
    <row r="109">
      <c r="A109" s="32">
        <f>IF(IFERROR($H109,0)*$J109&gt;0,$L109/86400+DATE(1970,1,1)+IF($L109*1&gt;=$G$5,$G$6,0),)</f>
        <v>0</v>
      </c>
      <c r="B109" s="22" t="e">
        <f>IF($A109&lt;&gt;"",$E109*$F109,)</f>
        <v>#VALUE!</v>
      </c>
      <c r="C109" s="12" t="str">
        <f>IF($A109&lt;&gt;"",MINIFS(Merchant!$A:$A,Merchant!$C:$C,$G$2),)</f>
        <v/>
      </c>
      <c r="D109" s="12" t="s">
        <f>IF($A109&lt;&gt;"",$K109,)</f>
      </c>
      <c r="E109" s="12" t="str">
        <v/>
      </c>
      <c r="F109" s="11" t="str">
        <f>IF($A109&lt;&gt;"",MAXIFS(Token!$C:$C,Token!$A:$A,$D109),)</f>
        <v/>
      </c>
    </row>
    <row r="110">
      <c r="A110" s="32">
        <f>IF(IFERROR($H110,0)*$J110&gt;0,$L110/86400+DATE(1970,1,1)+IF($L110*1&gt;=$G$5,$G$6,0),)</f>
        <v>0</v>
      </c>
      <c r="B110" s="22" t="e">
        <f>IF($A110&lt;&gt;"",$E110*$F110,)</f>
        <v>#VALUE!</v>
      </c>
      <c r="C110" s="12" t="str">
        <f>IF($A110&lt;&gt;"",MINIFS(Merchant!$A:$A,Merchant!$C:$C,$G$2),)</f>
        <v/>
      </c>
      <c r="D110" s="12" t="s">
        <f>IF($A110&lt;&gt;"",$K110,)</f>
      </c>
      <c r="E110" s="12" t="str">
        <v/>
      </c>
      <c r="F110" s="11" t="str">
        <f>IF($A110&lt;&gt;"",MAXIFS(Token!$C:$C,Token!$A:$A,$D110),)</f>
        <v/>
      </c>
    </row>
    <row r="111">
      <c r="A111" s="32">
        <f>IF(IFERROR($H111,0)*$J111&gt;0,$L111/86400+DATE(1970,1,1)+IF($L111*1&gt;=$G$5,$G$6,0),)</f>
        <v>0</v>
      </c>
      <c r="B111" s="22" t="e">
        <f>IF($A111&lt;&gt;"",$E111*$F111,)</f>
        <v>#VALUE!</v>
      </c>
      <c r="C111" s="12" t="str">
        <f>IF($A111&lt;&gt;"",MINIFS(Merchant!$A:$A,Merchant!$C:$C,$G$2),)</f>
        <v/>
      </c>
      <c r="D111" s="12" t="s">
        <f>IF($A111&lt;&gt;"",$K111,)</f>
      </c>
      <c r="E111" s="12" t="str">
        <v/>
      </c>
      <c r="F111" s="11" t="str">
        <f>IF($A111&lt;&gt;"",MAXIFS(Token!$C:$C,Token!$A:$A,$D111),)</f>
        <v/>
      </c>
    </row>
    <row r="112">
      <c r="A112" s="32">
        <f>IF(IFERROR($H112,0)*$J112&gt;0,$L112/86400+DATE(1970,1,1)+IF($L112*1&gt;=$G$5,$G$6,0),)</f>
        <v>0</v>
      </c>
      <c r="B112" s="22" t="e">
        <f>IF($A112&lt;&gt;"",$E112*$F112,)</f>
        <v>#VALUE!</v>
      </c>
      <c r="C112" s="12" t="str">
        <f>IF($A112&lt;&gt;"",MINIFS(Merchant!$A:$A,Merchant!$C:$C,$G$2),)</f>
        <v/>
      </c>
      <c r="D112" s="12" t="s">
        <f>IF($A112&lt;&gt;"",$K112,)</f>
      </c>
      <c r="E112" s="12" t="str">
        <v/>
      </c>
      <c r="F112" s="11" t="str">
        <f>IF($A112&lt;&gt;"",MAXIFS(Token!$C:$C,Token!$A:$A,$D112),)</f>
        <v/>
      </c>
    </row>
    <row r="113">
      <c r="A113" s="32">
        <f>IF(IFERROR($H113,0)*$J113&gt;0,$L113/86400+DATE(1970,1,1)+IF($L113*1&gt;=$G$5,$G$6,0),)</f>
        <v>0</v>
      </c>
      <c r="B113" s="22" t="e">
        <f>IF($A113&lt;&gt;"",$E113*$F113,)</f>
        <v>#VALUE!</v>
      </c>
      <c r="C113" s="12" t="str">
        <f>IF($A113&lt;&gt;"",MINIFS(Merchant!$A:$A,Merchant!$C:$C,$G$2),)</f>
        <v/>
      </c>
      <c r="D113" s="12" t="s">
        <f>IF($A113&lt;&gt;"",$K113,)</f>
      </c>
      <c r="E113" s="12" t="str">
        <v/>
      </c>
      <c r="F113" s="11" t="str">
        <f>IF($A113&lt;&gt;"",MAXIFS(Token!$C:$C,Token!$A:$A,$D113),)</f>
        <v/>
      </c>
    </row>
    <row r="114">
      <c r="A114" s="32">
        <f>IF(IFERROR($H114,0)*$J114&gt;0,$L114/86400+DATE(1970,1,1)+IF($L114*1&gt;=$G$5,$G$6,0),)</f>
        <v>0</v>
      </c>
      <c r="B114" s="22" t="e">
        <f>IF($A114&lt;&gt;"",$E114*$F114,)</f>
        <v>#VALUE!</v>
      </c>
      <c r="C114" s="12" t="str">
        <f>IF($A114&lt;&gt;"",MINIFS(Merchant!$A:$A,Merchant!$C:$C,$G$2),)</f>
        <v/>
      </c>
      <c r="D114" s="12" t="s">
        <f>IF($A114&lt;&gt;"",$K114,)</f>
      </c>
      <c r="E114" s="12" t="str">
        <v/>
      </c>
      <c r="F114" s="11" t="str">
        <f>IF($A114&lt;&gt;"",MAXIFS(Token!$C:$C,Token!$A:$A,$D114),)</f>
        <v/>
      </c>
    </row>
    <row r="115">
      <c r="A115" s="32">
        <f>IF(IFERROR($H115,0)*$J115&gt;0,$L115/86400+DATE(1970,1,1)+IF($L115*1&gt;=$G$5,$G$6,0),)</f>
        <v>0</v>
      </c>
      <c r="B115" s="22" t="e">
        <f>IF($A115&lt;&gt;"",$E115*$F115,)</f>
        <v>#VALUE!</v>
      </c>
      <c r="C115" s="12" t="str">
        <f>IF($A115&lt;&gt;"",MINIFS(Merchant!$A:$A,Merchant!$C:$C,$G$2),)</f>
        <v/>
      </c>
      <c r="D115" s="12" t="s">
        <f>IF($A115&lt;&gt;"",$K115,)</f>
      </c>
      <c r="E115" s="12" t="str">
        <v/>
      </c>
      <c r="F115" s="11" t="str">
        <f>IF($A115&lt;&gt;"",MAXIFS(Token!$C:$C,Token!$A:$A,$D115),)</f>
        <v/>
      </c>
    </row>
    <row r="116">
      <c r="A116" s="32">
        <f>IF(IFERROR($H116,0)*$J116&gt;0,$L116/86400+DATE(1970,1,1)+IF($L116*1&gt;=$G$5,$G$6,0),)</f>
        <v>0</v>
      </c>
      <c r="B116" s="22" t="e">
        <f>IF($A116&lt;&gt;"",$E116*$F116,)</f>
        <v>#VALUE!</v>
      </c>
      <c r="C116" s="12" t="str">
        <f>IF($A116&lt;&gt;"",MINIFS(Merchant!$A:$A,Merchant!$C:$C,$G$2),)</f>
        <v/>
      </c>
      <c r="D116" s="12" t="s">
        <f>IF($A116&lt;&gt;"",$K116,)</f>
      </c>
      <c r="E116" s="12" t="str">
        <v/>
      </c>
      <c r="F116" s="11" t="str">
        <f>IF($A116&lt;&gt;"",MAXIFS(Token!$C:$C,Token!$A:$A,$D116),)</f>
        <v/>
      </c>
    </row>
    <row r="117">
      <c r="A117" s="32">
        <f>IF(IFERROR($H117,0)*$J117&gt;0,$L117/86400+DATE(1970,1,1)+IF($L117*1&gt;=$G$5,$G$6,0),)</f>
        <v>0</v>
      </c>
      <c r="B117" s="22" t="e">
        <f>IF($A117&lt;&gt;"",$E117*$F117,)</f>
        <v>#VALUE!</v>
      </c>
      <c r="C117" s="12" t="str">
        <f>IF($A117&lt;&gt;"",MINIFS(Merchant!$A:$A,Merchant!$C:$C,$G$2),)</f>
        <v/>
      </c>
      <c r="D117" s="12" t="s">
        <f>IF($A117&lt;&gt;"",$K117,)</f>
      </c>
      <c r="E117" s="12" t="str">
        <v/>
      </c>
      <c r="F117" s="11" t="str">
        <f>IF($A117&lt;&gt;"",MAXIFS(Token!$C:$C,Token!$A:$A,$D117),)</f>
        <v/>
      </c>
    </row>
    <row r="118">
      <c r="A118" s="32">
        <f>IF(IFERROR($H118,0)*$J118&gt;0,$L118/86400+DATE(1970,1,1)+IF($L118*1&gt;=$G$5,$G$6,0),)</f>
        <v>0</v>
      </c>
      <c r="B118" s="22" t="e">
        <f>IF($A118&lt;&gt;"",$E118*$F118,)</f>
        <v>#VALUE!</v>
      </c>
      <c r="C118" s="12" t="str">
        <f>IF($A118&lt;&gt;"",MINIFS(Merchant!$A:$A,Merchant!$C:$C,$G$2),)</f>
        <v/>
      </c>
      <c r="D118" s="12" t="s">
        <f>IF($A118&lt;&gt;"",$K118,)</f>
      </c>
      <c r="E118" s="12" t="str">
        <v/>
      </c>
      <c r="F118" s="11" t="str">
        <f>IF($A118&lt;&gt;"",MAXIFS(Token!$C:$C,Token!$A:$A,$D118),)</f>
        <v/>
      </c>
    </row>
    <row r="119">
      <c r="A119" s="32">
        <f>IF(IFERROR($H119,0)*$J119&gt;0,$L119/86400+DATE(1970,1,1)+IF($L119*1&gt;=$G$5,$G$6,0),)</f>
        <v>0</v>
      </c>
      <c r="B119" s="22" t="e">
        <f>IF($A119&lt;&gt;"",$E119*$F119,)</f>
        <v>#VALUE!</v>
      </c>
      <c r="C119" s="12" t="str">
        <f>IF($A119&lt;&gt;"",MINIFS(Merchant!$A:$A,Merchant!$C:$C,$G$2),)</f>
        <v/>
      </c>
      <c r="D119" s="12" t="s">
        <f>IF($A119&lt;&gt;"",$K119,)</f>
      </c>
      <c r="E119" s="12" t="str">
        <v/>
      </c>
      <c r="F119" s="11" t="str">
        <f>IF($A119&lt;&gt;"",MAXIFS(Token!$C:$C,Token!$A:$A,$D119),)</f>
        <v/>
      </c>
    </row>
    <row r="120">
      <c r="A120" s="32">
        <f>IF(IFERROR($H120,0)*$J120&gt;0,$L120/86400+DATE(1970,1,1)+IF($L120*1&gt;=$G$5,$G$6,0),)</f>
        <v>0</v>
      </c>
      <c r="B120" s="22" t="e">
        <f>IF($A120&lt;&gt;"",$E120*$F120,)</f>
        <v>#VALUE!</v>
      </c>
      <c r="C120" s="12" t="str">
        <f>IF($A120&lt;&gt;"",MINIFS(Merchant!$A:$A,Merchant!$C:$C,$G$2),)</f>
        <v/>
      </c>
      <c r="D120" s="12" t="s">
        <f>IF($A120&lt;&gt;"",$K120,)</f>
      </c>
      <c r="E120" s="12" t="str">
        <v/>
      </c>
      <c r="F120" s="11" t="str">
        <f>IF($A120&lt;&gt;"",MAXIFS(Token!$C:$C,Token!$A:$A,$D120),)</f>
        <v/>
      </c>
    </row>
    <row r="121">
      <c r="A121" s="32">
        <f>IF(IFERROR($H121,0)*$J121&gt;0,$L121/86400+DATE(1970,1,1)+IF($L121*1&gt;=$G$5,$G$6,0),)</f>
        <v>0</v>
      </c>
      <c r="B121" s="22" t="e">
        <f>IF($A121&lt;&gt;"",$E121*$F121,)</f>
        <v>#VALUE!</v>
      </c>
      <c r="C121" s="12" t="str">
        <f>IF($A121&lt;&gt;"",MINIFS(Merchant!$A:$A,Merchant!$C:$C,$G$2),)</f>
        <v/>
      </c>
      <c r="D121" s="12" t="s">
        <f>IF($A121&lt;&gt;"",$K121,)</f>
      </c>
      <c r="E121" s="12" t="str">
        <v/>
      </c>
      <c r="F121" s="11" t="str">
        <f>IF($A121&lt;&gt;"",MAXIFS(Token!$C:$C,Token!$A:$A,$D121),)</f>
        <v/>
      </c>
    </row>
    <row r="122">
      <c r="A122" s="32">
        <f>IF(IFERROR($H122,0)*$J122&gt;0,$L122/86400+DATE(1970,1,1)+IF($L122*1&gt;=$G$5,$G$6,0),)</f>
        <v>0</v>
      </c>
      <c r="B122" s="22" t="e">
        <f>IF($A122&lt;&gt;"",$E122*$F122,)</f>
        <v>#VALUE!</v>
      </c>
      <c r="C122" s="12" t="str">
        <f>IF($A122&lt;&gt;"",MINIFS(Merchant!$A:$A,Merchant!$C:$C,$G$2),)</f>
        <v/>
      </c>
      <c r="D122" s="12" t="s">
        <f>IF($A122&lt;&gt;"",$K122,)</f>
      </c>
      <c r="E122" s="12" t="str">
        <v/>
      </c>
      <c r="F122" s="11" t="str">
        <f>IF($A122&lt;&gt;"",MAXIFS(Token!$C:$C,Token!$A:$A,$D122),)</f>
        <v/>
      </c>
    </row>
    <row r="123">
      <c r="A123" s="32">
        <f>IF(IFERROR($H123,0)*$J123&gt;0,$L123/86400+DATE(1970,1,1)+IF($L123*1&gt;=$G$5,$G$6,0),)</f>
        <v>0</v>
      </c>
      <c r="B123" s="22" t="e">
        <f>IF($A123&lt;&gt;"",$E123*$F123,)</f>
        <v>#VALUE!</v>
      </c>
      <c r="C123" s="12" t="str">
        <f>IF($A123&lt;&gt;"",MINIFS(Merchant!$A:$A,Merchant!$C:$C,$G$2),)</f>
        <v/>
      </c>
      <c r="D123" s="12" t="s">
        <f>IF($A123&lt;&gt;"",$K123,)</f>
      </c>
      <c r="E123" s="12" t="str">
        <v/>
      </c>
      <c r="F123" s="11" t="str">
        <f>IF($A123&lt;&gt;"",MAXIFS(Token!$C:$C,Token!$A:$A,$D123),)</f>
        <v/>
      </c>
    </row>
    <row r="124">
      <c r="A124" s="32">
        <f>IF(IFERROR($H124,0)*$J124&gt;0,$L124/86400+DATE(1970,1,1)+IF($L124*1&gt;=$G$5,$G$6,0),)</f>
        <v>0</v>
      </c>
      <c r="B124" s="22" t="e">
        <f>IF($A124&lt;&gt;"",$E124*$F124,)</f>
        <v>#VALUE!</v>
      </c>
      <c r="C124" s="12" t="str">
        <f>IF($A124&lt;&gt;"",MINIFS(Merchant!$A:$A,Merchant!$C:$C,$G$2),)</f>
        <v/>
      </c>
      <c r="D124" s="12" t="s">
        <f>IF($A124&lt;&gt;"",$K124,)</f>
      </c>
      <c r="E124" s="12" t="str">
        <v/>
      </c>
      <c r="F124" s="11" t="str">
        <f>IF($A124&lt;&gt;"",MAXIFS(Token!$C:$C,Token!$A:$A,$D124),)</f>
        <v/>
      </c>
    </row>
    <row r="125">
      <c r="A125" s="32">
        <f>IF(IFERROR($H125,0)*$J125&gt;0,$L125/86400+DATE(1970,1,1)+IF($L125*1&gt;=$G$5,$G$6,0),)</f>
        <v>0</v>
      </c>
      <c r="B125" s="22" t="e">
        <f>IF($A125&lt;&gt;"",$E125*$F125,)</f>
        <v>#VALUE!</v>
      </c>
      <c r="C125" s="12" t="str">
        <f>IF($A125&lt;&gt;"",MINIFS(Merchant!$A:$A,Merchant!$C:$C,$G$2),)</f>
        <v/>
      </c>
      <c r="D125" s="12" t="s">
        <f>IF($A125&lt;&gt;"",$K125,)</f>
      </c>
      <c r="E125" s="12" t="str">
        <v/>
      </c>
      <c r="F125" s="11" t="str">
        <f>IF($A125&lt;&gt;"",MAXIFS(Token!$C:$C,Token!$A:$A,$D125),)</f>
        <v/>
      </c>
    </row>
    <row r="126">
      <c r="A126" s="32">
        <f>IF(IFERROR($H126,0)*$J126&gt;0,$L126/86400+DATE(1970,1,1)+IF($L126*1&gt;=$G$5,$G$6,0),)</f>
        <v>0</v>
      </c>
      <c r="B126" s="22" t="e">
        <f>IF($A126&lt;&gt;"",$E126*$F126,)</f>
        <v>#VALUE!</v>
      </c>
      <c r="C126" s="12" t="str">
        <f>IF($A126&lt;&gt;"",MINIFS(Merchant!$A:$A,Merchant!$C:$C,$G$2),)</f>
        <v/>
      </c>
      <c r="D126" s="12" t="s">
        <f>IF($A126&lt;&gt;"",$K126,)</f>
      </c>
      <c r="E126" s="12" t="str">
        <v/>
      </c>
      <c r="F126" s="11" t="str">
        <f>IF($A126&lt;&gt;"",MAXIFS(Token!$C:$C,Token!$A:$A,$D126),)</f>
        <v/>
      </c>
    </row>
    <row r="127">
      <c r="A127" s="32">
        <f>IF(IFERROR($H127,0)*$J127&gt;0,$L127/86400+DATE(1970,1,1)+IF($L127*1&gt;=$G$5,$G$6,0),)</f>
        <v>0</v>
      </c>
      <c r="B127" s="22" t="e">
        <f>IF($A127&lt;&gt;"",$E127*$F127,)</f>
        <v>#VALUE!</v>
      </c>
      <c r="C127" s="12" t="str">
        <f>IF($A127&lt;&gt;"",MINIFS(Merchant!$A:$A,Merchant!$C:$C,$G$2),)</f>
        <v/>
      </c>
      <c r="D127" s="12" t="s">
        <f>IF($A127&lt;&gt;"",$K127,)</f>
      </c>
      <c r="E127" s="12" t="str">
        <v/>
      </c>
      <c r="F127" s="11" t="str">
        <f>IF($A127&lt;&gt;"",MAXIFS(Token!$C:$C,Token!$A:$A,$D127),)</f>
        <v/>
      </c>
    </row>
    <row r="128">
      <c r="A128" s="32">
        <f>IF(IFERROR($H128,0)*$J128&gt;0,$L128/86400+DATE(1970,1,1)+IF($L128*1&gt;=$G$5,$G$6,0),)</f>
        <v>0</v>
      </c>
      <c r="B128" s="22" t="e">
        <f>IF($A128&lt;&gt;"",$E128*$F128,)</f>
        <v>#VALUE!</v>
      </c>
      <c r="C128" s="12" t="str">
        <f>IF($A128&lt;&gt;"",MINIFS(Merchant!$A:$A,Merchant!$C:$C,$G$2),)</f>
        <v/>
      </c>
      <c r="D128" s="12" t="s">
        <f>IF($A128&lt;&gt;"",$K128,)</f>
      </c>
      <c r="E128" s="12" t="str">
        <v/>
      </c>
      <c r="F128" s="11" t="str">
        <f>IF($A128&lt;&gt;"",MAXIFS(Token!$C:$C,Token!$A:$A,$D128),)</f>
        <v/>
      </c>
    </row>
    <row r="129">
      <c r="A129" s="32">
        <f>IF(IFERROR($H129,0)*$J129&gt;0,$L129/86400+DATE(1970,1,1)+IF($L129*1&gt;=$G$5,$G$6,0),)</f>
        <v>0</v>
      </c>
      <c r="B129" s="22" t="e">
        <f>IF($A129&lt;&gt;"",$E129*$F129,)</f>
        <v>#VALUE!</v>
      </c>
      <c r="C129" s="12" t="str">
        <f>IF($A129&lt;&gt;"",MINIFS(Merchant!$A:$A,Merchant!$C:$C,$G$2),)</f>
        <v/>
      </c>
      <c r="D129" s="12" t="s">
        <f>IF($A129&lt;&gt;"",$K129,)</f>
      </c>
      <c r="E129" s="12" t="str">
        <v/>
      </c>
      <c r="F129" s="11" t="str">
        <f>IF($A129&lt;&gt;"",MAXIFS(Token!$C:$C,Token!$A:$A,$D129),)</f>
        <v/>
      </c>
    </row>
    <row r="130">
      <c r="A130" s="32">
        <f>IF(IFERROR($H130,0)*$J130&gt;0,$L130/86400+DATE(1970,1,1)+IF($L130*1&gt;=$G$5,$G$6,0),)</f>
        <v>0</v>
      </c>
      <c r="B130" s="22" t="e">
        <f>IF($A130&lt;&gt;"",$E130*$F130,)</f>
        <v>#VALUE!</v>
      </c>
      <c r="C130" s="12" t="str">
        <f>IF($A130&lt;&gt;"",MINIFS(Merchant!$A:$A,Merchant!$C:$C,$G$2),)</f>
        <v/>
      </c>
      <c r="D130" s="12" t="s">
        <f>IF($A130&lt;&gt;"",$K130,)</f>
      </c>
      <c r="E130" s="12" t="str">
        <v/>
      </c>
      <c r="F130" s="11" t="str">
        <f>IF($A130&lt;&gt;"",MAXIFS(Token!$C:$C,Token!$A:$A,$D130),)</f>
        <v/>
      </c>
    </row>
    <row r="131">
      <c r="A131" s="32">
        <f>IF(IFERROR($H131,0)*$J131&gt;0,$L131/86400+DATE(1970,1,1)+IF($L131*1&gt;=$G$5,$G$6,0),)</f>
        <v>0</v>
      </c>
      <c r="B131" s="22" t="e">
        <f>IF($A131&lt;&gt;"",$E131*$F131,)</f>
        <v>#VALUE!</v>
      </c>
      <c r="C131" s="12" t="str">
        <f>IF($A131&lt;&gt;"",MINIFS(Merchant!$A:$A,Merchant!$C:$C,$G$2),)</f>
        <v/>
      </c>
      <c r="D131" s="12" t="s">
        <f>IF($A131&lt;&gt;"",$K131,)</f>
      </c>
      <c r="E131" s="12" t="str">
        <v/>
      </c>
      <c r="F131" s="11" t="str">
        <f>IF($A131&lt;&gt;"",MAXIFS(Token!$C:$C,Token!$A:$A,$D131),)</f>
        <v/>
      </c>
    </row>
    <row r="132">
      <c r="A132" s="32">
        <f>IF(IFERROR($H132,0)*$J132&gt;0,$L132/86400+DATE(1970,1,1)+IF($L132*1&gt;=$G$5,$G$6,0),)</f>
        <v>0</v>
      </c>
      <c r="B132" s="22" t="e">
        <f>IF($A132&lt;&gt;"",$E132*$F132,)</f>
        <v>#VALUE!</v>
      </c>
      <c r="C132" s="12" t="str">
        <f>IF($A132&lt;&gt;"",MINIFS(Merchant!$A:$A,Merchant!$C:$C,$G$2),)</f>
        <v/>
      </c>
      <c r="D132" s="12" t="s">
        <f>IF($A132&lt;&gt;"",$K132,)</f>
      </c>
      <c r="E132" s="12" t="str">
        <v/>
      </c>
      <c r="F132" s="11" t="str">
        <f>IF($A132&lt;&gt;"",MAXIFS(Token!$C:$C,Token!$A:$A,$D132),)</f>
        <v/>
      </c>
    </row>
    <row r="133">
      <c r="A133" s="32">
        <f>IF(IFERROR($H133,0)*$J133&gt;0,$L133/86400+DATE(1970,1,1)+IF($L133*1&gt;=$G$5,$G$6,0),)</f>
        <v>0</v>
      </c>
      <c r="B133" s="22" t="e">
        <f>IF($A133&lt;&gt;"",$E133*$F133,)</f>
        <v>#VALUE!</v>
      </c>
      <c r="C133" s="12" t="str">
        <f>IF($A133&lt;&gt;"",MINIFS(Merchant!$A:$A,Merchant!$C:$C,$G$2),)</f>
        <v/>
      </c>
      <c r="D133" s="12" t="s">
        <f>IF($A133&lt;&gt;"",$K133,)</f>
      </c>
      <c r="E133" s="12" t="str">
        <v/>
      </c>
      <c r="F133" s="11" t="str">
        <f>IF($A133&lt;&gt;"",MAXIFS(Token!$C:$C,Token!$A:$A,$D133),)</f>
        <v/>
      </c>
    </row>
    <row r="134">
      <c r="A134" s="32">
        <f>IF(IFERROR($H134,0)*$J134&gt;0,$L134/86400+DATE(1970,1,1)+IF($L134*1&gt;=$G$5,$G$6,0),)</f>
        <v>0</v>
      </c>
      <c r="B134" s="22" t="e">
        <f>IF($A134&lt;&gt;"",$E134*$F134,)</f>
        <v>#VALUE!</v>
      </c>
      <c r="C134" s="12" t="str">
        <f>IF($A134&lt;&gt;"",MINIFS(Merchant!$A:$A,Merchant!$C:$C,$G$2),)</f>
        <v/>
      </c>
      <c r="D134" s="12" t="s">
        <f>IF($A134&lt;&gt;"",$K134,)</f>
      </c>
      <c r="E134" s="12" t="str">
        <v/>
      </c>
      <c r="F134" s="11" t="str">
        <f>IF($A134&lt;&gt;"",MAXIFS(Token!$C:$C,Token!$A:$A,$D134),)</f>
        <v/>
      </c>
    </row>
    <row r="135">
      <c r="A135" s="32">
        <f>IF(IFERROR($H135,0)*$J135&gt;0,$L135/86400+DATE(1970,1,1)+IF($L135*1&gt;=$G$5,$G$6,0),)</f>
        <v>0</v>
      </c>
      <c r="B135" s="22" t="e">
        <f>IF($A135&lt;&gt;"",$E135*$F135,)</f>
        <v>#VALUE!</v>
      </c>
      <c r="C135" s="12" t="str">
        <f>IF($A135&lt;&gt;"",MINIFS(Merchant!$A:$A,Merchant!$C:$C,$G$2),)</f>
        <v/>
      </c>
      <c r="D135" s="12" t="s">
        <f>IF($A135&lt;&gt;"",$K135,)</f>
      </c>
      <c r="E135" s="12" t="str">
        <v/>
      </c>
      <c r="F135" s="11" t="str">
        <f>IF($A135&lt;&gt;"",MAXIFS(Token!$C:$C,Token!$A:$A,$D135),)</f>
        <v/>
      </c>
    </row>
    <row r="136">
      <c r="A136" s="32">
        <f>IF(IFERROR($H136,0)*$J136&gt;0,$L136/86400+DATE(1970,1,1)+IF($L136*1&gt;=$G$5,$G$6,0),)</f>
        <v>0</v>
      </c>
      <c r="B136" s="22" t="e">
        <f>IF($A136&lt;&gt;"",$E136*$F136,)</f>
        <v>#VALUE!</v>
      </c>
      <c r="C136" s="12" t="str">
        <f>IF($A136&lt;&gt;"",MINIFS(Merchant!$A:$A,Merchant!$C:$C,$G$2),)</f>
        <v/>
      </c>
      <c r="D136" s="12" t="s">
        <f>IF($A136&lt;&gt;"",$K136,)</f>
      </c>
      <c r="E136" s="12" t="str">
        <v/>
      </c>
      <c r="F136" s="11" t="str">
        <f>IF($A136&lt;&gt;"",MAXIFS(Token!$C:$C,Token!$A:$A,$D136),)</f>
        <v/>
      </c>
    </row>
    <row r="137">
      <c r="A137" s="32">
        <f>IF(IFERROR($H137,0)*$J137&gt;0,$L137/86400+DATE(1970,1,1)+IF($L137*1&gt;=$G$5,$G$6,0),)</f>
        <v>0</v>
      </c>
      <c r="B137" s="22" t="e">
        <f>IF($A137&lt;&gt;"",$E137*$F137,)</f>
        <v>#VALUE!</v>
      </c>
      <c r="C137" s="12" t="str">
        <f>IF($A137&lt;&gt;"",MINIFS(Merchant!$A:$A,Merchant!$C:$C,$G$2),)</f>
        <v/>
      </c>
      <c r="D137" s="12" t="s">
        <f>IF($A137&lt;&gt;"",$K137,)</f>
      </c>
      <c r="E137" s="12" t="str">
        <v/>
      </c>
      <c r="F137" s="11" t="str">
        <f>IF($A137&lt;&gt;"",MAXIFS(Token!$C:$C,Token!$A:$A,$D137),)</f>
        <v/>
      </c>
    </row>
    <row r="138">
      <c r="A138" s="32">
        <f>IF(IFERROR($H138,0)*$J138&gt;0,$L138/86400+DATE(1970,1,1)+IF($L138*1&gt;=$G$5,$G$6,0),)</f>
        <v>0</v>
      </c>
      <c r="B138" s="22" t="e">
        <f>IF($A138&lt;&gt;"",$E138*$F138,)</f>
        <v>#VALUE!</v>
      </c>
      <c r="C138" s="12" t="str">
        <f>IF($A138&lt;&gt;"",MINIFS(Merchant!$A:$A,Merchant!$C:$C,$G$2),)</f>
        <v/>
      </c>
      <c r="D138" s="12" t="s">
        <f>IF($A138&lt;&gt;"",$K138,)</f>
      </c>
      <c r="E138" s="12" t="str">
        <v/>
      </c>
      <c r="F138" s="11" t="str">
        <f>IF($A138&lt;&gt;"",MAXIFS(Token!$C:$C,Token!$A:$A,$D138),)</f>
        <v/>
      </c>
    </row>
    <row r="139">
      <c r="A139" s="32">
        <f>IF(IFERROR($H139,0)*$J139&gt;0,$L139/86400+DATE(1970,1,1)+IF($L139*1&gt;=$G$5,$G$6,0),)</f>
        <v>0</v>
      </c>
      <c r="B139" s="22" t="e">
        <f>IF($A139&lt;&gt;"",$E139*$F139,)</f>
        <v>#VALUE!</v>
      </c>
      <c r="C139" s="12" t="str">
        <f>IF($A139&lt;&gt;"",MINIFS(Merchant!$A:$A,Merchant!$C:$C,$G$2),)</f>
        <v/>
      </c>
      <c r="D139" s="12" t="s">
        <f>IF($A139&lt;&gt;"",$K139,)</f>
      </c>
      <c r="E139" s="12" t="str">
        <v/>
      </c>
      <c r="F139" s="11" t="str">
        <f>IF($A139&lt;&gt;"",MAXIFS(Token!$C:$C,Token!$A:$A,$D139),)</f>
        <v/>
      </c>
    </row>
    <row r="140">
      <c r="A140" s="32">
        <f>IF(IFERROR($H140,0)*$J140&gt;0,$L140/86400+DATE(1970,1,1)+IF($L140*1&gt;=$G$5,$G$6,0),)</f>
        <v>0</v>
      </c>
      <c r="B140" s="22" t="e">
        <f>IF($A140&lt;&gt;"",$E140*$F140,)</f>
        <v>#VALUE!</v>
      </c>
      <c r="C140" s="12" t="str">
        <f>IF($A140&lt;&gt;"",MINIFS(Merchant!$A:$A,Merchant!$C:$C,$G$2),)</f>
        <v/>
      </c>
      <c r="D140" s="12" t="s">
        <f>IF($A140&lt;&gt;"",$K140,)</f>
      </c>
      <c r="E140" s="12" t="str">
        <v/>
      </c>
      <c r="F140" s="11" t="str">
        <f>IF($A140&lt;&gt;"",MAXIFS(Token!$C:$C,Token!$A:$A,$D140),)</f>
        <v/>
      </c>
    </row>
    <row r="141">
      <c r="A141" s="32">
        <f>IF(IFERROR($H141,0)*$J141&gt;0,$L141/86400+DATE(1970,1,1)+IF($L141*1&gt;=$G$5,$G$6,0),)</f>
        <v>0</v>
      </c>
      <c r="B141" s="22" t="e">
        <f>IF($A141&lt;&gt;"",$E141*$F141,)</f>
        <v>#VALUE!</v>
      </c>
      <c r="C141" s="12" t="str">
        <f>IF($A141&lt;&gt;"",MINIFS(Merchant!$A:$A,Merchant!$C:$C,$G$2),)</f>
        <v/>
      </c>
      <c r="D141" s="12" t="s">
        <f>IF($A141&lt;&gt;"",$K141,)</f>
      </c>
      <c r="E141" s="12" t="str">
        <v/>
      </c>
      <c r="F141" s="11" t="str">
        <f>IF($A141&lt;&gt;"",MAXIFS(Token!$C:$C,Token!$A:$A,$D141),)</f>
        <v/>
      </c>
    </row>
    <row r="142">
      <c r="A142" s="32">
        <f>IF(IFERROR($H142,0)*$J142&gt;0,$L142/86400+DATE(1970,1,1)+IF($L142*1&gt;=$G$5,$G$6,0),)</f>
        <v>0</v>
      </c>
      <c r="B142" s="22" t="e">
        <f>IF($A142&lt;&gt;"",$E142*$F142,)</f>
        <v>#VALUE!</v>
      </c>
      <c r="C142" s="12" t="str">
        <f>IF($A142&lt;&gt;"",MINIFS(Merchant!$A:$A,Merchant!$C:$C,$G$2),)</f>
        <v/>
      </c>
      <c r="D142" s="12" t="s">
        <f>IF($A142&lt;&gt;"",$K142,)</f>
      </c>
      <c r="E142" s="12" t="str">
        <v/>
      </c>
      <c r="F142" s="11" t="str">
        <f>IF($A142&lt;&gt;"",MAXIFS(Token!$C:$C,Token!$A:$A,$D142),)</f>
        <v/>
      </c>
    </row>
    <row r="143">
      <c r="A143" s="32">
        <f>IF(IFERROR($H143,0)*$J143&gt;0,$L143/86400+DATE(1970,1,1)+IF($L143*1&gt;=$G$5,$G$6,0),)</f>
        <v>0</v>
      </c>
      <c r="B143" s="22" t="e">
        <f>IF($A143&lt;&gt;"",$E143*$F143,)</f>
        <v>#VALUE!</v>
      </c>
      <c r="C143" s="12" t="str">
        <f>IF($A143&lt;&gt;"",MINIFS(Merchant!$A:$A,Merchant!$C:$C,$G$2),)</f>
        <v/>
      </c>
      <c r="D143" s="12" t="s">
        <f>IF($A143&lt;&gt;"",$K143,)</f>
      </c>
      <c r="E143" s="12" t="str">
        <v/>
      </c>
      <c r="F143" s="11" t="str">
        <f>IF($A143&lt;&gt;"",MAXIFS(Token!$C:$C,Token!$A:$A,$D143),)</f>
        <v/>
      </c>
    </row>
    <row r="144">
      <c r="A144" s="32">
        <f>IF(IFERROR($H144,0)*$J144&gt;0,$L144/86400+DATE(1970,1,1)+IF($L144*1&gt;=$G$5,$G$6,0),)</f>
        <v>0</v>
      </c>
      <c r="B144" s="22" t="e">
        <f>IF($A144&lt;&gt;"",$E144*$F144,)</f>
        <v>#VALUE!</v>
      </c>
      <c r="C144" s="12" t="str">
        <f>IF($A144&lt;&gt;"",MINIFS(Merchant!$A:$A,Merchant!$C:$C,$G$2),)</f>
        <v/>
      </c>
      <c r="D144" s="12" t="s">
        <f>IF($A144&lt;&gt;"",$K144,)</f>
      </c>
      <c r="E144" s="12" t="str">
        <v/>
      </c>
      <c r="F144" s="11" t="str">
        <f>IF($A144&lt;&gt;"",MAXIFS(Token!$C:$C,Token!$A:$A,$D144),)</f>
        <v/>
      </c>
    </row>
    <row r="145">
      <c r="A145" s="32">
        <f>IF(IFERROR($H145,0)*$J145&gt;0,$L145/86400+DATE(1970,1,1)+IF($L145*1&gt;=$G$5,$G$6,0),)</f>
        <v>0</v>
      </c>
      <c r="B145" s="22" t="e">
        <f>IF($A145&lt;&gt;"",$E145*$F145,)</f>
        <v>#VALUE!</v>
      </c>
      <c r="C145" s="12" t="str">
        <f>IF($A145&lt;&gt;"",MINIFS(Merchant!$A:$A,Merchant!$C:$C,$G$2),)</f>
        <v/>
      </c>
      <c r="D145" s="12" t="s">
        <f>IF($A145&lt;&gt;"",$K145,)</f>
      </c>
      <c r="E145" s="12" t="str">
        <v/>
      </c>
      <c r="F145" s="11" t="str">
        <f>IF($A145&lt;&gt;"",MAXIFS(Token!$C:$C,Token!$A:$A,$D145),)</f>
        <v/>
      </c>
    </row>
    <row r="146">
      <c r="A146" s="32">
        <f>IF(IFERROR($H146,0)*$J146&gt;0,$L146/86400+DATE(1970,1,1)+IF($L146*1&gt;=$G$5,$G$6,0),)</f>
        <v>0</v>
      </c>
      <c r="B146" s="22" t="e">
        <f>IF($A146&lt;&gt;"",$E146*$F146,)</f>
        <v>#VALUE!</v>
      </c>
      <c r="C146" s="12" t="str">
        <f>IF($A146&lt;&gt;"",MINIFS(Merchant!$A:$A,Merchant!$C:$C,$G$2),)</f>
        <v/>
      </c>
      <c r="D146" s="12" t="s">
        <f>IF($A146&lt;&gt;"",$K146,)</f>
      </c>
      <c r="E146" s="12" t="str">
        <v/>
      </c>
      <c r="F146" s="11" t="str">
        <f>IF($A146&lt;&gt;"",MAXIFS(Token!$C:$C,Token!$A:$A,$D146),)</f>
        <v/>
      </c>
    </row>
    <row r="147">
      <c r="A147" s="32">
        <f>IF(IFERROR($H147,0)*$J147&gt;0,$L147/86400+DATE(1970,1,1)+IF($L147*1&gt;=$G$5,$G$6,0),)</f>
        <v>0</v>
      </c>
      <c r="B147" s="22" t="e">
        <f>IF($A147&lt;&gt;"",$E147*$F147,)</f>
        <v>#VALUE!</v>
      </c>
      <c r="C147" s="12" t="str">
        <f>IF($A147&lt;&gt;"",MINIFS(Merchant!$A:$A,Merchant!$C:$C,$G$2),)</f>
        <v/>
      </c>
      <c r="D147" s="12" t="s">
        <f>IF($A147&lt;&gt;"",$K147,)</f>
      </c>
      <c r="E147" s="12" t="str">
        <v/>
      </c>
      <c r="F147" s="11" t="str">
        <f>IF($A147&lt;&gt;"",MAXIFS(Token!$C:$C,Token!$A:$A,$D147),)</f>
        <v/>
      </c>
    </row>
    <row r="148">
      <c r="A148" s="32">
        <f>IF(IFERROR($H148,0)*$J148&gt;0,$L148/86400+DATE(1970,1,1)+IF($L148*1&gt;=$G$5,$G$6,0),)</f>
        <v>0</v>
      </c>
      <c r="B148" s="22" t="e">
        <f>IF($A148&lt;&gt;"",$E148*$F148,)</f>
        <v>#VALUE!</v>
      </c>
      <c r="C148" s="12" t="str">
        <f>IF($A148&lt;&gt;"",MINIFS(Merchant!$A:$A,Merchant!$C:$C,$G$2),)</f>
        <v/>
      </c>
      <c r="D148" s="12" t="s">
        <f>IF($A148&lt;&gt;"",$K148,)</f>
      </c>
      <c r="E148" s="12" t="str">
        <v/>
      </c>
      <c r="F148" s="11" t="str">
        <f>IF($A148&lt;&gt;"",MAXIFS(Token!$C:$C,Token!$A:$A,$D148),)</f>
        <v/>
      </c>
    </row>
    <row r="149">
      <c r="A149" s="32">
        <f>IF(IFERROR($H149,0)*$J149&gt;0,$L149/86400+DATE(1970,1,1)+IF($L149*1&gt;=$G$5,$G$6,0),)</f>
        <v>0</v>
      </c>
      <c r="B149" s="22" t="e">
        <f>IF($A149&lt;&gt;"",$E149*$F149,)</f>
        <v>#VALUE!</v>
      </c>
      <c r="C149" s="12" t="str">
        <f>IF($A149&lt;&gt;"",MINIFS(Merchant!$A:$A,Merchant!$C:$C,$G$2),)</f>
        <v/>
      </c>
      <c r="D149" s="12" t="s">
        <f>IF($A149&lt;&gt;"",$K149,)</f>
      </c>
      <c r="E149" s="12" t="str">
        <v/>
      </c>
      <c r="F149" s="11" t="str">
        <f>IF($A149&lt;&gt;"",MAXIFS(Token!$C:$C,Token!$A:$A,$D149),)</f>
        <v/>
      </c>
    </row>
    <row r="150">
      <c r="A150" s="32">
        <f>IF(IFERROR($H150,0)*$J150&gt;0,$L150/86400+DATE(1970,1,1)+IF($L150*1&gt;=$G$5,$G$6,0),)</f>
        <v>0</v>
      </c>
      <c r="B150" s="22" t="e">
        <f>IF($A150&lt;&gt;"",$E150*$F150,)</f>
        <v>#VALUE!</v>
      </c>
      <c r="C150" s="12" t="str">
        <f>IF($A150&lt;&gt;"",MINIFS(Merchant!$A:$A,Merchant!$C:$C,$G$2),)</f>
        <v/>
      </c>
      <c r="D150" s="12" t="s">
        <f>IF($A150&lt;&gt;"",$K150,)</f>
      </c>
      <c r="E150" s="12" t="str">
        <v/>
      </c>
      <c r="F150" s="11" t="str">
        <f>IF($A150&lt;&gt;"",MAXIFS(Token!$C:$C,Token!$A:$A,$D150),)</f>
        <v/>
      </c>
    </row>
    <row r="151">
      <c r="A151" s="32">
        <f>IF(IFERROR($H151,0)*$J151&gt;0,$L151/86400+DATE(1970,1,1)+IF($L151*1&gt;=$G$5,$G$6,0),)</f>
        <v>0</v>
      </c>
      <c r="B151" s="22" t="e">
        <f>IF($A151&lt;&gt;"",$E151*$F151,)</f>
        <v>#VALUE!</v>
      </c>
      <c r="C151" s="12" t="str">
        <f>IF($A151&lt;&gt;"",MINIFS(Merchant!$A:$A,Merchant!$C:$C,$G$2),)</f>
        <v/>
      </c>
      <c r="D151" s="12" t="s">
        <f>IF($A151&lt;&gt;"",$K151,)</f>
      </c>
      <c r="E151" s="12" t="str">
        <v/>
      </c>
      <c r="F151" s="11" t="str">
        <f>IF($A151&lt;&gt;"",MAXIFS(Token!$C:$C,Token!$A:$A,$D151),)</f>
        <v/>
      </c>
    </row>
    <row r="152">
      <c r="A152" s="32">
        <f>IF(IFERROR($H152,0)*$J152&gt;0,$L152/86400+DATE(1970,1,1)+IF($L152*1&gt;=$G$5,$G$6,0),)</f>
        <v>0</v>
      </c>
      <c r="B152" s="22" t="e">
        <f>IF($A152&lt;&gt;"",$E152*$F152,)</f>
        <v>#VALUE!</v>
      </c>
      <c r="C152" s="12" t="str">
        <f>IF($A152&lt;&gt;"",MINIFS(Merchant!$A:$A,Merchant!$C:$C,$G$2),)</f>
        <v/>
      </c>
      <c r="D152" s="12" t="s">
        <f>IF($A152&lt;&gt;"",$K152,)</f>
      </c>
      <c r="E152" s="12" t="str">
        <v/>
      </c>
      <c r="F152" s="11" t="str">
        <f>IF($A152&lt;&gt;"",MAXIFS(Token!$C:$C,Token!$A:$A,$D152),)</f>
        <v/>
      </c>
    </row>
    <row r="153">
      <c r="A153" s="32">
        <f>IF(IFERROR($H153,0)*$J153&gt;0,$L153/86400+DATE(1970,1,1)+IF($L153*1&gt;=$G$5,$G$6,0),)</f>
        <v>0</v>
      </c>
      <c r="B153" s="22" t="e">
        <f>IF($A153&lt;&gt;"",$E153*$F153,)</f>
        <v>#VALUE!</v>
      </c>
      <c r="C153" s="12" t="str">
        <f>IF($A153&lt;&gt;"",MINIFS(Merchant!$A:$A,Merchant!$C:$C,$G$2),)</f>
        <v/>
      </c>
      <c r="D153" s="12" t="s">
        <f>IF($A153&lt;&gt;"",$K153,)</f>
      </c>
      <c r="E153" s="12" t="str">
        <v/>
      </c>
      <c r="F153" s="11" t="str">
        <f>IF($A153&lt;&gt;"",MAXIFS(Token!$C:$C,Token!$A:$A,$D153),)</f>
        <v/>
      </c>
    </row>
    <row r="154">
      <c r="A154" s="32">
        <f>IF(IFERROR($H154,0)*$J154&gt;0,$L154/86400+DATE(1970,1,1)+IF($L154*1&gt;=$G$5,$G$6,0),)</f>
        <v>0</v>
      </c>
      <c r="B154" s="22" t="e">
        <f>IF($A154&lt;&gt;"",$E154*$F154,)</f>
        <v>#VALUE!</v>
      </c>
      <c r="C154" s="12" t="str">
        <f>IF($A154&lt;&gt;"",MINIFS(Merchant!$A:$A,Merchant!$C:$C,$G$2),)</f>
        <v/>
      </c>
      <c r="D154" s="12" t="s">
        <f>IF($A154&lt;&gt;"",$K154,)</f>
      </c>
      <c r="E154" s="12" t="str">
        <v/>
      </c>
      <c r="F154" s="11" t="str">
        <f>IF($A154&lt;&gt;"",MAXIFS(Token!$C:$C,Token!$A:$A,$D154),)</f>
        <v/>
      </c>
    </row>
    <row r="155">
      <c r="A155" s="32">
        <f>IF(IFERROR($H155,0)*$J155&gt;0,$L155/86400+DATE(1970,1,1)+IF($L155*1&gt;=$G$5,$G$6,0),)</f>
        <v>0</v>
      </c>
      <c r="B155" s="22" t="e">
        <f>IF($A155&lt;&gt;"",$E155*$F155,)</f>
        <v>#VALUE!</v>
      </c>
      <c r="C155" s="12" t="str">
        <f>IF($A155&lt;&gt;"",MINIFS(Merchant!$A:$A,Merchant!$C:$C,$G$2),)</f>
        <v/>
      </c>
      <c r="D155" s="12" t="s">
        <f>IF($A155&lt;&gt;"",$K155,)</f>
      </c>
      <c r="E155" s="12" t="str">
        <v/>
      </c>
      <c r="F155" s="11" t="str">
        <f>IF($A155&lt;&gt;"",MAXIFS(Token!$C:$C,Token!$A:$A,$D155),)</f>
        <v/>
      </c>
    </row>
    <row r="156">
      <c r="A156" s="32">
        <f>IF(IFERROR($H156,0)*$J156&gt;0,$L156/86400+DATE(1970,1,1)+IF($L156*1&gt;=$G$5,$G$6,0),)</f>
        <v>0</v>
      </c>
      <c r="B156" s="22" t="e">
        <f>IF($A156&lt;&gt;"",$E156*$F156,)</f>
        <v>#VALUE!</v>
      </c>
      <c r="C156" s="12" t="str">
        <f>IF($A156&lt;&gt;"",MINIFS(Merchant!$A:$A,Merchant!$C:$C,$G$2),)</f>
        <v/>
      </c>
      <c r="D156" s="12" t="s">
        <f>IF($A156&lt;&gt;"",$K156,)</f>
      </c>
      <c r="E156" s="12" t="str">
        <v/>
      </c>
      <c r="F156" s="11" t="str">
        <f>IF($A156&lt;&gt;"",MAXIFS(Token!$C:$C,Token!$A:$A,$D156),)</f>
        <v/>
      </c>
    </row>
    <row r="157">
      <c r="A157" s="32">
        <f>IF(IFERROR($H157,0)*$J157&gt;0,$L157/86400+DATE(1970,1,1)+IF($L157*1&gt;=$G$5,$G$6,0),)</f>
        <v>0</v>
      </c>
      <c r="B157" s="22" t="e">
        <f>IF($A157&lt;&gt;"",$E157*$F157,)</f>
        <v>#VALUE!</v>
      </c>
      <c r="C157" s="12" t="str">
        <f>IF($A157&lt;&gt;"",MINIFS(Merchant!$A:$A,Merchant!$C:$C,$G$2),)</f>
        <v/>
      </c>
      <c r="D157" s="12" t="s">
        <f>IF($A157&lt;&gt;"",$K157,)</f>
      </c>
      <c r="E157" s="12" t="str">
        <v/>
      </c>
      <c r="F157" s="11" t="str">
        <f>IF($A157&lt;&gt;"",MAXIFS(Token!$C:$C,Token!$A:$A,$D157),)</f>
        <v/>
      </c>
    </row>
    <row r="158">
      <c r="A158" s="32">
        <f>IF(IFERROR($H158,0)*$J158&gt;0,$L158/86400+DATE(1970,1,1)+IF($L158*1&gt;=$G$5,$G$6,0),)</f>
        <v>0</v>
      </c>
      <c r="B158" s="22" t="e">
        <f>IF($A158&lt;&gt;"",$E158*$F158,)</f>
        <v>#VALUE!</v>
      </c>
      <c r="C158" s="12" t="str">
        <f>IF($A158&lt;&gt;"",MINIFS(Merchant!$A:$A,Merchant!$C:$C,$G$2),)</f>
        <v/>
      </c>
      <c r="D158" s="12" t="s">
        <f>IF($A158&lt;&gt;"",$K158,)</f>
      </c>
      <c r="E158" s="12" t="str">
        <v/>
      </c>
      <c r="F158" s="11" t="str">
        <f>IF($A158&lt;&gt;"",MAXIFS(Token!$C:$C,Token!$A:$A,$D158),)</f>
        <v/>
      </c>
    </row>
    <row r="159">
      <c r="A159" s="32">
        <f>IF(IFERROR($H159,0)*$J159&gt;0,$L159/86400+DATE(1970,1,1)+IF($L159*1&gt;=$G$5,$G$6,0),)</f>
        <v>0</v>
      </c>
      <c r="B159" s="22" t="e">
        <f>IF($A159&lt;&gt;"",$E159*$F159,)</f>
        <v>#VALUE!</v>
      </c>
      <c r="C159" s="12" t="str">
        <f>IF($A159&lt;&gt;"",MINIFS(Merchant!$A:$A,Merchant!$C:$C,$G$2),)</f>
        <v/>
      </c>
      <c r="D159" s="12" t="s">
        <f>IF($A159&lt;&gt;"",$K159,)</f>
      </c>
      <c r="E159" s="12" t="str">
        <v/>
      </c>
      <c r="F159" s="11" t="str">
        <f>IF($A159&lt;&gt;"",MAXIFS(Token!$C:$C,Token!$A:$A,$D159),)</f>
        <v/>
      </c>
    </row>
    <row r="160">
      <c r="A160" s="32">
        <f>IF(IFERROR($H160,0)*$J160&gt;0,$L160/86400+DATE(1970,1,1)+IF($L160*1&gt;=$G$5,$G$6,0),)</f>
        <v>0</v>
      </c>
      <c r="B160" s="22" t="e">
        <f>IF($A160&lt;&gt;"",$E160*$F160,)</f>
        <v>#VALUE!</v>
      </c>
      <c r="C160" s="12" t="str">
        <f>IF($A160&lt;&gt;"",MINIFS(Merchant!$A:$A,Merchant!$C:$C,$G$2),)</f>
        <v/>
      </c>
      <c r="D160" s="12" t="s">
        <f>IF($A160&lt;&gt;"",$K160,)</f>
      </c>
      <c r="E160" s="12" t="str">
        <v/>
      </c>
      <c r="F160" s="11" t="str">
        <f>IF($A160&lt;&gt;"",MAXIFS(Token!$C:$C,Token!$A:$A,$D160),)</f>
        <v/>
      </c>
    </row>
    <row r="161">
      <c r="A161" s="32">
        <f>IF(IFERROR($H161,0)*$J161&gt;0,$L161/86400+DATE(1970,1,1)+IF($L161*1&gt;=$G$5,$G$6,0),)</f>
        <v>0</v>
      </c>
      <c r="B161" s="22" t="e">
        <f>IF($A161&lt;&gt;"",$E161*$F161,)</f>
        <v>#VALUE!</v>
      </c>
      <c r="C161" s="12" t="str">
        <f>IF($A161&lt;&gt;"",MINIFS(Merchant!$A:$A,Merchant!$C:$C,$G$2),)</f>
        <v/>
      </c>
      <c r="D161" s="12" t="s">
        <f>IF($A161&lt;&gt;"",$K161,)</f>
      </c>
      <c r="E161" s="12" t="str">
        <v/>
      </c>
      <c r="F161" s="11" t="str">
        <f>IF($A161&lt;&gt;"",MAXIFS(Token!$C:$C,Token!$A:$A,$D161),)</f>
        <v/>
      </c>
    </row>
    <row r="162">
      <c r="A162" s="32">
        <f>IF(IFERROR($H162,0)*$J162&gt;0,$L162/86400+DATE(1970,1,1)+IF($L162*1&gt;=$G$5,$G$6,0),)</f>
        <v>0</v>
      </c>
      <c r="B162" s="22" t="e">
        <f>IF($A162&lt;&gt;"",$E162*$F162,)</f>
        <v>#VALUE!</v>
      </c>
      <c r="C162" s="12" t="str">
        <f>IF($A162&lt;&gt;"",MINIFS(Merchant!$A:$A,Merchant!$C:$C,$G$2),)</f>
        <v/>
      </c>
      <c r="D162" s="12" t="s">
        <f>IF($A162&lt;&gt;"",$K162,)</f>
      </c>
      <c r="E162" s="12" t="str">
        <v/>
      </c>
      <c r="F162" s="11" t="str">
        <f>IF($A162&lt;&gt;"",MAXIFS(Token!$C:$C,Token!$A:$A,$D162),)</f>
        <v/>
      </c>
    </row>
    <row r="163">
      <c r="A163" s="32">
        <f>IF(IFERROR($H163,0)*$J163&gt;0,$L163/86400+DATE(1970,1,1)+IF($L163*1&gt;=$G$5,$G$6,0),)</f>
        <v>0</v>
      </c>
      <c r="B163" s="22" t="e">
        <f>IF($A163&lt;&gt;"",$E163*$F163,)</f>
        <v>#VALUE!</v>
      </c>
      <c r="C163" s="12" t="str">
        <f>IF($A163&lt;&gt;"",MINIFS(Merchant!$A:$A,Merchant!$C:$C,$G$2),)</f>
        <v/>
      </c>
      <c r="D163" s="12" t="s">
        <f>IF($A163&lt;&gt;"",$K163,)</f>
      </c>
      <c r="E163" s="12" t="str">
        <v/>
      </c>
      <c r="F163" s="11" t="str">
        <f>IF($A163&lt;&gt;"",MAXIFS(Token!$C:$C,Token!$A:$A,$D163),)</f>
        <v/>
      </c>
    </row>
    <row r="164">
      <c r="A164" s="32">
        <f>IF(IFERROR($H164,0)*$J164&gt;0,$L164/86400+DATE(1970,1,1)+IF($L164*1&gt;=$G$5,$G$6,0),)</f>
        <v>0</v>
      </c>
      <c r="B164" s="22" t="e">
        <f>IF($A164&lt;&gt;"",$E164*$F164,)</f>
        <v>#VALUE!</v>
      </c>
      <c r="C164" s="12" t="str">
        <f>IF($A164&lt;&gt;"",MINIFS(Merchant!$A:$A,Merchant!$C:$C,$G$2),)</f>
        <v/>
      </c>
      <c r="D164" s="12" t="s">
        <f>IF($A164&lt;&gt;"",$K164,)</f>
      </c>
      <c r="E164" s="12" t="str">
        <v/>
      </c>
      <c r="F164" s="11" t="str">
        <f>IF($A164&lt;&gt;"",MAXIFS(Token!$C:$C,Token!$A:$A,$D164),)</f>
        <v/>
      </c>
    </row>
    <row r="165">
      <c r="A165" s="32">
        <f>IF(IFERROR($H165,0)*$J165&gt;0,$L165/86400+DATE(1970,1,1)+IF($L165*1&gt;=$G$5,$G$6,0),)</f>
        <v>0</v>
      </c>
      <c r="B165" s="22" t="e">
        <f>IF($A165&lt;&gt;"",$E165*$F165,)</f>
        <v>#VALUE!</v>
      </c>
      <c r="C165" s="12" t="str">
        <f>IF($A165&lt;&gt;"",MINIFS(Merchant!$A:$A,Merchant!$C:$C,$G$2),)</f>
        <v/>
      </c>
      <c r="D165" s="12" t="s">
        <f>IF($A165&lt;&gt;"",$K165,)</f>
      </c>
      <c r="E165" s="12" t="str">
        <v/>
      </c>
      <c r="F165" s="11" t="str">
        <f>IF($A165&lt;&gt;"",MAXIFS(Token!$C:$C,Token!$A:$A,$D165),)</f>
        <v/>
      </c>
    </row>
    <row r="166">
      <c r="A166" s="32">
        <f>IF(IFERROR($H166,0)*$J166&gt;0,$L166/86400+DATE(1970,1,1)+IF($L166*1&gt;=$G$5,$G$6,0),)</f>
        <v>0</v>
      </c>
      <c r="B166" s="22" t="e">
        <f>IF($A166&lt;&gt;"",$E166*$F166,)</f>
        <v>#VALUE!</v>
      </c>
      <c r="C166" s="12" t="str">
        <f>IF($A166&lt;&gt;"",MINIFS(Merchant!$A:$A,Merchant!$C:$C,$G$2),)</f>
        <v/>
      </c>
      <c r="D166" s="12" t="s">
        <f>IF($A166&lt;&gt;"",$K166,)</f>
      </c>
      <c r="E166" s="12" t="str">
        <v/>
      </c>
      <c r="F166" s="11" t="str">
        <f>IF($A166&lt;&gt;"",MAXIFS(Token!$C:$C,Token!$A:$A,$D166),)</f>
        <v/>
      </c>
    </row>
    <row r="167">
      <c r="A167" s="32">
        <f>IF(IFERROR($H167,0)*$J167&gt;0,$L167/86400+DATE(1970,1,1)+IF($L167*1&gt;=$G$5,$G$6,0),)</f>
        <v>0</v>
      </c>
      <c r="B167" s="22" t="e">
        <f>IF($A167&lt;&gt;"",$E167*$F167,)</f>
        <v>#VALUE!</v>
      </c>
      <c r="C167" s="12" t="str">
        <f>IF($A167&lt;&gt;"",MINIFS(Merchant!$A:$A,Merchant!$C:$C,$G$2),)</f>
        <v/>
      </c>
      <c r="D167" s="12" t="s">
        <f>IF($A167&lt;&gt;"",$K167,)</f>
      </c>
      <c r="E167" s="12" t="str">
        <v/>
      </c>
      <c r="F167" s="11" t="str">
        <f>IF($A167&lt;&gt;"",MAXIFS(Token!$C:$C,Token!$A:$A,$D167),)</f>
        <v/>
      </c>
    </row>
    <row r="168">
      <c r="A168" s="32">
        <f>IF(IFERROR($H168,0)*$J168&gt;0,$L168/86400+DATE(1970,1,1)+IF($L168*1&gt;=$G$5,$G$6,0),)</f>
        <v>0</v>
      </c>
      <c r="B168" s="22" t="e">
        <f>IF($A168&lt;&gt;"",$E168*$F168,)</f>
        <v>#VALUE!</v>
      </c>
      <c r="C168" s="12" t="str">
        <f>IF($A168&lt;&gt;"",MINIFS(Merchant!$A:$A,Merchant!$C:$C,$G$2),)</f>
        <v/>
      </c>
      <c r="D168" s="12" t="s">
        <f>IF($A168&lt;&gt;"",$K168,)</f>
      </c>
      <c r="E168" s="12" t="str">
        <v/>
      </c>
      <c r="F168" s="11" t="str">
        <f>IF($A168&lt;&gt;"",MAXIFS(Token!$C:$C,Token!$A:$A,$D168),)</f>
        <v/>
      </c>
    </row>
    <row r="169">
      <c r="A169" s="32">
        <f>IF(IFERROR($H169,0)*$J169&gt;0,$L169/86400+DATE(1970,1,1)+IF($L169*1&gt;=$G$5,$G$6,0),)</f>
        <v>0</v>
      </c>
      <c r="B169" s="22" t="e">
        <f>IF($A169&lt;&gt;"",$E169*$F169,)</f>
        <v>#VALUE!</v>
      </c>
      <c r="C169" s="12" t="str">
        <f>IF($A169&lt;&gt;"",MINIFS(Merchant!$A:$A,Merchant!$C:$C,$G$2),)</f>
        <v/>
      </c>
      <c r="D169" s="12" t="s">
        <f>IF($A169&lt;&gt;"",$K169,)</f>
      </c>
      <c r="E169" s="12" t="str">
        <v/>
      </c>
      <c r="F169" s="11" t="str">
        <f>IF($A169&lt;&gt;"",MAXIFS(Token!$C:$C,Token!$A:$A,$D169),)</f>
        <v/>
      </c>
    </row>
    <row r="170">
      <c r="A170" s="32">
        <f>IF(IFERROR($H170,0)*$J170&gt;0,$L170/86400+DATE(1970,1,1)+IF($L170*1&gt;=$G$5,$G$6,0),)</f>
        <v>0</v>
      </c>
      <c r="B170" s="22" t="e">
        <f>IF($A170&lt;&gt;"",$E170*$F170,)</f>
        <v>#VALUE!</v>
      </c>
      <c r="C170" s="12" t="str">
        <f>IF($A170&lt;&gt;"",MINIFS(Merchant!$A:$A,Merchant!$C:$C,$G$2),)</f>
        <v/>
      </c>
      <c r="D170" s="12" t="s">
        <f>IF($A170&lt;&gt;"",$K170,)</f>
      </c>
      <c r="E170" s="12" t="str">
        <v/>
      </c>
      <c r="F170" s="11" t="str">
        <f>IF($A170&lt;&gt;"",MAXIFS(Token!$C:$C,Token!$A:$A,$D170),)</f>
        <v/>
      </c>
    </row>
    <row r="171">
      <c r="A171" s="32">
        <f>IF(IFERROR($H171,0)*$J171&gt;0,$L171/86400+DATE(1970,1,1)+IF($L171*1&gt;=$G$5,$G$6,0),)</f>
        <v>0</v>
      </c>
      <c r="B171" s="22" t="e">
        <f>IF($A171&lt;&gt;"",$E171*$F171,)</f>
        <v>#VALUE!</v>
      </c>
      <c r="C171" s="12" t="str">
        <f>IF($A171&lt;&gt;"",MINIFS(Merchant!$A:$A,Merchant!$C:$C,$G$2),)</f>
        <v/>
      </c>
      <c r="D171" s="12" t="s">
        <f>IF($A171&lt;&gt;"",$K171,)</f>
      </c>
      <c r="E171" s="12" t="str">
        <v/>
      </c>
      <c r="F171" s="11" t="str">
        <f>IF($A171&lt;&gt;"",MAXIFS(Token!$C:$C,Token!$A:$A,$D171),)</f>
        <v/>
      </c>
    </row>
    <row r="172">
      <c r="A172" s="32">
        <f>IF(IFERROR($H172,0)*$J172&gt;0,$L172/86400+DATE(1970,1,1)+IF($L172*1&gt;=$G$5,$G$6,0),)</f>
        <v>0</v>
      </c>
      <c r="B172" s="22" t="e">
        <f>IF($A172&lt;&gt;"",$E172*$F172,)</f>
        <v>#VALUE!</v>
      </c>
      <c r="C172" s="12" t="str">
        <f>IF($A172&lt;&gt;"",MINIFS(Merchant!$A:$A,Merchant!$C:$C,$G$2),)</f>
        <v/>
      </c>
      <c r="D172" s="12" t="s">
        <f>IF($A172&lt;&gt;"",$K172,)</f>
      </c>
      <c r="E172" s="12" t="str">
        <v/>
      </c>
      <c r="F172" s="11" t="str">
        <f>IF($A172&lt;&gt;"",MAXIFS(Token!$C:$C,Token!$A:$A,$D172),)</f>
        <v/>
      </c>
    </row>
    <row r="173">
      <c r="A173" s="32">
        <f>IF(IFERROR($H173,0)*$J173&gt;0,$L173/86400+DATE(1970,1,1)+IF($L173*1&gt;=$G$5,$G$6,0),)</f>
        <v>0</v>
      </c>
      <c r="B173" s="22" t="e">
        <f>IF($A173&lt;&gt;"",$E173*$F173,)</f>
        <v>#VALUE!</v>
      </c>
      <c r="C173" s="12" t="str">
        <f>IF($A173&lt;&gt;"",MINIFS(Merchant!$A:$A,Merchant!$C:$C,$G$2),)</f>
        <v/>
      </c>
      <c r="D173" s="12" t="s">
        <f>IF($A173&lt;&gt;"",$K173,)</f>
      </c>
      <c r="E173" s="12" t="str">
        <v/>
      </c>
      <c r="F173" s="11" t="str">
        <f>IF($A173&lt;&gt;"",MAXIFS(Token!$C:$C,Token!$A:$A,$D173),)</f>
        <v/>
      </c>
    </row>
    <row r="174">
      <c r="A174" s="32">
        <f>IF(IFERROR($H174,0)*$J174&gt;0,$L174/86400+DATE(1970,1,1)+IF($L174*1&gt;=$G$5,$G$6,0),)</f>
        <v>0</v>
      </c>
      <c r="B174" s="22" t="e">
        <f>IF($A174&lt;&gt;"",$E174*$F174,)</f>
        <v>#VALUE!</v>
      </c>
      <c r="C174" s="12" t="str">
        <f>IF($A174&lt;&gt;"",MINIFS(Merchant!$A:$A,Merchant!$C:$C,$G$2),)</f>
        <v/>
      </c>
      <c r="D174" s="12" t="s">
        <f>IF($A174&lt;&gt;"",$K174,)</f>
      </c>
      <c r="E174" s="12" t="str">
        <v/>
      </c>
      <c r="F174" s="11" t="str">
        <f>IF($A174&lt;&gt;"",MAXIFS(Token!$C:$C,Token!$A:$A,$D174),)</f>
        <v/>
      </c>
    </row>
    <row r="175">
      <c r="A175" s="32">
        <f>IF(IFERROR($H175,0)*$J175&gt;0,$L175/86400+DATE(1970,1,1)+IF($L175*1&gt;=$G$5,$G$6,0),)</f>
        <v>0</v>
      </c>
      <c r="B175" s="22" t="e">
        <f>IF($A175&lt;&gt;"",$E175*$F175,)</f>
        <v>#VALUE!</v>
      </c>
      <c r="C175" s="12" t="str">
        <f>IF($A175&lt;&gt;"",MINIFS(Merchant!$A:$A,Merchant!$C:$C,$G$2),)</f>
        <v/>
      </c>
      <c r="D175" s="12" t="s">
        <f>IF($A175&lt;&gt;"",$K175,)</f>
      </c>
      <c r="E175" s="12" t="str">
        <v/>
      </c>
      <c r="F175" s="11" t="str">
        <f>IF($A175&lt;&gt;"",MAXIFS(Token!$C:$C,Token!$A:$A,$D175),)</f>
        <v/>
      </c>
    </row>
    <row r="176">
      <c r="A176" s="32">
        <f>IF(IFERROR($H176,0)*$J176&gt;0,$L176/86400+DATE(1970,1,1)+IF($L176*1&gt;=$G$5,$G$6,0),)</f>
        <v>0</v>
      </c>
      <c r="B176" s="22" t="e">
        <f>IF($A176&lt;&gt;"",$E176*$F176,)</f>
        <v>#VALUE!</v>
      </c>
      <c r="C176" s="12" t="str">
        <f>IF($A176&lt;&gt;"",MINIFS(Merchant!$A:$A,Merchant!$C:$C,$G$2),)</f>
        <v/>
      </c>
      <c r="D176" s="12" t="s">
        <f>IF($A176&lt;&gt;"",$K176,)</f>
      </c>
      <c r="E176" s="12" t="str">
        <v/>
      </c>
      <c r="F176" s="11" t="str">
        <f>IF($A176&lt;&gt;"",MAXIFS(Token!$C:$C,Token!$A:$A,$D176),)</f>
        <v/>
      </c>
    </row>
    <row r="177">
      <c r="A177" s="32">
        <f>IF(IFERROR($H177,0)*$J177&gt;0,$L177/86400+DATE(1970,1,1)+IF($L177*1&gt;=$G$5,$G$6,0),)</f>
        <v>0</v>
      </c>
      <c r="B177" s="22" t="e">
        <f>IF($A177&lt;&gt;"",$E177*$F177,)</f>
        <v>#VALUE!</v>
      </c>
      <c r="C177" s="12" t="str">
        <f>IF($A177&lt;&gt;"",MINIFS(Merchant!$A:$A,Merchant!$C:$C,$G$2),)</f>
        <v/>
      </c>
      <c r="D177" s="12" t="s">
        <f>IF($A177&lt;&gt;"",$K177,)</f>
      </c>
      <c r="E177" s="12" t="str">
        <v/>
      </c>
      <c r="F177" s="11" t="str">
        <f>IF($A177&lt;&gt;"",MAXIFS(Token!$C:$C,Token!$A:$A,$D177),)</f>
        <v/>
      </c>
    </row>
    <row r="178">
      <c r="A178" s="32">
        <f>IF(IFERROR($H178,0)*$J178&gt;0,$L178/86400+DATE(1970,1,1)+IF($L178*1&gt;=$G$5,$G$6,0),)</f>
        <v>0</v>
      </c>
      <c r="B178" s="22" t="e">
        <f>IF($A178&lt;&gt;"",$E178*$F178,)</f>
        <v>#VALUE!</v>
      </c>
      <c r="C178" s="12" t="str">
        <f>IF($A178&lt;&gt;"",MINIFS(Merchant!$A:$A,Merchant!$C:$C,$G$2),)</f>
        <v/>
      </c>
      <c r="D178" s="12" t="s">
        <f>IF($A178&lt;&gt;"",$K178,)</f>
      </c>
      <c r="E178" s="12" t="str">
        <v/>
      </c>
      <c r="F178" s="11" t="str">
        <f>IF($A178&lt;&gt;"",MAXIFS(Token!$C:$C,Token!$A:$A,$D178),)</f>
        <v/>
      </c>
    </row>
    <row r="179">
      <c r="A179" s="32">
        <f>IF(IFERROR($H179,0)*$J179&gt;0,$L179/86400+DATE(1970,1,1)+IF($L179*1&gt;=$G$5,$G$6,0),)</f>
        <v>0</v>
      </c>
      <c r="B179" s="22" t="e">
        <f>IF($A179&lt;&gt;"",$E179*$F179,)</f>
        <v>#VALUE!</v>
      </c>
      <c r="C179" s="12" t="str">
        <f>IF($A179&lt;&gt;"",MINIFS(Merchant!$A:$A,Merchant!$C:$C,$G$2),)</f>
        <v/>
      </c>
      <c r="D179" s="12" t="s">
        <f>IF($A179&lt;&gt;"",$K179,)</f>
      </c>
      <c r="E179" s="12" t="str">
        <v/>
      </c>
      <c r="F179" s="11" t="str">
        <f>IF($A179&lt;&gt;"",MAXIFS(Token!$C:$C,Token!$A:$A,$D179),)</f>
        <v/>
      </c>
    </row>
    <row r="180">
      <c r="A180" s="32">
        <f>IF(IFERROR($H180,0)*$J180&gt;0,$L180/86400+DATE(1970,1,1)+IF($L180*1&gt;=$G$5,$G$6,0),)</f>
        <v>0</v>
      </c>
      <c r="B180" s="22" t="e">
        <f>IF($A180&lt;&gt;"",$E180*$F180,)</f>
        <v>#VALUE!</v>
      </c>
      <c r="C180" s="12" t="str">
        <f>IF($A180&lt;&gt;"",MINIFS(Merchant!$A:$A,Merchant!$C:$C,$G$2),)</f>
        <v/>
      </c>
      <c r="D180" s="12" t="s">
        <f>IF($A180&lt;&gt;"",$K180,)</f>
      </c>
      <c r="E180" s="12" t="str">
        <v/>
      </c>
      <c r="F180" s="11" t="str">
        <f>IF($A180&lt;&gt;"",MAXIFS(Token!$C:$C,Token!$A:$A,$D180),)</f>
        <v/>
      </c>
    </row>
    <row r="181">
      <c r="A181" s="32">
        <f>IF(IFERROR($H181,0)*$J181&gt;0,$L181/86400+DATE(1970,1,1)+IF($L181*1&gt;=$G$5,$G$6,0),)</f>
        <v>0</v>
      </c>
      <c r="B181" s="22" t="e">
        <f>IF($A181&lt;&gt;"",$E181*$F181,)</f>
        <v>#VALUE!</v>
      </c>
      <c r="C181" s="12" t="str">
        <f>IF($A181&lt;&gt;"",MINIFS(Merchant!$A:$A,Merchant!$C:$C,$G$2),)</f>
        <v/>
      </c>
      <c r="D181" s="12" t="s">
        <f>IF($A181&lt;&gt;"",$K181,)</f>
      </c>
      <c r="E181" s="12" t="str">
        <v/>
      </c>
      <c r="F181" s="11" t="str">
        <f>IF($A181&lt;&gt;"",MAXIFS(Token!$C:$C,Token!$A:$A,$D181),)</f>
        <v/>
      </c>
    </row>
    <row r="182">
      <c r="A182" s="32">
        <f>IF(IFERROR($H182,0)*$J182&gt;0,$L182/86400+DATE(1970,1,1)+IF($L182*1&gt;=$G$5,$G$6,0),)</f>
        <v>0</v>
      </c>
      <c r="B182" s="22" t="e">
        <f>IF($A182&lt;&gt;"",$E182*$F182,)</f>
        <v>#VALUE!</v>
      </c>
      <c r="C182" s="12" t="str">
        <f>IF($A182&lt;&gt;"",MINIFS(Merchant!$A:$A,Merchant!$C:$C,$G$2),)</f>
        <v/>
      </c>
      <c r="D182" s="12" t="s">
        <f>IF($A182&lt;&gt;"",$K182,)</f>
      </c>
      <c r="E182" s="12" t="str">
        <v/>
      </c>
      <c r="F182" s="11" t="str">
        <f>IF($A182&lt;&gt;"",MAXIFS(Token!$C:$C,Token!$A:$A,$D182),)</f>
        <v/>
      </c>
    </row>
    <row r="183">
      <c r="A183" s="32">
        <f>IF(IFERROR($H183,0)*$J183&gt;0,$L183/86400+DATE(1970,1,1)+IF($L183*1&gt;=$G$5,$G$6,0),)</f>
        <v>0</v>
      </c>
      <c r="B183" s="22" t="e">
        <f>IF($A183&lt;&gt;"",$E183*$F183,)</f>
        <v>#VALUE!</v>
      </c>
      <c r="C183" s="12" t="str">
        <f>IF($A183&lt;&gt;"",MINIFS(Merchant!$A:$A,Merchant!$C:$C,$G$2),)</f>
        <v/>
      </c>
      <c r="D183" s="12" t="s">
        <f>IF($A183&lt;&gt;"",$K183,)</f>
      </c>
      <c r="E183" s="12" t="str">
        <v/>
      </c>
      <c r="F183" s="11" t="str">
        <f>IF($A183&lt;&gt;"",MAXIFS(Token!$C:$C,Token!$A:$A,$D183),)</f>
        <v/>
      </c>
    </row>
    <row r="184">
      <c r="A184" s="32">
        <f>IF(IFERROR($H184,0)*$J184&gt;0,$L184/86400+DATE(1970,1,1)+IF($L184*1&gt;=$G$5,$G$6,0),)</f>
        <v>0</v>
      </c>
      <c r="B184" s="22" t="e">
        <f>IF($A184&lt;&gt;"",$E184*$F184,)</f>
        <v>#VALUE!</v>
      </c>
      <c r="C184" s="12" t="str">
        <f>IF($A184&lt;&gt;"",MINIFS(Merchant!$A:$A,Merchant!$C:$C,$G$2),)</f>
        <v/>
      </c>
      <c r="D184" s="12" t="s">
        <f>IF($A184&lt;&gt;"",$K184,)</f>
      </c>
      <c r="E184" s="12" t="str">
        <v/>
      </c>
      <c r="F184" s="11" t="str">
        <f>IF($A184&lt;&gt;"",MAXIFS(Token!$C:$C,Token!$A:$A,$D184),)</f>
        <v/>
      </c>
    </row>
    <row r="185">
      <c r="A185" s="32">
        <f>IF(IFERROR($H185,0)*$J185&gt;0,$L185/86400+DATE(1970,1,1)+IF($L185*1&gt;=$G$5,$G$6,0),)</f>
        <v>0</v>
      </c>
      <c r="B185" s="22" t="e">
        <f>IF($A185&lt;&gt;"",$E185*$F185,)</f>
        <v>#VALUE!</v>
      </c>
      <c r="C185" s="12" t="str">
        <f>IF($A185&lt;&gt;"",MINIFS(Merchant!$A:$A,Merchant!$C:$C,$G$2),)</f>
        <v/>
      </c>
      <c r="D185" s="12" t="s">
        <f>IF($A185&lt;&gt;"",$K185,)</f>
      </c>
      <c r="E185" s="12" t="str">
        <v/>
      </c>
      <c r="F185" s="11" t="str">
        <f>IF($A185&lt;&gt;"",MAXIFS(Token!$C:$C,Token!$A:$A,$D185),)</f>
        <v/>
      </c>
    </row>
    <row r="186">
      <c r="A186" s="32">
        <f>IF(IFERROR($H186,0)*$J186&gt;0,$L186/86400+DATE(1970,1,1)+IF($L186*1&gt;=$G$5,$G$6,0),)</f>
        <v>0</v>
      </c>
      <c r="B186" s="22" t="e">
        <f>IF($A186&lt;&gt;"",$E186*$F186,)</f>
        <v>#VALUE!</v>
      </c>
      <c r="C186" s="12" t="str">
        <f>IF($A186&lt;&gt;"",MINIFS(Merchant!$A:$A,Merchant!$C:$C,$G$2),)</f>
        <v/>
      </c>
      <c r="D186" s="12" t="s">
        <f>IF($A186&lt;&gt;"",$K186,)</f>
      </c>
      <c r="E186" s="12" t="str">
        <v/>
      </c>
      <c r="F186" s="11" t="str">
        <f>IF($A186&lt;&gt;"",MAXIFS(Token!$C:$C,Token!$A:$A,$D186),)</f>
        <v/>
      </c>
    </row>
    <row r="187">
      <c r="A187" s="32">
        <f>IF(IFERROR($H187,0)*$J187&gt;0,$L187/86400+DATE(1970,1,1)+IF($L187*1&gt;=$G$5,$G$6,0),)</f>
        <v>0</v>
      </c>
      <c r="B187" s="22" t="e">
        <f>IF($A187&lt;&gt;"",$E187*$F187,)</f>
        <v>#VALUE!</v>
      </c>
      <c r="C187" s="12" t="str">
        <f>IF($A187&lt;&gt;"",MINIFS(Merchant!$A:$A,Merchant!$C:$C,$G$2),)</f>
        <v/>
      </c>
      <c r="D187" s="12" t="s">
        <f>IF($A187&lt;&gt;"",$K187,)</f>
      </c>
      <c r="E187" s="12" t="str">
        <v/>
      </c>
      <c r="F187" s="11" t="str">
        <f>IF($A187&lt;&gt;"",MAXIFS(Token!$C:$C,Token!$A:$A,$D187),)</f>
        <v/>
      </c>
    </row>
    <row r="188">
      <c r="A188" s="32">
        <f>IF(IFERROR($H188,0)*$J188&gt;0,$L188/86400+DATE(1970,1,1)+IF($L188*1&gt;=$G$5,$G$6,0),)</f>
        <v>0</v>
      </c>
      <c r="B188" s="22" t="e">
        <f>IF($A188&lt;&gt;"",$E188*$F188,)</f>
        <v>#VALUE!</v>
      </c>
      <c r="C188" s="12" t="str">
        <f>IF($A188&lt;&gt;"",MINIFS(Merchant!$A:$A,Merchant!$C:$C,$G$2),)</f>
        <v/>
      </c>
      <c r="D188" s="12" t="s">
        <f>IF($A188&lt;&gt;"",$K188,)</f>
      </c>
      <c r="E188" s="12" t="str">
        <v/>
      </c>
      <c r="F188" s="11" t="str">
        <f>IF($A188&lt;&gt;"",MAXIFS(Token!$C:$C,Token!$A:$A,$D188),)</f>
        <v/>
      </c>
    </row>
    <row r="189">
      <c r="A189" s="32">
        <f>IF(IFERROR($H189,0)*$J189&gt;0,$L189/86400+DATE(1970,1,1)+IF($L189*1&gt;=$G$5,$G$6,0),)</f>
        <v>0</v>
      </c>
      <c r="B189" s="22" t="e">
        <f>IF($A189&lt;&gt;"",$E189*$F189,)</f>
        <v>#VALUE!</v>
      </c>
      <c r="C189" s="12" t="str">
        <f>IF($A189&lt;&gt;"",MINIFS(Merchant!$A:$A,Merchant!$C:$C,$G$2),)</f>
        <v/>
      </c>
      <c r="D189" s="12" t="s">
        <f>IF($A189&lt;&gt;"",$K189,)</f>
      </c>
      <c r="E189" s="12" t="str">
        <v/>
      </c>
      <c r="F189" s="11" t="str">
        <f>IF($A189&lt;&gt;"",MAXIFS(Token!$C:$C,Token!$A:$A,$D189),)</f>
        <v/>
      </c>
    </row>
    <row r="190">
      <c r="A190" s="32">
        <f>IF(IFERROR($H190,0)*$J190&gt;0,$L190/86400+DATE(1970,1,1)+IF($L190*1&gt;=$G$5,$G$6,0),)</f>
        <v>0</v>
      </c>
      <c r="B190" s="22" t="e">
        <f>IF($A190&lt;&gt;"",$E190*$F190,)</f>
        <v>#VALUE!</v>
      </c>
      <c r="C190" s="12" t="str">
        <f>IF($A190&lt;&gt;"",MINIFS(Merchant!$A:$A,Merchant!$C:$C,$G$2),)</f>
        <v/>
      </c>
      <c r="D190" s="12" t="s">
        <f>IF($A190&lt;&gt;"",$K190,)</f>
      </c>
      <c r="E190" s="12" t="str">
        <v/>
      </c>
      <c r="F190" s="11" t="str">
        <f>IF($A190&lt;&gt;"",MAXIFS(Token!$C:$C,Token!$A:$A,$D190),)</f>
        <v/>
      </c>
    </row>
    <row r="191">
      <c r="A191" s="32">
        <f>IF(IFERROR($H191,0)*$J191&gt;0,$L191/86400+DATE(1970,1,1)+IF($L191*1&gt;=$G$5,$G$6,0),)</f>
        <v>0</v>
      </c>
      <c r="B191" s="22" t="e">
        <f>IF($A191&lt;&gt;"",$E191*$F191,)</f>
        <v>#VALUE!</v>
      </c>
      <c r="C191" s="12" t="str">
        <f>IF($A191&lt;&gt;"",MINIFS(Merchant!$A:$A,Merchant!$C:$C,$G$2),)</f>
        <v/>
      </c>
      <c r="D191" s="12" t="s">
        <f>IF($A191&lt;&gt;"",$K191,)</f>
      </c>
      <c r="E191" s="12" t="str">
        <v/>
      </c>
      <c r="F191" s="11" t="str">
        <f>IF($A191&lt;&gt;"",MAXIFS(Token!$C:$C,Token!$A:$A,$D191),)</f>
        <v/>
      </c>
    </row>
    <row r="192">
      <c r="A192" s="32">
        <f>IF(IFERROR($H192,0)*$J192&gt;0,$L192/86400+DATE(1970,1,1)+IF($L192*1&gt;=$G$5,$G$6,0),)</f>
        <v>0</v>
      </c>
      <c r="B192" s="22" t="e">
        <f>IF($A192&lt;&gt;"",$E192*$F192,)</f>
        <v>#VALUE!</v>
      </c>
      <c r="C192" s="12" t="str">
        <f>IF($A192&lt;&gt;"",MINIFS(Merchant!$A:$A,Merchant!$C:$C,$G$2),)</f>
        <v/>
      </c>
      <c r="D192" s="12" t="s">
        <f>IF($A192&lt;&gt;"",$K192,)</f>
      </c>
      <c r="E192" s="12" t="str">
        <v/>
      </c>
      <c r="F192" s="11" t="str">
        <f>IF($A192&lt;&gt;"",MAXIFS(Token!$C:$C,Token!$A:$A,$D192),)</f>
        <v/>
      </c>
    </row>
    <row r="193">
      <c r="A193" s="32">
        <f>IF(IFERROR($H193,0)*$J193&gt;0,$L193/86400+DATE(1970,1,1)+IF($L193*1&gt;=$G$5,$G$6,0),)</f>
        <v>0</v>
      </c>
      <c r="B193" s="22" t="e">
        <f>IF($A193&lt;&gt;"",$E193*$F193,)</f>
        <v>#VALUE!</v>
      </c>
      <c r="C193" s="12" t="str">
        <f>IF($A193&lt;&gt;"",MINIFS(Merchant!$A:$A,Merchant!$C:$C,$G$2),)</f>
        <v/>
      </c>
      <c r="D193" s="12" t="s">
        <f>IF($A193&lt;&gt;"",$K193,)</f>
      </c>
      <c r="E193" s="12" t="str">
        <v/>
      </c>
      <c r="F193" s="11" t="str">
        <f>IF($A193&lt;&gt;"",MAXIFS(Token!$C:$C,Token!$A:$A,$D193),)</f>
        <v/>
      </c>
    </row>
    <row r="194">
      <c r="A194" s="32">
        <f>IF(IFERROR($H194,0)*$J194&gt;0,$L194/86400+DATE(1970,1,1)+IF($L194*1&gt;=$G$5,$G$6,0),)</f>
        <v>0</v>
      </c>
      <c r="B194" s="22" t="e">
        <f>IF($A194&lt;&gt;"",$E194*$F194,)</f>
        <v>#VALUE!</v>
      </c>
      <c r="C194" s="12" t="str">
        <f>IF($A194&lt;&gt;"",MINIFS(Merchant!$A:$A,Merchant!$C:$C,$G$2),)</f>
        <v/>
      </c>
      <c r="D194" s="12" t="s">
        <f>IF($A194&lt;&gt;"",$K194,)</f>
      </c>
      <c r="E194" s="12" t="str">
        <v/>
      </c>
      <c r="F194" s="11" t="str">
        <f>IF($A194&lt;&gt;"",MAXIFS(Token!$C:$C,Token!$A:$A,$D194),)</f>
        <v/>
      </c>
    </row>
    <row r="195">
      <c r="A195" s="32">
        <f>IF(IFERROR($H195,0)*$J195&gt;0,$L195/86400+DATE(1970,1,1)+IF($L195*1&gt;=$G$5,$G$6,0),)</f>
        <v>0</v>
      </c>
      <c r="B195" s="22" t="e">
        <f>IF($A195&lt;&gt;"",$E195*$F195,)</f>
        <v>#VALUE!</v>
      </c>
      <c r="C195" s="12" t="str">
        <f>IF($A195&lt;&gt;"",MINIFS(Merchant!$A:$A,Merchant!$C:$C,$G$2),)</f>
        <v/>
      </c>
      <c r="D195" s="12" t="s">
        <f>IF($A195&lt;&gt;"",$K195,)</f>
      </c>
      <c r="E195" s="12" t="str">
        <v/>
      </c>
      <c r="F195" s="11" t="str">
        <f>IF($A195&lt;&gt;"",MAXIFS(Token!$C:$C,Token!$A:$A,$D195),)</f>
        <v/>
      </c>
    </row>
    <row r="196">
      <c r="A196" s="32">
        <f>IF(IFERROR($H196,0)*$J196&gt;0,$L196/86400+DATE(1970,1,1)+IF($L196*1&gt;=$G$5,$G$6,0),)</f>
        <v>0</v>
      </c>
      <c r="B196" s="22" t="e">
        <f>IF($A196&lt;&gt;"",$E196*$F196,)</f>
        <v>#VALUE!</v>
      </c>
      <c r="C196" s="12" t="str">
        <f>IF($A196&lt;&gt;"",MINIFS(Merchant!$A:$A,Merchant!$C:$C,$G$2),)</f>
        <v/>
      </c>
      <c r="D196" s="12" t="s">
        <f>IF($A196&lt;&gt;"",$K196,)</f>
      </c>
      <c r="E196" s="12" t="str">
        <v/>
      </c>
      <c r="F196" s="11" t="str">
        <f>IF($A196&lt;&gt;"",MAXIFS(Token!$C:$C,Token!$A:$A,$D196),)</f>
        <v/>
      </c>
    </row>
    <row r="197">
      <c r="A197" s="32">
        <f>IF(IFERROR($H197,0)*$J197&gt;0,$L197/86400+DATE(1970,1,1)+IF($L197*1&gt;=$G$5,$G$6,0),)</f>
        <v>0</v>
      </c>
      <c r="B197" s="22" t="e">
        <f>IF($A197&lt;&gt;"",$E197*$F197,)</f>
        <v>#VALUE!</v>
      </c>
      <c r="C197" s="12" t="str">
        <f>IF($A197&lt;&gt;"",MINIFS(Merchant!$A:$A,Merchant!$C:$C,$G$2),)</f>
        <v/>
      </c>
      <c r="D197" s="12" t="s">
        <f>IF($A197&lt;&gt;"",$K197,)</f>
      </c>
      <c r="E197" s="12" t="str">
        <v/>
      </c>
      <c r="F197" s="11" t="str">
        <f>IF($A197&lt;&gt;"",MAXIFS(Token!$C:$C,Token!$A:$A,$D197),)</f>
        <v/>
      </c>
    </row>
    <row r="198">
      <c r="A198" s="32">
        <f>IF(IFERROR($H198,0)*$J198&gt;0,$L198/86400+DATE(1970,1,1)+IF($L198*1&gt;=$G$5,$G$6,0),)</f>
        <v>0</v>
      </c>
      <c r="B198" s="22" t="e">
        <f>IF($A198&lt;&gt;"",$E198*$F198,)</f>
        <v>#VALUE!</v>
      </c>
      <c r="C198" s="12" t="str">
        <f>IF($A198&lt;&gt;"",MINIFS(Merchant!$A:$A,Merchant!$C:$C,$G$2),)</f>
        <v/>
      </c>
      <c r="D198" s="12" t="s">
        <f>IF($A198&lt;&gt;"",$K198,)</f>
      </c>
      <c r="E198" s="12" t="str">
        <v/>
      </c>
      <c r="F198" s="11" t="str">
        <f>IF($A198&lt;&gt;"",MAXIFS(Token!$C:$C,Token!$A:$A,$D198),)</f>
        <v/>
      </c>
    </row>
    <row r="199">
      <c r="A199" s="32">
        <f>IF(IFERROR($H199,0)*$J199&gt;0,$L199/86400+DATE(1970,1,1)+IF($L199*1&gt;=$G$5,$G$6,0),)</f>
        <v>0</v>
      </c>
      <c r="B199" s="22" t="e">
        <f>IF($A199&lt;&gt;"",$E199*$F199,)</f>
        <v>#VALUE!</v>
      </c>
      <c r="C199" s="12" t="str">
        <f>IF($A199&lt;&gt;"",MINIFS(Merchant!$A:$A,Merchant!$C:$C,$G$2),)</f>
        <v/>
      </c>
      <c r="D199" s="12" t="s">
        <f>IF($A199&lt;&gt;"",$K199,)</f>
      </c>
      <c r="E199" s="12" t="str">
        <v/>
      </c>
      <c r="F199" s="11" t="str">
        <f>IF($A199&lt;&gt;"",MAXIFS(Token!$C:$C,Token!$A:$A,$D199),)</f>
        <v/>
      </c>
    </row>
    <row r="200">
      <c r="A200" s="32">
        <f>IF(IFERROR($H200,0)*$J200&gt;0,$L200/86400+DATE(1970,1,1)+IF($L200*1&gt;=$G$5,$G$6,0),)</f>
        <v>0</v>
      </c>
      <c r="B200" s="22" t="e">
        <f>IF($A200&lt;&gt;"",$E200*$F200,)</f>
        <v>#VALUE!</v>
      </c>
      <c r="C200" s="12" t="str">
        <f>IF($A200&lt;&gt;"",MINIFS(Merchant!$A:$A,Merchant!$C:$C,$G$2),)</f>
        <v/>
      </c>
      <c r="D200" s="12" t="s">
        <f>IF($A200&lt;&gt;"",$K200,)</f>
      </c>
      <c r="E200" s="12" t="str">
        <v/>
      </c>
      <c r="F200" s="11" t="str">
        <f>IF($A200&lt;&gt;"",MAXIFS(Token!$C:$C,Token!$A:$A,$D200),)</f>
        <v/>
      </c>
    </row>
    <row r="201">
      <c r="A201" s="32">
        <f>IF(IFERROR($H201,0)*$J201&gt;0,$L201/86400+DATE(1970,1,1)+IF($L201*1&gt;=$G$5,$G$6,0),)</f>
        <v>0</v>
      </c>
      <c r="B201" s="22" t="e">
        <f>IF($A201&lt;&gt;"",$E201*$F201,)</f>
        <v>#VALUE!</v>
      </c>
      <c r="C201" s="12" t="str">
        <f>IF($A201&lt;&gt;"",MINIFS(Merchant!$A:$A,Merchant!$C:$C,$G$2),)</f>
        <v/>
      </c>
      <c r="D201" s="12" t="s">
        <f>IF($A201&lt;&gt;"",$K201,)</f>
      </c>
      <c r="E201" s="12" t="str">
        <v/>
      </c>
      <c r="F201" s="11" t="str">
        <f>IF($A201&lt;&gt;"",MAXIFS(Token!$C:$C,Token!$A:$A,$D201),)</f>
        <v/>
      </c>
    </row>
    <row r="202">
      <c r="A202" s="32">
        <f>IF(IFERROR($H202,0)*$J202&gt;0,$L202/86400+DATE(1970,1,1)+IF($L202*1&gt;=$G$5,$G$6,0),)</f>
        <v>0</v>
      </c>
      <c r="B202" s="22" t="e">
        <f>IF($A202&lt;&gt;"",$E202*$F202,)</f>
        <v>#VALUE!</v>
      </c>
      <c r="C202" s="12" t="str">
        <f>IF($A202&lt;&gt;"",MINIFS(Merchant!$A:$A,Merchant!$C:$C,$G$2),)</f>
        <v/>
      </c>
      <c r="D202" s="12" t="s">
        <f>IF($A202&lt;&gt;"",$K202,)</f>
      </c>
      <c r="E202" s="12" t="str">
        <v/>
      </c>
      <c r="F202" s="11" t="str">
        <f>IF($A202&lt;&gt;"",MAXIFS(Token!$C:$C,Token!$A:$A,$D202),)</f>
        <v/>
      </c>
    </row>
    <row r="203">
      <c r="A203" s="32">
        <f>IF(IFERROR($H203,0)*$J203&gt;0,$L203/86400+DATE(1970,1,1)+IF($L203*1&gt;=$G$5,$G$6,0),)</f>
        <v>0</v>
      </c>
      <c r="B203" s="22" t="e">
        <f>IF($A203&lt;&gt;"",$E203*$F203,)</f>
        <v>#VALUE!</v>
      </c>
      <c r="C203" s="12" t="str">
        <f>IF($A203&lt;&gt;"",MINIFS(Merchant!$A:$A,Merchant!$C:$C,$G$2),)</f>
        <v/>
      </c>
      <c r="D203" s="12" t="s">
        <f>IF($A203&lt;&gt;"",$K203,)</f>
      </c>
      <c r="E203" s="12" t="str">
        <v/>
      </c>
      <c r="F203" s="11" t="str">
        <f>IF($A203&lt;&gt;"",MAXIFS(Token!$C:$C,Token!$A:$A,$D203),)</f>
        <v/>
      </c>
    </row>
    <row r="204">
      <c r="A204" s="32">
        <f>IF(IFERROR($H204,0)*$J204&gt;0,$L204/86400+DATE(1970,1,1)+IF($L204*1&gt;=$G$5,$G$6,0),)</f>
        <v>0</v>
      </c>
      <c r="B204" s="22" t="e">
        <f>IF($A204&lt;&gt;"",$E204*$F204,)</f>
        <v>#VALUE!</v>
      </c>
      <c r="C204" s="12" t="str">
        <f>IF($A204&lt;&gt;"",MINIFS(Merchant!$A:$A,Merchant!$C:$C,$G$2),)</f>
        <v/>
      </c>
      <c r="D204" s="12" t="s">
        <f>IF($A204&lt;&gt;"",$K204,)</f>
      </c>
      <c r="E204" s="12" t="str">
        <v/>
      </c>
      <c r="F204" s="11" t="str">
        <f>IF($A204&lt;&gt;"",MAXIFS(Token!$C:$C,Token!$A:$A,$D204),)</f>
        <v/>
      </c>
    </row>
    <row r="205">
      <c r="A205" s="32">
        <f>IF(IFERROR($H205,0)*$J205&gt;0,$L205/86400+DATE(1970,1,1)+IF($L205*1&gt;=$G$5,$G$6,0),)</f>
        <v>0</v>
      </c>
      <c r="B205" s="22" t="e">
        <f>IF($A205&lt;&gt;"",$E205*$F205,)</f>
        <v>#VALUE!</v>
      </c>
      <c r="C205" s="12" t="str">
        <f>IF($A205&lt;&gt;"",MINIFS(Merchant!$A:$A,Merchant!$C:$C,$G$2),)</f>
        <v/>
      </c>
      <c r="D205" s="12" t="s">
        <f>IF($A205&lt;&gt;"",$K205,)</f>
      </c>
      <c r="E205" s="12" t="str">
        <v/>
      </c>
      <c r="F205" s="11" t="str">
        <f>IF($A205&lt;&gt;"",MAXIFS(Token!$C:$C,Token!$A:$A,$D205),)</f>
        <v/>
      </c>
    </row>
    <row r="206">
      <c r="A206" s="32">
        <f>IF(IFERROR($H206,0)*$J206&gt;0,$L206/86400+DATE(1970,1,1)+IF($L206*1&gt;=$G$5,$G$6,0),)</f>
        <v>0</v>
      </c>
      <c r="B206" s="22" t="e">
        <f>IF($A206&lt;&gt;"",$E206*$F206,)</f>
        <v>#VALUE!</v>
      </c>
      <c r="C206" s="12" t="str">
        <f>IF($A206&lt;&gt;"",MINIFS(Merchant!$A:$A,Merchant!$C:$C,$G$2),)</f>
        <v/>
      </c>
      <c r="D206" s="12" t="s">
        <f>IF($A206&lt;&gt;"",$K206,)</f>
      </c>
      <c r="E206" s="12" t="str">
        <v/>
      </c>
      <c r="F206" s="11" t="str">
        <f>IF($A206&lt;&gt;"",MAXIFS(Token!$C:$C,Token!$A:$A,$D206),)</f>
        <v/>
      </c>
    </row>
    <row r="207">
      <c r="A207" s="32">
        <f>IF(IFERROR($H207,0)*$J207&gt;0,$L207/86400+DATE(1970,1,1)+IF($L207*1&gt;=$G$5,$G$6,0),)</f>
        <v>0</v>
      </c>
      <c r="B207" s="22" t="e">
        <f>IF($A207&lt;&gt;"",$E207*$F207,)</f>
        <v>#VALUE!</v>
      </c>
      <c r="C207" s="12" t="str">
        <f>IF($A207&lt;&gt;"",MINIFS(Merchant!$A:$A,Merchant!$C:$C,$G$2),)</f>
        <v/>
      </c>
      <c r="D207" s="12" t="s">
        <f>IF($A207&lt;&gt;"",$K207,)</f>
      </c>
      <c r="E207" s="12" t="str">
        <v/>
      </c>
      <c r="F207" s="11" t="str">
        <f>IF($A207&lt;&gt;"",MAXIFS(Token!$C:$C,Token!$A:$A,$D207),)</f>
        <v/>
      </c>
    </row>
    <row r="208">
      <c r="A208" s="32">
        <f>IF(IFERROR($H208,0)*$J208&gt;0,$L208/86400+DATE(1970,1,1)+IF($L208*1&gt;=$G$5,$G$6,0),)</f>
        <v>0</v>
      </c>
      <c r="B208" s="22" t="e">
        <f>IF($A208&lt;&gt;"",$E208*$F208,)</f>
        <v>#VALUE!</v>
      </c>
      <c r="C208" s="12" t="str">
        <f>IF($A208&lt;&gt;"",MINIFS(Merchant!$A:$A,Merchant!$C:$C,$G$2),)</f>
        <v/>
      </c>
      <c r="D208" s="12" t="s">
        <f>IF($A208&lt;&gt;"",$K208,)</f>
      </c>
      <c r="E208" s="12" t="str">
        <v/>
      </c>
      <c r="F208" s="11" t="str">
        <f>IF($A208&lt;&gt;"",MAXIFS(Token!$C:$C,Token!$A:$A,$D208),)</f>
        <v/>
      </c>
    </row>
    <row r="209">
      <c r="A209" s="32">
        <f>IF(IFERROR($H209,0)*$J209&gt;0,$L209/86400+DATE(1970,1,1)+IF($L209*1&gt;=$G$5,$G$6,0),)</f>
        <v>0</v>
      </c>
      <c r="B209" s="22" t="e">
        <f>IF($A209&lt;&gt;"",$E209*$F209,)</f>
        <v>#VALUE!</v>
      </c>
      <c r="C209" s="12" t="str">
        <f>IF($A209&lt;&gt;"",MINIFS(Merchant!$A:$A,Merchant!$C:$C,$G$2),)</f>
        <v/>
      </c>
      <c r="D209" s="12" t="s">
        <f>IF($A209&lt;&gt;"",$K209,)</f>
      </c>
      <c r="E209" s="12" t="str">
        <v/>
      </c>
      <c r="F209" s="11" t="str">
        <f>IF($A209&lt;&gt;"",MAXIFS(Token!$C:$C,Token!$A:$A,$D209),)</f>
        <v/>
      </c>
    </row>
    <row r="210">
      <c r="A210" s="32">
        <f>IF(IFERROR($H210,0)*$J210&gt;0,$L210/86400+DATE(1970,1,1)+IF($L210*1&gt;=$G$5,$G$6,0),)</f>
        <v>0</v>
      </c>
      <c r="B210" s="22" t="e">
        <f>IF($A210&lt;&gt;"",$E210*$F210,)</f>
        <v>#VALUE!</v>
      </c>
      <c r="C210" s="12" t="str">
        <f>IF($A210&lt;&gt;"",MINIFS(Merchant!$A:$A,Merchant!$C:$C,$G$2),)</f>
        <v/>
      </c>
      <c r="D210" s="12" t="s">
        <f>IF($A210&lt;&gt;"",$K210,)</f>
      </c>
      <c r="E210" s="12" t="str">
        <v/>
      </c>
      <c r="F210" s="11" t="str">
        <f>IF($A210&lt;&gt;"",MAXIFS(Token!$C:$C,Token!$A:$A,$D210),)</f>
        <v/>
      </c>
    </row>
    <row r="211">
      <c r="A211" s="32">
        <f>IF(IFERROR($H211,0)*$J211&gt;0,$L211/86400+DATE(1970,1,1)+IF($L211*1&gt;=$G$5,$G$6,0),)</f>
        <v>0</v>
      </c>
      <c r="B211" s="22" t="e">
        <f>IF($A211&lt;&gt;"",$E211*$F211,)</f>
        <v>#VALUE!</v>
      </c>
      <c r="C211" s="12" t="str">
        <f>IF($A211&lt;&gt;"",MINIFS(Merchant!$A:$A,Merchant!$C:$C,$G$2),)</f>
        <v/>
      </c>
      <c r="D211" s="12" t="s">
        <f>IF($A211&lt;&gt;"",$K211,)</f>
      </c>
      <c r="E211" s="12" t="str">
        <v/>
      </c>
      <c r="F211" s="11" t="str">
        <f>IF($A211&lt;&gt;"",MAXIFS(Token!$C:$C,Token!$A:$A,$D211),)</f>
        <v/>
      </c>
    </row>
    <row r="212">
      <c r="A212" s="32">
        <f>IF(IFERROR($H212,0)*$J212&gt;0,$L212/86400+DATE(1970,1,1)+IF($L212*1&gt;=$G$5,$G$6,0),)</f>
        <v>0</v>
      </c>
      <c r="B212" s="22" t="e">
        <f>IF($A212&lt;&gt;"",$E212*$F212,)</f>
        <v>#VALUE!</v>
      </c>
      <c r="C212" s="12" t="str">
        <f>IF($A212&lt;&gt;"",MINIFS(Merchant!$A:$A,Merchant!$C:$C,$G$2),)</f>
        <v/>
      </c>
      <c r="D212" s="12" t="s">
        <f>IF($A212&lt;&gt;"",$K212,)</f>
      </c>
      <c r="E212" s="12" t="str">
        <v/>
      </c>
      <c r="F212" s="11" t="str">
        <f>IF($A212&lt;&gt;"",MAXIFS(Token!$C:$C,Token!$A:$A,$D212),)</f>
        <v/>
      </c>
    </row>
    <row r="213">
      <c r="A213" s="32">
        <f>IF(IFERROR($H213,0)*$J213&gt;0,$L213/86400+DATE(1970,1,1)+IF($L213*1&gt;=$G$5,$G$6,0),)</f>
        <v>0</v>
      </c>
      <c r="B213" s="22" t="e">
        <f>IF($A213&lt;&gt;"",$E213*$F213,)</f>
        <v>#VALUE!</v>
      </c>
      <c r="C213" s="12" t="str">
        <f>IF($A213&lt;&gt;"",MINIFS(Merchant!$A:$A,Merchant!$C:$C,$G$2),)</f>
        <v/>
      </c>
      <c r="D213" s="12" t="s">
        <f>IF($A213&lt;&gt;"",$K213,)</f>
      </c>
      <c r="E213" s="12" t="str">
        <v/>
      </c>
      <c r="F213" s="11" t="str">
        <f>IF($A213&lt;&gt;"",MAXIFS(Token!$C:$C,Token!$A:$A,$D213),)</f>
        <v/>
      </c>
    </row>
    <row r="214">
      <c r="A214" s="32">
        <f>IF(IFERROR($H214,0)*$J214&gt;0,$L214/86400+DATE(1970,1,1)+IF($L214*1&gt;=$G$5,$G$6,0),)</f>
        <v>0</v>
      </c>
      <c r="B214" s="22" t="e">
        <f>IF($A214&lt;&gt;"",$E214*$F214,)</f>
        <v>#VALUE!</v>
      </c>
      <c r="C214" s="12" t="str">
        <f>IF($A214&lt;&gt;"",MINIFS(Merchant!$A:$A,Merchant!$C:$C,$G$2),)</f>
        <v/>
      </c>
      <c r="D214" s="12" t="s">
        <f>IF($A214&lt;&gt;"",$K214,)</f>
      </c>
      <c r="E214" s="12" t="str">
        <v/>
      </c>
      <c r="F214" s="11" t="str">
        <f>IF($A214&lt;&gt;"",MAXIFS(Token!$C:$C,Token!$A:$A,$D214),)</f>
        <v/>
      </c>
    </row>
    <row r="215">
      <c r="A215" s="32">
        <f>IF(IFERROR($H215,0)*$J215&gt;0,$L215/86400+DATE(1970,1,1)+IF($L215*1&gt;=$G$5,$G$6,0),)</f>
        <v>0</v>
      </c>
      <c r="B215" s="22" t="e">
        <f>IF($A215&lt;&gt;"",$E215*$F215,)</f>
        <v>#VALUE!</v>
      </c>
      <c r="C215" s="12" t="str">
        <f>IF($A215&lt;&gt;"",MINIFS(Merchant!$A:$A,Merchant!$C:$C,$G$2),)</f>
        <v/>
      </c>
      <c r="D215" s="12" t="s">
        <f>IF($A215&lt;&gt;"",$K215,)</f>
      </c>
      <c r="E215" s="12" t="str">
        <v/>
      </c>
      <c r="F215" s="11" t="str">
        <f>IF($A215&lt;&gt;"",MAXIFS(Token!$C:$C,Token!$A:$A,$D215),)</f>
        <v/>
      </c>
    </row>
    <row r="216">
      <c r="A216" s="32">
        <f>IF(IFERROR($H216,0)*$J216&gt;0,$L216/86400+DATE(1970,1,1)+IF($L216*1&gt;=$G$5,$G$6,0),)</f>
        <v>0</v>
      </c>
      <c r="B216" s="22" t="e">
        <f>IF($A216&lt;&gt;"",$E216*$F216,)</f>
        <v>#VALUE!</v>
      </c>
      <c r="C216" s="12" t="str">
        <f>IF($A216&lt;&gt;"",MINIFS(Merchant!$A:$A,Merchant!$C:$C,$G$2),)</f>
        <v/>
      </c>
      <c r="D216" s="12" t="s">
        <f>IF($A216&lt;&gt;"",$K216,)</f>
      </c>
      <c r="E216" s="12" t="str">
        <v/>
      </c>
      <c r="F216" s="11" t="str">
        <f>IF($A216&lt;&gt;"",MAXIFS(Token!$C:$C,Token!$A:$A,$D216),)</f>
        <v/>
      </c>
    </row>
    <row r="217">
      <c r="A217" s="32">
        <f>IF(IFERROR($H217,0)*$J217&gt;0,$L217/86400+DATE(1970,1,1)+IF($L217*1&gt;=$G$5,$G$6,0),)</f>
        <v>0</v>
      </c>
      <c r="B217" s="22" t="e">
        <f>IF($A217&lt;&gt;"",$E217*$F217,)</f>
        <v>#VALUE!</v>
      </c>
      <c r="C217" s="12" t="str">
        <f>IF($A217&lt;&gt;"",MINIFS(Merchant!$A:$A,Merchant!$C:$C,$G$2),)</f>
        <v/>
      </c>
      <c r="D217" s="12" t="s">
        <f>IF($A217&lt;&gt;"",$K217,)</f>
      </c>
      <c r="E217" s="12" t="str">
        <v/>
      </c>
      <c r="F217" s="11" t="str">
        <f>IF($A217&lt;&gt;"",MAXIFS(Token!$C:$C,Token!$A:$A,$D217),)</f>
        <v/>
      </c>
    </row>
    <row r="218">
      <c r="A218" s="32">
        <f>IF(IFERROR($H218,0)*$J218&gt;0,$L218/86400+DATE(1970,1,1)+IF($L218*1&gt;=$G$5,$G$6,0),)</f>
        <v>0</v>
      </c>
      <c r="B218" s="22" t="e">
        <f>IF($A218&lt;&gt;"",$E218*$F218,)</f>
        <v>#VALUE!</v>
      </c>
      <c r="C218" s="12" t="str">
        <f>IF($A218&lt;&gt;"",MINIFS(Merchant!$A:$A,Merchant!$C:$C,$G$2),)</f>
        <v/>
      </c>
      <c r="D218" s="12" t="s">
        <f>IF($A218&lt;&gt;"",$K218,)</f>
      </c>
      <c r="E218" s="12" t="str">
        <v/>
      </c>
      <c r="F218" s="11" t="str">
        <f>IF($A218&lt;&gt;"",MAXIFS(Token!$C:$C,Token!$A:$A,$D218),)</f>
        <v/>
      </c>
    </row>
    <row r="219">
      <c r="A219" s="32">
        <f>IF(IFERROR($H219,0)*$J219&gt;0,$L219/86400+DATE(1970,1,1)+IF($L219*1&gt;=$G$5,$G$6,0),)</f>
        <v>0</v>
      </c>
      <c r="B219" s="22" t="e">
        <f>IF($A219&lt;&gt;"",$E219*$F219,)</f>
        <v>#VALUE!</v>
      </c>
      <c r="C219" s="12" t="str">
        <f>IF($A219&lt;&gt;"",MINIFS(Merchant!$A:$A,Merchant!$C:$C,$G$2),)</f>
        <v/>
      </c>
      <c r="D219" s="12" t="s">
        <f>IF($A219&lt;&gt;"",$K219,)</f>
      </c>
      <c r="E219" s="12" t="str">
        <v/>
      </c>
      <c r="F219" s="11" t="str">
        <f>IF($A219&lt;&gt;"",MAXIFS(Token!$C:$C,Token!$A:$A,$D219),)</f>
        <v/>
      </c>
    </row>
    <row r="220">
      <c r="A220" s="32">
        <f>IF(IFERROR($H220,0)*$J220&gt;0,$L220/86400+DATE(1970,1,1)+IF($L220*1&gt;=$G$5,$G$6,0),)</f>
        <v>0</v>
      </c>
      <c r="B220" s="22" t="e">
        <f>IF($A220&lt;&gt;"",$E220*$F220,)</f>
        <v>#VALUE!</v>
      </c>
      <c r="C220" s="12" t="str">
        <f>IF($A220&lt;&gt;"",MINIFS(Merchant!$A:$A,Merchant!$C:$C,$G$2),)</f>
        <v/>
      </c>
      <c r="D220" s="12" t="s">
        <f>IF($A220&lt;&gt;"",$K220,)</f>
      </c>
      <c r="E220" s="12" t="str">
        <v/>
      </c>
      <c r="F220" s="11" t="str">
        <f>IF($A220&lt;&gt;"",MAXIFS(Token!$C:$C,Token!$A:$A,$D220),)</f>
        <v/>
      </c>
    </row>
    <row r="221">
      <c r="A221" s="32">
        <f>IF(IFERROR($H221,0)*$J221&gt;0,$L221/86400+DATE(1970,1,1)+IF($L221*1&gt;=$G$5,$G$6,0),)</f>
        <v>0</v>
      </c>
      <c r="B221" s="22" t="e">
        <f>IF($A221&lt;&gt;"",$E221*$F221,)</f>
        <v>#VALUE!</v>
      </c>
      <c r="C221" s="12" t="str">
        <f>IF($A221&lt;&gt;"",MINIFS(Merchant!$A:$A,Merchant!$C:$C,$G$2),)</f>
        <v/>
      </c>
      <c r="D221" s="12" t="s">
        <f>IF($A221&lt;&gt;"",$K221,)</f>
      </c>
      <c r="E221" s="12" t="str">
        <v/>
      </c>
      <c r="F221" s="11" t="str">
        <f>IF($A221&lt;&gt;"",MAXIFS(Token!$C:$C,Token!$A:$A,$D221),)</f>
        <v/>
      </c>
    </row>
    <row r="222">
      <c r="A222" s="32">
        <f>IF(IFERROR($H222,0)*$J222&gt;0,$L222/86400+DATE(1970,1,1)+IF($L222*1&gt;=$G$5,$G$6,0),)</f>
        <v>0</v>
      </c>
      <c r="B222" s="22" t="e">
        <f>IF($A222&lt;&gt;"",$E222*$F222,)</f>
        <v>#VALUE!</v>
      </c>
      <c r="C222" s="12" t="str">
        <f>IF($A222&lt;&gt;"",MINIFS(Merchant!$A:$A,Merchant!$C:$C,$G$2),)</f>
        <v/>
      </c>
      <c r="D222" s="12" t="s">
        <f>IF($A222&lt;&gt;"",$K222,)</f>
      </c>
      <c r="E222" s="12" t="str">
        <v/>
      </c>
      <c r="F222" s="11" t="str">
        <f>IF($A222&lt;&gt;"",MAXIFS(Token!$C:$C,Token!$A:$A,$D222),)</f>
        <v/>
      </c>
    </row>
    <row r="223">
      <c r="A223" s="32">
        <f>IF(IFERROR($H223,0)*$J223&gt;0,$L223/86400+DATE(1970,1,1)+IF($L223*1&gt;=$G$5,$G$6,0),)</f>
        <v>0</v>
      </c>
      <c r="B223" s="22" t="e">
        <f>IF($A223&lt;&gt;"",$E223*$F223,)</f>
        <v>#VALUE!</v>
      </c>
      <c r="C223" s="12" t="str">
        <f>IF($A223&lt;&gt;"",MINIFS(Merchant!$A:$A,Merchant!$C:$C,$G$2),)</f>
        <v/>
      </c>
      <c r="D223" s="12" t="s">
        <f>IF($A223&lt;&gt;"",$K223,)</f>
      </c>
      <c r="E223" s="12" t="str">
        <v/>
      </c>
      <c r="F223" s="11" t="str">
        <f>IF($A223&lt;&gt;"",MAXIFS(Token!$C:$C,Token!$A:$A,$D223),)</f>
        <v/>
      </c>
    </row>
    <row r="224">
      <c r="A224" s="32">
        <f>IF(IFERROR($H224,0)*$J224&gt;0,$L224/86400+DATE(1970,1,1)+IF($L224*1&gt;=$G$5,$G$6,0),)</f>
        <v>0</v>
      </c>
      <c r="B224" s="22" t="e">
        <f>IF($A224&lt;&gt;"",$E224*$F224,)</f>
        <v>#VALUE!</v>
      </c>
      <c r="C224" s="12" t="str">
        <f>IF($A224&lt;&gt;"",MINIFS(Merchant!$A:$A,Merchant!$C:$C,$G$2),)</f>
        <v/>
      </c>
      <c r="D224" s="12" t="s">
        <f>IF($A224&lt;&gt;"",$K224,)</f>
      </c>
      <c r="E224" s="12" t="str">
        <v/>
      </c>
      <c r="F224" s="11" t="str">
        <f>IF($A224&lt;&gt;"",MAXIFS(Token!$C:$C,Token!$A:$A,$D224),)</f>
        <v/>
      </c>
    </row>
    <row r="225">
      <c r="A225" s="32">
        <f>IF(IFERROR($H225,0)*$J225&gt;0,$L225/86400+DATE(1970,1,1)+IF($L225*1&gt;=$G$5,$G$6,0),)</f>
        <v>0</v>
      </c>
      <c r="B225" s="22" t="e">
        <f>IF($A225&lt;&gt;"",$E225*$F225,)</f>
        <v>#VALUE!</v>
      </c>
      <c r="C225" s="12" t="str">
        <f>IF($A225&lt;&gt;"",MINIFS(Merchant!$A:$A,Merchant!$C:$C,$G$2),)</f>
        <v/>
      </c>
      <c r="D225" s="12" t="s">
        <f>IF($A225&lt;&gt;"",$K225,)</f>
      </c>
      <c r="E225" s="12" t="str">
        <v/>
      </c>
      <c r="F225" s="11" t="str">
        <f>IF($A225&lt;&gt;"",MAXIFS(Token!$C:$C,Token!$A:$A,$D225),)</f>
        <v/>
      </c>
    </row>
    <row r="226">
      <c r="A226" s="32">
        <f>IF(IFERROR($H226,0)*$J226&gt;0,$L226/86400+DATE(1970,1,1)+IF($L226*1&gt;=$G$5,$G$6,0),)</f>
        <v>0</v>
      </c>
      <c r="B226" s="22" t="e">
        <f>IF($A226&lt;&gt;"",$E226*$F226,)</f>
        <v>#VALUE!</v>
      </c>
      <c r="C226" s="12" t="str">
        <f>IF($A226&lt;&gt;"",MINIFS(Merchant!$A:$A,Merchant!$C:$C,$G$2),)</f>
        <v/>
      </c>
      <c r="D226" s="12" t="s">
        <f>IF($A226&lt;&gt;"",$K226,)</f>
      </c>
      <c r="E226" s="12" t="str">
        <v/>
      </c>
      <c r="F226" s="11" t="str">
        <f>IF($A226&lt;&gt;"",MAXIFS(Token!$C:$C,Token!$A:$A,$D226),)</f>
        <v/>
      </c>
    </row>
    <row r="227">
      <c r="A227" s="32">
        <f>IF(IFERROR($H227,0)*$J227&gt;0,$L227/86400+DATE(1970,1,1)+IF($L227*1&gt;=$G$5,$G$6,0),)</f>
        <v>0</v>
      </c>
      <c r="B227" s="22" t="e">
        <f>IF($A227&lt;&gt;"",$E227*$F227,)</f>
        <v>#VALUE!</v>
      </c>
      <c r="C227" s="12" t="str">
        <f>IF($A227&lt;&gt;"",MINIFS(Merchant!$A:$A,Merchant!$C:$C,$G$2),)</f>
        <v/>
      </c>
      <c r="D227" s="12" t="s">
        <f>IF($A227&lt;&gt;"",$K227,)</f>
      </c>
      <c r="E227" s="12" t="str">
        <v/>
      </c>
      <c r="F227" s="11" t="str">
        <f>IF($A227&lt;&gt;"",MAXIFS(Token!$C:$C,Token!$A:$A,$D227),)</f>
        <v/>
      </c>
    </row>
    <row r="228">
      <c r="A228" s="32">
        <f>IF(IFERROR($H228,0)*$J228&gt;0,$L228/86400+DATE(1970,1,1)+IF($L228*1&gt;=$G$5,$G$6,0),)</f>
        <v>0</v>
      </c>
      <c r="B228" s="22" t="e">
        <f>IF($A228&lt;&gt;"",$E228*$F228,)</f>
        <v>#VALUE!</v>
      </c>
      <c r="C228" s="12" t="str">
        <f>IF($A228&lt;&gt;"",MINIFS(Merchant!$A:$A,Merchant!$C:$C,$G$2),)</f>
        <v/>
      </c>
      <c r="D228" s="12" t="s">
        <f>IF($A228&lt;&gt;"",$K228,)</f>
      </c>
      <c r="E228" s="12" t="str">
        <v/>
      </c>
      <c r="F228" s="11" t="str">
        <f>IF($A228&lt;&gt;"",MAXIFS(Token!$C:$C,Token!$A:$A,$D228),)</f>
        <v/>
      </c>
    </row>
    <row r="229">
      <c r="A229" s="32">
        <f>IF(IFERROR($H229,0)*$J229&gt;0,$L229/86400+DATE(1970,1,1)+IF($L229*1&gt;=$G$5,$G$6,0),)</f>
        <v>0</v>
      </c>
      <c r="B229" s="22" t="e">
        <f>IF($A229&lt;&gt;"",$E229*$F229,)</f>
        <v>#VALUE!</v>
      </c>
      <c r="C229" s="12" t="str">
        <f>IF($A229&lt;&gt;"",MINIFS(Merchant!$A:$A,Merchant!$C:$C,$G$2),)</f>
        <v/>
      </c>
      <c r="D229" s="12" t="s">
        <f>IF($A229&lt;&gt;"",$K229,)</f>
      </c>
      <c r="E229" s="12" t="str">
        <v/>
      </c>
      <c r="F229" s="11" t="str">
        <f>IF($A229&lt;&gt;"",MAXIFS(Token!$C:$C,Token!$A:$A,$D229),)</f>
        <v/>
      </c>
    </row>
    <row r="230">
      <c r="A230" s="32">
        <f>IF(IFERROR($H230,0)*$J230&gt;0,$L230/86400+DATE(1970,1,1)+IF($L230*1&gt;=$G$5,$G$6,0),)</f>
        <v>0</v>
      </c>
      <c r="B230" s="22" t="e">
        <f>IF($A230&lt;&gt;"",$E230*$F230,)</f>
        <v>#VALUE!</v>
      </c>
      <c r="C230" s="12" t="str">
        <f>IF($A230&lt;&gt;"",MINIFS(Merchant!$A:$A,Merchant!$C:$C,$G$2),)</f>
        <v/>
      </c>
      <c r="D230" s="12" t="s">
        <f>IF($A230&lt;&gt;"",$K230,)</f>
      </c>
      <c r="E230" s="12" t="str">
        <v/>
      </c>
      <c r="F230" s="11" t="str">
        <f>IF($A230&lt;&gt;"",MAXIFS(Token!$C:$C,Token!$A:$A,$D230),)</f>
        <v/>
      </c>
    </row>
    <row r="231">
      <c r="A231" s="32">
        <f>IF(IFERROR($H231,0)*$J231&gt;0,$L231/86400+DATE(1970,1,1)+IF($L231*1&gt;=$G$5,$G$6,0),)</f>
        <v>0</v>
      </c>
      <c r="B231" s="22" t="e">
        <f>IF($A231&lt;&gt;"",$E231*$F231,)</f>
        <v>#VALUE!</v>
      </c>
      <c r="C231" s="12" t="str">
        <f>IF($A231&lt;&gt;"",MINIFS(Merchant!$A:$A,Merchant!$C:$C,$G$2),)</f>
        <v/>
      </c>
      <c r="D231" s="12" t="s">
        <f>IF($A231&lt;&gt;"",$K231,)</f>
      </c>
      <c r="E231" s="12" t="str">
        <v/>
      </c>
      <c r="F231" s="11" t="str">
        <f>IF($A231&lt;&gt;"",MAXIFS(Token!$C:$C,Token!$A:$A,$D231),)</f>
        <v/>
      </c>
    </row>
    <row r="232">
      <c r="A232" s="32">
        <f>IF(IFERROR($H232,0)*$J232&gt;0,$L232/86400+DATE(1970,1,1)+IF($L232*1&gt;=$G$5,$G$6,0),)</f>
        <v>0</v>
      </c>
      <c r="B232" s="22" t="e">
        <f>IF($A232&lt;&gt;"",$E232*$F232,)</f>
        <v>#VALUE!</v>
      </c>
      <c r="C232" s="12" t="str">
        <f>IF($A232&lt;&gt;"",MINIFS(Merchant!$A:$A,Merchant!$C:$C,$G$2),)</f>
        <v/>
      </c>
      <c r="D232" s="12" t="s">
        <f>IF($A232&lt;&gt;"",$K232,)</f>
      </c>
      <c r="E232" s="12" t="str">
        <v/>
      </c>
      <c r="F232" s="11" t="str">
        <f>IF($A232&lt;&gt;"",MAXIFS(Token!$C:$C,Token!$A:$A,$D232),)</f>
        <v/>
      </c>
    </row>
    <row r="233">
      <c r="A233" s="32">
        <f>IF(IFERROR($H233,0)*$J233&gt;0,$L233/86400+DATE(1970,1,1)+IF($L233*1&gt;=$G$5,$G$6,0),)</f>
        <v>0</v>
      </c>
      <c r="B233" s="22" t="e">
        <f>IF($A233&lt;&gt;"",$E233*$F233,)</f>
        <v>#VALUE!</v>
      </c>
      <c r="C233" s="12" t="str">
        <f>IF($A233&lt;&gt;"",MINIFS(Merchant!$A:$A,Merchant!$C:$C,$G$2),)</f>
        <v/>
      </c>
      <c r="D233" s="12" t="s">
        <f>IF($A233&lt;&gt;"",$K233,)</f>
      </c>
      <c r="E233" s="12" t="str">
        <v/>
      </c>
      <c r="F233" s="11" t="str">
        <f>IF($A233&lt;&gt;"",MAXIFS(Token!$C:$C,Token!$A:$A,$D233),)</f>
        <v/>
      </c>
    </row>
    <row r="234">
      <c r="A234" s="32">
        <f>IF(IFERROR($H234,0)*$J234&gt;0,$L234/86400+DATE(1970,1,1)+IF($L234*1&gt;=$G$5,$G$6,0),)</f>
        <v>0</v>
      </c>
      <c r="B234" s="22" t="e">
        <f>IF($A234&lt;&gt;"",$E234*$F234,)</f>
        <v>#VALUE!</v>
      </c>
      <c r="C234" s="12" t="str">
        <f>IF($A234&lt;&gt;"",MINIFS(Merchant!$A:$A,Merchant!$C:$C,$G$2),)</f>
        <v/>
      </c>
      <c r="D234" s="12" t="s">
        <f>IF($A234&lt;&gt;"",$K234,)</f>
      </c>
      <c r="E234" s="12" t="str">
        <v/>
      </c>
      <c r="F234" s="11" t="str">
        <f>IF($A234&lt;&gt;"",MAXIFS(Token!$C:$C,Token!$A:$A,$D234),)</f>
        <v/>
      </c>
    </row>
    <row r="235">
      <c r="A235" s="32">
        <f>IF(IFERROR($H235,0)*$J235&gt;0,$L235/86400+DATE(1970,1,1)+IF($L235*1&gt;=$G$5,$G$6,0),)</f>
        <v>0</v>
      </c>
      <c r="B235" s="22" t="e">
        <f>IF($A235&lt;&gt;"",$E235*$F235,)</f>
        <v>#VALUE!</v>
      </c>
      <c r="C235" s="12" t="str">
        <f>IF($A235&lt;&gt;"",MINIFS(Merchant!$A:$A,Merchant!$C:$C,$G$2),)</f>
        <v/>
      </c>
      <c r="D235" s="12" t="s">
        <f>IF($A235&lt;&gt;"",$K235,)</f>
      </c>
      <c r="E235" s="12" t="str">
        <v/>
      </c>
      <c r="F235" s="11" t="str">
        <f>IF($A235&lt;&gt;"",MAXIFS(Token!$C:$C,Token!$A:$A,$D235),)</f>
        <v/>
      </c>
    </row>
    <row r="236">
      <c r="A236" s="32">
        <f>IF(IFERROR($H236,0)*$J236&gt;0,$L236/86400+DATE(1970,1,1)+IF($L236*1&gt;=$G$5,$G$6,0),)</f>
        <v>0</v>
      </c>
      <c r="B236" s="22" t="e">
        <f>IF($A236&lt;&gt;"",$E236*$F236,)</f>
        <v>#VALUE!</v>
      </c>
      <c r="C236" s="12" t="str">
        <f>IF($A236&lt;&gt;"",MINIFS(Merchant!$A:$A,Merchant!$C:$C,$G$2),)</f>
        <v/>
      </c>
      <c r="D236" s="12" t="s">
        <f>IF($A236&lt;&gt;"",$K236,)</f>
      </c>
      <c r="E236" s="12" t="str">
        <v/>
      </c>
      <c r="F236" s="11" t="str">
        <f>IF($A236&lt;&gt;"",MAXIFS(Token!$C:$C,Token!$A:$A,$D236),)</f>
        <v/>
      </c>
    </row>
    <row r="237">
      <c r="A237" s="32">
        <f>IF(IFERROR($H237,0)*$J237&gt;0,$L237/86400+DATE(1970,1,1)+IF($L237*1&gt;=$G$5,$G$6,0),)</f>
        <v>0</v>
      </c>
      <c r="B237" s="22" t="e">
        <f>IF($A237&lt;&gt;"",$E237*$F237,)</f>
        <v>#VALUE!</v>
      </c>
      <c r="C237" s="12" t="str">
        <f>IF($A237&lt;&gt;"",MINIFS(Merchant!$A:$A,Merchant!$C:$C,$G$2),)</f>
        <v/>
      </c>
      <c r="D237" s="12" t="s">
        <f>IF($A237&lt;&gt;"",$K237,)</f>
      </c>
      <c r="E237" s="12" t="str">
        <v/>
      </c>
      <c r="F237" s="11" t="str">
        <f>IF($A237&lt;&gt;"",MAXIFS(Token!$C:$C,Token!$A:$A,$D237),)</f>
        <v/>
      </c>
    </row>
    <row r="238">
      <c r="A238" s="32">
        <f>IF(IFERROR($H238,0)*$J238&gt;0,$L238/86400+DATE(1970,1,1)+IF($L238*1&gt;=$G$5,$G$6,0),)</f>
        <v>0</v>
      </c>
      <c r="B238" s="22" t="e">
        <f>IF($A238&lt;&gt;"",$E238*$F238,)</f>
        <v>#VALUE!</v>
      </c>
      <c r="C238" s="12" t="str">
        <f>IF($A238&lt;&gt;"",MINIFS(Merchant!$A:$A,Merchant!$C:$C,$G$2),)</f>
        <v/>
      </c>
      <c r="D238" s="12" t="s">
        <f>IF($A238&lt;&gt;"",$K238,)</f>
      </c>
      <c r="E238" s="12" t="str">
        <v/>
      </c>
      <c r="F238" s="11" t="str">
        <f>IF($A238&lt;&gt;"",MAXIFS(Token!$C:$C,Token!$A:$A,$D238),)</f>
        <v/>
      </c>
    </row>
    <row r="239">
      <c r="A239" s="32">
        <f>IF(IFERROR($H239,0)*$J239&gt;0,$L239/86400+DATE(1970,1,1)+IF($L239*1&gt;=$G$5,$G$6,0),)</f>
        <v>0</v>
      </c>
      <c r="B239" s="22" t="e">
        <f>IF($A239&lt;&gt;"",$E239*$F239,)</f>
        <v>#VALUE!</v>
      </c>
      <c r="C239" s="12" t="str">
        <f>IF($A239&lt;&gt;"",MINIFS(Merchant!$A:$A,Merchant!$C:$C,$G$2),)</f>
        <v/>
      </c>
      <c r="D239" s="12" t="s">
        <f>IF($A239&lt;&gt;"",$K239,)</f>
      </c>
      <c r="E239" s="12" t="str">
        <v/>
      </c>
      <c r="F239" s="11" t="str">
        <f>IF($A239&lt;&gt;"",MAXIFS(Token!$C:$C,Token!$A:$A,$D239),)</f>
        <v/>
      </c>
    </row>
    <row r="240">
      <c r="A240" s="32">
        <f>IF(IFERROR($H240,0)*$J240&gt;0,$L240/86400+DATE(1970,1,1)+IF($L240*1&gt;=$G$5,$G$6,0),)</f>
        <v>0</v>
      </c>
      <c r="B240" s="22" t="e">
        <f>IF($A240&lt;&gt;"",$E240*$F240,)</f>
        <v>#VALUE!</v>
      </c>
      <c r="C240" s="12" t="str">
        <f>IF($A240&lt;&gt;"",MINIFS(Merchant!$A:$A,Merchant!$C:$C,$G$2),)</f>
        <v/>
      </c>
      <c r="D240" s="12" t="s">
        <f>IF($A240&lt;&gt;"",$K240,)</f>
      </c>
      <c r="E240" s="12" t="str">
        <v/>
      </c>
      <c r="F240" s="11" t="str">
        <f>IF($A240&lt;&gt;"",MAXIFS(Token!$C:$C,Token!$A:$A,$D240),)</f>
        <v/>
      </c>
    </row>
    <row r="241">
      <c r="A241" s="32">
        <f>IF(IFERROR($H241,0)*$J241&gt;0,$L241/86400+DATE(1970,1,1)+IF($L241*1&gt;=$G$5,$G$6,0),)</f>
        <v>0</v>
      </c>
      <c r="B241" s="22" t="e">
        <f>IF($A241&lt;&gt;"",$E241*$F241,)</f>
        <v>#VALUE!</v>
      </c>
      <c r="C241" s="12" t="str">
        <f>IF($A241&lt;&gt;"",MINIFS(Merchant!$A:$A,Merchant!$C:$C,$G$2),)</f>
        <v/>
      </c>
      <c r="D241" s="12" t="s">
        <f>IF($A241&lt;&gt;"",$K241,)</f>
      </c>
      <c r="E241" s="12" t="str">
        <v/>
      </c>
      <c r="F241" s="11" t="str">
        <f>IF($A241&lt;&gt;"",MAXIFS(Token!$C:$C,Token!$A:$A,$D241),)</f>
        <v/>
      </c>
    </row>
    <row r="242">
      <c r="A242" s="32">
        <f>IF(IFERROR($H242,0)*$J242&gt;0,$L242/86400+DATE(1970,1,1)+IF($L242*1&gt;=$G$5,$G$6,0),)</f>
        <v>0</v>
      </c>
      <c r="B242" s="22" t="e">
        <f>IF($A242&lt;&gt;"",$E242*$F242,)</f>
        <v>#VALUE!</v>
      </c>
      <c r="C242" s="12" t="str">
        <f>IF($A242&lt;&gt;"",MINIFS(Merchant!$A:$A,Merchant!$C:$C,$G$2),)</f>
        <v/>
      </c>
      <c r="D242" s="12" t="s">
        <f>IF($A242&lt;&gt;"",$K242,)</f>
      </c>
      <c r="E242" s="12" t="str">
        <v/>
      </c>
      <c r="F242" s="11" t="str">
        <f>IF($A242&lt;&gt;"",MAXIFS(Token!$C:$C,Token!$A:$A,$D242),)</f>
        <v/>
      </c>
    </row>
    <row r="243">
      <c r="A243" s="32">
        <f>IF(IFERROR($H243,0)*$J243&gt;0,$L243/86400+DATE(1970,1,1)+IF($L243*1&gt;=$G$5,$G$6,0),)</f>
        <v>0</v>
      </c>
      <c r="B243" s="22" t="e">
        <f>IF($A243&lt;&gt;"",$E243*$F243,)</f>
        <v>#VALUE!</v>
      </c>
      <c r="C243" s="12" t="str">
        <f>IF($A243&lt;&gt;"",MINIFS(Merchant!$A:$A,Merchant!$C:$C,$G$2),)</f>
        <v/>
      </c>
      <c r="D243" s="12" t="s">
        <f>IF($A243&lt;&gt;"",$K243,)</f>
      </c>
      <c r="E243" s="12" t="str">
        <v/>
      </c>
      <c r="F243" s="11" t="str">
        <f>IF($A243&lt;&gt;"",MAXIFS(Token!$C:$C,Token!$A:$A,$D243),)</f>
        <v/>
      </c>
    </row>
    <row r="244">
      <c r="A244" s="32">
        <f>IF(IFERROR($H244,0)*$J244&gt;0,$L244/86400+DATE(1970,1,1)+IF($L244*1&gt;=$G$5,$G$6,0),)</f>
        <v>0</v>
      </c>
      <c r="B244" s="22" t="e">
        <f>IF($A244&lt;&gt;"",$E244*$F244,)</f>
        <v>#VALUE!</v>
      </c>
      <c r="C244" s="12" t="str">
        <f>IF($A244&lt;&gt;"",MINIFS(Merchant!$A:$A,Merchant!$C:$C,$G$2),)</f>
        <v/>
      </c>
      <c r="D244" s="12" t="s">
        <f>IF($A244&lt;&gt;"",$K244,)</f>
      </c>
      <c r="E244" s="12" t="str">
        <v/>
      </c>
      <c r="F244" s="11" t="str">
        <f>IF($A244&lt;&gt;"",MAXIFS(Token!$C:$C,Token!$A:$A,$D244),)</f>
        <v/>
      </c>
    </row>
    <row r="245">
      <c r="A245" s="32">
        <f>IF(IFERROR($H245,0)*$J245&gt;0,$L245/86400+DATE(1970,1,1)+IF($L245*1&gt;=$G$5,$G$6,0),)</f>
        <v>0</v>
      </c>
      <c r="B245" s="22" t="e">
        <f>IF($A245&lt;&gt;"",$E245*$F245,)</f>
        <v>#VALUE!</v>
      </c>
      <c r="C245" s="12" t="str">
        <f>IF($A245&lt;&gt;"",MINIFS(Merchant!$A:$A,Merchant!$C:$C,$G$2),)</f>
        <v/>
      </c>
      <c r="D245" s="12" t="s">
        <f>IF($A245&lt;&gt;"",$K245,)</f>
      </c>
      <c r="E245" s="12" t="str">
        <v/>
      </c>
      <c r="F245" s="11" t="str">
        <f>IF($A245&lt;&gt;"",MAXIFS(Token!$C:$C,Token!$A:$A,$D245),)</f>
        <v/>
      </c>
    </row>
    <row r="246">
      <c r="A246" s="32">
        <f>IF(IFERROR($H246,0)*$J246&gt;0,$L246/86400+DATE(1970,1,1)+IF($L246*1&gt;=$G$5,$G$6,0),)</f>
        <v>0</v>
      </c>
      <c r="B246" s="22" t="e">
        <f>IF($A246&lt;&gt;"",$E246*$F246,)</f>
        <v>#VALUE!</v>
      </c>
      <c r="C246" s="12" t="str">
        <f>IF($A246&lt;&gt;"",MINIFS(Merchant!$A:$A,Merchant!$C:$C,$G$2),)</f>
        <v/>
      </c>
      <c r="D246" s="12" t="s">
        <f>IF($A246&lt;&gt;"",$K246,)</f>
      </c>
      <c r="E246" s="12" t="str">
        <v/>
      </c>
      <c r="F246" s="11" t="str">
        <f>IF($A246&lt;&gt;"",MAXIFS(Token!$C:$C,Token!$A:$A,$D246),)</f>
        <v/>
      </c>
    </row>
    <row r="247">
      <c r="A247" s="32">
        <f>IF(IFERROR($H247,0)*$J247&gt;0,$L247/86400+DATE(1970,1,1)+IF($L247*1&gt;=$G$5,$G$6,0),)</f>
        <v>0</v>
      </c>
      <c r="B247" s="22" t="e">
        <f>IF($A247&lt;&gt;"",$E247*$F247,)</f>
        <v>#VALUE!</v>
      </c>
      <c r="C247" s="12" t="str">
        <f>IF($A247&lt;&gt;"",MINIFS(Merchant!$A:$A,Merchant!$C:$C,$G$2),)</f>
        <v/>
      </c>
      <c r="D247" s="12" t="s">
        <f>IF($A247&lt;&gt;"",$K247,)</f>
      </c>
      <c r="E247" s="12" t="str">
        <v/>
      </c>
      <c r="F247" s="11" t="str">
        <f>IF($A247&lt;&gt;"",MAXIFS(Token!$C:$C,Token!$A:$A,$D247),)</f>
        <v/>
      </c>
    </row>
    <row r="248">
      <c r="A248" s="32">
        <f>IF(IFERROR($H248,0)*$J248&gt;0,$L248/86400+DATE(1970,1,1)+IF($L248*1&gt;=$G$5,$G$6,0),)</f>
        <v>0</v>
      </c>
      <c r="B248" s="22" t="e">
        <f>IF($A248&lt;&gt;"",$E248*$F248,)</f>
        <v>#VALUE!</v>
      </c>
      <c r="C248" s="12" t="str">
        <f>IF($A248&lt;&gt;"",MINIFS(Merchant!$A:$A,Merchant!$C:$C,$G$2),)</f>
        <v/>
      </c>
      <c r="D248" s="12" t="s">
        <f>IF($A248&lt;&gt;"",$K248,)</f>
      </c>
      <c r="E248" s="12" t="str">
        <v/>
      </c>
      <c r="F248" s="11" t="str">
        <f>IF($A248&lt;&gt;"",MAXIFS(Token!$C:$C,Token!$A:$A,$D248),)</f>
        <v/>
      </c>
    </row>
    <row r="249">
      <c r="A249" s="32">
        <f>IF(IFERROR($H249,0)*$J249&gt;0,$L249/86400+DATE(1970,1,1)+IF($L249*1&gt;=$G$5,$G$6,0),)</f>
        <v>0</v>
      </c>
      <c r="B249" s="22" t="e">
        <f>IF($A249&lt;&gt;"",$E249*$F249,)</f>
        <v>#VALUE!</v>
      </c>
      <c r="C249" s="12" t="str">
        <f>IF($A249&lt;&gt;"",MINIFS(Merchant!$A:$A,Merchant!$C:$C,$G$2),)</f>
        <v/>
      </c>
      <c r="D249" s="12" t="s">
        <f>IF($A249&lt;&gt;"",$K249,)</f>
      </c>
      <c r="E249" s="12" t="str">
        <v/>
      </c>
      <c r="F249" s="11" t="str">
        <f>IF($A249&lt;&gt;"",MAXIFS(Token!$C:$C,Token!$A:$A,$D249),)</f>
        <v/>
      </c>
    </row>
    <row r="250">
      <c r="A250" s="32">
        <f>IF(IFERROR($H250,0)*$J250&gt;0,$L250/86400+DATE(1970,1,1)+IF($L250*1&gt;=$G$5,$G$6,0),)</f>
        <v>0</v>
      </c>
      <c r="B250" s="22" t="e">
        <f>IF($A250&lt;&gt;"",$E250*$F250,)</f>
        <v>#VALUE!</v>
      </c>
      <c r="C250" s="12" t="str">
        <f>IF($A250&lt;&gt;"",MINIFS(Merchant!$A:$A,Merchant!$C:$C,$G$2),)</f>
        <v/>
      </c>
      <c r="D250" s="12" t="s">
        <f>IF($A250&lt;&gt;"",$K250,)</f>
      </c>
      <c r="E250" s="12" t="str">
        <v/>
      </c>
      <c r="F250" s="11" t="str">
        <f>IF($A250&lt;&gt;"",MAXIFS(Token!$C:$C,Token!$A:$A,$D250),)</f>
        <v/>
      </c>
    </row>
    <row r="251">
      <c r="A251" s="32">
        <f>IF(IFERROR($H251,0)*$J251&gt;0,$L251/86400+DATE(1970,1,1)+IF($L251*1&gt;=$G$5,$G$6,0),)</f>
        <v>0</v>
      </c>
      <c r="B251" s="22" t="e">
        <f>IF($A251&lt;&gt;"",$E251*$F251,)</f>
        <v>#VALUE!</v>
      </c>
      <c r="C251" s="12" t="str">
        <f>IF($A251&lt;&gt;"",MINIFS(Merchant!$A:$A,Merchant!$C:$C,$G$2),)</f>
        <v/>
      </c>
      <c r="D251" s="12" t="s">
        <f>IF($A251&lt;&gt;"",$K251,)</f>
      </c>
      <c r="E251" s="12" t="str">
        <v/>
      </c>
      <c r="F251" s="11" t="str">
        <f>IF($A251&lt;&gt;"",MAXIFS(Token!$C:$C,Token!$A:$A,$D251),)</f>
        <v/>
      </c>
    </row>
    <row r="252">
      <c r="A252" s="32">
        <f>IF(IFERROR($H252,0)*$J252&gt;0,$L252/86400+DATE(1970,1,1)+IF($L252*1&gt;=$G$5,$G$6,0),)</f>
        <v>0</v>
      </c>
      <c r="B252" s="22" t="e">
        <f>IF($A252&lt;&gt;"",$E252*$F252,)</f>
        <v>#VALUE!</v>
      </c>
      <c r="C252" s="12" t="str">
        <f>IF($A252&lt;&gt;"",MINIFS(Merchant!$A:$A,Merchant!$C:$C,$G$2),)</f>
        <v/>
      </c>
      <c r="D252" s="12" t="s">
        <f>IF($A252&lt;&gt;"",$K252,)</f>
      </c>
      <c r="E252" s="12" t="str">
        <v/>
      </c>
      <c r="F252" s="11" t="str">
        <f>IF($A252&lt;&gt;"",MAXIFS(Token!$C:$C,Token!$A:$A,$D252),)</f>
        <v/>
      </c>
    </row>
    <row r="253">
      <c r="A253" s="32">
        <f>IF(IFERROR($H253,0)*$J253&gt;0,$L253/86400+DATE(1970,1,1)+IF($L253*1&gt;=$G$5,$G$6,0),)</f>
        <v>0</v>
      </c>
      <c r="B253" s="22" t="e">
        <f>IF($A253&lt;&gt;"",$E253*$F253,)</f>
        <v>#VALUE!</v>
      </c>
      <c r="C253" s="12" t="str">
        <f>IF($A253&lt;&gt;"",MINIFS(Merchant!$A:$A,Merchant!$C:$C,$G$2),)</f>
        <v/>
      </c>
      <c r="D253" s="12" t="s">
        <f>IF($A253&lt;&gt;"",$K253,)</f>
      </c>
      <c r="E253" s="12" t="str">
        <v/>
      </c>
      <c r="F253" s="11" t="str">
        <f>IF($A253&lt;&gt;"",MAXIFS(Token!$C:$C,Token!$A:$A,$D253),)</f>
        <v/>
      </c>
    </row>
    <row r="254">
      <c r="A254" s="32">
        <f>IF(IFERROR($H254,0)*$J254&gt;0,$L254/86400+DATE(1970,1,1)+IF($L254*1&gt;=$G$5,$G$6,0),)</f>
        <v>0</v>
      </c>
      <c r="B254" s="22" t="e">
        <f>IF($A254&lt;&gt;"",$E254*$F254,)</f>
        <v>#VALUE!</v>
      </c>
      <c r="C254" s="12" t="str">
        <f>IF($A254&lt;&gt;"",MINIFS(Merchant!$A:$A,Merchant!$C:$C,$G$2),)</f>
        <v/>
      </c>
      <c r="D254" s="12" t="s">
        <f>IF($A254&lt;&gt;"",$K254,)</f>
      </c>
      <c r="E254" s="12" t="str">
        <v/>
      </c>
      <c r="F254" s="11" t="str">
        <f>IF($A254&lt;&gt;"",MAXIFS(Token!$C:$C,Token!$A:$A,$D254),)</f>
        <v/>
      </c>
    </row>
    <row r="255">
      <c r="A255" s="32">
        <f>IF(IFERROR($H255,0)*$J255&gt;0,$L255/86400+DATE(1970,1,1)+IF($L255*1&gt;=$G$5,$G$6,0),)</f>
        <v>0</v>
      </c>
      <c r="B255" s="22" t="e">
        <f>IF($A255&lt;&gt;"",$E255*$F255,)</f>
        <v>#VALUE!</v>
      </c>
      <c r="C255" s="12" t="str">
        <f>IF($A255&lt;&gt;"",MINIFS(Merchant!$A:$A,Merchant!$C:$C,$G$2),)</f>
        <v/>
      </c>
      <c r="D255" s="12" t="s">
        <f>IF($A255&lt;&gt;"",$K255,)</f>
      </c>
      <c r="E255" s="12" t="str">
        <v/>
      </c>
      <c r="F255" s="11" t="str">
        <f>IF($A255&lt;&gt;"",MAXIFS(Token!$C:$C,Token!$A:$A,$D255),)</f>
        <v/>
      </c>
    </row>
    <row r="256">
      <c r="A256" s="32">
        <f>IF(IFERROR($H256,0)*$J256&gt;0,$L256/86400+DATE(1970,1,1)+IF($L256*1&gt;=$G$5,$G$6,0),)</f>
        <v>0</v>
      </c>
      <c r="B256" s="22" t="e">
        <f>IF($A256&lt;&gt;"",$E256*$F256,)</f>
        <v>#VALUE!</v>
      </c>
      <c r="C256" s="12" t="str">
        <f>IF($A256&lt;&gt;"",MINIFS(Merchant!$A:$A,Merchant!$C:$C,$G$2),)</f>
        <v/>
      </c>
      <c r="D256" s="12" t="s">
        <f>IF($A256&lt;&gt;"",$K256,)</f>
      </c>
      <c r="E256" s="12" t="str">
        <v/>
      </c>
      <c r="F256" s="11" t="str">
        <f>IF($A256&lt;&gt;"",MAXIFS(Token!$C:$C,Token!$A:$A,$D256),)</f>
        <v/>
      </c>
    </row>
    <row r="257">
      <c r="A257" s="32">
        <f>IF(IFERROR($H257,0)*$J257&gt;0,$L257/86400+DATE(1970,1,1)+IF($L257*1&gt;=$G$5,$G$6,0),)</f>
        <v>0</v>
      </c>
      <c r="B257" s="22" t="e">
        <f>IF($A257&lt;&gt;"",$E257*$F257,)</f>
        <v>#VALUE!</v>
      </c>
      <c r="C257" s="12" t="str">
        <f>IF($A257&lt;&gt;"",MINIFS(Merchant!$A:$A,Merchant!$C:$C,$G$2),)</f>
        <v/>
      </c>
      <c r="D257" s="12" t="s">
        <f>IF($A257&lt;&gt;"",$K257,)</f>
      </c>
      <c r="E257" s="12" t="str">
        <v/>
      </c>
      <c r="F257" s="11" t="str">
        <f>IF($A257&lt;&gt;"",MAXIFS(Token!$C:$C,Token!$A:$A,$D257),)</f>
        <v/>
      </c>
    </row>
    <row r="258">
      <c r="A258" s="32">
        <f>IF(IFERROR($H258,0)*$J258&gt;0,$L258/86400+DATE(1970,1,1)+IF($L258*1&gt;=$G$5,$G$6,0),)</f>
        <v>0</v>
      </c>
      <c r="B258" s="22" t="e">
        <f>IF($A258&lt;&gt;"",$E258*$F258,)</f>
        <v>#VALUE!</v>
      </c>
      <c r="C258" s="12" t="str">
        <f>IF($A258&lt;&gt;"",MINIFS(Merchant!$A:$A,Merchant!$C:$C,$G$2),)</f>
        <v/>
      </c>
      <c r="D258" s="12" t="s">
        <f>IF($A258&lt;&gt;"",$K258,)</f>
      </c>
      <c r="E258" s="12" t="str">
        <v/>
      </c>
      <c r="F258" s="11" t="str">
        <f>IF($A258&lt;&gt;"",MAXIFS(Token!$C:$C,Token!$A:$A,$D258),)</f>
        <v/>
      </c>
    </row>
    <row r="259">
      <c r="A259" s="32">
        <f>IF(IFERROR($H259,0)*$J259&gt;0,$L259/86400+DATE(1970,1,1)+IF($L259*1&gt;=$G$5,$G$6,0),)</f>
        <v>0</v>
      </c>
      <c r="B259" s="22" t="e">
        <f>IF($A259&lt;&gt;"",$E259*$F259,)</f>
        <v>#VALUE!</v>
      </c>
      <c r="C259" s="12" t="str">
        <f>IF($A259&lt;&gt;"",MINIFS(Merchant!$A:$A,Merchant!$C:$C,$G$2),)</f>
        <v/>
      </c>
      <c r="D259" s="12" t="s">
        <f>IF($A259&lt;&gt;"",$K259,)</f>
      </c>
      <c r="E259" s="12" t="str">
        <v/>
      </c>
      <c r="F259" s="11" t="str">
        <f>IF($A259&lt;&gt;"",MAXIFS(Token!$C:$C,Token!$A:$A,$D259),)</f>
        <v/>
      </c>
    </row>
    <row r="260">
      <c r="A260" s="32">
        <f>IF(IFERROR($H260,0)*$J260&gt;0,$L260/86400+DATE(1970,1,1)+IF($L260*1&gt;=$G$5,$G$6,0),)</f>
        <v>0</v>
      </c>
      <c r="B260" s="22" t="e">
        <f>IF($A260&lt;&gt;"",$E260*$F260,)</f>
        <v>#VALUE!</v>
      </c>
      <c r="C260" s="12" t="str">
        <f>IF($A260&lt;&gt;"",MINIFS(Merchant!$A:$A,Merchant!$C:$C,$G$2),)</f>
        <v/>
      </c>
      <c r="D260" s="12" t="s">
        <f>IF($A260&lt;&gt;"",$K260,)</f>
      </c>
      <c r="E260" s="12" t="str">
        <v/>
      </c>
      <c r="F260" s="11" t="str">
        <f>IF($A260&lt;&gt;"",MAXIFS(Token!$C:$C,Token!$A:$A,$D260),)</f>
        <v/>
      </c>
    </row>
    <row r="261">
      <c r="A261" s="32">
        <f>IF(IFERROR($H261,0)*$J261&gt;0,$L261/86400+DATE(1970,1,1)+IF($L261*1&gt;=$G$5,$G$6,0),)</f>
        <v>0</v>
      </c>
      <c r="B261" s="22" t="e">
        <f>IF($A261&lt;&gt;"",$E261*$F261,)</f>
        <v>#VALUE!</v>
      </c>
      <c r="C261" s="12" t="str">
        <f>IF($A261&lt;&gt;"",MINIFS(Merchant!$A:$A,Merchant!$C:$C,$G$2),)</f>
        <v/>
      </c>
      <c r="D261" s="12" t="s">
        <f>IF($A261&lt;&gt;"",$K261,)</f>
      </c>
      <c r="E261" s="12" t="str">
        <v/>
      </c>
      <c r="F261" s="11" t="str">
        <f>IF($A261&lt;&gt;"",MAXIFS(Token!$C:$C,Token!$A:$A,$D261),)</f>
        <v/>
      </c>
    </row>
    <row r="262">
      <c r="A262" s="32">
        <f>IF(IFERROR($H262,0)*$J262&gt;0,$L262/86400+DATE(1970,1,1)+IF($L262*1&gt;=$G$5,$G$6,0),)</f>
        <v>0</v>
      </c>
      <c r="B262" s="22" t="e">
        <f>IF($A262&lt;&gt;"",$E262*$F262,)</f>
        <v>#VALUE!</v>
      </c>
      <c r="C262" s="12" t="str">
        <f>IF($A262&lt;&gt;"",MINIFS(Merchant!$A:$A,Merchant!$C:$C,$G$2),)</f>
        <v/>
      </c>
      <c r="D262" s="12" t="s">
        <f>IF($A262&lt;&gt;"",$K262,)</f>
      </c>
      <c r="E262" s="12" t="str">
        <v/>
      </c>
      <c r="F262" s="11" t="str">
        <f>IF($A262&lt;&gt;"",MAXIFS(Token!$C:$C,Token!$A:$A,$D262),)</f>
        <v/>
      </c>
    </row>
    <row r="263">
      <c r="A263" s="32">
        <f>IF(IFERROR($H263,0)*$J263&gt;0,$L263/86400+DATE(1970,1,1)+IF($L263*1&gt;=$G$5,$G$6,0),)</f>
        <v>0</v>
      </c>
      <c r="B263" s="22" t="e">
        <f>IF($A263&lt;&gt;"",$E263*$F263,)</f>
        <v>#VALUE!</v>
      </c>
      <c r="C263" s="12" t="str">
        <f>IF($A263&lt;&gt;"",MINIFS(Merchant!$A:$A,Merchant!$C:$C,$G$2),)</f>
        <v/>
      </c>
      <c r="D263" s="12" t="s">
        <f>IF($A263&lt;&gt;"",$K263,)</f>
      </c>
      <c r="E263" s="12" t="str">
        <v/>
      </c>
      <c r="F263" s="11" t="str">
        <f>IF($A263&lt;&gt;"",MAXIFS(Token!$C:$C,Token!$A:$A,$D263),)</f>
        <v/>
      </c>
    </row>
    <row r="264">
      <c r="A264" s="32">
        <f>IF(IFERROR($H264,0)*$J264&gt;0,$L264/86400+DATE(1970,1,1)+IF($L264*1&gt;=$G$5,$G$6,0),)</f>
        <v>0</v>
      </c>
      <c r="B264" s="22" t="e">
        <f>IF($A264&lt;&gt;"",$E264*$F264,)</f>
        <v>#VALUE!</v>
      </c>
      <c r="C264" s="12" t="str">
        <f>IF($A264&lt;&gt;"",MINIFS(Merchant!$A:$A,Merchant!$C:$C,$G$2),)</f>
        <v/>
      </c>
      <c r="D264" s="12" t="s">
        <f>IF($A264&lt;&gt;"",$K264,)</f>
      </c>
      <c r="E264" s="12" t="str">
        <v/>
      </c>
      <c r="F264" s="11" t="str">
        <f>IF($A264&lt;&gt;"",MAXIFS(Token!$C:$C,Token!$A:$A,$D264),)</f>
        <v/>
      </c>
    </row>
    <row r="265">
      <c r="A265" s="32">
        <f>IF(IFERROR($H265,0)*$J265&gt;0,$L265/86400+DATE(1970,1,1)+IF($L265*1&gt;=$G$5,$G$6,0),)</f>
        <v>0</v>
      </c>
      <c r="B265" s="22" t="e">
        <f>IF($A265&lt;&gt;"",$E265*$F265,)</f>
        <v>#VALUE!</v>
      </c>
      <c r="C265" s="12" t="str">
        <f>IF($A265&lt;&gt;"",MINIFS(Merchant!$A:$A,Merchant!$C:$C,$G$2),)</f>
        <v/>
      </c>
      <c r="D265" s="12" t="s">
        <f>IF($A265&lt;&gt;"",$K265,)</f>
      </c>
      <c r="E265" s="12" t="str">
        <v/>
      </c>
      <c r="F265" s="11" t="str">
        <f>IF($A265&lt;&gt;"",MAXIFS(Token!$C:$C,Token!$A:$A,$D265),)</f>
        <v/>
      </c>
    </row>
    <row r="266">
      <c r="A266" s="32">
        <f>IF(IFERROR($H266,0)*$J266&gt;0,$L266/86400+DATE(1970,1,1)+IF($L266*1&gt;=$G$5,$G$6,0),)</f>
        <v>0</v>
      </c>
      <c r="B266" s="22" t="e">
        <f>IF($A266&lt;&gt;"",$E266*$F266,)</f>
        <v>#VALUE!</v>
      </c>
      <c r="C266" s="12" t="str">
        <f>IF($A266&lt;&gt;"",MINIFS(Merchant!$A:$A,Merchant!$C:$C,$G$2),)</f>
        <v/>
      </c>
      <c r="D266" s="12" t="s">
        <f>IF($A266&lt;&gt;"",$K266,)</f>
      </c>
      <c r="E266" s="12" t="str">
        <v/>
      </c>
      <c r="F266" s="11" t="str">
        <f>IF($A266&lt;&gt;"",MAXIFS(Token!$C:$C,Token!$A:$A,$D266),)</f>
        <v/>
      </c>
    </row>
    <row r="267">
      <c r="A267" s="32">
        <f>IF(IFERROR($H267,0)*$J267&gt;0,$L267/86400+DATE(1970,1,1)+IF($L267*1&gt;=$G$5,$G$6,0),)</f>
        <v>0</v>
      </c>
      <c r="B267" s="22" t="e">
        <f>IF($A267&lt;&gt;"",$E267*$F267,)</f>
        <v>#VALUE!</v>
      </c>
      <c r="C267" s="12" t="str">
        <f>IF($A267&lt;&gt;"",MINIFS(Merchant!$A:$A,Merchant!$C:$C,$G$2),)</f>
        <v/>
      </c>
      <c r="D267" s="12" t="s">
        <f>IF($A267&lt;&gt;"",$K267,)</f>
      </c>
      <c r="E267" s="12" t="str">
        <v/>
      </c>
      <c r="F267" s="11" t="str">
        <f>IF($A267&lt;&gt;"",MAXIFS(Token!$C:$C,Token!$A:$A,$D267),)</f>
        <v/>
      </c>
    </row>
    <row r="268">
      <c r="A268" s="32">
        <f>IF(IFERROR($H268,0)*$J268&gt;0,$L268/86400+DATE(1970,1,1)+IF($L268*1&gt;=$G$5,$G$6,0),)</f>
        <v>0</v>
      </c>
      <c r="B268" s="22" t="e">
        <f>IF($A268&lt;&gt;"",$E268*$F268,)</f>
        <v>#VALUE!</v>
      </c>
      <c r="C268" s="12" t="str">
        <f>IF($A268&lt;&gt;"",MINIFS(Merchant!$A:$A,Merchant!$C:$C,$G$2),)</f>
        <v/>
      </c>
      <c r="D268" s="12" t="s">
        <f>IF($A268&lt;&gt;"",$K268,)</f>
      </c>
      <c r="E268" s="12" t="str">
        <v/>
      </c>
      <c r="F268" s="11" t="str">
        <f>IF($A268&lt;&gt;"",MAXIFS(Token!$C:$C,Token!$A:$A,$D268),)</f>
        <v/>
      </c>
    </row>
    <row r="269">
      <c r="A269" s="32">
        <f>IF(IFERROR($H269,0)*$J269&gt;0,$L269/86400+DATE(1970,1,1)+IF($L269*1&gt;=$G$5,$G$6,0),)</f>
        <v>0</v>
      </c>
      <c r="B269" s="22" t="e">
        <f>IF($A269&lt;&gt;"",$E269*$F269,)</f>
        <v>#VALUE!</v>
      </c>
      <c r="C269" s="12" t="str">
        <f>IF($A269&lt;&gt;"",MINIFS(Merchant!$A:$A,Merchant!$C:$C,$G$2),)</f>
        <v/>
      </c>
      <c r="D269" s="12" t="s">
        <f>IF($A269&lt;&gt;"",$K269,)</f>
      </c>
      <c r="E269" s="12" t="str">
        <v/>
      </c>
      <c r="F269" s="11" t="str">
        <f>IF($A269&lt;&gt;"",MAXIFS(Token!$C:$C,Token!$A:$A,$D269),)</f>
        <v/>
      </c>
    </row>
    <row r="270">
      <c r="A270" s="32">
        <f>IF(IFERROR($H270,0)*$J270&gt;0,$L270/86400+DATE(1970,1,1)+IF($L270*1&gt;=$G$5,$G$6,0),)</f>
        <v>0</v>
      </c>
      <c r="B270" s="22" t="e">
        <f>IF($A270&lt;&gt;"",$E270*$F270,)</f>
        <v>#VALUE!</v>
      </c>
      <c r="C270" s="12" t="str">
        <f>IF($A270&lt;&gt;"",MINIFS(Merchant!$A:$A,Merchant!$C:$C,$G$2),)</f>
        <v/>
      </c>
      <c r="D270" s="12" t="s">
        <f>IF($A270&lt;&gt;"",$K270,)</f>
      </c>
      <c r="E270" s="12" t="str">
        <v/>
      </c>
      <c r="F270" s="11" t="str">
        <f>IF($A270&lt;&gt;"",MAXIFS(Token!$C:$C,Token!$A:$A,$D270),)</f>
        <v/>
      </c>
    </row>
    <row r="271">
      <c r="A271" s="32">
        <f>IF(IFERROR($H271,0)*$J271&gt;0,$L271/86400+DATE(1970,1,1)+IF($L271*1&gt;=$G$5,$G$6,0),)</f>
        <v>0</v>
      </c>
      <c r="B271" s="22" t="e">
        <f>IF($A271&lt;&gt;"",$E271*$F271,)</f>
        <v>#VALUE!</v>
      </c>
      <c r="C271" s="12" t="str">
        <f>IF($A271&lt;&gt;"",MINIFS(Merchant!$A:$A,Merchant!$C:$C,$G$2),)</f>
        <v/>
      </c>
      <c r="D271" s="12" t="s">
        <f>IF($A271&lt;&gt;"",$K271,)</f>
      </c>
      <c r="E271" s="12" t="str">
        <v/>
      </c>
      <c r="F271" s="11" t="str">
        <f>IF($A271&lt;&gt;"",MAXIFS(Token!$C:$C,Token!$A:$A,$D271),)</f>
        <v/>
      </c>
    </row>
    <row r="272">
      <c r="A272" s="32">
        <f>IF(IFERROR($H272,0)*$J272&gt;0,$L272/86400+DATE(1970,1,1)+IF($L272*1&gt;=$G$5,$G$6,0),)</f>
        <v>0</v>
      </c>
      <c r="B272" s="22" t="e">
        <f>IF($A272&lt;&gt;"",$E272*$F272,)</f>
        <v>#VALUE!</v>
      </c>
      <c r="C272" s="12" t="str">
        <f>IF($A272&lt;&gt;"",MINIFS(Merchant!$A:$A,Merchant!$C:$C,$G$2),)</f>
        <v/>
      </c>
      <c r="D272" s="12" t="s">
        <f>IF($A272&lt;&gt;"",$K272,)</f>
      </c>
      <c r="E272" s="12" t="str">
        <v/>
      </c>
      <c r="F272" s="11" t="str">
        <f>IF($A272&lt;&gt;"",MAXIFS(Token!$C:$C,Token!$A:$A,$D272),)</f>
        <v/>
      </c>
    </row>
    <row r="273">
      <c r="A273" s="32">
        <f>IF(IFERROR($H273,0)*$J273&gt;0,$L273/86400+DATE(1970,1,1)+IF($L273*1&gt;=$G$5,$G$6,0),)</f>
        <v>0</v>
      </c>
      <c r="B273" s="22" t="e">
        <f>IF($A273&lt;&gt;"",$E273*$F273,)</f>
        <v>#VALUE!</v>
      </c>
      <c r="C273" s="12" t="str">
        <f>IF($A273&lt;&gt;"",MINIFS(Merchant!$A:$A,Merchant!$C:$C,$G$2),)</f>
        <v/>
      </c>
      <c r="D273" s="12" t="s">
        <f>IF($A273&lt;&gt;"",$K273,)</f>
      </c>
      <c r="E273" s="12" t="str">
        <v/>
      </c>
      <c r="F273" s="11" t="str">
        <f>IF($A273&lt;&gt;"",MAXIFS(Token!$C:$C,Token!$A:$A,$D273),)</f>
        <v/>
      </c>
    </row>
    <row r="274">
      <c r="A274" s="32">
        <f>IF(IFERROR($H274,0)*$J274&gt;0,$L274/86400+DATE(1970,1,1)+IF($L274*1&gt;=$G$5,$G$6,0),)</f>
        <v>0</v>
      </c>
      <c r="B274" s="22" t="e">
        <f>IF($A274&lt;&gt;"",$E274*$F274,)</f>
        <v>#VALUE!</v>
      </c>
      <c r="C274" s="12" t="str">
        <f>IF($A274&lt;&gt;"",MINIFS(Merchant!$A:$A,Merchant!$C:$C,$G$2),)</f>
        <v/>
      </c>
      <c r="D274" s="12" t="s">
        <f>IF($A274&lt;&gt;"",$K274,)</f>
      </c>
      <c r="E274" s="12" t="str">
        <v/>
      </c>
      <c r="F274" s="11" t="str">
        <f>IF($A274&lt;&gt;"",MAXIFS(Token!$C:$C,Token!$A:$A,$D274),)</f>
        <v/>
      </c>
    </row>
    <row r="275">
      <c r="A275" s="32">
        <f>IF(IFERROR($H275,0)*$J275&gt;0,$L275/86400+DATE(1970,1,1)+IF($L275*1&gt;=$G$5,$G$6,0),)</f>
        <v>0</v>
      </c>
      <c r="B275" s="22" t="e">
        <f>IF($A275&lt;&gt;"",$E275*$F275,)</f>
        <v>#VALUE!</v>
      </c>
      <c r="C275" s="12" t="str">
        <f>IF($A275&lt;&gt;"",MINIFS(Merchant!$A:$A,Merchant!$C:$C,$G$2),)</f>
        <v/>
      </c>
      <c r="D275" s="12" t="s">
        <f>IF($A275&lt;&gt;"",$K275,)</f>
      </c>
      <c r="E275" s="12" t="str">
        <v/>
      </c>
      <c r="F275" s="11" t="str">
        <f>IF($A275&lt;&gt;"",MAXIFS(Token!$C:$C,Token!$A:$A,$D275),)</f>
        <v/>
      </c>
    </row>
    <row r="276">
      <c r="A276" s="32">
        <f>IF(IFERROR($H276,0)*$J276&gt;0,$L276/86400+DATE(1970,1,1)+IF($L276*1&gt;=$G$5,$G$6,0),)</f>
        <v>0</v>
      </c>
      <c r="B276" s="22" t="e">
        <f>IF($A276&lt;&gt;"",$E276*$F276,)</f>
        <v>#VALUE!</v>
      </c>
      <c r="C276" s="12" t="str">
        <f>IF($A276&lt;&gt;"",MINIFS(Merchant!$A:$A,Merchant!$C:$C,$G$2),)</f>
        <v/>
      </c>
      <c r="D276" s="12" t="s">
        <f>IF($A276&lt;&gt;"",$K276,)</f>
      </c>
      <c r="E276" s="12" t="str">
        <v/>
      </c>
      <c r="F276" s="11" t="str">
        <f>IF($A276&lt;&gt;"",MAXIFS(Token!$C:$C,Token!$A:$A,$D276),)</f>
        <v/>
      </c>
    </row>
    <row r="277">
      <c r="A277" s="32">
        <f>IF(IFERROR($H277,0)*$J277&gt;0,$L277/86400+DATE(1970,1,1)+IF($L277*1&gt;=$G$5,$G$6,0),)</f>
        <v>0</v>
      </c>
      <c r="B277" s="22" t="e">
        <f>IF($A277&lt;&gt;"",$E277*$F277,)</f>
        <v>#VALUE!</v>
      </c>
      <c r="C277" s="12" t="str">
        <f>IF($A277&lt;&gt;"",MINIFS(Merchant!$A:$A,Merchant!$C:$C,$G$2),)</f>
        <v/>
      </c>
      <c r="D277" s="12" t="s">
        <f>IF($A277&lt;&gt;"",$K277,)</f>
      </c>
      <c r="E277" s="12" t="str">
        <v/>
      </c>
      <c r="F277" s="11" t="str">
        <f>IF($A277&lt;&gt;"",MAXIFS(Token!$C:$C,Token!$A:$A,$D277),)</f>
        <v/>
      </c>
    </row>
    <row r="278">
      <c r="A278" s="32">
        <f>IF(IFERROR($H278,0)*$J278&gt;0,$L278/86400+DATE(1970,1,1)+IF($L278*1&gt;=$G$5,$G$6,0),)</f>
        <v>0</v>
      </c>
      <c r="B278" s="22" t="e">
        <f>IF($A278&lt;&gt;"",$E278*$F278,)</f>
        <v>#VALUE!</v>
      </c>
      <c r="C278" s="12" t="str">
        <f>IF($A278&lt;&gt;"",MINIFS(Merchant!$A:$A,Merchant!$C:$C,$G$2),)</f>
        <v/>
      </c>
      <c r="D278" s="12" t="s">
        <f>IF($A278&lt;&gt;"",$K278,)</f>
      </c>
      <c r="E278" s="12" t="str">
        <v/>
      </c>
      <c r="F278" s="11" t="str">
        <f>IF($A278&lt;&gt;"",MAXIFS(Token!$C:$C,Token!$A:$A,$D278),)</f>
        <v/>
      </c>
    </row>
    <row r="279">
      <c r="A279" s="32">
        <f>IF(IFERROR($H279,0)*$J279&gt;0,$L279/86400+DATE(1970,1,1)+IF($L279*1&gt;=$G$5,$G$6,0),)</f>
        <v>0</v>
      </c>
      <c r="B279" s="22" t="e">
        <f>IF($A279&lt;&gt;"",$E279*$F279,)</f>
        <v>#VALUE!</v>
      </c>
      <c r="C279" s="12" t="str">
        <f>IF($A279&lt;&gt;"",MINIFS(Merchant!$A:$A,Merchant!$C:$C,$G$2),)</f>
        <v/>
      </c>
      <c r="D279" s="12" t="s">
        <f>IF($A279&lt;&gt;"",$K279,)</f>
      </c>
      <c r="E279" s="12" t="str">
        <v/>
      </c>
      <c r="F279" s="11" t="str">
        <f>IF($A279&lt;&gt;"",MAXIFS(Token!$C:$C,Token!$A:$A,$D279),)</f>
        <v/>
      </c>
    </row>
    <row r="280">
      <c r="A280" s="32">
        <f>IF(IFERROR($H280,0)*$J280&gt;0,$L280/86400+DATE(1970,1,1)+IF($L280*1&gt;=$G$5,$G$6,0),)</f>
        <v>0</v>
      </c>
      <c r="B280" s="22" t="e">
        <f>IF($A280&lt;&gt;"",$E280*$F280,)</f>
        <v>#VALUE!</v>
      </c>
      <c r="C280" s="12" t="str">
        <f>IF($A280&lt;&gt;"",MINIFS(Merchant!$A:$A,Merchant!$C:$C,$G$2),)</f>
        <v/>
      </c>
      <c r="D280" s="12" t="s">
        <f>IF($A280&lt;&gt;"",$K280,)</f>
      </c>
      <c r="E280" s="12" t="str">
        <v/>
      </c>
      <c r="F280" s="11" t="str">
        <f>IF($A280&lt;&gt;"",MAXIFS(Token!$C:$C,Token!$A:$A,$D280),)</f>
        <v/>
      </c>
    </row>
    <row r="281">
      <c r="A281" s="32">
        <f>IF(IFERROR($H281,0)*$J281&gt;0,$L281/86400+DATE(1970,1,1)+IF($L281*1&gt;=$G$5,$G$6,0),)</f>
        <v>0</v>
      </c>
      <c r="B281" s="22" t="e">
        <f>IF($A281&lt;&gt;"",$E281*$F281,)</f>
        <v>#VALUE!</v>
      </c>
      <c r="C281" s="12" t="str">
        <f>IF($A281&lt;&gt;"",MINIFS(Merchant!$A:$A,Merchant!$C:$C,$G$2),)</f>
        <v/>
      </c>
      <c r="D281" s="12" t="s">
        <f>IF($A281&lt;&gt;"",$K281,)</f>
      </c>
      <c r="E281" s="12" t="str">
        <v/>
      </c>
      <c r="F281" s="11" t="str">
        <f>IF($A281&lt;&gt;"",MAXIFS(Token!$C:$C,Token!$A:$A,$D281),)</f>
        <v/>
      </c>
    </row>
    <row r="282">
      <c r="A282" s="32">
        <f>IF(IFERROR($H282,0)*$J282&gt;0,$L282/86400+DATE(1970,1,1)+IF($L282*1&gt;=$G$5,$G$6,0),)</f>
        <v>0</v>
      </c>
      <c r="B282" s="22" t="e">
        <f>IF($A282&lt;&gt;"",$E282*$F282,)</f>
        <v>#VALUE!</v>
      </c>
      <c r="C282" s="12" t="str">
        <f>IF($A282&lt;&gt;"",MINIFS(Merchant!$A:$A,Merchant!$C:$C,$G$2),)</f>
        <v/>
      </c>
      <c r="D282" s="12" t="s">
        <f>IF($A282&lt;&gt;"",$K282,)</f>
      </c>
      <c r="E282" s="12" t="str">
        <v/>
      </c>
      <c r="F282" s="11" t="str">
        <f>IF($A282&lt;&gt;"",MAXIFS(Token!$C:$C,Token!$A:$A,$D282),)</f>
        <v/>
      </c>
    </row>
    <row r="283">
      <c r="A283" s="32">
        <f>IF(IFERROR($H283,0)*$J283&gt;0,$L283/86400+DATE(1970,1,1)+IF($L283*1&gt;=$G$5,$G$6,0),)</f>
        <v>0</v>
      </c>
      <c r="B283" s="22" t="e">
        <f>IF($A283&lt;&gt;"",$E283*$F283,)</f>
        <v>#VALUE!</v>
      </c>
      <c r="C283" s="12" t="str">
        <f>IF($A283&lt;&gt;"",MINIFS(Merchant!$A:$A,Merchant!$C:$C,$G$2),)</f>
        <v/>
      </c>
      <c r="D283" s="12" t="s">
        <f>IF($A283&lt;&gt;"",$K283,)</f>
      </c>
      <c r="E283" s="12" t="str">
        <v/>
      </c>
      <c r="F283" s="11" t="str">
        <f>IF($A283&lt;&gt;"",MAXIFS(Token!$C:$C,Token!$A:$A,$D283),)</f>
        <v/>
      </c>
    </row>
    <row r="284">
      <c r="A284" s="32">
        <f>IF(IFERROR($H284,0)*$J284&gt;0,$L284/86400+DATE(1970,1,1)+IF($L284*1&gt;=$G$5,$G$6,0),)</f>
        <v>0</v>
      </c>
      <c r="B284" s="22" t="e">
        <f>IF($A284&lt;&gt;"",$E284*$F284,)</f>
        <v>#VALUE!</v>
      </c>
      <c r="C284" s="12" t="str">
        <f>IF($A284&lt;&gt;"",MINIFS(Merchant!$A:$A,Merchant!$C:$C,$G$2),)</f>
        <v/>
      </c>
      <c r="D284" s="12" t="s">
        <f>IF($A284&lt;&gt;"",$K284,)</f>
      </c>
      <c r="E284" s="12" t="str">
        <v/>
      </c>
      <c r="F284" s="11" t="str">
        <f>IF($A284&lt;&gt;"",MAXIFS(Token!$C:$C,Token!$A:$A,$D284),)</f>
        <v/>
      </c>
    </row>
    <row r="285">
      <c r="A285" s="32">
        <f>IF(IFERROR($H285,0)*$J285&gt;0,$L285/86400+DATE(1970,1,1)+IF($L285*1&gt;=$G$5,$G$6,0),)</f>
        <v>0</v>
      </c>
      <c r="B285" s="22" t="e">
        <f>IF($A285&lt;&gt;"",$E285*$F285,)</f>
        <v>#VALUE!</v>
      </c>
      <c r="C285" s="12" t="str">
        <f>IF($A285&lt;&gt;"",MINIFS(Merchant!$A:$A,Merchant!$C:$C,$G$2),)</f>
        <v/>
      </c>
      <c r="D285" s="12" t="s">
        <f>IF($A285&lt;&gt;"",$K285,)</f>
      </c>
      <c r="E285" s="12" t="str">
        <v/>
      </c>
      <c r="F285" s="11" t="str">
        <f>IF($A285&lt;&gt;"",MAXIFS(Token!$C:$C,Token!$A:$A,$D285),)</f>
        <v/>
      </c>
    </row>
    <row r="286">
      <c r="A286" s="32">
        <f>IF(IFERROR($H286,0)*$J286&gt;0,$L286/86400+DATE(1970,1,1)+IF($L286*1&gt;=$G$5,$G$6,0),)</f>
        <v>0</v>
      </c>
      <c r="B286" s="22" t="e">
        <f>IF($A286&lt;&gt;"",$E286*$F286,)</f>
        <v>#VALUE!</v>
      </c>
      <c r="C286" s="12" t="str">
        <f>IF($A286&lt;&gt;"",MINIFS(Merchant!$A:$A,Merchant!$C:$C,$G$2),)</f>
        <v/>
      </c>
      <c r="D286" s="12" t="s">
        <f>IF($A286&lt;&gt;"",$K286,)</f>
      </c>
      <c r="E286" s="12" t="str">
        <v/>
      </c>
      <c r="F286" s="11" t="str">
        <f>IF($A286&lt;&gt;"",MAXIFS(Token!$C:$C,Token!$A:$A,$D286),)</f>
        <v/>
      </c>
    </row>
    <row r="287">
      <c r="A287" s="32">
        <f>IF(IFERROR($H287,0)*$J287&gt;0,$L287/86400+DATE(1970,1,1)+IF($L287*1&gt;=$G$5,$G$6,0),)</f>
        <v>0</v>
      </c>
      <c r="B287" s="22" t="e">
        <f>IF($A287&lt;&gt;"",$E287*$F287,)</f>
        <v>#VALUE!</v>
      </c>
      <c r="C287" s="12" t="str">
        <f>IF($A287&lt;&gt;"",MINIFS(Merchant!$A:$A,Merchant!$C:$C,$G$2),)</f>
        <v/>
      </c>
      <c r="D287" s="12" t="s">
        <f>IF($A287&lt;&gt;"",$K287,)</f>
      </c>
      <c r="E287" s="12" t="str">
        <v/>
      </c>
      <c r="F287" s="11" t="str">
        <f>IF($A287&lt;&gt;"",MAXIFS(Token!$C:$C,Token!$A:$A,$D287),)</f>
        <v/>
      </c>
    </row>
    <row r="288">
      <c r="A288" s="32">
        <f>IF(IFERROR($H288,0)*$J288&gt;0,$L288/86400+DATE(1970,1,1)+IF($L288*1&gt;=$G$5,$G$6,0),)</f>
        <v>0</v>
      </c>
      <c r="B288" s="22" t="e">
        <f>IF($A288&lt;&gt;"",$E288*$F288,)</f>
        <v>#VALUE!</v>
      </c>
      <c r="C288" s="12" t="str">
        <f>IF($A288&lt;&gt;"",MINIFS(Merchant!$A:$A,Merchant!$C:$C,$G$2),)</f>
        <v/>
      </c>
      <c r="D288" s="12" t="s">
        <f>IF($A288&lt;&gt;"",$K288,)</f>
      </c>
      <c r="E288" s="12" t="str">
        <v/>
      </c>
      <c r="F288" s="11" t="str">
        <f>IF($A288&lt;&gt;"",MAXIFS(Token!$C:$C,Token!$A:$A,$D288),)</f>
        <v/>
      </c>
    </row>
    <row r="289">
      <c r="A289" s="32">
        <f>IF(IFERROR($H289,0)*$J289&gt;0,$L289/86400+DATE(1970,1,1)+IF($L289*1&gt;=$G$5,$G$6,0),)</f>
        <v>0</v>
      </c>
      <c r="B289" s="22" t="e">
        <f>IF($A289&lt;&gt;"",$E289*$F289,)</f>
        <v>#VALUE!</v>
      </c>
      <c r="C289" s="12" t="str">
        <f>IF($A289&lt;&gt;"",MINIFS(Merchant!$A:$A,Merchant!$C:$C,$G$2),)</f>
        <v/>
      </c>
      <c r="D289" s="12" t="s">
        <f>IF($A289&lt;&gt;"",$K289,)</f>
      </c>
      <c r="E289" s="12" t="str">
        <v/>
      </c>
      <c r="F289" s="11" t="str">
        <f>IF($A289&lt;&gt;"",MAXIFS(Token!$C:$C,Token!$A:$A,$D289),)</f>
        <v/>
      </c>
    </row>
    <row r="290">
      <c r="A290" s="32">
        <f>IF(IFERROR($H290,0)*$J290&gt;0,$L290/86400+DATE(1970,1,1)+IF($L290*1&gt;=$G$5,$G$6,0),)</f>
        <v>0</v>
      </c>
      <c r="B290" s="22" t="e">
        <f>IF($A290&lt;&gt;"",$E290*$F290,)</f>
        <v>#VALUE!</v>
      </c>
      <c r="C290" s="12" t="str">
        <f>IF($A290&lt;&gt;"",MINIFS(Merchant!$A:$A,Merchant!$C:$C,$G$2),)</f>
        <v/>
      </c>
      <c r="D290" s="12" t="s">
        <f>IF($A290&lt;&gt;"",$K290,)</f>
      </c>
      <c r="E290" s="12" t="str">
        <v/>
      </c>
      <c r="F290" s="11" t="str">
        <f>IF($A290&lt;&gt;"",MAXIFS(Token!$C:$C,Token!$A:$A,$D290),)</f>
        <v/>
      </c>
    </row>
    <row r="291">
      <c r="A291" s="32">
        <f>IF(IFERROR($H291,0)*$J291&gt;0,$L291/86400+DATE(1970,1,1)+IF($L291*1&gt;=$G$5,$G$6,0),)</f>
        <v>0</v>
      </c>
      <c r="B291" s="22" t="e">
        <f>IF($A291&lt;&gt;"",$E291*$F291,)</f>
        <v>#VALUE!</v>
      </c>
      <c r="C291" s="12" t="str">
        <f>IF($A291&lt;&gt;"",MINIFS(Merchant!$A:$A,Merchant!$C:$C,$G$2),)</f>
        <v/>
      </c>
      <c r="D291" s="12" t="s">
        <f>IF($A291&lt;&gt;"",$K291,)</f>
      </c>
      <c r="E291" s="12" t="str">
        <v/>
      </c>
      <c r="F291" s="11" t="str">
        <f>IF($A291&lt;&gt;"",MAXIFS(Token!$C:$C,Token!$A:$A,$D291),)</f>
        <v/>
      </c>
    </row>
    <row r="292">
      <c r="A292" s="32">
        <f>IF(IFERROR($H292,0)*$J292&gt;0,$L292/86400+DATE(1970,1,1)+IF($L292*1&gt;=$G$5,$G$6,0),)</f>
        <v>0</v>
      </c>
      <c r="B292" s="22" t="e">
        <f>IF($A292&lt;&gt;"",$E292*$F292,)</f>
        <v>#VALUE!</v>
      </c>
      <c r="C292" s="12" t="str">
        <f>IF($A292&lt;&gt;"",MINIFS(Merchant!$A:$A,Merchant!$C:$C,$G$2),)</f>
        <v/>
      </c>
      <c r="D292" s="12" t="s">
        <f>IF($A292&lt;&gt;"",$K292,)</f>
      </c>
      <c r="E292" s="12" t="str">
        <v/>
      </c>
      <c r="F292" s="11" t="str">
        <f>IF($A292&lt;&gt;"",MAXIFS(Token!$C:$C,Token!$A:$A,$D292),)</f>
        <v/>
      </c>
    </row>
    <row r="293">
      <c r="A293" s="32">
        <f>IF(IFERROR($H293,0)*$J293&gt;0,$L293/86400+DATE(1970,1,1)+IF($L293*1&gt;=$G$5,$G$6,0),)</f>
        <v>0</v>
      </c>
      <c r="B293" s="22" t="e">
        <f>IF($A293&lt;&gt;"",$E293*$F293,)</f>
        <v>#VALUE!</v>
      </c>
      <c r="C293" s="12" t="str">
        <f>IF($A293&lt;&gt;"",MINIFS(Merchant!$A:$A,Merchant!$C:$C,$G$2),)</f>
        <v/>
      </c>
      <c r="D293" s="12" t="s">
        <f>IF($A293&lt;&gt;"",$K293,)</f>
      </c>
      <c r="E293" s="12" t="str">
        <v/>
      </c>
      <c r="F293" s="11" t="str">
        <f>IF($A293&lt;&gt;"",MAXIFS(Token!$C:$C,Token!$A:$A,$D293),)</f>
        <v/>
      </c>
    </row>
    <row r="294">
      <c r="A294" s="32">
        <f>IF(IFERROR($H294,0)*$J294&gt;0,$L294/86400+DATE(1970,1,1)+IF($L294*1&gt;=$G$5,$G$6,0),)</f>
        <v>0</v>
      </c>
      <c r="B294" s="22" t="e">
        <f>IF($A294&lt;&gt;"",$E294*$F294,)</f>
        <v>#VALUE!</v>
      </c>
      <c r="C294" s="12" t="str">
        <f>IF($A294&lt;&gt;"",MINIFS(Merchant!$A:$A,Merchant!$C:$C,$G$2),)</f>
        <v/>
      </c>
      <c r="D294" s="12" t="s">
        <f>IF($A294&lt;&gt;"",$K294,)</f>
      </c>
      <c r="E294" s="12" t="str">
        <v/>
      </c>
      <c r="F294" s="11" t="str">
        <f>IF($A294&lt;&gt;"",MAXIFS(Token!$C:$C,Token!$A:$A,$D294),)</f>
        <v/>
      </c>
    </row>
    <row r="295">
      <c r="A295" s="32">
        <f>IF(IFERROR($H295,0)*$J295&gt;0,$L295/86400+DATE(1970,1,1)+IF($L295*1&gt;=$G$5,$G$6,0),)</f>
        <v>0</v>
      </c>
      <c r="B295" s="22" t="e">
        <f>IF($A295&lt;&gt;"",$E295*$F295,)</f>
        <v>#VALUE!</v>
      </c>
      <c r="C295" s="12" t="str">
        <f>IF($A295&lt;&gt;"",MINIFS(Merchant!$A:$A,Merchant!$C:$C,$G$2),)</f>
        <v/>
      </c>
      <c r="D295" s="12" t="s">
        <f>IF($A295&lt;&gt;"",$K295,)</f>
      </c>
      <c r="E295" s="12" t="str">
        <v/>
      </c>
      <c r="F295" s="11" t="str">
        <f>IF($A295&lt;&gt;"",MAXIFS(Token!$C:$C,Token!$A:$A,$D295),)</f>
        <v/>
      </c>
    </row>
    <row r="296">
      <c r="A296" s="32">
        <f>IF(IFERROR($H296,0)*$J296&gt;0,$L296/86400+DATE(1970,1,1)+IF($L296*1&gt;=$G$5,$G$6,0),)</f>
        <v>0</v>
      </c>
      <c r="B296" s="22" t="e">
        <f>IF($A296&lt;&gt;"",$E296*$F296,)</f>
        <v>#VALUE!</v>
      </c>
      <c r="C296" s="12" t="str">
        <f>IF($A296&lt;&gt;"",MINIFS(Merchant!$A:$A,Merchant!$C:$C,$G$2),)</f>
        <v/>
      </c>
      <c r="D296" s="12" t="s">
        <f>IF($A296&lt;&gt;"",$K296,)</f>
      </c>
      <c r="E296" s="12" t="str">
        <v/>
      </c>
      <c r="F296" s="11" t="str">
        <f>IF($A296&lt;&gt;"",MAXIFS(Token!$C:$C,Token!$A:$A,$D296),)</f>
        <v/>
      </c>
    </row>
    <row r="297">
      <c r="A297" s="32">
        <f>IF(IFERROR($H297,0)*$J297&gt;0,$L297/86400+DATE(1970,1,1)+IF($L297*1&gt;=$G$5,$G$6,0),)</f>
        <v>0</v>
      </c>
      <c r="B297" s="22" t="e">
        <f>IF($A297&lt;&gt;"",$E297*$F297,)</f>
        <v>#VALUE!</v>
      </c>
      <c r="C297" s="12" t="str">
        <f>IF($A297&lt;&gt;"",MINIFS(Merchant!$A:$A,Merchant!$C:$C,$G$2),)</f>
        <v/>
      </c>
      <c r="D297" s="12" t="s">
        <f>IF($A297&lt;&gt;"",$K297,)</f>
      </c>
      <c r="E297" s="12" t="str">
        <v/>
      </c>
      <c r="F297" s="11" t="str">
        <f>IF($A297&lt;&gt;"",MAXIFS(Token!$C:$C,Token!$A:$A,$D297),)</f>
        <v/>
      </c>
    </row>
    <row r="298">
      <c r="A298" s="32">
        <f>IF(IFERROR($H298,0)*$J298&gt;0,$L298/86400+DATE(1970,1,1)+IF($L298*1&gt;=$G$5,$G$6,0),)</f>
        <v>0</v>
      </c>
      <c r="B298" s="22" t="e">
        <f>IF($A298&lt;&gt;"",$E298*$F298,)</f>
        <v>#VALUE!</v>
      </c>
      <c r="C298" s="12" t="str">
        <f>IF($A298&lt;&gt;"",MINIFS(Merchant!$A:$A,Merchant!$C:$C,$G$2),)</f>
        <v/>
      </c>
      <c r="D298" s="12" t="s">
        <f>IF($A298&lt;&gt;"",$K298,)</f>
      </c>
      <c r="E298" s="12" t="str">
        <v/>
      </c>
      <c r="F298" s="11" t="str">
        <f>IF($A298&lt;&gt;"",MAXIFS(Token!$C:$C,Token!$A:$A,$D298),)</f>
        <v/>
      </c>
    </row>
    <row r="299">
      <c r="A299" s="32">
        <f>IF(IFERROR($H299,0)*$J299&gt;0,$L299/86400+DATE(1970,1,1)+IF($L299*1&gt;=$G$5,$G$6,0),)</f>
        <v>0</v>
      </c>
      <c r="B299" s="22" t="e">
        <f>IF($A299&lt;&gt;"",$E299*$F299,)</f>
        <v>#VALUE!</v>
      </c>
      <c r="C299" s="12" t="str">
        <f>IF($A299&lt;&gt;"",MINIFS(Merchant!$A:$A,Merchant!$C:$C,$G$2),)</f>
        <v/>
      </c>
      <c r="D299" s="12" t="s">
        <f>IF($A299&lt;&gt;"",$K299,)</f>
      </c>
      <c r="E299" s="12" t="str">
        <v/>
      </c>
      <c r="F299" s="11" t="str">
        <f>IF($A299&lt;&gt;"",MAXIFS(Token!$C:$C,Token!$A:$A,$D299),)</f>
        <v/>
      </c>
    </row>
    <row r="300">
      <c r="A300" s="32">
        <f>IF(IFERROR($H300,0)*$J300&gt;0,$L300/86400+DATE(1970,1,1)+IF($L300*1&gt;=$G$5,$G$6,0),)</f>
        <v>0</v>
      </c>
      <c r="B300" s="22" t="e">
        <f>IF($A300&lt;&gt;"",$E300*$F300,)</f>
        <v>#VALUE!</v>
      </c>
      <c r="C300" s="12" t="str">
        <f>IF($A300&lt;&gt;"",MINIFS(Merchant!$A:$A,Merchant!$C:$C,$G$2),)</f>
        <v/>
      </c>
      <c r="D300" s="12" t="s">
        <f>IF($A300&lt;&gt;"",$K300,)</f>
      </c>
      <c r="E300" s="12" t="str">
        <v/>
      </c>
      <c r="F300" s="11" t="str">
        <f>IF($A300&lt;&gt;"",MAXIFS(Token!$C:$C,Token!$A:$A,$D300),)</f>
        <v/>
      </c>
    </row>
    <row r="301">
      <c r="A301" s="32">
        <f>IF(IFERROR($H301,0)*$J301&gt;0,$L301/86400+DATE(1970,1,1)+IF($L301*1&gt;=$G$5,$G$6,0),)</f>
        <v>0</v>
      </c>
      <c r="B301" s="22" t="e">
        <f>IF($A301&lt;&gt;"",$E301*$F301,)</f>
        <v>#VALUE!</v>
      </c>
      <c r="C301" s="12" t="str">
        <f>IF($A301&lt;&gt;"",MINIFS(Merchant!$A:$A,Merchant!$C:$C,$G$2),)</f>
        <v/>
      </c>
      <c r="D301" s="12" t="s">
        <f>IF($A301&lt;&gt;"",$K301,)</f>
      </c>
      <c r="E301" s="12" t="str">
        <v/>
      </c>
      <c r="F301" s="11" t="str">
        <f>IF($A301&lt;&gt;"",MAXIFS(Token!$C:$C,Token!$A:$A,$D301),)</f>
        <v/>
      </c>
    </row>
    <row r="302">
      <c r="A302" s="32">
        <f>IF(IFERROR($H302,0)*$J302&gt;0,$L302/86400+DATE(1970,1,1)+IF($L302*1&gt;=$G$5,$G$6,0),)</f>
        <v>0</v>
      </c>
      <c r="B302" s="22" t="e">
        <f>IF($A302&lt;&gt;"",$E302*$F302,)</f>
        <v>#VALUE!</v>
      </c>
      <c r="C302" s="12" t="str">
        <f>IF($A302&lt;&gt;"",MINIFS(Merchant!$A:$A,Merchant!$C:$C,$G$2),)</f>
        <v/>
      </c>
      <c r="D302" s="12" t="s">
        <f>IF($A302&lt;&gt;"",$K302,)</f>
      </c>
      <c r="E302" s="12" t="str">
        <v/>
      </c>
      <c r="F302" s="11" t="str">
        <f>IF($A302&lt;&gt;"",MAXIFS(Token!$C:$C,Token!$A:$A,$D302),)</f>
        <v/>
      </c>
    </row>
    <row r="303">
      <c r="A303" s="32">
        <f>IF(IFERROR($H303,0)*$J303&gt;0,$L303/86400+DATE(1970,1,1)+IF($L303*1&gt;=$G$5,$G$6,0),)</f>
        <v>0</v>
      </c>
      <c r="B303" s="22" t="e">
        <f>IF($A303&lt;&gt;"",$E303*$F303,)</f>
        <v>#VALUE!</v>
      </c>
      <c r="C303" s="12" t="str">
        <f>IF($A303&lt;&gt;"",MINIFS(Merchant!$A:$A,Merchant!$C:$C,$G$2),)</f>
        <v/>
      </c>
      <c r="D303" s="12" t="s">
        <f>IF($A303&lt;&gt;"",$K303,)</f>
      </c>
      <c r="E303" s="12" t="str">
        <v/>
      </c>
      <c r="F303" s="11" t="str">
        <f>IF($A303&lt;&gt;"",MAXIFS(Token!$C:$C,Token!$A:$A,$D303),)</f>
        <v/>
      </c>
    </row>
    <row r="304">
      <c r="A304" s="32">
        <f>IF(IFERROR($H304,0)*$J304&gt;0,$L304/86400+DATE(1970,1,1)+IF($L304*1&gt;=$G$5,$G$6,0),)</f>
        <v>0</v>
      </c>
      <c r="B304" s="22" t="e">
        <f>IF($A304&lt;&gt;"",$E304*$F304,)</f>
        <v>#VALUE!</v>
      </c>
      <c r="C304" s="12" t="str">
        <f>IF($A304&lt;&gt;"",MINIFS(Merchant!$A:$A,Merchant!$C:$C,$G$2),)</f>
        <v/>
      </c>
      <c r="D304" s="12" t="s">
        <f>IF($A304&lt;&gt;"",$K304,)</f>
      </c>
      <c r="E304" s="12" t="str">
        <v/>
      </c>
      <c r="F304" s="11" t="str">
        <f>IF($A304&lt;&gt;"",MAXIFS(Token!$C:$C,Token!$A:$A,$D304),)</f>
        <v/>
      </c>
    </row>
    <row r="305">
      <c r="A305" s="32">
        <f>IF(IFERROR($H305,0)*$J305&gt;0,$L305/86400+DATE(1970,1,1)+IF($L305*1&gt;=$G$5,$G$6,0),)</f>
        <v>0</v>
      </c>
      <c r="B305" s="22" t="e">
        <f>IF($A305&lt;&gt;"",$E305*$F305,)</f>
        <v>#VALUE!</v>
      </c>
      <c r="C305" s="12" t="str">
        <f>IF($A305&lt;&gt;"",MINIFS(Merchant!$A:$A,Merchant!$C:$C,$G$2),)</f>
        <v/>
      </c>
      <c r="D305" s="12" t="s">
        <f>IF($A305&lt;&gt;"",$K305,)</f>
      </c>
      <c r="E305" s="12" t="str">
        <v/>
      </c>
      <c r="F305" s="11" t="str">
        <f>IF($A305&lt;&gt;"",MAXIFS(Token!$C:$C,Token!$A:$A,$D305),)</f>
        <v/>
      </c>
    </row>
    <row r="306">
      <c r="A306" s="32">
        <f>IF(IFERROR($H306,0)*$J306&gt;0,$L306/86400+DATE(1970,1,1)+IF($L306*1&gt;=$G$5,$G$6,0),)</f>
        <v>0</v>
      </c>
      <c r="B306" s="22" t="e">
        <f>IF($A306&lt;&gt;"",$E306*$F306,)</f>
        <v>#VALUE!</v>
      </c>
      <c r="C306" s="12" t="str">
        <f>IF($A306&lt;&gt;"",MINIFS(Merchant!$A:$A,Merchant!$C:$C,$G$2),)</f>
        <v/>
      </c>
      <c r="D306" s="12" t="s">
        <f>IF($A306&lt;&gt;"",$K306,)</f>
      </c>
      <c r="E306" s="12" t="str">
        <v/>
      </c>
      <c r="F306" s="11" t="str">
        <f>IF($A306&lt;&gt;"",MAXIFS(Token!$C:$C,Token!$A:$A,$D306),)</f>
        <v/>
      </c>
    </row>
    <row r="307">
      <c r="A307" s="32">
        <f>IF(IFERROR($H307,0)*$J307&gt;0,$L307/86400+DATE(1970,1,1)+IF($L307*1&gt;=$G$5,$G$6,0),)</f>
        <v>0</v>
      </c>
      <c r="B307" s="22" t="e">
        <f>IF($A307&lt;&gt;"",$E307*$F307,)</f>
        <v>#VALUE!</v>
      </c>
      <c r="C307" s="12" t="str">
        <f>IF($A307&lt;&gt;"",MINIFS(Merchant!$A:$A,Merchant!$C:$C,$G$2),)</f>
        <v/>
      </c>
      <c r="D307" s="12" t="s">
        <f>IF($A307&lt;&gt;"",$K307,)</f>
      </c>
      <c r="E307" s="12" t="str">
        <v/>
      </c>
      <c r="F307" s="11" t="str">
        <f>IF($A307&lt;&gt;"",MAXIFS(Token!$C:$C,Token!$A:$A,$D307),)</f>
        <v/>
      </c>
    </row>
    <row r="308">
      <c r="A308" s="32">
        <f>IF(IFERROR($H308,0)*$J308&gt;0,$L308/86400+DATE(1970,1,1)+IF($L308*1&gt;=$G$5,$G$6,0),)</f>
        <v>0</v>
      </c>
      <c r="B308" s="22" t="e">
        <f>IF($A308&lt;&gt;"",$E308*$F308,)</f>
        <v>#VALUE!</v>
      </c>
      <c r="C308" s="12" t="str">
        <f>IF($A308&lt;&gt;"",MINIFS(Merchant!$A:$A,Merchant!$C:$C,$G$2),)</f>
        <v/>
      </c>
      <c r="D308" s="12" t="s">
        <f>IF($A308&lt;&gt;"",$K308,)</f>
      </c>
      <c r="E308" s="12" t="str">
        <v/>
      </c>
      <c r="F308" s="11" t="str">
        <f>IF($A308&lt;&gt;"",MAXIFS(Token!$C:$C,Token!$A:$A,$D308),)</f>
        <v/>
      </c>
    </row>
    <row r="309">
      <c r="A309" s="32">
        <f>IF(IFERROR($H309,0)*$J309&gt;0,$L309/86400+DATE(1970,1,1)+IF($L309*1&gt;=$G$5,$G$6,0),)</f>
        <v>0</v>
      </c>
      <c r="B309" s="22" t="e">
        <f>IF($A309&lt;&gt;"",$E309*$F309,)</f>
        <v>#VALUE!</v>
      </c>
      <c r="C309" s="12" t="str">
        <f>IF($A309&lt;&gt;"",MINIFS(Merchant!$A:$A,Merchant!$C:$C,$G$2),)</f>
        <v/>
      </c>
      <c r="D309" s="12" t="s">
        <f>IF($A309&lt;&gt;"",$K309,)</f>
      </c>
      <c r="E309" s="12" t="str">
        <v/>
      </c>
      <c r="F309" s="11" t="str">
        <f>IF($A309&lt;&gt;"",MAXIFS(Token!$C:$C,Token!$A:$A,$D309),)</f>
        <v/>
      </c>
    </row>
    <row r="310">
      <c r="A310" s="32">
        <f>IF(IFERROR($H310,0)*$J310&gt;0,$L310/86400+DATE(1970,1,1)+IF($L310*1&gt;=$G$5,$G$6,0),)</f>
        <v>0</v>
      </c>
      <c r="B310" s="22" t="e">
        <f>IF($A310&lt;&gt;"",$E310*$F310,)</f>
        <v>#VALUE!</v>
      </c>
      <c r="C310" s="12" t="str">
        <f>IF($A310&lt;&gt;"",MINIFS(Merchant!$A:$A,Merchant!$C:$C,$G$2),)</f>
        <v/>
      </c>
      <c r="D310" s="12" t="s">
        <f>IF($A310&lt;&gt;"",$K310,)</f>
      </c>
      <c r="E310" s="12" t="str">
        <v/>
      </c>
      <c r="F310" s="11" t="str">
        <f>IF($A310&lt;&gt;"",MAXIFS(Token!$C:$C,Token!$A:$A,$D310),)</f>
        <v/>
      </c>
    </row>
    <row r="311">
      <c r="A311" s="32">
        <f>IF(IFERROR($H311,0)*$J311&gt;0,$L311/86400+DATE(1970,1,1)+IF($L311*1&gt;=$G$5,$G$6,0),)</f>
        <v>0</v>
      </c>
      <c r="B311" s="22" t="e">
        <f>IF($A311&lt;&gt;"",$E311*$F311,)</f>
        <v>#VALUE!</v>
      </c>
      <c r="C311" s="12" t="str">
        <f>IF($A311&lt;&gt;"",MINIFS(Merchant!$A:$A,Merchant!$C:$C,$G$2),)</f>
        <v/>
      </c>
      <c r="D311" s="12" t="s">
        <f>IF($A311&lt;&gt;"",$K311,)</f>
      </c>
      <c r="E311" s="12" t="str">
        <v/>
      </c>
      <c r="F311" s="11" t="str">
        <f>IF($A311&lt;&gt;"",MAXIFS(Token!$C:$C,Token!$A:$A,$D311),)</f>
        <v/>
      </c>
    </row>
    <row r="312">
      <c r="A312" s="32">
        <f>IF(IFERROR($H312,0)*$J312&gt;0,$L312/86400+DATE(1970,1,1)+IF($L312*1&gt;=$G$5,$G$6,0),)</f>
        <v>0</v>
      </c>
      <c r="B312" s="22" t="e">
        <f>IF($A312&lt;&gt;"",$E312*$F312,)</f>
        <v>#VALUE!</v>
      </c>
      <c r="C312" s="12" t="str">
        <f>IF($A312&lt;&gt;"",MINIFS(Merchant!$A:$A,Merchant!$C:$C,$G$2),)</f>
        <v/>
      </c>
      <c r="D312" s="12" t="s">
        <f>IF($A312&lt;&gt;"",$K312,)</f>
      </c>
      <c r="E312" s="12" t="str">
        <v/>
      </c>
      <c r="F312" s="11" t="str">
        <f>IF($A312&lt;&gt;"",MAXIFS(Token!$C:$C,Token!$A:$A,$D312),)</f>
        <v/>
      </c>
    </row>
    <row r="313">
      <c r="A313" s="32">
        <f>IF(IFERROR($H313,0)*$J313&gt;0,$L313/86400+DATE(1970,1,1)+IF($L313*1&gt;=$G$5,$G$6,0),)</f>
        <v>0</v>
      </c>
      <c r="B313" s="22" t="e">
        <f>IF($A313&lt;&gt;"",$E313*$F313,)</f>
        <v>#VALUE!</v>
      </c>
      <c r="C313" s="12" t="str">
        <f>IF($A313&lt;&gt;"",MINIFS(Merchant!$A:$A,Merchant!$C:$C,$G$2),)</f>
        <v/>
      </c>
      <c r="D313" s="12" t="s">
        <f>IF($A313&lt;&gt;"",$K313,)</f>
      </c>
      <c r="E313" s="12" t="str">
        <v/>
      </c>
      <c r="F313" s="11" t="str">
        <f>IF($A313&lt;&gt;"",MAXIFS(Token!$C:$C,Token!$A:$A,$D313),)</f>
        <v/>
      </c>
    </row>
    <row r="314">
      <c r="A314" s="32">
        <f>IF(IFERROR($H314,0)*$J314&gt;0,$L314/86400+DATE(1970,1,1)+IF($L314*1&gt;=$G$5,$G$6,0),)</f>
        <v>0</v>
      </c>
      <c r="B314" s="22" t="e">
        <f>IF($A314&lt;&gt;"",$E314*$F314,)</f>
        <v>#VALUE!</v>
      </c>
      <c r="C314" s="12" t="str">
        <f>IF($A314&lt;&gt;"",MINIFS(Merchant!$A:$A,Merchant!$C:$C,$G$2),)</f>
        <v/>
      </c>
      <c r="D314" s="12" t="s">
        <f>IF($A314&lt;&gt;"",$K314,)</f>
      </c>
      <c r="E314" s="12" t="str">
        <v/>
      </c>
      <c r="F314" s="11" t="str">
        <f>IF($A314&lt;&gt;"",MAXIFS(Token!$C:$C,Token!$A:$A,$D314),)</f>
        <v/>
      </c>
    </row>
    <row r="315">
      <c r="A315" s="32">
        <f>IF(IFERROR($H315,0)*$J315&gt;0,$L315/86400+DATE(1970,1,1)+IF($L315*1&gt;=$G$5,$G$6,0),)</f>
        <v>0</v>
      </c>
      <c r="B315" s="22" t="e">
        <f>IF($A315&lt;&gt;"",$E315*$F315,)</f>
        <v>#VALUE!</v>
      </c>
      <c r="C315" s="12" t="str">
        <f>IF($A315&lt;&gt;"",MINIFS(Merchant!$A:$A,Merchant!$C:$C,$G$2),)</f>
        <v/>
      </c>
      <c r="D315" s="12" t="s">
        <f>IF($A315&lt;&gt;"",$K315,)</f>
      </c>
      <c r="E315" s="12" t="str">
        <v/>
      </c>
      <c r="F315" s="11" t="str">
        <f>IF($A315&lt;&gt;"",MAXIFS(Token!$C:$C,Token!$A:$A,$D315),)</f>
        <v/>
      </c>
    </row>
    <row r="316">
      <c r="A316" s="32">
        <f>IF(IFERROR($H316,0)*$J316&gt;0,$L316/86400+DATE(1970,1,1)+IF($L316*1&gt;=$G$5,$G$6,0),)</f>
        <v>0</v>
      </c>
      <c r="B316" s="22" t="e">
        <f>IF($A316&lt;&gt;"",$E316*$F316,)</f>
        <v>#VALUE!</v>
      </c>
      <c r="C316" s="12" t="str">
        <f>IF($A316&lt;&gt;"",MINIFS(Merchant!$A:$A,Merchant!$C:$C,$G$2),)</f>
        <v/>
      </c>
      <c r="D316" s="12" t="s">
        <f>IF($A316&lt;&gt;"",$K316,)</f>
      </c>
      <c r="E316" s="12" t="str">
        <v/>
      </c>
      <c r="F316" s="11" t="str">
        <f>IF($A316&lt;&gt;"",MAXIFS(Token!$C:$C,Token!$A:$A,$D316),)</f>
        <v/>
      </c>
    </row>
    <row r="317">
      <c r="A317" s="32">
        <f>IF(IFERROR($H317,0)*$J317&gt;0,$L317/86400+DATE(1970,1,1)+IF($L317*1&gt;=$G$5,$G$6,0),)</f>
        <v>0</v>
      </c>
      <c r="B317" s="22" t="e">
        <f>IF($A317&lt;&gt;"",$E317*$F317,)</f>
        <v>#VALUE!</v>
      </c>
      <c r="C317" s="12" t="str">
        <f>IF($A317&lt;&gt;"",MINIFS(Merchant!$A:$A,Merchant!$C:$C,$G$2),)</f>
        <v/>
      </c>
      <c r="D317" s="12" t="s">
        <f>IF($A317&lt;&gt;"",$K317,)</f>
      </c>
      <c r="E317" s="12" t="str">
        <v/>
      </c>
      <c r="F317" s="11" t="str">
        <f>IF($A317&lt;&gt;"",MAXIFS(Token!$C:$C,Token!$A:$A,$D317),)</f>
        <v/>
      </c>
    </row>
    <row r="318">
      <c r="A318" s="32">
        <f>IF(IFERROR($H318,0)*$J318&gt;0,$L318/86400+DATE(1970,1,1)+IF($L318*1&gt;=$G$5,$G$6,0),)</f>
        <v>0</v>
      </c>
      <c r="B318" s="22" t="e">
        <f>IF($A318&lt;&gt;"",$E318*$F318,)</f>
        <v>#VALUE!</v>
      </c>
      <c r="C318" s="12" t="str">
        <f>IF($A318&lt;&gt;"",MINIFS(Merchant!$A:$A,Merchant!$C:$C,$G$2),)</f>
        <v/>
      </c>
      <c r="D318" s="12" t="s">
        <f>IF($A318&lt;&gt;"",$K318,)</f>
      </c>
      <c r="E318" s="12" t="str">
        <v/>
      </c>
      <c r="F318" s="11" t="str">
        <f>IF($A318&lt;&gt;"",MAXIFS(Token!$C:$C,Token!$A:$A,$D318),)</f>
        <v/>
      </c>
    </row>
    <row r="319">
      <c r="A319" s="32">
        <f>IF(IFERROR($H319,0)*$J319&gt;0,$L319/86400+DATE(1970,1,1)+IF($L319*1&gt;=$G$5,$G$6,0),)</f>
        <v>0</v>
      </c>
      <c r="B319" s="22" t="e">
        <f>IF($A319&lt;&gt;"",$E319*$F319,)</f>
        <v>#VALUE!</v>
      </c>
      <c r="C319" s="12" t="str">
        <f>IF($A319&lt;&gt;"",MINIFS(Merchant!$A:$A,Merchant!$C:$C,$G$2),)</f>
        <v/>
      </c>
      <c r="D319" s="12" t="s">
        <f>IF($A319&lt;&gt;"",$K319,)</f>
      </c>
      <c r="E319" s="12" t="str">
        <v/>
      </c>
      <c r="F319" s="11" t="str">
        <f>IF($A319&lt;&gt;"",MAXIFS(Token!$C:$C,Token!$A:$A,$D319),)</f>
        <v/>
      </c>
    </row>
    <row r="320">
      <c r="A320" s="32">
        <f>IF(IFERROR($H320,0)*$J320&gt;0,$L320/86400+DATE(1970,1,1)+IF($L320*1&gt;=$G$5,$G$6,0),)</f>
        <v>0</v>
      </c>
      <c r="B320" s="22" t="e">
        <f>IF($A320&lt;&gt;"",$E320*$F320,)</f>
        <v>#VALUE!</v>
      </c>
      <c r="C320" s="12" t="str">
        <f>IF($A320&lt;&gt;"",MINIFS(Merchant!$A:$A,Merchant!$C:$C,$G$2),)</f>
        <v/>
      </c>
      <c r="D320" s="12" t="s">
        <f>IF($A320&lt;&gt;"",$K320,)</f>
      </c>
      <c r="E320" s="12" t="str">
        <v/>
      </c>
      <c r="F320" s="11" t="str">
        <f>IF($A320&lt;&gt;"",MAXIFS(Token!$C:$C,Token!$A:$A,$D320),)</f>
        <v/>
      </c>
    </row>
    <row r="321">
      <c r="A321" s="32">
        <f>IF(IFERROR($H321,0)*$J321&gt;0,$L321/86400+DATE(1970,1,1)+IF($L321*1&gt;=$G$5,$G$6,0),)</f>
        <v>0</v>
      </c>
      <c r="B321" s="22" t="e">
        <f>IF($A321&lt;&gt;"",$E321*$F321,)</f>
        <v>#VALUE!</v>
      </c>
      <c r="C321" s="12" t="str">
        <f>IF($A321&lt;&gt;"",MINIFS(Merchant!$A:$A,Merchant!$C:$C,$G$2),)</f>
        <v/>
      </c>
      <c r="D321" s="12" t="s">
        <f>IF($A321&lt;&gt;"",$K321,)</f>
      </c>
      <c r="E321" s="12" t="str">
        <v/>
      </c>
      <c r="F321" s="11" t="str">
        <f>IF($A321&lt;&gt;"",MAXIFS(Token!$C:$C,Token!$A:$A,$D321),)</f>
        <v/>
      </c>
    </row>
    <row r="322">
      <c r="A322" s="32">
        <f>IF(IFERROR($H322,0)*$J322&gt;0,$L322/86400+DATE(1970,1,1)+IF($L322*1&gt;=$G$5,$G$6,0),)</f>
        <v>0</v>
      </c>
      <c r="B322" s="22" t="e">
        <f>IF($A322&lt;&gt;"",$E322*$F322,)</f>
        <v>#VALUE!</v>
      </c>
      <c r="C322" s="12" t="str">
        <f>IF($A322&lt;&gt;"",MINIFS(Merchant!$A:$A,Merchant!$C:$C,$G$2),)</f>
        <v/>
      </c>
      <c r="D322" s="12" t="s">
        <f>IF($A322&lt;&gt;"",$K322,)</f>
      </c>
      <c r="E322" s="12" t="str">
        <v/>
      </c>
      <c r="F322" s="11" t="str">
        <f>IF($A322&lt;&gt;"",MAXIFS(Token!$C:$C,Token!$A:$A,$D322),)</f>
        <v/>
      </c>
    </row>
    <row r="323">
      <c r="A323" s="32">
        <f>IF(IFERROR($H323,0)*$J323&gt;0,$L323/86400+DATE(1970,1,1)+IF($L323*1&gt;=$G$5,$G$6,0),)</f>
        <v>0</v>
      </c>
      <c r="B323" s="22" t="e">
        <f>IF($A323&lt;&gt;"",$E323*$F323,)</f>
        <v>#VALUE!</v>
      </c>
      <c r="C323" s="12" t="str">
        <f>IF($A323&lt;&gt;"",MINIFS(Merchant!$A:$A,Merchant!$C:$C,$G$2),)</f>
        <v/>
      </c>
      <c r="D323" s="12" t="s">
        <f>IF($A323&lt;&gt;"",$K323,)</f>
      </c>
      <c r="E323" s="12" t="str">
        <v/>
      </c>
      <c r="F323" s="11" t="str">
        <f>IF($A323&lt;&gt;"",MAXIFS(Token!$C:$C,Token!$A:$A,$D323),)</f>
        <v/>
      </c>
    </row>
    <row r="324">
      <c r="A324" s="32">
        <f>IF(IFERROR($H324,0)*$J324&gt;0,$L324/86400+DATE(1970,1,1)+IF($L324*1&gt;=$G$5,$G$6,0),)</f>
        <v>0</v>
      </c>
      <c r="B324" s="22" t="e">
        <f>IF($A324&lt;&gt;"",$E324*$F324,)</f>
        <v>#VALUE!</v>
      </c>
      <c r="C324" s="12" t="str">
        <f>IF($A324&lt;&gt;"",MINIFS(Merchant!$A:$A,Merchant!$C:$C,$G$2),)</f>
        <v/>
      </c>
      <c r="D324" s="12" t="s">
        <f>IF($A324&lt;&gt;"",$K324,)</f>
      </c>
      <c r="E324" s="12" t="str">
        <v/>
      </c>
      <c r="F324" s="11" t="str">
        <f>IF($A324&lt;&gt;"",MAXIFS(Token!$C:$C,Token!$A:$A,$D324),)</f>
        <v/>
      </c>
    </row>
    <row r="325">
      <c r="A325" s="32">
        <f>IF(IFERROR($H325,0)*$J325&gt;0,$L325/86400+DATE(1970,1,1)+IF($L325*1&gt;=$G$5,$G$6,0),)</f>
        <v>0</v>
      </c>
      <c r="B325" s="22" t="e">
        <f>IF($A325&lt;&gt;"",$E325*$F325,)</f>
        <v>#VALUE!</v>
      </c>
      <c r="C325" s="12" t="str">
        <f>IF($A325&lt;&gt;"",MINIFS(Merchant!$A:$A,Merchant!$C:$C,$G$2),)</f>
        <v/>
      </c>
      <c r="D325" s="12" t="s">
        <f>IF($A325&lt;&gt;"",$K325,)</f>
      </c>
      <c r="E325" s="12" t="str">
        <v/>
      </c>
      <c r="F325" s="11" t="str">
        <f>IF($A325&lt;&gt;"",MAXIFS(Token!$C:$C,Token!$A:$A,$D325),)</f>
        <v/>
      </c>
    </row>
    <row r="326">
      <c r="A326" s="32">
        <f>IF(IFERROR($H326,0)*$J326&gt;0,$L326/86400+DATE(1970,1,1)+IF($L326*1&gt;=$G$5,$G$6,0),)</f>
        <v>0</v>
      </c>
      <c r="B326" s="22" t="e">
        <f>IF($A326&lt;&gt;"",$E326*$F326,)</f>
        <v>#VALUE!</v>
      </c>
      <c r="C326" s="12" t="str">
        <f>IF($A326&lt;&gt;"",MINIFS(Merchant!$A:$A,Merchant!$C:$C,$G$2),)</f>
        <v/>
      </c>
      <c r="D326" s="12" t="s">
        <f>IF($A326&lt;&gt;"",$K326,)</f>
      </c>
      <c r="E326" s="12" t="str">
        <v/>
      </c>
      <c r="F326" s="11" t="str">
        <f>IF($A326&lt;&gt;"",MAXIFS(Token!$C:$C,Token!$A:$A,$D326),)</f>
        <v/>
      </c>
    </row>
    <row r="327">
      <c r="A327" s="32">
        <f>IF(IFERROR($H327,0)*$J327&gt;0,$L327/86400+DATE(1970,1,1)+IF($L327*1&gt;=$G$5,$G$6,0),)</f>
        <v>0</v>
      </c>
      <c r="B327" s="22" t="e">
        <f>IF($A327&lt;&gt;"",$E327*$F327,)</f>
        <v>#VALUE!</v>
      </c>
      <c r="C327" s="12" t="str">
        <f>IF($A327&lt;&gt;"",MINIFS(Merchant!$A:$A,Merchant!$C:$C,$G$2),)</f>
        <v/>
      </c>
      <c r="D327" s="12" t="s">
        <f>IF($A327&lt;&gt;"",$K327,)</f>
      </c>
      <c r="E327" s="12" t="str">
        <v/>
      </c>
      <c r="F327" s="11" t="str">
        <f>IF($A327&lt;&gt;"",MAXIFS(Token!$C:$C,Token!$A:$A,$D327),)</f>
        <v/>
      </c>
    </row>
    <row r="328">
      <c r="A328" s="32">
        <f>IF(IFERROR($H328,0)*$J328&gt;0,$L328/86400+DATE(1970,1,1)+IF($L328*1&gt;=$G$5,$G$6,0),)</f>
        <v>0</v>
      </c>
      <c r="B328" s="22" t="e">
        <f>IF($A328&lt;&gt;"",$E328*$F328,)</f>
        <v>#VALUE!</v>
      </c>
      <c r="C328" s="12" t="str">
        <f>IF($A328&lt;&gt;"",MINIFS(Merchant!$A:$A,Merchant!$C:$C,$G$2),)</f>
        <v/>
      </c>
      <c r="D328" s="12" t="s">
        <f>IF($A328&lt;&gt;"",$K328,)</f>
      </c>
      <c r="E328" s="12" t="str">
        <v/>
      </c>
      <c r="F328" s="11" t="str">
        <f>IF($A328&lt;&gt;"",MAXIFS(Token!$C:$C,Token!$A:$A,$D328),)</f>
        <v/>
      </c>
    </row>
    <row r="329">
      <c r="A329" s="32">
        <f>IF(IFERROR($H329,0)*$J329&gt;0,$L329/86400+DATE(1970,1,1)+IF($L329*1&gt;=$G$5,$G$6,0),)</f>
        <v>0</v>
      </c>
      <c r="B329" s="22" t="e">
        <f>IF($A329&lt;&gt;"",$E329*$F329,)</f>
        <v>#VALUE!</v>
      </c>
      <c r="C329" s="12" t="str">
        <f>IF($A329&lt;&gt;"",MINIFS(Merchant!$A:$A,Merchant!$C:$C,$G$2),)</f>
        <v/>
      </c>
      <c r="D329" s="12" t="s">
        <f>IF($A329&lt;&gt;"",$K329,)</f>
      </c>
      <c r="E329" s="12" t="str">
        <v/>
      </c>
      <c r="F329" s="11" t="str">
        <f>IF($A329&lt;&gt;"",MAXIFS(Token!$C:$C,Token!$A:$A,$D329),)</f>
        <v/>
      </c>
    </row>
    <row r="330">
      <c r="A330" s="32">
        <f>IF(IFERROR($H330,0)*$J330&gt;0,$L330/86400+DATE(1970,1,1)+IF($L330*1&gt;=$G$5,$G$6,0),)</f>
        <v>0</v>
      </c>
      <c r="B330" s="22" t="e">
        <f>IF($A330&lt;&gt;"",$E330*$F330,)</f>
        <v>#VALUE!</v>
      </c>
      <c r="C330" s="12" t="str">
        <f>IF($A330&lt;&gt;"",MINIFS(Merchant!$A:$A,Merchant!$C:$C,$G$2),)</f>
        <v/>
      </c>
      <c r="D330" s="12" t="s">
        <f>IF($A330&lt;&gt;"",$K330,)</f>
      </c>
      <c r="E330" s="12" t="str">
        <v/>
      </c>
      <c r="F330" s="11" t="str">
        <f>IF($A330&lt;&gt;"",MAXIFS(Token!$C:$C,Token!$A:$A,$D330),)</f>
        <v/>
      </c>
    </row>
    <row r="331">
      <c r="A331" s="32">
        <f>IF(IFERROR($H331,0)*$J331&gt;0,$L331/86400+DATE(1970,1,1)+IF($L331*1&gt;=$G$5,$G$6,0),)</f>
        <v>0</v>
      </c>
      <c r="B331" s="22" t="e">
        <f>IF($A331&lt;&gt;"",$E331*$F331,)</f>
        <v>#VALUE!</v>
      </c>
      <c r="C331" s="12" t="str">
        <f>IF($A331&lt;&gt;"",MINIFS(Merchant!$A:$A,Merchant!$C:$C,$G$2),)</f>
        <v/>
      </c>
      <c r="D331" s="12" t="s">
        <f>IF($A331&lt;&gt;"",$K331,)</f>
      </c>
      <c r="E331" s="12" t="str">
        <v/>
      </c>
      <c r="F331" s="11" t="str">
        <f>IF($A331&lt;&gt;"",MAXIFS(Token!$C:$C,Token!$A:$A,$D331),)</f>
        <v/>
      </c>
    </row>
    <row r="332">
      <c r="A332" s="32">
        <f>IF(IFERROR($H332,0)*$J332&gt;0,$L332/86400+DATE(1970,1,1)+IF($L332*1&gt;=$G$5,$G$6,0),)</f>
        <v>0</v>
      </c>
      <c r="B332" s="22" t="e">
        <f>IF($A332&lt;&gt;"",$E332*$F332,)</f>
        <v>#VALUE!</v>
      </c>
      <c r="C332" s="12" t="str">
        <f>IF($A332&lt;&gt;"",MINIFS(Merchant!$A:$A,Merchant!$C:$C,$G$2),)</f>
        <v/>
      </c>
      <c r="D332" s="12" t="s">
        <f>IF($A332&lt;&gt;"",$K332,)</f>
      </c>
      <c r="E332" s="12" t="str">
        <v/>
      </c>
      <c r="F332" s="11" t="str">
        <f>IF($A332&lt;&gt;"",MAXIFS(Token!$C:$C,Token!$A:$A,$D332),)</f>
        <v/>
      </c>
    </row>
    <row r="333">
      <c r="A333" s="32">
        <f>IF(IFERROR($H333,0)*$J333&gt;0,$L333/86400+DATE(1970,1,1)+IF($L333*1&gt;=$G$5,$G$6,0),)</f>
        <v>0</v>
      </c>
      <c r="B333" s="22" t="e">
        <f>IF($A333&lt;&gt;"",$E333*$F333,)</f>
        <v>#VALUE!</v>
      </c>
      <c r="C333" s="12" t="str">
        <f>IF($A333&lt;&gt;"",MINIFS(Merchant!$A:$A,Merchant!$C:$C,$G$2),)</f>
        <v/>
      </c>
      <c r="D333" s="12" t="s">
        <f>IF($A333&lt;&gt;"",$K333,)</f>
      </c>
      <c r="E333" s="12" t="str">
        <v/>
      </c>
      <c r="F333" s="11" t="str">
        <f>IF($A333&lt;&gt;"",MAXIFS(Token!$C:$C,Token!$A:$A,$D333),)</f>
        <v/>
      </c>
    </row>
    <row r="334">
      <c r="A334" s="32">
        <f>IF(IFERROR($H334,0)*$J334&gt;0,$L334/86400+DATE(1970,1,1)+IF($L334*1&gt;=$G$5,$G$6,0),)</f>
        <v>0</v>
      </c>
      <c r="B334" s="22" t="e">
        <f>IF($A334&lt;&gt;"",$E334*$F334,)</f>
        <v>#VALUE!</v>
      </c>
      <c r="C334" s="12" t="str">
        <f>IF($A334&lt;&gt;"",MINIFS(Merchant!$A:$A,Merchant!$C:$C,$G$2),)</f>
        <v/>
      </c>
      <c r="D334" s="12" t="s">
        <f>IF($A334&lt;&gt;"",$K334,)</f>
      </c>
      <c r="E334" s="12" t="str">
        <v/>
      </c>
      <c r="F334" s="11" t="str">
        <f>IF($A334&lt;&gt;"",MAXIFS(Token!$C:$C,Token!$A:$A,$D334),)</f>
        <v/>
      </c>
    </row>
    <row r="335">
      <c r="A335" s="32">
        <f>IF(IFERROR($H335,0)*$J335&gt;0,$L335/86400+DATE(1970,1,1)+IF($L335*1&gt;=$G$5,$G$6,0),)</f>
        <v>0</v>
      </c>
      <c r="B335" s="22" t="e">
        <f>IF($A335&lt;&gt;"",$E335*$F335,)</f>
        <v>#VALUE!</v>
      </c>
      <c r="C335" s="12" t="str">
        <f>IF($A335&lt;&gt;"",MINIFS(Merchant!$A:$A,Merchant!$C:$C,$G$2),)</f>
        <v/>
      </c>
      <c r="D335" s="12" t="s">
        <f>IF($A335&lt;&gt;"",$K335,)</f>
      </c>
      <c r="E335" s="12" t="str">
        <v/>
      </c>
      <c r="F335" s="11" t="str">
        <f>IF($A335&lt;&gt;"",MAXIFS(Token!$C:$C,Token!$A:$A,$D335),)</f>
        <v/>
      </c>
    </row>
    <row r="336">
      <c r="A336" s="32">
        <f>IF(IFERROR($H336,0)*$J336&gt;0,$L336/86400+DATE(1970,1,1)+IF($L336*1&gt;=$G$5,$G$6,0),)</f>
        <v>0</v>
      </c>
      <c r="B336" s="22" t="e">
        <f>IF($A336&lt;&gt;"",$E336*$F336,)</f>
        <v>#VALUE!</v>
      </c>
      <c r="C336" s="12" t="str">
        <f>IF($A336&lt;&gt;"",MINIFS(Merchant!$A:$A,Merchant!$C:$C,$G$2),)</f>
        <v/>
      </c>
      <c r="D336" s="12" t="s">
        <f>IF($A336&lt;&gt;"",$K336,)</f>
      </c>
      <c r="E336" s="12" t="str">
        <v/>
      </c>
      <c r="F336" s="11" t="str">
        <f>IF($A336&lt;&gt;"",MAXIFS(Token!$C:$C,Token!$A:$A,$D336),)</f>
        <v/>
      </c>
    </row>
    <row r="337">
      <c r="A337" s="32">
        <f>IF(IFERROR($H337,0)*$J337&gt;0,$L337/86400+DATE(1970,1,1)+IF($L337*1&gt;=$G$5,$G$6,0),)</f>
        <v>0</v>
      </c>
      <c r="B337" s="22" t="e">
        <f>IF($A337&lt;&gt;"",$E337*$F337,)</f>
        <v>#VALUE!</v>
      </c>
      <c r="C337" s="12" t="str">
        <f>IF($A337&lt;&gt;"",MINIFS(Merchant!$A:$A,Merchant!$C:$C,$G$2),)</f>
        <v/>
      </c>
      <c r="D337" s="12" t="s">
        <f>IF($A337&lt;&gt;"",$K337,)</f>
      </c>
      <c r="E337" s="12" t="str">
        <v/>
      </c>
      <c r="F337" s="11" t="str">
        <f>IF($A337&lt;&gt;"",MAXIFS(Token!$C:$C,Token!$A:$A,$D337),)</f>
        <v/>
      </c>
    </row>
    <row r="338">
      <c r="A338" s="32">
        <f>IF(IFERROR($H338,0)*$J338&gt;0,$L338/86400+DATE(1970,1,1)+IF($L338*1&gt;=$G$5,$G$6,0),)</f>
        <v>0</v>
      </c>
      <c r="B338" s="22" t="e">
        <f>IF($A338&lt;&gt;"",$E338*$F338,)</f>
        <v>#VALUE!</v>
      </c>
      <c r="C338" s="12" t="str">
        <f>IF($A338&lt;&gt;"",MINIFS(Merchant!$A:$A,Merchant!$C:$C,$G$2),)</f>
        <v/>
      </c>
      <c r="D338" s="12" t="s">
        <f>IF($A338&lt;&gt;"",$K338,)</f>
      </c>
      <c r="E338" s="12" t="str">
        <v/>
      </c>
      <c r="F338" s="11" t="str">
        <f>IF($A338&lt;&gt;"",MAXIFS(Token!$C:$C,Token!$A:$A,$D338),)</f>
        <v/>
      </c>
    </row>
    <row r="339">
      <c r="A339" s="32">
        <f>IF(IFERROR($H339,0)*$J339&gt;0,$L339/86400+DATE(1970,1,1)+IF($L339*1&gt;=$G$5,$G$6,0),)</f>
        <v>0</v>
      </c>
      <c r="B339" s="22" t="e">
        <f>IF($A339&lt;&gt;"",$E339*$F339,)</f>
        <v>#VALUE!</v>
      </c>
      <c r="C339" s="12" t="str">
        <f>IF($A339&lt;&gt;"",MINIFS(Merchant!$A:$A,Merchant!$C:$C,$G$2),)</f>
        <v/>
      </c>
      <c r="D339" s="12" t="s">
        <f>IF($A339&lt;&gt;"",$K339,)</f>
      </c>
      <c r="E339" s="12" t="str">
        <v/>
      </c>
      <c r="F339" s="11" t="str">
        <f>IF($A339&lt;&gt;"",MAXIFS(Token!$C:$C,Token!$A:$A,$D339),)</f>
        <v/>
      </c>
    </row>
    <row r="340">
      <c r="A340" s="32">
        <f>IF(IFERROR($H340,0)*$J340&gt;0,$L340/86400+DATE(1970,1,1)+IF($L340*1&gt;=$G$5,$G$6,0),)</f>
        <v>0</v>
      </c>
      <c r="B340" s="22" t="e">
        <f>IF($A340&lt;&gt;"",$E340*$F340,)</f>
        <v>#VALUE!</v>
      </c>
      <c r="C340" s="12" t="str">
        <f>IF($A340&lt;&gt;"",MINIFS(Merchant!$A:$A,Merchant!$C:$C,$G$2),)</f>
        <v/>
      </c>
      <c r="D340" s="12" t="s">
        <f>IF($A340&lt;&gt;"",$K340,)</f>
      </c>
      <c r="E340" s="12" t="str">
        <v/>
      </c>
      <c r="F340" s="11" t="str">
        <f>IF($A340&lt;&gt;"",MAXIFS(Token!$C:$C,Token!$A:$A,$D340),)</f>
        <v/>
      </c>
    </row>
    <row r="341">
      <c r="A341" s="32">
        <f>IF(IFERROR($H341,0)*$J341&gt;0,$L341/86400+DATE(1970,1,1)+IF($L341*1&gt;=$G$5,$G$6,0),)</f>
        <v>0</v>
      </c>
      <c r="B341" s="22" t="e">
        <f>IF($A341&lt;&gt;"",$E341*$F341,)</f>
        <v>#VALUE!</v>
      </c>
      <c r="C341" s="12" t="str">
        <f>IF($A341&lt;&gt;"",MINIFS(Merchant!$A:$A,Merchant!$C:$C,$G$2),)</f>
        <v/>
      </c>
      <c r="D341" s="12" t="s">
        <f>IF($A341&lt;&gt;"",$K341,)</f>
      </c>
      <c r="E341" s="12" t="str">
        <v/>
      </c>
      <c r="F341" s="11" t="str">
        <f>IF($A341&lt;&gt;"",MAXIFS(Token!$C:$C,Token!$A:$A,$D341),)</f>
        <v/>
      </c>
    </row>
    <row r="342">
      <c r="A342" s="32">
        <f>IF(IFERROR($H342,0)*$J342&gt;0,$L342/86400+DATE(1970,1,1)+IF($L342*1&gt;=$G$5,$G$6,0),)</f>
        <v>0</v>
      </c>
      <c r="B342" s="22" t="e">
        <f>IF($A342&lt;&gt;"",$E342*$F342,)</f>
        <v>#VALUE!</v>
      </c>
      <c r="C342" s="12" t="str">
        <f>IF($A342&lt;&gt;"",MINIFS(Merchant!$A:$A,Merchant!$C:$C,$G$2),)</f>
        <v/>
      </c>
      <c r="D342" s="12" t="s">
        <f>IF($A342&lt;&gt;"",$K342,)</f>
      </c>
      <c r="E342" s="12" t="str">
        <v/>
      </c>
      <c r="F342" s="11" t="str">
        <f>IF($A342&lt;&gt;"",MAXIFS(Token!$C:$C,Token!$A:$A,$D342),)</f>
        <v/>
      </c>
    </row>
    <row r="343">
      <c r="A343" s="32">
        <f>IF(IFERROR($H343,0)*$J343&gt;0,$L343/86400+DATE(1970,1,1)+IF($L343*1&gt;=$G$5,$G$6,0),)</f>
        <v>0</v>
      </c>
      <c r="B343" s="22" t="e">
        <f>IF($A343&lt;&gt;"",$E343*$F343,)</f>
        <v>#VALUE!</v>
      </c>
      <c r="C343" s="12" t="str">
        <f>IF($A343&lt;&gt;"",MINIFS(Merchant!$A:$A,Merchant!$C:$C,$G$2),)</f>
        <v/>
      </c>
      <c r="D343" s="12" t="s">
        <f>IF($A343&lt;&gt;"",$K343,)</f>
      </c>
      <c r="E343" s="12" t="str">
        <v/>
      </c>
      <c r="F343" s="11" t="str">
        <f>IF($A343&lt;&gt;"",MAXIFS(Token!$C:$C,Token!$A:$A,$D343),)</f>
        <v/>
      </c>
    </row>
    <row r="344">
      <c r="A344" s="32">
        <f>IF(IFERROR($H344,0)*$J344&gt;0,$L344/86400+DATE(1970,1,1)+IF($L344*1&gt;=$G$5,$G$6,0),)</f>
        <v>0</v>
      </c>
      <c r="B344" s="22" t="e">
        <f>IF($A344&lt;&gt;"",$E344*$F344,)</f>
        <v>#VALUE!</v>
      </c>
      <c r="C344" s="12" t="str">
        <f>IF($A344&lt;&gt;"",MINIFS(Merchant!$A:$A,Merchant!$C:$C,$G$2),)</f>
        <v/>
      </c>
      <c r="D344" s="12" t="s">
        <f>IF($A344&lt;&gt;"",$K344,)</f>
      </c>
      <c r="E344" s="12" t="str">
        <v/>
      </c>
      <c r="F344" s="11" t="str">
        <f>IF($A344&lt;&gt;"",MAXIFS(Token!$C:$C,Token!$A:$A,$D344),)</f>
        <v/>
      </c>
    </row>
    <row r="345">
      <c r="A345" s="32">
        <f>IF(IFERROR($H345,0)*$J345&gt;0,$L345/86400+DATE(1970,1,1)+IF($L345*1&gt;=$G$5,$G$6,0),)</f>
        <v>0</v>
      </c>
      <c r="B345" s="22" t="e">
        <f>IF($A345&lt;&gt;"",$E345*$F345,)</f>
        <v>#VALUE!</v>
      </c>
      <c r="C345" s="12" t="str">
        <f>IF($A345&lt;&gt;"",MINIFS(Merchant!$A:$A,Merchant!$C:$C,$G$2),)</f>
        <v/>
      </c>
      <c r="D345" s="12" t="s">
        <f>IF($A345&lt;&gt;"",$K345,)</f>
      </c>
      <c r="E345" s="12" t="str">
        <v/>
      </c>
      <c r="F345" s="11" t="str">
        <f>IF($A345&lt;&gt;"",MAXIFS(Token!$C:$C,Token!$A:$A,$D345),)</f>
        <v/>
      </c>
    </row>
    <row r="346">
      <c r="A346" s="32">
        <f>IF(IFERROR($H346,0)*$J346&gt;0,$L346/86400+DATE(1970,1,1)+IF($L346*1&gt;=$G$5,$G$6,0),)</f>
        <v>0</v>
      </c>
      <c r="B346" s="22" t="e">
        <f>IF($A346&lt;&gt;"",$E346*$F346,)</f>
        <v>#VALUE!</v>
      </c>
      <c r="C346" s="12" t="str">
        <f>IF($A346&lt;&gt;"",MINIFS(Merchant!$A:$A,Merchant!$C:$C,$G$2),)</f>
        <v/>
      </c>
      <c r="D346" s="12" t="s">
        <f>IF($A346&lt;&gt;"",$K346,)</f>
      </c>
      <c r="E346" s="12" t="str">
        <v/>
      </c>
      <c r="F346" s="11" t="str">
        <f>IF($A346&lt;&gt;"",MAXIFS(Token!$C:$C,Token!$A:$A,$D346),)</f>
        <v/>
      </c>
    </row>
    <row r="347">
      <c r="A347" s="32">
        <f>IF(IFERROR($H347,0)*$J347&gt;0,$L347/86400+DATE(1970,1,1)+IF($L347*1&gt;=$G$5,$G$6,0),)</f>
        <v>0</v>
      </c>
      <c r="B347" s="22" t="e">
        <f>IF($A347&lt;&gt;"",$E347*$F347,)</f>
        <v>#VALUE!</v>
      </c>
      <c r="C347" s="12" t="str">
        <f>IF($A347&lt;&gt;"",MINIFS(Merchant!$A:$A,Merchant!$C:$C,$G$2),)</f>
        <v/>
      </c>
      <c r="D347" s="12" t="s">
        <f>IF($A347&lt;&gt;"",$K347,)</f>
      </c>
      <c r="E347" s="12" t="str">
        <v/>
      </c>
      <c r="F347" s="11" t="str">
        <f>IF($A347&lt;&gt;"",MAXIFS(Token!$C:$C,Token!$A:$A,$D347),)</f>
        <v/>
      </c>
    </row>
    <row r="348">
      <c r="A348" s="32">
        <f>IF(IFERROR($H348,0)*$J348&gt;0,$L348/86400+DATE(1970,1,1)+IF($L348*1&gt;=$G$5,$G$6,0),)</f>
        <v>0</v>
      </c>
      <c r="B348" s="22" t="e">
        <f>IF($A348&lt;&gt;"",$E348*$F348,)</f>
        <v>#VALUE!</v>
      </c>
      <c r="C348" s="12" t="str">
        <f>IF($A348&lt;&gt;"",MINIFS(Merchant!$A:$A,Merchant!$C:$C,$G$2),)</f>
        <v/>
      </c>
      <c r="D348" s="12" t="s">
        <f>IF($A348&lt;&gt;"",$K348,)</f>
      </c>
      <c r="E348" s="12" t="str">
        <v/>
      </c>
      <c r="F348" s="11" t="str">
        <f>IF($A348&lt;&gt;"",MAXIFS(Token!$C:$C,Token!$A:$A,$D348),)</f>
        <v/>
      </c>
    </row>
    <row r="349">
      <c r="A349" s="32">
        <f>IF(IFERROR($H349,0)*$J349&gt;0,$L349/86400+DATE(1970,1,1)+IF($L349*1&gt;=$G$5,$G$6,0),)</f>
        <v>0</v>
      </c>
      <c r="B349" s="22" t="e">
        <f>IF($A349&lt;&gt;"",$E349*$F349,)</f>
        <v>#VALUE!</v>
      </c>
      <c r="C349" s="12" t="str">
        <f>IF($A349&lt;&gt;"",MINIFS(Merchant!$A:$A,Merchant!$C:$C,$G$2),)</f>
        <v/>
      </c>
      <c r="D349" s="12" t="s">
        <f>IF($A349&lt;&gt;"",$K349,)</f>
      </c>
      <c r="E349" s="12" t="str">
        <v/>
      </c>
      <c r="F349" s="11" t="str">
        <f>IF($A349&lt;&gt;"",MAXIFS(Token!$C:$C,Token!$A:$A,$D349),)</f>
        <v/>
      </c>
    </row>
    <row r="350">
      <c r="A350" s="32">
        <f>IF(IFERROR($H350,0)*$J350&gt;0,$L350/86400+DATE(1970,1,1)+IF($L350*1&gt;=$G$5,$G$6,0),)</f>
        <v>0</v>
      </c>
      <c r="B350" s="22" t="e">
        <f>IF($A350&lt;&gt;"",$E350*$F350,)</f>
        <v>#VALUE!</v>
      </c>
      <c r="C350" s="12" t="str">
        <f>IF($A350&lt;&gt;"",MINIFS(Merchant!$A:$A,Merchant!$C:$C,$G$2),)</f>
        <v/>
      </c>
      <c r="D350" s="12" t="s">
        <f>IF($A350&lt;&gt;"",$K350,)</f>
      </c>
      <c r="E350" s="12" t="str">
        <v/>
      </c>
      <c r="F350" s="11" t="str">
        <f>IF($A350&lt;&gt;"",MAXIFS(Token!$C:$C,Token!$A:$A,$D350),)</f>
        <v/>
      </c>
    </row>
    <row r="351">
      <c r="A351" s="32">
        <f>IF(IFERROR($H351,0)*$J351&gt;0,$L351/86400+DATE(1970,1,1)+IF($L351*1&gt;=$G$5,$G$6,0),)</f>
        <v>0</v>
      </c>
      <c r="B351" s="22" t="e">
        <f>IF($A351&lt;&gt;"",$E351*$F351,)</f>
        <v>#VALUE!</v>
      </c>
      <c r="C351" s="12" t="str">
        <f>IF($A351&lt;&gt;"",MINIFS(Merchant!$A:$A,Merchant!$C:$C,$G$2),)</f>
        <v/>
      </c>
      <c r="D351" s="12" t="s">
        <f>IF($A351&lt;&gt;"",$K351,)</f>
      </c>
      <c r="E351" s="12" t="str">
        <v/>
      </c>
      <c r="F351" s="11" t="str">
        <f>IF($A351&lt;&gt;"",MAXIFS(Token!$C:$C,Token!$A:$A,$D351),)</f>
        <v/>
      </c>
    </row>
    <row r="352">
      <c r="A352" s="32">
        <f>IF(IFERROR($H352,0)*$J352&gt;0,$L352/86400+DATE(1970,1,1)+IF($L352*1&gt;=$G$5,$G$6,0),)</f>
        <v>0</v>
      </c>
      <c r="B352" s="22" t="e">
        <f>IF($A352&lt;&gt;"",$E352*$F352,)</f>
        <v>#VALUE!</v>
      </c>
      <c r="C352" s="12" t="str">
        <f>IF($A352&lt;&gt;"",MINIFS(Merchant!$A:$A,Merchant!$C:$C,$G$2),)</f>
        <v/>
      </c>
      <c r="D352" s="12" t="s">
        <f>IF($A352&lt;&gt;"",$K352,)</f>
      </c>
      <c r="E352" s="12" t="str">
        <v/>
      </c>
      <c r="F352" s="11" t="str">
        <f>IF($A352&lt;&gt;"",MAXIFS(Token!$C:$C,Token!$A:$A,$D352),)</f>
        <v/>
      </c>
    </row>
    <row r="353">
      <c r="A353" s="32">
        <f>IF(IFERROR($H353,0)*$J353&gt;0,$L353/86400+DATE(1970,1,1)+IF($L353*1&gt;=$G$5,$G$6,0),)</f>
        <v>0</v>
      </c>
      <c r="B353" s="22" t="e">
        <f>IF($A353&lt;&gt;"",$E353*$F353,)</f>
        <v>#VALUE!</v>
      </c>
      <c r="C353" s="12" t="str">
        <f>IF($A353&lt;&gt;"",MINIFS(Merchant!$A:$A,Merchant!$C:$C,$G$2),)</f>
        <v/>
      </c>
      <c r="D353" s="12" t="s">
        <f>IF($A353&lt;&gt;"",$K353,)</f>
      </c>
      <c r="E353" s="12" t="str">
        <v/>
      </c>
      <c r="F353" s="11" t="str">
        <f>IF($A353&lt;&gt;"",MAXIFS(Token!$C:$C,Token!$A:$A,$D353),)</f>
        <v/>
      </c>
    </row>
    <row r="354">
      <c r="A354" s="32">
        <f>IF(IFERROR($H354,0)*$J354&gt;0,$L354/86400+DATE(1970,1,1)+IF($L354*1&gt;=$G$5,$G$6,0),)</f>
        <v>0</v>
      </c>
      <c r="B354" s="22" t="e">
        <f>IF($A354&lt;&gt;"",$E354*$F354,)</f>
        <v>#VALUE!</v>
      </c>
      <c r="C354" s="12" t="str">
        <f>IF($A354&lt;&gt;"",MINIFS(Merchant!$A:$A,Merchant!$C:$C,$G$2),)</f>
        <v/>
      </c>
      <c r="D354" s="12" t="s">
        <f>IF($A354&lt;&gt;"",$K354,)</f>
      </c>
      <c r="E354" s="12" t="str">
        <v/>
      </c>
      <c r="F354" s="11" t="str">
        <f>IF($A354&lt;&gt;"",MAXIFS(Token!$C:$C,Token!$A:$A,$D354),)</f>
        <v/>
      </c>
    </row>
    <row r="355">
      <c r="A355" s="32">
        <f>IF(IFERROR($H355,0)*$J355&gt;0,$L355/86400+DATE(1970,1,1)+IF($L355*1&gt;=$G$5,$G$6,0),)</f>
        <v>0</v>
      </c>
      <c r="B355" s="22" t="e">
        <f>IF($A355&lt;&gt;"",$E355*$F355,)</f>
        <v>#VALUE!</v>
      </c>
      <c r="C355" s="12" t="str">
        <f>IF($A355&lt;&gt;"",MINIFS(Merchant!$A:$A,Merchant!$C:$C,$G$2),)</f>
        <v/>
      </c>
      <c r="D355" s="12" t="s">
        <f>IF($A355&lt;&gt;"",$K355,)</f>
      </c>
      <c r="E355" s="12" t="str">
        <v/>
      </c>
      <c r="F355" s="11" t="str">
        <f>IF($A355&lt;&gt;"",MAXIFS(Token!$C:$C,Token!$A:$A,$D355),)</f>
        <v/>
      </c>
    </row>
    <row r="356">
      <c r="A356" s="32">
        <f>IF(IFERROR($H356,0)*$J356&gt;0,$L356/86400+DATE(1970,1,1)+IF($L356*1&gt;=$G$5,$G$6,0),)</f>
        <v>0</v>
      </c>
      <c r="B356" s="22" t="e">
        <f>IF($A356&lt;&gt;"",$E356*$F356,)</f>
        <v>#VALUE!</v>
      </c>
      <c r="C356" s="12" t="str">
        <f>IF($A356&lt;&gt;"",MINIFS(Merchant!$A:$A,Merchant!$C:$C,$G$2),)</f>
        <v/>
      </c>
      <c r="D356" s="12" t="s">
        <f>IF($A356&lt;&gt;"",$K356,)</f>
      </c>
      <c r="E356" s="12" t="str">
        <v/>
      </c>
      <c r="F356" s="11" t="str">
        <f>IF($A356&lt;&gt;"",MAXIFS(Token!$C:$C,Token!$A:$A,$D356),)</f>
        <v/>
      </c>
    </row>
    <row r="357">
      <c r="A357" s="32">
        <f>IF(IFERROR($H357,0)*$J357&gt;0,$L357/86400+DATE(1970,1,1)+IF($L357*1&gt;=$G$5,$G$6,0),)</f>
        <v>0</v>
      </c>
      <c r="B357" s="22" t="e">
        <f>IF($A357&lt;&gt;"",$E357*$F357,)</f>
        <v>#VALUE!</v>
      </c>
      <c r="C357" s="12" t="str">
        <f>IF($A357&lt;&gt;"",MINIFS(Merchant!$A:$A,Merchant!$C:$C,$G$2),)</f>
        <v/>
      </c>
      <c r="D357" s="12" t="s">
        <f>IF($A357&lt;&gt;"",$K357,)</f>
      </c>
      <c r="E357" s="12" t="str">
        <v/>
      </c>
      <c r="F357" s="11" t="str">
        <f>IF($A357&lt;&gt;"",MAXIFS(Token!$C:$C,Token!$A:$A,$D357),)</f>
        <v/>
      </c>
    </row>
    <row r="358">
      <c r="A358" s="32">
        <f>IF(IFERROR($H358,0)*$J358&gt;0,$L358/86400+DATE(1970,1,1)+IF($L358*1&gt;=$G$5,$G$6,0),)</f>
        <v>0</v>
      </c>
      <c r="B358" s="22" t="e">
        <f>IF($A358&lt;&gt;"",$E358*$F358,)</f>
        <v>#VALUE!</v>
      </c>
      <c r="C358" s="12" t="str">
        <f>IF($A358&lt;&gt;"",MINIFS(Merchant!$A:$A,Merchant!$C:$C,$G$2),)</f>
        <v/>
      </c>
      <c r="D358" s="12" t="s">
        <f>IF($A358&lt;&gt;"",$K358,)</f>
      </c>
      <c r="E358" s="12" t="str">
        <v/>
      </c>
      <c r="F358" s="11" t="str">
        <f>IF($A358&lt;&gt;"",MAXIFS(Token!$C:$C,Token!$A:$A,$D358),)</f>
        <v/>
      </c>
    </row>
    <row r="359">
      <c r="A359" s="32">
        <f>IF(IFERROR($H359,0)*$J359&gt;0,$L359/86400+DATE(1970,1,1)+IF($L359*1&gt;=$G$5,$G$6,0),)</f>
        <v>0</v>
      </c>
      <c r="B359" s="22" t="e">
        <f>IF($A359&lt;&gt;"",$E359*$F359,)</f>
        <v>#VALUE!</v>
      </c>
      <c r="C359" s="12" t="str">
        <f>IF($A359&lt;&gt;"",MINIFS(Merchant!$A:$A,Merchant!$C:$C,$G$2),)</f>
        <v/>
      </c>
      <c r="D359" s="12" t="s">
        <f>IF($A359&lt;&gt;"",$K359,)</f>
      </c>
      <c r="E359" s="12" t="str">
        <v/>
      </c>
      <c r="F359" s="11" t="str">
        <f>IF($A359&lt;&gt;"",MAXIFS(Token!$C:$C,Token!$A:$A,$D359),)</f>
        <v/>
      </c>
    </row>
    <row r="360">
      <c r="A360" s="32">
        <f>IF(IFERROR($H360,0)*$J360&gt;0,$L360/86400+DATE(1970,1,1)+IF($L360*1&gt;=$G$5,$G$6,0),)</f>
        <v>0</v>
      </c>
      <c r="B360" s="22" t="e">
        <f>IF($A360&lt;&gt;"",$E360*$F360,)</f>
        <v>#VALUE!</v>
      </c>
      <c r="C360" s="12" t="str">
        <f>IF($A360&lt;&gt;"",MINIFS(Merchant!$A:$A,Merchant!$C:$C,$G$2),)</f>
        <v/>
      </c>
      <c r="D360" s="12" t="s">
        <f>IF($A360&lt;&gt;"",$K360,)</f>
      </c>
      <c r="E360" s="12" t="str">
        <v/>
      </c>
      <c r="F360" s="11" t="str">
        <f>IF($A360&lt;&gt;"",MAXIFS(Token!$C:$C,Token!$A:$A,$D360),)</f>
        <v/>
      </c>
    </row>
    <row r="361">
      <c r="A361" s="32">
        <f>IF(IFERROR($H361,0)*$J361&gt;0,$L361/86400+DATE(1970,1,1)+IF($L361*1&gt;=$G$5,$G$6,0),)</f>
        <v>0</v>
      </c>
      <c r="B361" s="22" t="e">
        <f>IF($A361&lt;&gt;"",$E361*$F361,)</f>
        <v>#VALUE!</v>
      </c>
      <c r="C361" s="12" t="str">
        <f>IF($A361&lt;&gt;"",MINIFS(Merchant!$A:$A,Merchant!$C:$C,$G$2),)</f>
        <v/>
      </c>
      <c r="D361" s="12" t="s">
        <f>IF($A361&lt;&gt;"",$K361,)</f>
      </c>
      <c r="E361" s="12" t="str">
        <v/>
      </c>
      <c r="F361" s="11" t="str">
        <f>IF($A361&lt;&gt;"",MAXIFS(Token!$C:$C,Token!$A:$A,$D361),)</f>
        <v/>
      </c>
    </row>
    <row r="362">
      <c r="A362" s="32">
        <f>IF(IFERROR($H362,0)*$J362&gt;0,$L362/86400+DATE(1970,1,1)+IF($L362*1&gt;=$G$5,$G$6,0),)</f>
        <v>0</v>
      </c>
      <c r="B362" s="22" t="e">
        <f>IF($A362&lt;&gt;"",$E362*$F362,)</f>
        <v>#VALUE!</v>
      </c>
      <c r="C362" s="12" t="str">
        <f>IF($A362&lt;&gt;"",MINIFS(Merchant!$A:$A,Merchant!$C:$C,$G$2),)</f>
        <v/>
      </c>
      <c r="D362" s="12" t="s">
        <f>IF($A362&lt;&gt;"",$K362,)</f>
      </c>
      <c r="E362" s="12" t="str">
        <v/>
      </c>
      <c r="F362" s="11" t="str">
        <f>IF($A362&lt;&gt;"",MAXIFS(Token!$C:$C,Token!$A:$A,$D362),)</f>
        <v/>
      </c>
    </row>
    <row r="363">
      <c r="A363" s="32">
        <f>IF(IFERROR($H363,0)*$J363&gt;0,$L363/86400+DATE(1970,1,1)+IF($L363*1&gt;=$G$5,$G$6,0),)</f>
        <v>0</v>
      </c>
      <c r="B363" s="22" t="e">
        <f>IF($A363&lt;&gt;"",$E363*$F363,)</f>
        <v>#VALUE!</v>
      </c>
      <c r="C363" s="12" t="str">
        <f>IF($A363&lt;&gt;"",MINIFS(Merchant!$A:$A,Merchant!$C:$C,$G$2),)</f>
        <v/>
      </c>
      <c r="D363" s="12" t="s">
        <f>IF($A363&lt;&gt;"",$K363,)</f>
      </c>
      <c r="E363" s="12" t="str">
        <v/>
      </c>
      <c r="F363" s="11" t="str">
        <f>IF($A363&lt;&gt;"",MAXIFS(Token!$C:$C,Token!$A:$A,$D363),)</f>
        <v/>
      </c>
    </row>
    <row r="364">
      <c r="A364" s="32">
        <f>IF(IFERROR($H364,0)*$J364&gt;0,$L364/86400+DATE(1970,1,1)+IF($L364*1&gt;=$G$5,$G$6,0),)</f>
        <v>0</v>
      </c>
      <c r="B364" s="22" t="e">
        <f>IF($A364&lt;&gt;"",$E364*$F364,)</f>
        <v>#VALUE!</v>
      </c>
      <c r="C364" s="12" t="str">
        <f>IF($A364&lt;&gt;"",MINIFS(Merchant!$A:$A,Merchant!$C:$C,$G$2),)</f>
        <v/>
      </c>
      <c r="D364" s="12" t="s">
        <f>IF($A364&lt;&gt;"",$K364,)</f>
      </c>
      <c r="E364" s="12" t="str">
        <v/>
      </c>
      <c r="F364" s="11" t="str">
        <f>IF($A364&lt;&gt;"",MAXIFS(Token!$C:$C,Token!$A:$A,$D364),)</f>
        <v/>
      </c>
    </row>
    <row r="365">
      <c r="A365" s="32">
        <f>IF(IFERROR($H365,0)*$J365&gt;0,$L365/86400+DATE(1970,1,1)+IF($L365*1&gt;=$G$5,$G$6,0),)</f>
        <v>0</v>
      </c>
      <c r="B365" s="22" t="e">
        <f>IF($A365&lt;&gt;"",$E365*$F365,)</f>
        <v>#VALUE!</v>
      </c>
      <c r="C365" s="12" t="str">
        <f>IF($A365&lt;&gt;"",MINIFS(Merchant!$A:$A,Merchant!$C:$C,$G$2),)</f>
        <v/>
      </c>
      <c r="D365" s="12" t="s">
        <f>IF($A365&lt;&gt;"",$K365,)</f>
      </c>
      <c r="E365" s="12" t="str">
        <v/>
      </c>
      <c r="F365" s="11" t="str">
        <f>IF($A365&lt;&gt;"",MAXIFS(Token!$C:$C,Token!$A:$A,$D365),)</f>
        <v/>
      </c>
    </row>
    <row r="366">
      <c r="A366" s="32">
        <f>IF(IFERROR($H366,0)*$J366&gt;0,$L366/86400+DATE(1970,1,1)+IF($L366*1&gt;=$G$5,$G$6,0),)</f>
        <v>0</v>
      </c>
      <c r="B366" s="22" t="e">
        <f>IF($A366&lt;&gt;"",$E366*$F366,)</f>
        <v>#VALUE!</v>
      </c>
      <c r="C366" s="12" t="str">
        <f>IF($A366&lt;&gt;"",MINIFS(Merchant!$A:$A,Merchant!$C:$C,$G$2),)</f>
        <v/>
      </c>
      <c r="D366" s="12" t="s">
        <f>IF($A366&lt;&gt;"",$K366,)</f>
      </c>
      <c r="E366" s="12" t="str">
        <v/>
      </c>
      <c r="F366" s="11" t="str">
        <f>IF($A366&lt;&gt;"",MAXIFS(Token!$C:$C,Token!$A:$A,$D366),)</f>
        <v/>
      </c>
    </row>
    <row r="367">
      <c r="A367" s="32">
        <f>IF(IFERROR($H367,0)*$J367&gt;0,$L367/86400+DATE(1970,1,1)+IF($L367*1&gt;=$G$5,$G$6,0),)</f>
        <v>0</v>
      </c>
      <c r="B367" s="22" t="e">
        <f>IF($A367&lt;&gt;"",$E367*$F367,)</f>
        <v>#VALUE!</v>
      </c>
      <c r="C367" s="12" t="str">
        <f>IF($A367&lt;&gt;"",MINIFS(Merchant!$A:$A,Merchant!$C:$C,$G$2),)</f>
        <v/>
      </c>
      <c r="D367" s="12" t="s">
        <f>IF($A367&lt;&gt;"",$K367,)</f>
      </c>
      <c r="E367" s="12" t="str">
        <v/>
      </c>
      <c r="F367" s="11" t="str">
        <f>IF($A367&lt;&gt;"",MAXIFS(Token!$C:$C,Token!$A:$A,$D367),)</f>
        <v/>
      </c>
    </row>
    <row r="368">
      <c r="A368" s="32">
        <f>IF(IFERROR($H368,0)*$J368&gt;0,$L368/86400+DATE(1970,1,1)+IF($L368*1&gt;=$G$5,$G$6,0),)</f>
        <v>0</v>
      </c>
      <c r="B368" s="22" t="e">
        <f>IF($A368&lt;&gt;"",$E368*$F368,)</f>
        <v>#VALUE!</v>
      </c>
      <c r="C368" s="12" t="str">
        <f>IF($A368&lt;&gt;"",MINIFS(Merchant!$A:$A,Merchant!$C:$C,$G$2),)</f>
        <v/>
      </c>
      <c r="D368" s="12" t="s">
        <f>IF($A368&lt;&gt;"",$K368,)</f>
      </c>
      <c r="E368" s="12" t="str">
        <v/>
      </c>
      <c r="F368" s="11" t="str">
        <f>IF($A368&lt;&gt;"",MAXIFS(Token!$C:$C,Token!$A:$A,$D368),)</f>
        <v/>
      </c>
    </row>
    <row r="369">
      <c r="A369" s="32">
        <f>IF(IFERROR($H369,0)*$J369&gt;0,$L369/86400+DATE(1970,1,1)+IF($L369*1&gt;=$G$5,$G$6,0),)</f>
        <v>0</v>
      </c>
      <c r="B369" s="22" t="e">
        <f>IF($A369&lt;&gt;"",$E369*$F369,)</f>
        <v>#VALUE!</v>
      </c>
      <c r="C369" s="12" t="str">
        <f>IF($A369&lt;&gt;"",MINIFS(Merchant!$A:$A,Merchant!$C:$C,$G$2),)</f>
        <v/>
      </c>
      <c r="D369" s="12" t="s">
        <f>IF($A369&lt;&gt;"",$K369,)</f>
      </c>
      <c r="E369" s="12" t="str">
        <v/>
      </c>
      <c r="F369" s="11" t="str">
        <f>IF($A369&lt;&gt;"",MAXIFS(Token!$C:$C,Token!$A:$A,$D369),)</f>
        <v/>
      </c>
    </row>
    <row r="370">
      <c r="A370" s="32">
        <f>IF(IFERROR($H370,0)*$J370&gt;0,$L370/86400+DATE(1970,1,1)+IF($L370*1&gt;=$G$5,$G$6,0),)</f>
        <v>0</v>
      </c>
      <c r="B370" s="22" t="e">
        <f>IF($A370&lt;&gt;"",$E370*$F370,)</f>
        <v>#VALUE!</v>
      </c>
      <c r="C370" s="12" t="str">
        <f>IF($A370&lt;&gt;"",MINIFS(Merchant!$A:$A,Merchant!$C:$C,$G$2),)</f>
        <v/>
      </c>
      <c r="D370" s="12" t="s">
        <f>IF($A370&lt;&gt;"",$K370,)</f>
      </c>
      <c r="E370" s="12" t="str">
        <v/>
      </c>
      <c r="F370" s="11" t="str">
        <f>IF($A370&lt;&gt;"",MAXIFS(Token!$C:$C,Token!$A:$A,$D370),)</f>
        <v/>
      </c>
    </row>
    <row r="371">
      <c r="A371" s="32">
        <f>IF(IFERROR($H371,0)*$J371&gt;0,$L371/86400+DATE(1970,1,1)+IF($L371*1&gt;=$G$5,$G$6,0),)</f>
        <v>0</v>
      </c>
      <c r="B371" s="22" t="e">
        <f>IF($A371&lt;&gt;"",$E371*$F371,)</f>
        <v>#VALUE!</v>
      </c>
      <c r="C371" s="12" t="str">
        <f>IF($A371&lt;&gt;"",MINIFS(Merchant!$A:$A,Merchant!$C:$C,$G$2),)</f>
        <v/>
      </c>
      <c r="D371" s="12" t="s">
        <f>IF($A371&lt;&gt;"",$K371,)</f>
      </c>
      <c r="E371" s="12" t="str">
        <v/>
      </c>
      <c r="F371" s="11" t="str">
        <f>IF($A371&lt;&gt;"",MAXIFS(Token!$C:$C,Token!$A:$A,$D371),)</f>
        <v/>
      </c>
    </row>
    <row r="372">
      <c r="A372" s="32">
        <f>IF(IFERROR($H372,0)*$J372&gt;0,$L372/86400+DATE(1970,1,1)+IF($L372*1&gt;=$G$5,$G$6,0),)</f>
        <v>0</v>
      </c>
      <c r="B372" s="22" t="e">
        <f>IF($A372&lt;&gt;"",$E372*$F372,)</f>
        <v>#VALUE!</v>
      </c>
      <c r="C372" s="12" t="str">
        <f>IF($A372&lt;&gt;"",MINIFS(Merchant!$A:$A,Merchant!$C:$C,$G$2),)</f>
        <v/>
      </c>
      <c r="D372" s="12" t="s">
        <f>IF($A372&lt;&gt;"",$K372,)</f>
      </c>
      <c r="E372" s="12" t="str">
        <v/>
      </c>
      <c r="F372" s="11" t="str">
        <f>IF($A372&lt;&gt;"",MAXIFS(Token!$C:$C,Token!$A:$A,$D372),)</f>
        <v/>
      </c>
    </row>
    <row r="373">
      <c r="A373" s="32">
        <f>IF(IFERROR($H373,0)*$J373&gt;0,$L373/86400+DATE(1970,1,1)+IF($L373*1&gt;=$G$5,$G$6,0),)</f>
        <v>0</v>
      </c>
      <c r="B373" s="22" t="e">
        <f>IF($A373&lt;&gt;"",$E373*$F373,)</f>
        <v>#VALUE!</v>
      </c>
      <c r="C373" s="12" t="str">
        <f>IF($A373&lt;&gt;"",MINIFS(Merchant!$A:$A,Merchant!$C:$C,$G$2),)</f>
        <v/>
      </c>
      <c r="D373" s="12" t="s">
        <f>IF($A373&lt;&gt;"",$K373,)</f>
      </c>
      <c r="E373" s="12" t="str">
        <v/>
      </c>
      <c r="F373" s="11" t="str">
        <f>IF($A373&lt;&gt;"",MAXIFS(Token!$C:$C,Token!$A:$A,$D373),)</f>
        <v/>
      </c>
    </row>
    <row r="374">
      <c r="A374" s="32">
        <f>IF(IFERROR($H374,0)*$J374&gt;0,$L374/86400+DATE(1970,1,1)+IF($L374*1&gt;=$G$5,$G$6,0),)</f>
        <v>0</v>
      </c>
      <c r="B374" s="22" t="e">
        <f>IF($A374&lt;&gt;"",$E374*$F374,)</f>
        <v>#VALUE!</v>
      </c>
      <c r="C374" s="12" t="str">
        <f>IF($A374&lt;&gt;"",MINIFS(Merchant!$A:$A,Merchant!$C:$C,$G$2),)</f>
        <v/>
      </c>
      <c r="D374" s="12" t="s">
        <f>IF($A374&lt;&gt;"",$K374,)</f>
      </c>
      <c r="E374" s="12" t="str">
        <v/>
      </c>
      <c r="F374" s="11" t="str">
        <f>IF($A374&lt;&gt;"",MAXIFS(Token!$C:$C,Token!$A:$A,$D374),)</f>
        <v/>
      </c>
    </row>
    <row r="375">
      <c r="A375" s="32">
        <f>IF(IFERROR($H375,0)*$J375&gt;0,$L375/86400+DATE(1970,1,1)+IF($L375*1&gt;=$G$5,$G$6,0),)</f>
        <v>0</v>
      </c>
      <c r="B375" s="22" t="e">
        <f>IF($A375&lt;&gt;"",$E375*$F375,)</f>
        <v>#VALUE!</v>
      </c>
      <c r="C375" s="12" t="str">
        <f>IF($A375&lt;&gt;"",MINIFS(Merchant!$A:$A,Merchant!$C:$C,$G$2),)</f>
        <v/>
      </c>
      <c r="D375" s="12" t="s">
        <f>IF($A375&lt;&gt;"",$K375,)</f>
      </c>
      <c r="E375" s="12" t="str">
        <v/>
      </c>
      <c r="F375" s="11" t="str">
        <f>IF($A375&lt;&gt;"",MAXIFS(Token!$C:$C,Token!$A:$A,$D375),)</f>
        <v/>
      </c>
    </row>
    <row r="376">
      <c r="A376" s="32">
        <f>IF(IFERROR($H376,0)*$J376&gt;0,$L376/86400+DATE(1970,1,1)+IF($L376*1&gt;=$G$5,$G$6,0),)</f>
        <v>0</v>
      </c>
      <c r="B376" s="22" t="e">
        <f>IF($A376&lt;&gt;"",$E376*$F376,)</f>
        <v>#VALUE!</v>
      </c>
      <c r="C376" s="12" t="str">
        <f>IF($A376&lt;&gt;"",MINIFS(Merchant!$A:$A,Merchant!$C:$C,$G$2),)</f>
        <v/>
      </c>
      <c r="D376" s="12" t="s">
        <f>IF($A376&lt;&gt;"",$K376,)</f>
      </c>
      <c r="E376" s="12" t="str">
        <v/>
      </c>
      <c r="F376" s="11" t="str">
        <f>IF($A376&lt;&gt;"",MAXIFS(Token!$C:$C,Token!$A:$A,$D376),)</f>
        <v/>
      </c>
    </row>
    <row r="377">
      <c r="A377" s="32">
        <f>IF(IFERROR($H377,0)*$J377&gt;0,$L377/86400+DATE(1970,1,1)+IF($L377*1&gt;=$G$5,$G$6,0),)</f>
        <v>0</v>
      </c>
      <c r="B377" s="22" t="e">
        <f>IF($A377&lt;&gt;"",$E377*$F377,)</f>
        <v>#VALUE!</v>
      </c>
      <c r="C377" s="12" t="str">
        <f>IF($A377&lt;&gt;"",MINIFS(Merchant!$A:$A,Merchant!$C:$C,$G$2),)</f>
        <v/>
      </c>
      <c r="D377" s="12" t="s">
        <f>IF($A377&lt;&gt;"",$K377,)</f>
      </c>
      <c r="E377" s="12" t="str">
        <v/>
      </c>
      <c r="F377" s="11" t="str">
        <f>IF($A377&lt;&gt;"",MAXIFS(Token!$C:$C,Token!$A:$A,$D377),)</f>
        <v/>
      </c>
    </row>
    <row r="378">
      <c r="A378" s="32">
        <f>IF(IFERROR($H378,0)*$J378&gt;0,$L378/86400+DATE(1970,1,1)+IF($L378*1&gt;=$G$5,$G$6,0),)</f>
        <v>0</v>
      </c>
      <c r="B378" s="22" t="e">
        <f>IF($A378&lt;&gt;"",$E378*$F378,)</f>
        <v>#VALUE!</v>
      </c>
      <c r="C378" s="12" t="str">
        <f>IF($A378&lt;&gt;"",MINIFS(Merchant!$A:$A,Merchant!$C:$C,$G$2),)</f>
        <v/>
      </c>
      <c r="D378" s="12" t="s">
        <f>IF($A378&lt;&gt;"",$K378,)</f>
      </c>
      <c r="E378" s="12" t="str">
        <v/>
      </c>
      <c r="F378" s="11" t="str">
        <f>IF($A378&lt;&gt;"",MAXIFS(Token!$C:$C,Token!$A:$A,$D378),)</f>
        <v/>
      </c>
    </row>
    <row r="379">
      <c r="A379" s="32">
        <f>IF(IFERROR($H379,0)*$J379&gt;0,$L379/86400+DATE(1970,1,1)+IF($L379*1&gt;=$G$5,$G$6,0),)</f>
        <v>0</v>
      </c>
      <c r="B379" s="22" t="e">
        <f>IF($A379&lt;&gt;"",$E379*$F379,)</f>
        <v>#VALUE!</v>
      </c>
      <c r="C379" s="12" t="str">
        <f>IF($A379&lt;&gt;"",MINIFS(Merchant!$A:$A,Merchant!$C:$C,$G$2),)</f>
        <v/>
      </c>
      <c r="D379" s="12" t="s">
        <f>IF($A379&lt;&gt;"",$K379,)</f>
      </c>
      <c r="E379" s="12" t="str">
        <v/>
      </c>
      <c r="F379" s="11" t="str">
        <f>IF($A379&lt;&gt;"",MAXIFS(Token!$C:$C,Token!$A:$A,$D379),)</f>
        <v/>
      </c>
    </row>
    <row r="380">
      <c r="A380" s="32">
        <f>IF(IFERROR($H380,0)*$J380&gt;0,$L380/86400+DATE(1970,1,1)+IF($L380*1&gt;=$G$5,$G$6,0),)</f>
        <v>0</v>
      </c>
      <c r="B380" s="22" t="e">
        <f>IF($A380&lt;&gt;"",$E380*$F380,)</f>
        <v>#VALUE!</v>
      </c>
      <c r="C380" s="12" t="str">
        <f>IF($A380&lt;&gt;"",MINIFS(Merchant!$A:$A,Merchant!$C:$C,$G$2),)</f>
        <v/>
      </c>
      <c r="D380" s="12" t="s">
        <f>IF($A380&lt;&gt;"",$K380,)</f>
      </c>
      <c r="E380" s="12" t="str">
        <v/>
      </c>
      <c r="F380" s="11" t="str">
        <f>IF($A380&lt;&gt;"",MAXIFS(Token!$C:$C,Token!$A:$A,$D380),)</f>
        <v/>
      </c>
    </row>
    <row r="381">
      <c r="A381" s="32">
        <f>IF(IFERROR($H381,0)*$J381&gt;0,$L381/86400+DATE(1970,1,1)+IF($L381*1&gt;=$G$5,$G$6,0),)</f>
        <v>0</v>
      </c>
      <c r="B381" s="22" t="e">
        <f>IF($A381&lt;&gt;"",$E381*$F381,)</f>
        <v>#VALUE!</v>
      </c>
      <c r="C381" s="12" t="str">
        <f>IF($A381&lt;&gt;"",MINIFS(Merchant!$A:$A,Merchant!$C:$C,$G$2),)</f>
        <v/>
      </c>
      <c r="D381" s="12" t="s">
        <f>IF($A381&lt;&gt;"",$K381,)</f>
      </c>
      <c r="E381" s="12" t="str">
        <v/>
      </c>
      <c r="F381" s="11" t="str">
        <f>IF($A381&lt;&gt;"",MAXIFS(Token!$C:$C,Token!$A:$A,$D381),)</f>
        <v/>
      </c>
    </row>
    <row r="382">
      <c r="A382" s="32">
        <f>IF(IFERROR($H382,0)*$J382&gt;0,$L382/86400+DATE(1970,1,1)+IF($L382*1&gt;=$G$5,$G$6,0),)</f>
        <v>0</v>
      </c>
      <c r="B382" s="22" t="e">
        <f>IF($A382&lt;&gt;"",$E382*$F382,)</f>
        <v>#VALUE!</v>
      </c>
      <c r="C382" s="12" t="str">
        <f>IF($A382&lt;&gt;"",MINIFS(Merchant!$A:$A,Merchant!$C:$C,$G$2),)</f>
        <v/>
      </c>
      <c r="D382" s="12" t="s">
        <f>IF($A382&lt;&gt;"",$K382,)</f>
      </c>
      <c r="E382" s="12" t="str">
        <v/>
      </c>
      <c r="F382" s="11" t="str">
        <f>IF($A382&lt;&gt;"",MAXIFS(Token!$C:$C,Token!$A:$A,$D382),)</f>
        <v/>
      </c>
    </row>
    <row r="383">
      <c r="A383" s="32">
        <f>IF(IFERROR($H383,0)*$J383&gt;0,$L383/86400+DATE(1970,1,1)+IF($L383*1&gt;=$G$5,$G$6,0),)</f>
        <v>0</v>
      </c>
      <c r="B383" s="22" t="e">
        <f>IF($A383&lt;&gt;"",$E383*$F383,)</f>
        <v>#VALUE!</v>
      </c>
      <c r="C383" s="12" t="str">
        <f>IF($A383&lt;&gt;"",MINIFS(Merchant!$A:$A,Merchant!$C:$C,$G$2),)</f>
        <v/>
      </c>
      <c r="D383" s="12" t="s">
        <f>IF($A383&lt;&gt;"",$K383,)</f>
      </c>
      <c r="E383" s="12" t="str">
        <v/>
      </c>
      <c r="F383" s="11" t="str">
        <f>IF($A383&lt;&gt;"",MAXIFS(Token!$C:$C,Token!$A:$A,$D383),)</f>
        <v/>
      </c>
    </row>
    <row r="384">
      <c r="A384" s="32">
        <f>IF(IFERROR($H384,0)*$J384&gt;0,$L384/86400+DATE(1970,1,1)+IF($L384*1&gt;=$G$5,$G$6,0),)</f>
        <v>0</v>
      </c>
      <c r="B384" s="22" t="e">
        <f>IF($A384&lt;&gt;"",$E384*$F384,)</f>
        <v>#VALUE!</v>
      </c>
      <c r="C384" s="12" t="str">
        <f>IF($A384&lt;&gt;"",MINIFS(Merchant!$A:$A,Merchant!$C:$C,$G$2),)</f>
        <v/>
      </c>
      <c r="D384" s="12" t="s">
        <f>IF($A384&lt;&gt;"",$K384,)</f>
      </c>
      <c r="E384" s="12" t="str">
        <v/>
      </c>
      <c r="F384" s="11" t="str">
        <f>IF($A384&lt;&gt;"",MAXIFS(Token!$C:$C,Token!$A:$A,$D384),)</f>
        <v/>
      </c>
    </row>
    <row r="385">
      <c r="A385" s="32">
        <f>IF(IFERROR($H385,0)*$J385&gt;0,$L385/86400+DATE(1970,1,1)+IF($L385*1&gt;=$G$5,$G$6,0),)</f>
        <v>0</v>
      </c>
      <c r="B385" s="22" t="e">
        <f>IF($A385&lt;&gt;"",$E385*$F385,)</f>
        <v>#VALUE!</v>
      </c>
      <c r="C385" s="12" t="str">
        <f>IF($A385&lt;&gt;"",MINIFS(Merchant!$A:$A,Merchant!$C:$C,$G$2),)</f>
        <v/>
      </c>
      <c r="D385" s="12" t="s">
        <f>IF($A385&lt;&gt;"",$K385,)</f>
      </c>
      <c r="E385" s="12" t="str">
        <v/>
      </c>
      <c r="F385" s="11" t="str">
        <f>IF($A385&lt;&gt;"",MAXIFS(Token!$C:$C,Token!$A:$A,$D385),)</f>
        <v/>
      </c>
    </row>
    <row r="386">
      <c r="A386" s="32">
        <f>IF(IFERROR($H386,0)*$J386&gt;0,$L386/86400+DATE(1970,1,1)+IF($L386*1&gt;=$G$5,$G$6,0),)</f>
        <v>0</v>
      </c>
      <c r="B386" s="22" t="e">
        <f>IF($A386&lt;&gt;"",$E386*$F386,)</f>
        <v>#VALUE!</v>
      </c>
      <c r="C386" s="12" t="str">
        <f>IF($A386&lt;&gt;"",MINIFS(Merchant!$A:$A,Merchant!$C:$C,$G$2),)</f>
        <v/>
      </c>
      <c r="D386" s="12" t="s">
        <f>IF($A386&lt;&gt;"",$K386,)</f>
      </c>
      <c r="E386" s="12" t="str">
        <v/>
      </c>
      <c r="F386" s="11" t="str">
        <f>IF($A386&lt;&gt;"",MAXIFS(Token!$C:$C,Token!$A:$A,$D386),)</f>
        <v/>
      </c>
    </row>
    <row r="387">
      <c r="A387" s="32">
        <f>IF(IFERROR($H387,0)*$J387&gt;0,$L387/86400+DATE(1970,1,1)+IF($L387*1&gt;=$G$5,$G$6,0),)</f>
        <v>0</v>
      </c>
      <c r="B387" s="22" t="e">
        <f>IF($A387&lt;&gt;"",$E387*$F387,)</f>
        <v>#VALUE!</v>
      </c>
      <c r="C387" s="12" t="str">
        <f>IF($A387&lt;&gt;"",MINIFS(Merchant!$A:$A,Merchant!$C:$C,$G$2),)</f>
        <v/>
      </c>
      <c r="D387" s="12" t="s">
        <f>IF($A387&lt;&gt;"",$K387,)</f>
      </c>
      <c r="E387" s="12" t="str">
        <v/>
      </c>
      <c r="F387" s="11" t="str">
        <f>IF($A387&lt;&gt;"",MAXIFS(Token!$C:$C,Token!$A:$A,$D387),)</f>
        <v/>
      </c>
    </row>
    <row r="388">
      <c r="A388" s="32">
        <f>IF(IFERROR($H388,0)*$J388&gt;0,$L388/86400+DATE(1970,1,1)+IF($L388*1&gt;=$G$5,$G$6,0),)</f>
        <v>0</v>
      </c>
      <c r="B388" s="22" t="e">
        <f>IF($A388&lt;&gt;"",$E388*$F388,)</f>
        <v>#VALUE!</v>
      </c>
      <c r="C388" s="12" t="str">
        <f>IF($A388&lt;&gt;"",MINIFS(Merchant!$A:$A,Merchant!$C:$C,$G$2),)</f>
        <v/>
      </c>
      <c r="D388" s="12" t="s">
        <f>IF($A388&lt;&gt;"",$K388,)</f>
      </c>
      <c r="E388" s="12" t="str">
        <v/>
      </c>
      <c r="F388" s="11" t="str">
        <f>IF($A388&lt;&gt;"",MAXIFS(Token!$C:$C,Token!$A:$A,$D388),)</f>
        <v/>
      </c>
    </row>
    <row r="389">
      <c r="A389" s="32">
        <f>IF(IFERROR($H389,0)*$J389&gt;0,$L389/86400+DATE(1970,1,1)+IF($L389*1&gt;=$G$5,$G$6,0),)</f>
        <v>0</v>
      </c>
      <c r="B389" s="22" t="e">
        <f>IF($A389&lt;&gt;"",$E389*$F389,)</f>
        <v>#VALUE!</v>
      </c>
      <c r="C389" s="12" t="str">
        <f>IF($A389&lt;&gt;"",MINIFS(Merchant!$A:$A,Merchant!$C:$C,$G$2),)</f>
        <v/>
      </c>
      <c r="D389" s="12" t="s">
        <f>IF($A389&lt;&gt;"",$K389,)</f>
      </c>
      <c r="E389" s="12" t="str">
        <v/>
      </c>
      <c r="F389" s="11" t="str">
        <f>IF($A389&lt;&gt;"",MAXIFS(Token!$C:$C,Token!$A:$A,$D389),)</f>
        <v/>
      </c>
    </row>
    <row r="390">
      <c r="A390" s="32">
        <f>IF(IFERROR($H390,0)*$J390&gt;0,$L390/86400+DATE(1970,1,1)+IF($L390*1&gt;=$G$5,$G$6,0),)</f>
        <v>0</v>
      </c>
      <c r="B390" s="22" t="e">
        <f>IF($A390&lt;&gt;"",$E390*$F390,)</f>
        <v>#VALUE!</v>
      </c>
      <c r="C390" s="12" t="str">
        <f>IF($A390&lt;&gt;"",MINIFS(Merchant!$A:$A,Merchant!$C:$C,$G$2),)</f>
        <v/>
      </c>
      <c r="D390" s="12" t="s">
        <f>IF($A390&lt;&gt;"",$K390,)</f>
      </c>
      <c r="E390" s="12" t="str">
        <v/>
      </c>
      <c r="F390" s="11" t="str">
        <f>IF($A390&lt;&gt;"",MAXIFS(Token!$C:$C,Token!$A:$A,$D390),)</f>
        <v/>
      </c>
    </row>
    <row r="391">
      <c r="A391" s="32">
        <f>IF(IFERROR($H391,0)*$J391&gt;0,$L391/86400+DATE(1970,1,1)+IF($L391*1&gt;=$G$5,$G$6,0),)</f>
        <v>0</v>
      </c>
      <c r="B391" s="22" t="e">
        <f>IF($A391&lt;&gt;"",$E391*$F391,)</f>
        <v>#VALUE!</v>
      </c>
      <c r="C391" s="12" t="str">
        <f>IF($A391&lt;&gt;"",MINIFS(Merchant!$A:$A,Merchant!$C:$C,$G$2),)</f>
        <v/>
      </c>
      <c r="D391" s="12" t="s">
        <f>IF($A391&lt;&gt;"",$K391,)</f>
      </c>
      <c r="E391" s="12" t="str">
        <v/>
      </c>
      <c r="F391" s="11" t="str">
        <f>IF($A391&lt;&gt;"",MAXIFS(Token!$C:$C,Token!$A:$A,$D391),)</f>
        <v/>
      </c>
    </row>
    <row r="392">
      <c r="A392" s="32">
        <f>IF(IFERROR($H392,0)*$J392&gt;0,$L392/86400+DATE(1970,1,1)+IF($L392*1&gt;=$G$5,$G$6,0),)</f>
        <v>0</v>
      </c>
      <c r="B392" s="22" t="e">
        <f>IF($A392&lt;&gt;"",$E392*$F392,)</f>
        <v>#VALUE!</v>
      </c>
      <c r="C392" s="12" t="str">
        <f>IF($A392&lt;&gt;"",MINIFS(Merchant!$A:$A,Merchant!$C:$C,$G$2),)</f>
        <v/>
      </c>
      <c r="D392" s="12" t="s">
        <f>IF($A392&lt;&gt;"",$K392,)</f>
      </c>
      <c r="E392" s="12" t="str">
        <v/>
      </c>
      <c r="F392" s="11" t="str">
        <f>IF($A392&lt;&gt;"",MAXIFS(Token!$C:$C,Token!$A:$A,$D392),)</f>
        <v/>
      </c>
    </row>
    <row r="393">
      <c r="A393" s="32">
        <f>IF(IFERROR($H393,0)*$J393&gt;0,$L393/86400+DATE(1970,1,1)+IF($L393*1&gt;=$G$5,$G$6,0),)</f>
        <v>0</v>
      </c>
      <c r="B393" s="22" t="e">
        <f>IF($A393&lt;&gt;"",$E393*$F393,)</f>
        <v>#VALUE!</v>
      </c>
      <c r="C393" s="12" t="str">
        <f>IF($A393&lt;&gt;"",MINIFS(Merchant!$A:$A,Merchant!$C:$C,$G$2),)</f>
        <v/>
      </c>
      <c r="D393" s="12" t="s">
        <f>IF($A393&lt;&gt;"",$K393,)</f>
      </c>
      <c r="E393" s="12" t="str">
        <v/>
      </c>
      <c r="F393" s="11" t="str">
        <f>IF($A393&lt;&gt;"",MAXIFS(Token!$C:$C,Token!$A:$A,$D393),)</f>
        <v/>
      </c>
    </row>
    <row r="394">
      <c r="A394" s="32">
        <f>IF(IFERROR($H394,0)*$J394&gt;0,$L394/86400+DATE(1970,1,1)+IF($L394*1&gt;=$G$5,$G$6,0),)</f>
        <v>0</v>
      </c>
      <c r="B394" s="22" t="e">
        <f>IF($A394&lt;&gt;"",$E394*$F394,)</f>
        <v>#VALUE!</v>
      </c>
      <c r="C394" s="12" t="str">
        <f>IF($A394&lt;&gt;"",MINIFS(Merchant!$A:$A,Merchant!$C:$C,$G$2),)</f>
        <v/>
      </c>
      <c r="D394" s="12" t="s">
        <f>IF($A394&lt;&gt;"",$K394,)</f>
      </c>
      <c r="E394" s="12" t="str">
        <v/>
      </c>
      <c r="F394" s="11" t="str">
        <f>IF($A394&lt;&gt;"",MAXIFS(Token!$C:$C,Token!$A:$A,$D394),)</f>
        <v/>
      </c>
    </row>
    <row r="395">
      <c r="A395" s="32">
        <f>IF(IFERROR($H395,0)*$J395&gt;0,$L395/86400+DATE(1970,1,1)+IF($L395*1&gt;=$G$5,$G$6,0),)</f>
        <v>0</v>
      </c>
      <c r="B395" s="22" t="e">
        <f>IF($A395&lt;&gt;"",$E395*$F395,)</f>
        <v>#VALUE!</v>
      </c>
      <c r="C395" s="12" t="str">
        <f>IF($A395&lt;&gt;"",MINIFS(Merchant!$A:$A,Merchant!$C:$C,$G$2),)</f>
        <v/>
      </c>
      <c r="D395" s="12" t="s">
        <f>IF($A395&lt;&gt;"",$K395,)</f>
      </c>
      <c r="E395" s="12" t="str">
        <v/>
      </c>
      <c r="F395" s="11" t="str">
        <f>IF($A395&lt;&gt;"",MAXIFS(Token!$C:$C,Token!$A:$A,$D395),)</f>
        <v/>
      </c>
    </row>
    <row r="396">
      <c r="A396" s="32">
        <f>IF(IFERROR($H396,0)*$J396&gt;0,$L396/86400+DATE(1970,1,1)+IF($L396*1&gt;=$G$5,$G$6,0),)</f>
        <v>0</v>
      </c>
      <c r="B396" s="22" t="e">
        <f>IF($A396&lt;&gt;"",$E396*$F396,)</f>
        <v>#VALUE!</v>
      </c>
      <c r="C396" s="12" t="str">
        <f>IF($A396&lt;&gt;"",MINIFS(Merchant!$A:$A,Merchant!$C:$C,$G$2),)</f>
        <v/>
      </c>
      <c r="D396" s="12" t="s">
        <f>IF($A396&lt;&gt;"",$K396,)</f>
      </c>
      <c r="E396" s="12" t="str">
        <v/>
      </c>
      <c r="F396" s="11" t="str">
        <f>IF($A396&lt;&gt;"",MAXIFS(Token!$C:$C,Token!$A:$A,$D396),)</f>
        <v/>
      </c>
    </row>
    <row r="397">
      <c r="A397" s="32">
        <f>IF(IFERROR($H397,0)*$J397&gt;0,$L397/86400+DATE(1970,1,1)+IF($L397*1&gt;=$G$5,$G$6,0),)</f>
        <v>0</v>
      </c>
      <c r="B397" s="22" t="e">
        <f>IF($A397&lt;&gt;"",$E397*$F397,)</f>
        <v>#VALUE!</v>
      </c>
      <c r="C397" s="12" t="str">
        <f>IF($A397&lt;&gt;"",MINIFS(Merchant!$A:$A,Merchant!$C:$C,$G$2),)</f>
        <v/>
      </c>
      <c r="D397" s="12" t="s">
        <f>IF($A397&lt;&gt;"",$K397,)</f>
      </c>
      <c r="E397" s="12" t="str">
        <v/>
      </c>
      <c r="F397" s="11" t="str">
        <f>IF($A397&lt;&gt;"",MAXIFS(Token!$C:$C,Token!$A:$A,$D397),)</f>
        <v/>
      </c>
    </row>
    <row r="398">
      <c r="A398" s="32">
        <f>IF(IFERROR($H398,0)*$J398&gt;0,$L398/86400+DATE(1970,1,1)+IF($L398*1&gt;=$G$5,$G$6,0),)</f>
        <v>0</v>
      </c>
      <c r="B398" s="22" t="e">
        <f>IF($A398&lt;&gt;"",$E398*$F398,)</f>
        <v>#VALUE!</v>
      </c>
      <c r="C398" s="12" t="str">
        <f>IF($A398&lt;&gt;"",MINIFS(Merchant!$A:$A,Merchant!$C:$C,$G$2),)</f>
        <v/>
      </c>
      <c r="D398" s="12" t="s">
        <f>IF($A398&lt;&gt;"",$K398,)</f>
      </c>
      <c r="E398" s="12" t="str">
        <v/>
      </c>
      <c r="F398" s="11" t="str">
        <f>IF($A398&lt;&gt;"",MAXIFS(Token!$C:$C,Token!$A:$A,$D398),)</f>
        <v/>
      </c>
    </row>
    <row r="399">
      <c r="A399" s="32">
        <f>IF(IFERROR($H399,0)*$J399&gt;0,$L399/86400+DATE(1970,1,1)+IF($L399*1&gt;=$G$5,$G$6,0),)</f>
        <v>0</v>
      </c>
      <c r="B399" s="22" t="e">
        <f>IF($A399&lt;&gt;"",$E399*$F399,)</f>
        <v>#VALUE!</v>
      </c>
      <c r="C399" s="12" t="str">
        <f>IF($A399&lt;&gt;"",MINIFS(Merchant!$A:$A,Merchant!$C:$C,$G$2),)</f>
        <v/>
      </c>
      <c r="D399" s="12" t="s">
        <f>IF($A399&lt;&gt;"",$K399,)</f>
      </c>
      <c r="E399" s="12" t="str">
        <v/>
      </c>
      <c r="F399" s="11" t="str">
        <f>IF($A399&lt;&gt;"",MAXIFS(Token!$C:$C,Token!$A:$A,$D399),)</f>
        <v/>
      </c>
    </row>
    <row r="400">
      <c r="A400" s="32">
        <f>IF(IFERROR($H400,0)*$J400&gt;0,$L400/86400+DATE(1970,1,1)+IF($L400*1&gt;=$G$5,$G$6,0),)</f>
        <v>0</v>
      </c>
      <c r="B400" s="22" t="e">
        <f>IF($A400&lt;&gt;"",$E400*$F400,)</f>
        <v>#VALUE!</v>
      </c>
      <c r="C400" s="12" t="str">
        <f>IF($A400&lt;&gt;"",MINIFS(Merchant!$A:$A,Merchant!$C:$C,$G$2),)</f>
        <v/>
      </c>
      <c r="D400" s="12" t="s">
        <f>IF($A400&lt;&gt;"",$K400,)</f>
      </c>
      <c r="E400" s="12" t="str">
        <v/>
      </c>
      <c r="F400" s="11" t="str">
        <f>IF($A400&lt;&gt;"",MAXIFS(Token!$C:$C,Token!$A:$A,$D400),)</f>
        <v/>
      </c>
    </row>
    <row r="401">
      <c r="A401" s="32">
        <f>IF(IFERROR($H401,0)*$J401&gt;0,$L401/86400+DATE(1970,1,1)+IF($L401*1&gt;=$G$5,$G$6,0),)</f>
        <v>0</v>
      </c>
      <c r="B401" s="22" t="e">
        <f>IF($A401&lt;&gt;"",$E401*$F401,)</f>
        <v>#VALUE!</v>
      </c>
      <c r="C401" s="12" t="str">
        <f>IF($A401&lt;&gt;"",MINIFS(Merchant!$A:$A,Merchant!$C:$C,$G$2),)</f>
        <v/>
      </c>
      <c r="D401" s="12" t="s">
        <f>IF($A401&lt;&gt;"",$K401,)</f>
      </c>
      <c r="E401" s="12" t="str">
        <v/>
      </c>
      <c r="F401" s="11" t="str">
        <f>IF($A401&lt;&gt;"",MAXIFS(Token!$C:$C,Token!$A:$A,$D401),)</f>
        <v/>
      </c>
    </row>
    <row r="402">
      <c r="A402" s="32">
        <f>IF(IFERROR($H402,0)*$J402&gt;0,$L402/86400+DATE(1970,1,1)+IF($L402*1&gt;=$G$5,$G$6,0),)</f>
        <v>0</v>
      </c>
      <c r="B402" s="22" t="e">
        <f>IF($A402&lt;&gt;"",$E402*$F402,)</f>
        <v>#VALUE!</v>
      </c>
      <c r="C402" s="12" t="str">
        <f>IF($A402&lt;&gt;"",MINIFS(Merchant!$A:$A,Merchant!$C:$C,$G$2),)</f>
        <v/>
      </c>
      <c r="D402" s="12" t="s">
        <f>IF($A402&lt;&gt;"",$K402,)</f>
      </c>
      <c r="E402" s="12" t="str">
        <v/>
      </c>
      <c r="F402" s="11" t="str">
        <f>IF($A402&lt;&gt;"",MAXIFS(Token!$C:$C,Token!$A:$A,$D402),)</f>
        <v/>
      </c>
    </row>
    <row r="403">
      <c r="A403" s="32">
        <f>IF(IFERROR($H403,0)*$J403&gt;0,$L403/86400+DATE(1970,1,1)+IF($L403*1&gt;=$G$5,$G$6,0),)</f>
        <v>0</v>
      </c>
      <c r="B403" s="22" t="e">
        <f>IF($A403&lt;&gt;"",$E403*$F403,)</f>
        <v>#VALUE!</v>
      </c>
      <c r="C403" s="12" t="str">
        <f>IF($A403&lt;&gt;"",MINIFS(Merchant!$A:$A,Merchant!$C:$C,$G$2),)</f>
        <v/>
      </c>
      <c r="D403" s="12" t="s">
        <f>IF($A403&lt;&gt;"",$K403,)</f>
      </c>
      <c r="E403" s="12" t="str">
        <v/>
      </c>
      <c r="F403" s="11" t="str">
        <f>IF($A403&lt;&gt;"",MAXIFS(Token!$C:$C,Token!$A:$A,$D403),)</f>
        <v/>
      </c>
    </row>
    <row r="404">
      <c r="A404" s="32">
        <f>IF(IFERROR($H404,0)*$J404&gt;0,$L404/86400+DATE(1970,1,1)+IF($L404*1&gt;=$G$5,$G$6,0),)</f>
        <v>0</v>
      </c>
      <c r="B404" s="22" t="e">
        <f>IF($A404&lt;&gt;"",$E404*$F404,)</f>
        <v>#VALUE!</v>
      </c>
      <c r="C404" s="12" t="str">
        <f>IF($A404&lt;&gt;"",MINIFS(Merchant!$A:$A,Merchant!$C:$C,$G$2),)</f>
        <v/>
      </c>
      <c r="D404" s="12" t="s">
        <f>IF($A404&lt;&gt;"",$K404,)</f>
      </c>
      <c r="E404" s="12" t="str">
        <v/>
      </c>
      <c r="F404" s="11" t="str">
        <f>IF($A404&lt;&gt;"",MAXIFS(Token!$C:$C,Token!$A:$A,$D404),)</f>
        <v/>
      </c>
    </row>
    <row r="405">
      <c r="A405" s="32">
        <f>IF(IFERROR($H405,0)*$J405&gt;0,$L405/86400+DATE(1970,1,1)+IF($L405*1&gt;=$G$5,$G$6,0),)</f>
        <v>0</v>
      </c>
      <c r="B405" s="22" t="e">
        <f>IF($A405&lt;&gt;"",$E405*$F405,)</f>
        <v>#VALUE!</v>
      </c>
      <c r="C405" s="12" t="str">
        <f>IF($A405&lt;&gt;"",MINIFS(Merchant!$A:$A,Merchant!$C:$C,$G$2),)</f>
        <v/>
      </c>
      <c r="D405" s="12" t="s">
        <f>IF($A405&lt;&gt;"",$K405,)</f>
      </c>
      <c r="E405" s="12" t="str">
        <v/>
      </c>
      <c r="F405" s="11" t="str">
        <f>IF($A405&lt;&gt;"",MAXIFS(Token!$C:$C,Token!$A:$A,$D405),)</f>
        <v/>
      </c>
    </row>
    <row r="406">
      <c r="A406" s="32">
        <f>IF(IFERROR($H406,0)*$J406&gt;0,$L406/86400+DATE(1970,1,1)+IF($L406*1&gt;=$G$5,$G$6,0),)</f>
        <v>0</v>
      </c>
      <c r="B406" s="22" t="e">
        <f>IF($A406&lt;&gt;"",$E406*$F406,)</f>
        <v>#VALUE!</v>
      </c>
      <c r="C406" s="12" t="str">
        <f>IF($A406&lt;&gt;"",MINIFS(Merchant!$A:$A,Merchant!$C:$C,$G$2),)</f>
        <v/>
      </c>
      <c r="D406" s="12" t="s">
        <f>IF($A406&lt;&gt;"",$K406,)</f>
      </c>
      <c r="E406" s="12" t="str">
        <v/>
      </c>
      <c r="F406" s="11" t="str">
        <f>IF($A406&lt;&gt;"",MAXIFS(Token!$C:$C,Token!$A:$A,$D406),)</f>
        <v/>
      </c>
    </row>
    <row r="407">
      <c r="A407" s="32">
        <f>IF(IFERROR($H407,0)*$J407&gt;0,$L407/86400+DATE(1970,1,1)+IF($L407*1&gt;=$G$5,$G$6,0),)</f>
        <v>0</v>
      </c>
      <c r="B407" s="22" t="e">
        <f>IF($A407&lt;&gt;"",$E407*$F407,)</f>
        <v>#VALUE!</v>
      </c>
      <c r="C407" s="12" t="str">
        <f>IF($A407&lt;&gt;"",MINIFS(Merchant!$A:$A,Merchant!$C:$C,$G$2),)</f>
        <v/>
      </c>
      <c r="D407" s="12" t="s">
        <f>IF($A407&lt;&gt;"",$K407,)</f>
      </c>
      <c r="E407" s="12" t="str">
        <v/>
      </c>
      <c r="F407" s="11" t="str">
        <f>IF($A407&lt;&gt;"",MAXIFS(Token!$C:$C,Token!$A:$A,$D407),)</f>
        <v/>
      </c>
    </row>
    <row r="408">
      <c r="A408" s="32">
        <f>IF(IFERROR($H408,0)*$J408&gt;0,$L408/86400+DATE(1970,1,1)+IF($L408*1&gt;=$G$5,$G$6,0),)</f>
        <v>0</v>
      </c>
      <c r="B408" s="22" t="e">
        <f>IF($A408&lt;&gt;"",$E408*$F408,)</f>
        <v>#VALUE!</v>
      </c>
      <c r="C408" s="12" t="str">
        <f>IF($A408&lt;&gt;"",MINIFS(Merchant!$A:$A,Merchant!$C:$C,$G$2),)</f>
        <v/>
      </c>
      <c r="D408" s="12" t="s">
        <f>IF($A408&lt;&gt;"",$K408,)</f>
      </c>
      <c r="E408" s="12" t="str">
        <v/>
      </c>
      <c r="F408" s="11" t="str">
        <f>IF($A408&lt;&gt;"",MAXIFS(Token!$C:$C,Token!$A:$A,$D408),)</f>
        <v/>
      </c>
    </row>
    <row r="409">
      <c r="A409" s="32">
        <f>IF(IFERROR($H409,0)*$J409&gt;0,$L409/86400+DATE(1970,1,1)+IF($L409*1&gt;=$G$5,$G$6,0),)</f>
        <v>0</v>
      </c>
      <c r="B409" s="22" t="e">
        <f>IF($A409&lt;&gt;"",$E409*$F409,)</f>
        <v>#VALUE!</v>
      </c>
      <c r="C409" s="12" t="str">
        <f>IF($A409&lt;&gt;"",MINIFS(Merchant!$A:$A,Merchant!$C:$C,$G$2),)</f>
        <v/>
      </c>
      <c r="D409" s="12" t="s">
        <f>IF($A409&lt;&gt;"",$K409,)</f>
      </c>
      <c r="E409" s="12" t="str">
        <v/>
      </c>
      <c r="F409" s="11" t="str">
        <f>IF($A409&lt;&gt;"",MAXIFS(Token!$C:$C,Token!$A:$A,$D409),)</f>
        <v/>
      </c>
    </row>
    <row r="410">
      <c r="A410" s="32">
        <f>IF(IFERROR($H410,0)*$J410&gt;0,$L410/86400+DATE(1970,1,1)+IF($L410*1&gt;=$G$5,$G$6,0),)</f>
        <v>0</v>
      </c>
      <c r="B410" s="22" t="e">
        <f>IF($A410&lt;&gt;"",$E410*$F410,)</f>
        <v>#VALUE!</v>
      </c>
      <c r="C410" s="12" t="str">
        <f>IF($A410&lt;&gt;"",MINIFS(Merchant!$A:$A,Merchant!$C:$C,$G$2),)</f>
        <v/>
      </c>
      <c r="D410" s="12" t="s">
        <f>IF($A410&lt;&gt;"",$K410,)</f>
      </c>
      <c r="E410" s="12" t="str">
        <v/>
      </c>
      <c r="F410" s="11" t="str">
        <f>IF($A410&lt;&gt;"",MAXIFS(Token!$C:$C,Token!$A:$A,$D410),)</f>
        <v/>
      </c>
    </row>
    <row r="411">
      <c r="A411" s="32">
        <f>IF(IFERROR($H411,0)*$J411&gt;0,$L411/86400+DATE(1970,1,1)+IF($L411*1&gt;=$G$5,$G$6,0),)</f>
        <v>0</v>
      </c>
      <c r="B411" s="22" t="e">
        <f>IF($A411&lt;&gt;"",$E411*$F411,)</f>
        <v>#VALUE!</v>
      </c>
      <c r="C411" s="12" t="str">
        <f>IF($A411&lt;&gt;"",MINIFS(Merchant!$A:$A,Merchant!$C:$C,$G$2),)</f>
        <v/>
      </c>
      <c r="D411" s="12" t="s">
        <f>IF($A411&lt;&gt;"",$K411,)</f>
      </c>
      <c r="E411" s="12" t="str">
        <v/>
      </c>
      <c r="F411" s="11" t="str">
        <f>IF($A411&lt;&gt;"",MAXIFS(Token!$C:$C,Token!$A:$A,$D411),)</f>
        <v/>
      </c>
    </row>
    <row r="412">
      <c r="A412" s="32">
        <f>IF(IFERROR($H412,0)*$J412&gt;0,$L412/86400+DATE(1970,1,1)+IF($L412*1&gt;=$G$5,$G$6,0),)</f>
        <v>0</v>
      </c>
      <c r="B412" s="22" t="e">
        <f>IF($A412&lt;&gt;"",$E412*$F412,)</f>
        <v>#VALUE!</v>
      </c>
      <c r="C412" s="12" t="str">
        <f>IF($A412&lt;&gt;"",MINIFS(Merchant!$A:$A,Merchant!$C:$C,$G$2),)</f>
        <v/>
      </c>
      <c r="D412" s="12" t="s">
        <f>IF($A412&lt;&gt;"",$K412,)</f>
      </c>
      <c r="E412" s="12" t="str">
        <v/>
      </c>
      <c r="F412" s="11" t="str">
        <f>IF($A412&lt;&gt;"",MAXIFS(Token!$C:$C,Token!$A:$A,$D412),)</f>
        <v/>
      </c>
    </row>
    <row r="413">
      <c r="A413" s="32">
        <f>IF(IFERROR($H413,0)*$J413&gt;0,$L413/86400+DATE(1970,1,1)+IF($L413*1&gt;=$G$5,$G$6,0),)</f>
        <v>0</v>
      </c>
      <c r="B413" s="22" t="e">
        <f>IF($A413&lt;&gt;"",$E413*$F413,)</f>
        <v>#VALUE!</v>
      </c>
      <c r="C413" s="12" t="str">
        <f>IF($A413&lt;&gt;"",MINIFS(Merchant!$A:$A,Merchant!$C:$C,$G$2),)</f>
        <v/>
      </c>
      <c r="D413" s="12" t="s">
        <f>IF($A413&lt;&gt;"",$K413,)</f>
      </c>
      <c r="E413" s="12" t="str">
        <v/>
      </c>
      <c r="F413" s="11" t="str">
        <f>IF($A413&lt;&gt;"",MAXIFS(Token!$C:$C,Token!$A:$A,$D413),)</f>
        <v/>
      </c>
    </row>
    <row r="414">
      <c r="A414" s="32">
        <f>IF(IFERROR($H414,0)*$J414&gt;0,$L414/86400+DATE(1970,1,1)+IF($L414*1&gt;=$G$5,$G$6,0),)</f>
        <v>0</v>
      </c>
      <c r="B414" s="22" t="e">
        <f>IF($A414&lt;&gt;"",$E414*$F414,)</f>
        <v>#VALUE!</v>
      </c>
      <c r="C414" s="12" t="str">
        <f>IF($A414&lt;&gt;"",MINIFS(Merchant!$A:$A,Merchant!$C:$C,$G$2),)</f>
        <v/>
      </c>
      <c r="D414" s="12" t="s">
        <f>IF($A414&lt;&gt;"",$K414,)</f>
      </c>
      <c r="E414" s="12" t="str">
        <v/>
      </c>
      <c r="F414" s="11" t="str">
        <f>IF($A414&lt;&gt;"",MAXIFS(Token!$C:$C,Token!$A:$A,$D414),)</f>
        <v/>
      </c>
    </row>
    <row r="415">
      <c r="A415" s="32">
        <f>IF(IFERROR($H415,0)*$J415&gt;0,$L415/86400+DATE(1970,1,1)+IF($L415*1&gt;=$G$5,$G$6,0),)</f>
        <v>0</v>
      </c>
      <c r="B415" s="22" t="e">
        <f>IF($A415&lt;&gt;"",$E415*$F415,)</f>
        <v>#VALUE!</v>
      </c>
      <c r="C415" s="12" t="str">
        <f>IF($A415&lt;&gt;"",MINIFS(Merchant!$A:$A,Merchant!$C:$C,$G$2),)</f>
        <v/>
      </c>
      <c r="D415" s="12" t="s">
        <f>IF($A415&lt;&gt;"",$K415,)</f>
      </c>
      <c r="E415" s="12" t="str">
        <v/>
      </c>
      <c r="F415" s="11" t="str">
        <f>IF($A415&lt;&gt;"",MAXIFS(Token!$C:$C,Token!$A:$A,$D415),)</f>
        <v/>
      </c>
    </row>
    <row r="416">
      <c r="A416" s="32">
        <f>IF(IFERROR($H416,0)*$J416&gt;0,$L416/86400+DATE(1970,1,1)+IF($L416*1&gt;=$G$5,$G$6,0),)</f>
        <v>0</v>
      </c>
      <c r="B416" s="22" t="e">
        <f>IF($A416&lt;&gt;"",$E416*$F416,)</f>
        <v>#VALUE!</v>
      </c>
      <c r="C416" s="12" t="str">
        <f>IF($A416&lt;&gt;"",MINIFS(Merchant!$A:$A,Merchant!$C:$C,$G$2),)</f>
        <v/>
      </c>
      <c r="D416" s="12" t="s">
        <f>IF($A416&lt;&gt;"",$K416,)</f>
      </c>
      <c r="E416" s="12" t="str">
        <v/>
      </c>
      <c r="F416" s="11" t="str">
        <f>IF($A416&lt;&gt;"",MAXIFS(Token!$C:$C,Token!$A:$A,$D416),)</f>
        <v/>
      </c>
    </row>
    <row r="417">
      <c r="A417" s="32">
        <f>IF(IFERROR($H417,0)*$J417&gt;0,$L417/86400+DATE(1970,1,1)+IF($L417*1&gt;=$G$5,$G$6,0),)</f>
        <v>0</v>
      </c>
      <c r="B417" s="22" t="e">
        <f>IF($A417&lt;&gt;"",$E417*$F417,)</f>
        <v>#VALUE!</v>
      </c>
      <c r="C417" s="12" t="str">
        <f>IF($A417&lt;&gt;"",MINIFS(Merchant!$A:$A,Merchant!$C:$C,$G$2),)</f>
        <v/>
      </c>
      <c r="D417" s="12" t="s">
        <f>IF($A417&lt;&gt;"",$K417,)</f>
      </c>
      <c r="E417" s="12" t="str">
        <v/>
      </c>
      <c r="F417" s="11" t="str">
        <f>IF($A417&lt;&gt;"",MAXIFS(Token!$C:$C,Token!$A:$A,$D417),)</f>
        <v/>
      </c>
    </row>
    <row r="418">
      <c r="A418" s="32">
        <f>IF(IFERROR($H418,0)*$J418&gt;0,$L418/86400+DATE(1970,1,1)+IF($L418*1&gt;=$G$5,$G$6,0),)</f>
        <v>0</v>
      </c>
      <c r="B418" s="22" t="e">
        <f>IF($A418&lt;&gt;"",$E418*$F418,)</f>
        <v>#VALUE!</v>
      </c>
      <c r="C418" s="12" t="str">
        <f>IF($A418&lt;&gt;"",MINIFS(Merchant!$A:$A,Merchant!$C:$C,$G$2),)</f>
        <v/>
      </c>
      <c r="D418" s="12" t="s">
        <f>IF($A418&lt;&gt;"",$K418,)</f>
      </c>
      <c r="E418" s="12" t="str">
        <v/>
      </c>
      <c r="F418" s="11" t="str">
        <f>IF($A418&lt;&gt;"",MAXIFS(Token!$C:$C,Token!$A:$A,$D418),)</f>
        <v/>
      </c>
    </row>
    <row r="419">
      <c r="A419" s="32">
        <f>IF(IFERROR($H419,0)*$J419&gt;0,$L419/86400+DATE(1970,1,1)+IF($L419*1&gt;=$G$5,$G$6,0),)</f>
        <v>0</v>
      </c>
      <c r="B419" s="22" t="e">
        <f>IF($A419&lt;&gt;"",$E419*$F419,)</f>
        <v>#VALUE!</v>
      </c>
      <c r="C419" s="12" t="str">
        <f>IF($A419&lt;&gt;"",MINIFS(Merchant!$A:$A,Merchant!$C:$C,$G$2),)</f>
        <v/>
      </c>
      <c r="D419" s="12" t="s">
        <f>IF($A419&lt;&gt;"",$K419,)</f>
      </c>
      <c r="E419" s="12" t="str">
        <v/>
      </c>
      <c r="F419" s="11" t="str">
        <f>IF($A419&lt;&gt;"",MAXIFS(Token!$C:$C,Token!$A:$A,$D419),)</f>
        <v/>
      </c>
    </row>
    <row r="420">
      <c r="A420" s="32">
        <f>IF(IFERROR($H420,0)*$J420&gt;0,$L420/86400+DATE(1970,1,1)+IF($L420*1&gt;=$G$5,$G$6,0),)</f>
        <v>0</v>
      </c>
      <c r="B420" s="22" t="e">
        <f>IF($A420&lt;&gt;"",$E420*$F420,)</f>
        <v>#VALUE!</v>
      </c>
      <c r="C420" s="12" t="str">
        <f>IF($A420&lt;&gt;"",MINIFS(Merchant!$A:$A,Merchant!$C:$C,$G$2),)</f>
        <v/>
      </c>
      <c r="D420" s="12" t="s">
        <f>IF($A420&lt;&gt;"",$K420,)</f>
      </c>
      <c r="E420" s="12" t="str">
        <v/>
      </c>
      <c r="F420" s="11" t="str">
        <f>IF($A420&lt;&gt;"",MAXIFS(Token!$C:$C,Token!$A:$A,$D420),)</f>
        <v/>
      </c>
    </row>
    <row r="421">
      <c r="A421" s="32">
        <f>IF(IFERROR($H421,0)*$J421&gt;0,$L421/86400+DATE(1970,1,1)+IF($L421*1&gt;=$G$5,$G$6,0),)</f>
        <v>0</v>
      </c>
      <c r="B421" s="22" t="e">
        <f>IF($A421&lt;&gt;"",$E421*$F421,)</f>
        <v>#VALUE!</v>
      </c>
      <c r="C421" s="12" t="str">
        <f>IF($A421&lt;&gt;"",MINIFS(Merchant!$A:$A,Merchant!$C:$C,$G$2),)</f>
        <v/>
      </c>
      <c r="D421" s="12" t="s">
        <f>IF($A421&lt;&gt;"",$K421,)</f>
      </c>
      <c r="E421" s="12" t="str">
        <v/>
      </c>
      <c r="F421" s="11" t="str">
        <f>IF($A421&lt;&gt;"",MAXIFS(Token!$C:$C,Token!$A:$A,$D421),)</f>
        <v/>
      </c>
    </row>
    <row r="422">
      <c r="A422" s="32">
        <f>IF(IFERROR($H422,0)*$J422&gt;0,$L422/86400+DATE(1970,1,1)+IF($L422*1&gt;=$G$5,$G$6,0),)</f>
        <v>0</v>
      </c>
      <c r="B422" s="22" t="e">
        <f>IF($A422&lt;&gt;"",$E422*$F422,)</f>
        <v>#VALUE!</v>
      </c>
      <c r="C422" s="12" t="str">
        <f>IF($A422&lt;&gt;"",MINIFS(Merchant!$A:$A,Merchant!$C:$C,$G$2),)</f>
        <v/>
      </c>
      <c r="D422" s="12" t="s">
        <f>IF($A422&lt;&gt;"",$K422,)</f>
      </c>
      <c r="E422" s="12" t="str">
        <v/>
      </c>
      <c r="F422" s="11" t="str">
        <f>IF($A422&lt;&gt;"",MAXIFS(Token!$C:$C,Token!$A:$A,$D422),)</f>
        <v/>
      </c>
    </row>
    <row r="423">
      <c r="A423" s="32">
        <f>IF(IFERROR($H423,0)*$J423&gt;0,$L423/86400+DATE(1970,1,1)+IF($L423*1&gt;=$G$5,$G$6,0),)</f>
        <v>0</v>
      </c>
      <c r="B423" s="22" t="e">
        <f>IF($A423&lt;&gt;"",$E423*$F423,)</f>
        <v>#VALUE!</v>
      </c>
      <c r="C423" s="12" t="str">
        <f>IF($A423&lt;&gt;"",MINIFS(Merchant!$A:$A,Merchant!$C:$C,$G$2),)</f>
        <v/>
      </c>
      <c r="D423" s="12" t="s">
        <f>IF($A423&lt;&gt;"",$K423,)</f>
      </c>
      <c r="E423" s="12" t="str">
        <v/>
      </c>
      <c r="F423" s="11" t="str">
        <f>IF($A423&lt;&gt;"",MAXIFS(Token!$C:$C,Token!$A:$A,$D423),)</f>
        <v/>
      </c>
    </row>
    <row r="424">
      <c r="A424" s="32">
        <f>IF(IFERROR($H424,0)*$J424&gt;0,$L424/86400+DATE(1970,1,1)+IF($L424*1&gt;=$G$5,$G$6,0),)</f>
        <v>0</v>
      </c>
      <c r="B424" s="22" t="e">
        <f>IF($A424&lt;&gt;"",$E424*$F424,)</f>
        <v>#VALUE!</v>
      </c>
      <c r="C424" s="12" t="str">
        <f>IF($A424&lt;&gt;"",MINIFS(Merchant!$A:$A,Merchant!$C:$C,$G$2),)</f>
        <v/>
      </c>
      <c r="D424" s="12" t="s">
        <f>IF($A424&lt;&gt;"",$K424,)</f>
      </c>
      <c r="E424" s="12" t="str">
        <v/>
      </c>
      <c r="F424" s="11" t="str">
        <f>IF($A424&lt;&gt;"",MAXIFS(Token!$C:$C,Token!$A:$A,$D424),)</f>
        <v/>
      </c>
    </row>
    <row r="425">
      <c r="A425" s="32">
        <f>IF(IFERROR($H425,0)*$J425&gt;0,$L425/86400+DATE(1970,1,1)+IF($L425*1&gt;=$G$5,$G$6,0),)</f>
        <v>0</v>
      </c>
      <c r="B425" s="22" t="e">
        <f>IF($A425&lt;&gt;"",$E425*$F425,)</f>
        <v>#VALUE!</v>
      </c>
      <c r="C425" s="12" t="str">
        <f>IF($A425&lt;&gt;"",MINIFS(Merchant!$A:$A,Merchant!$C:$C,$G$2),)</f>
        <v/>
      </c>
      <c r="D425" s="12" t="s">
        <f>IF($A425&lt;&gt;"",$K425,)</f>
      </c>
      <c r="E425" s="12" t="str">
        <v/>
      </c>
      <c r="F425" s="11" t="str">
        <f>IF($A425&lt;&gt;"",MAXIFS(Token!$C:$C,Token!$A:$A,$D425),)</f>
        <v/>
      </c>
    </row>
    <row r="426">
      <c r="A426" s="32">
        <f>IF(IFERROR($H426,0)*$J426&gt;0,$L426/86400+DATE(1970,1,1)+IF($L426*1&gt;=$G$5,$G$6,0),)</f>
        <v>0</v>
      </c>
      <c r="B426" s="22" t="e">
        <f>IF($A426&lt;&gt;"",$E426*$F426,)</f>
        <v>#VALUE!</v>
      </c>
      <c r="C426" s="12" t="str">
        <f>IF($A426&lt;&gt;"",MINIFS(Merchant!$A:$A,Merchant!$C:$C,$G$2),)</f>
        <v/>
      </c>
      <c r="D426" s="12" t="s">
        <f>IF($A426&lt;&gt;"",$K426,)</f>
      </c>
      <c r="E426" s="12" t="str">
        <v/>
      </c>
      <c r="F426" s="11" t="str">
        <f>IF($A426&lt;&gt;"",MAXIFS(Token!$C:$C,Token!$A:$A,$D426),)</f>
        <v/>
      </c>
    </row>
    <row r="427">
      <c r="A427" s="32">
        <f>IF(IFERROR($H427,0)*$J427&gt;0,$L427/86400+DATE(1970,1,1)+IF($L427*1&gt;=$G$5,$G$6,0),)</f>
        <v>0</v>
      </c>
      <c r="B427" s="22" t="e">
        <f>IF($A427&lt;&gt;"",$E427*$F427,)</f>
        <v>#VALUE!</v>
      </c>
      <c r="C427" s="12" t="str">
        <f>IF($A427&lt;&gt;"",MINIFS(Merchant!$A:$A,Merchant!$C:$C,$G$2),)</f>
        <v/>
      </c>
      <c r="D427" s="12" t="s">
        <f>IF($A427&lt;&gt;"",$K427,)</f>
      </c>
      <c r="E427" s="12" t="str">
        <v/>
      </c>
      <c r="F427" s="11" t="str">
        <f>IF($A427&lt;&gt;"",MAXIFS(Token!$C:$C,Token!$A:$A,$D427),)</f>
        <v/>
      </c>
    </row>
    <row r="428">
      <c r="A428" s="32">
        <f>IF(IFERROR($H428,0)*$J428&gt;0,$L428/86400+DATE(1970,1,1)+IF($L428*1&gt;=$G$5,$G$6,0),)</f>
        <v>0</v>
      </c>
      <c r="B428" s="22" t="e">
        <f>IF($A428&lt;&gt;"",$E428*$F428,)</f>
        <v>#VALUE!</v>
      </c>
      <c r="C428" s="12" t="str">
        <f>IF($A428&lt;&gt;"",MINIFS(Merchant!$A:$A,Merchant!$C:$C,$G$2),)</f>
        <v/>
      </c>
      <c r="D428" s="12" t="s">
        <f>IF($A428&lt;&gt;"",$K428,)</f>
      </c>
      <c r="E428" s="12" t="str">
        <v/>
      </c>
      <c r="F428" s="11" t="str">
        <f>IF($A428&lt;&gt;"",MAXIFS(Token!$C:$C,Token!$A:$A,$D428),)</f>
        <v/>
      </c>
    </row>
    <row r="429">
      <c r="A429" s="32">
        <f>IF(IFERROR($H429,0)*$J429&gt;0,$L429/86400+DATE(1970,1,1)+IF($L429*1&gt;=$G$5,$G$6,0),)</f>
        <v>0</v>
      </c>
      <c r="B429" s="22" t="e">
        <f>IF($A429&lt;&gt;"",$E429*$F429,)</f>
        <v>#VALUE!</v>
      </c>
      <c r="C429" s="12" t="str">
        <f>IF($A429&lt;&gt;"",MINIFS(Merchant!$A:$A,Merchant!$C:$C,$G$2),)</f>
        <v/>
      </c>
      <c r="D429" s="12" t="s">
        <f>IF($A429&lt;&gt;"",$K429,)</f>
      </c>
      <c r="E429" s="12" t="str">
        <v/>
      </c>
      <c r="F429" s="11" t="str">
        <f>IF($A429&lt;&gt;"",MAXIFS(Token!$C:$C,Token!$A:$A,$D429),)</f>
        <v/>
      </c>
    </row>
    <row r="430">
      <c r="A430" s="32">
        <f>IF(IFERROR($H430,0)*$J430&gt;0,$L430/86400+DATE(1970,1,1)+IF($L430*1&gt;=$G$5,$G$6,0),)</f>
        <v>0</v>
      </c>
      <c r="B430" s="22" t="e">
        <f>IF($A430&lt;&gt;"",$E430*$F430,)</f>
        <v>#VALUE!</v>
      </c>
      <c r="C430" s="12" t="str">
        <f>IF($A430&lt;&gt;"",MINIFS(Merchant!$A:$A,Merchant!$C:$C,$G$2),)</f>
        <v/>
      </c>
      <c r="D430" s="12" t="s">
        <f>IF($A430&lt;&gt;"",$K430,)</f>
      </c>
      <c r="E430" s="12" t="str">
        <v/>
      </c>
      <c r="F430" s="11" t="str">
        <f>IF($A430&lt;&gt;"",MAXIFS(Token!$C:$C,Token!$A:$A,$D430),)</f>
        <v/>
      </c>
    </row>
    <row r="431">
      <c r="A431" s="32">
        <f>IF(IFERROR($H431,0)*$J431&gt;0,$L431/86400+DATE(1970,1,1)+IF($L431*1&gt;=$G$5,$G$6,0),)</f>
        <v>0</v>
      </c>
      <c r="B431" s="22" t="e">
        <f>IF($A431&lt;&gt;"",$E431*$F431,)</f>
        <v>#VALUE!</v>
      </c>
      <c r="C431" s="12" t="str">
        <f>IF($A431&lt;&gt;"",MINIFS(Merchant!$A:$A,Merchant!$C:$C,$G$2),)</f>
        <v/>
      </c>
      <c r="D431" s="12" t="s">
        <f>IF($A431&lt;&gt;"",$K431,)</f>
      </c>
      <c r="E431" s="12" t="str">
        <v/>
      </c>
      <c r="F431" s="11" t="str">
        <f>IF($A431&lt;&gt;"",MAXIFS(Token!$C:$C,Token!$A:$A,$D431),)</f>
        <v/>
      </c>
    </row>
    <row r="432">
      <c r="A432" s="32">
        <f>IF(IFERROR($H432,0)*$J432&gt;0,$L432/86400+DATE(1970,1,1)+IF($L432*1&gt;=$G$5,$G$6,0),)</f>
        <v>0</v>
      </c>
      <c r="B432" s="22" t="e">
        <f>IF($A432&lt;&gt;"",$E432*$F432,)</f>
        <v>#VALUE!</v>
      </c>
      <c r="C432" s="12" t="str">
        <f>IF($A432&lt;&gt;"",MINIFS(Merchant!$A:$A,Merchant!$C:$C,$G$2),)</f>
        <v/>
      </c>
      <c r="D432" s="12" t="s">
        <f>IF($A432&lt;&gt;"",$K432,)</f>
      </c>
      <c r="E432" s="12" t="str">
        <v/>
      </c>
      <c r="F432" s="11" t="str">
        <f>IF($A432&lt;&gt;"",MAXIFS(Token!$C:$C,Token!$A:$A,$D432),)</f>
        <v/>
      </c>
    </row>
    <row r="433">
      <c r="A433" s="32">
        <f>IF(IFERROR($H433,0)*$J433&gt;0,$L433/86400+DATE(1970,1,1)+IF($L433*1&gt;=$G$5,$G$6,0),)</f>
        <v>0</v>
      </c>
      <c r="B433" s="22" t="e">
        <f>IF($A433&lt;&gt;"",$E433*$F433,)</f>
        <v>#VALUE!</v>
      </c>
      <c r="C433" s="12" t="str">
        <f>IF($A433&lt;&gt;"",MINIFS(Merchant!$A:$A,Merchant!$C:$C,$G$2),)</f>
        <v/>
      </c>
      <c r="D433" s="12" t="s">
        <f>IF($A433&lt;&gt;"",$K433,)</f>
      </c>
      <c r="E433" s="12" t="str">
        <v/>
      </c>
      <c r="F433" s="11" t="str">
        <f>IF($A433&lt;&gt;"",MAXIFS(Token!$C:$C,Token!$A:$A,$D433),)</f>
        <v/>
      </c>
    </row>
    <row r="434">
      <c r="A434" s="32">
        <f>IF(IFERROR($H434,0)*$J434&gt;0,$L434/86400+DATE(1970,1,1)+IF($L434*1&gt;=$G$5,$G$6,0),)</f>
        <v>0</v>
      </c>
      <c r="B434" s="22" t="e">
        <f>IF($A434&lt;&gt;"",$E434*$F434,)</f>
        <v>#VALUE!</v>
      </c>
      <c r="C434" s="12" t="str">
        <f>IF($A434&lt;&gt;"",MINIFS(Merchant!$A:$A,Merchant!$C:$C,$G$2),)</f>
        <v/>
      </c>
      <c r="D434" s="12" t="s">
        <f>IF($A434&lt;&gt;"",$K434,)</f>
      </c>
      <c r="E434" s="12" t="str">
        <v/>
      </c>
      <c r="F434" s="11" t="str">
        <f>IF($A434&lt;&gt;"",MAXIFS(Token!$C:$C,Token!$A:$A,$D434),)</f>
        <v/>
      </c>
    </row>
    <row r="435">
      <c r="A435" s="32">
        <f>IF(IFERROR($H435,0)*$J435&gt;0,$L435/86400+DATE(1970,1,1)+IF($L435*1&gt;=$G$5,$G$6,0),)</f>
        <v>0</v>
      </c>
      <c r="B435" s="22" t="e">
        <f>IF($A435&lt;&gt;"",$E435*$F435,)</f>
        <v>#VALUE!</v>
      </c>
      <c r="C435" s="12" t="str">
        <f>IF($A435&lt;&gt;"",MINIFS(Merchant!$A:$A,Merchant!$C:$C,$G$2),)</f>
        <v/>
      </c>
      <c r="D435" s="12" t="s">
        <f>IF($A435&lt;&gt;"",$K435,)</f>
      </c>
      <c r="E435" s="12" t="str">
        <v/>
      </c>
      <c r="F435" s="11" t="str">
        <f>IF($A435&lt;&gt;"",MAXIFS(Token!$C:$C,Token!$A:$A,$D435),)</f>
        <v/>
      </c>
    </row>
    <row r="436">
      <c r="A436" s="32">
        <f>IF(IFERROR($H436,0)*$J436&gt;0,$L436/86400+DATE(1970,1,1)+IF($L436*1&gt;=$G$5,$G$6,0),)</f>
        <v>0</v>
      </c>
      <c r="B436" s="22" t="e">
        <f>IF($A436&lt;&gt;"",$E436*$F436,)</f>
        <v>#VALUE!</v>
      </c>
      <c r="C436" s="12" t="str">
        <f>IF($A436&lt;&gt;"",MINIFS(Merchant!$A:$A,Merchant!$C:$C,$G$2),)</f>
        <v/>
      </c>
      <c r="D436" s="12" t="s">
        <f>IF($A436&lt;&gt;"",$K436,)</f>
      </c>
      <c r="E436" s="12" t="str">
        <v/>
      </c>
      <c r="F436" s="11" t="str">
        <f>IF($A436&lt;&gt;"",MAXIFS(Token!$C:$C,Token!$A:$A,$D436),)</f>
        <v/>
      </c>
    </row>
    <row r="437">
      <c r="A437" s="32">
        <f>IF(IFERROR($H437,0)*$J437&gt;0,$L437/86400+DATE(1970,1,1)+IF($L437*1&gt;=$G$5,$G$6,0),)</f>
        <v>0</v>
      </c>
      <c r="B437" s="22" t="e">
        <f>IF($A437&lt;&gt;"",$E437*$F437,)</f>
        <v>#VALUE!</v>
      </c>
      <c r="C437" s="12" t="str">
        <f>IF($A437&lt;&gt;"",MINIFS(Merchant!$A:$A,Merchant!$C:$C,$G$2),)</f>
        <v/>
      </c>
      <c r="D437" s="12" t="s">
        <f>IF($A437&lt;&gt;"",$K437,)</f>
      </c>
      <c r="E437" s="12" t="str">
        <v/>
      </c>
      <c r="F437" s="11" t="str">
        <f>IF($A437&lt;&gt;"",MAXIFS(Token!$C:$C,Token!$A:$A,$D437),)</f>
        <v/>
      </c>
    </row>
    <row r="438">
      <c r="A438" s="32">
        <f>IF(IFERROR($H438,0)*$J438&gt;0,$L438/86400+DATE(1970,1,1)+IF($L438*1&gt;=$G$5,$G$6,0),)</f>
        <v>0</v>
      </c>
      <c r="B438" s="22" t="e">
        <f>IF($A438&lt;&gt;"",$E438*$F438,)</f>
        <v>#VALUE!</v>
      </c>
      <c r="C438" s="12" t="str">
        <f>IF($A438&lt;&gt;"",MINIFS(Merchant!$A:$A,Merchant!$C:$C,$G$2),)</f>
        <v/>
      </c>
      <c r="D438" s="12" t="s">
        <f>IF($A438&lt;&gt;"",$K438,)</f>
      </c>
      <c r="E438" s="12" t="str">
        <v/>
      </c>
      <c r="F438" s="11" t="str">
        <f>IF($A438&lt;&gt;"",MAXIFS(Token!$C:$C,Token!$A:$A,$D438),)</f>
        <v/>
      </c>
    </row>
    <row r="439">
      <c r="A439" s="32">
        <f>IF(IFERROR($H439,0)*$J439&gt;0,$L439/86400+DATE(1970,1,1)+IF($L439*1&gt;=$G$5,$G$6,0),)</f>
        <v>0</v>
      </c>
      <c r="B439" s="22" t="e">
        <f>IF($A439&lt;&gt;"",$E439*$F439,)</f>
        <v>#VALUE!</v>
      </c>
      <c r="C439" s="12" t="str">
        <f>IF($A439&lt;&gt;"",MINIFS(Merchant!$A:$A,Merchant!$C:$C,$G$2),)</f>
        <v/>
      </c>
      <c r="D439" s="12" t="s">
        <f>IF($A439&lt;&gt;"",$K439,)</f>
      </c>
      <c r="E439" s="12" t="str">
        <v/>
      </c>
      <c r="F439" s="11" t="str">
        <f>IF($A439&lt;&gt;"",MAXIFS(Token!$C:$C,Token!$A:$A,$D439),)</f>
        <v/>
      </c>
    </row>
    <row r="440">
      <c r="A440" s="32">
        <f>IF(IFERROR($H440,0)*$J440&gt;0,$L440/86400+DATE(1970,1,1)+IF($L440*1&gt;=$G$5,$G$6,0),)</f>
        <v>0</v>
      </c>
      <c r="B440" s="22" t="e">
        <f>IF($A440&lt;&gt;"",$E440*$F440,)</f>
        <v>#VALUE!</v>
      </c>
      <c r="C440" s="12" t="str">
        <f>IF($A440&lt;&gt;"",MINIFS(Merchant!$A:$A,Merchant!$C:$C,$G$2),)</f>
        <v/>
      </c>
      <c r="D440" s="12" t="s">
        <f>IF($A440&lt;&gt;"",$K440,)</f>
      </c>
      <c r="E440" s="12" t="str">
        <v/>
      </c>
      <c r="F440" s="11" t="str">
        <f>IF($A440&lt;&gt;"",MAXIFS(Token!$C:$C,Token!$A:$A,$D440),)</f>
        <v/>
      </c>
    </row>
    <row r="441">
      <c r="A441" s="32">
        <f>IF(IFERROR($H441,0)*$J441&gt;0,$L441/86400+DATE(1970,1,1)+IF($L441*1&gt;=$G$5,$G$6,0),)</f>
        <v>0</v>
      </c>
      <c r="B441" s="22" t="e">
        <f>IF($A441&lt;&gt;"",$E441*$F441,)</f>
        <v>#VALUE!</v>
      </c>
      <c r="C441" s="12" t="str">
        <f>IF($A441&lt;&gt;"",MINIFS(Merchant!$A:$A,Merchant!$C:$C,$G$2),)</f>
        <v/>
      </c>
      <c r="D441" s="12" t="s">
        <f>IF($A441&lt;&gt;"",$K441,)</f>
      </c>
      <c r="E441" s="12" t="str">
        <v/>
      </c>
      <c r="F441" s="11" t="str">
        <f>IF($A441&lt;&gt;"",MAXIFS(Token!$C:$C,Token!$A:$A,$D441),)</f>
        <v/>
      </c>
    </row>
    <row r="442">
      <c r="A442" s="32">
        <f>IF(IFERROR($H442,0)*$J442&gt;0,$L442/86400+DATE(1970,1,1)+IF($L442*1&gt;=$G$5,$G$6,0),)</f>
        <v>0</v>
      </c>
      <c r="B442" s="22" t="e">
        <f>IF($A442&lt;&gt;"",$E442*$F442,)</f>
        <v>#VALUE!</v>
      </c>
      <c r="C442" s="12" t="str">
        <f>IF($A442&lt;&gt;"",MINIFS(Merchant!$A:$A,Merchant!$C:$C,$G$2),)</f>
        <v/>
      </c>
      <c r="D442" s="12" t="s">
        <f>IF($A442&lt;&gt;"",$K442,)</f>
      </c>
      <c r="E442" s="12" t="str">
        <v/>
      </c>
      <c r="F442" s="11" t="str">
        <f>IF($A442&lt;&gt;"",MAXIFS(Token!$C:$C,Token!$A:$A,$D442),)</f>
        <v/>
      </c>
    </row>
    <row r="443">
      <c r="A443" s="32">
        <f>IF(IFERROR($H443,0)*$J443&gt;0,$L443/86400+DATE(1970,1,1)+IF($L443*1&gt;=$G$5,$G$6,0),)</f>
        <v>0</v>
      </c>
      <c r="B443" s="22" t="e">
        <f>IF($A443&lt;&gt;"",$E443*$F443,)</f>
        <v>#VALUE!</v>
      </c>
      <c r="C443" s="12" t="str">
        <f>IF($A443&lt;&gt;"",MINIFS(Merchant!$A:$A,Merchant!$C:$C,$G$2),)</f>
        <v/>
      </c>
      <c r="D443" s="12" t="s">
        <f>IF($A443&lt;&gt;"",$K443,)</f>
      </c>
      <c r="E443" s="12" t="str">
        <v/>
      </c>
      <c r="F443" s="11" t="str">
        <f>IF($A443&lt;&gt;"",MAXIFS(Token!$C:$C,Token!$A:$A,$D443),)</f>
        <v/>
      </c>
    </row>
    <row r="444">
      <c r="A444" s="32">
        <f>IF(IFERROR($H444,0)*$J444&gt;0,$L444/86400+DATE(1970,1,1)+IF($L444*1&gt;=$G$5,$G$6,0),)</f>
        <v>0</v>
      </c>
      <c r="B444" s="22" t="e">
        <f>IF($A444&lt;&gt;"",$E444*$F444,)</f>
        <v>#VALUE!</v>
      </c>
      <c r="C444" s="12" t="str">
        <f>IF($A444&lt;&gt;"",MINIFS(Merchant!$A:$A,Merchant!$C:$C,$G$2),)</f>
        <v/>
      </c>
      <c r="D444" s="12" t="s">
        <f>IF($A444&lt;&gt;"",$K444,)</f>
      </c>
      <c r="E444" s="12" t="str">
        <v/>
      </c>
      <c r="F444" s="11" t="str">
        <f>IF($A444&lt;&gt;"",MAXIFS(Token!$C:$C,Token!$A:$A,$D444),)</f>
        <v/>
      </c>
    </row>
    <row r="445">
      <c r="A445" s="32">
        <f>IF(IFERROR($H445,0)*$J445&gt;0,$L445/86400+DATE(1970,1,1)+IF($L445*1&gt;=$G$5,$G$6,0),)</f>
        <v>0</v>
      </c>
      <c r="B445" s="22" t="e">
        <f>IF($A445&lt;&gt;"",$E445*$F445,)</f>
        <v>#VALUE!</v>
      </c>
      <c r="C445" s="12" t="str">
        <f>IF($A445&lt;&gt;"",MINIFS(Merchant!$A:$A,Merchant!$C:$C,$G$2),)</f>
        <v/>
      </c>
      <c r="D445" s="12" t="s">
        <f>IF($A445&lt;&gt;"",$K445,)</f>
      </c>
      <c r="E445" s="12" t="str">
        <v/>
      </c>
      <c r="F445" s="11" t="str">
        <f>IF($A445&lt;&gt;"",MAXIFS(Token!$C:$C,Token!$A:$A,$D445),)</f>
        <v/>
      </c>
    </row>
    <row r="446">
      <c r="A446" s="32">
        <f>IF(IFERROR($H446,0)*$J446&gt;0,$L446/86400+DATE(1970,1,1)+IF($L446*1&gt;=$G$5,$G$6,0),)</f>
        <v>0</v>
      </c>
      <c r="B446" s="22" t="e">
        <f>IF($A446&lt;&gt;"",$E446*$F446,)</f>
        <v>#VALUE!</v>
      </c>
      <c r="C446" s="12" t="str">
        <f>IF($A446&lt;&gt;"",MINIFS(Merchant!$A:$A,Merchant!$C:$C,$G$2),)</f>
        <v/>
      </c>
      <c r="D446" s="12" t="s">
        <f>IF($A446&lt;&gt;"",$K446,)</f>
      </c>
      <c r="E446" s="12" t="str">
        <v/>
      </c>
      <c r="F446" s="11" t="str">
        <f>IF($A446&lt;&gt;"",MAXIFS(Token!$C:$C,Token!$A:$A,$D446),)</f>
        <v/>
      </c>
    </row>
    <row r="447">
      <c r="A447" s="32">
        <f>IF(IFERROR($H447,0)*$J447&gt;0,$L447/86400+DATE(1970,1,1)+IF($L447*1&gt;=$G$5,$G$6,0),)</f>
        <v>0</v>
      </c>
      <c r="B447" s="22" t="e">
        <f>IF($A447&lt;&gt;"",$E447*$F447,)</f>
        <v>#VALUE!</v>
      </c>
      <c r="C447" s="12" t="str">
        <f>IF($A447&lt;&gt;"",MINIFS(Merchant!$A:$A,Merchant!$C:$C,$G$2),)</f>
        <v/>
      </c>
      <c r="D447" s="12" t="s">
        <f>IF($A447&lt;&gt;"",$K447,)</f>
      </c>
      <c r="E447" s="12" t="str">
        <v/>
      </c>
      <c r="F447" s="11" t="str">
        <f>IF($A447&lt;&gt;"",MAXIFS(Token!$C:$C,Token!$A:$A,$D447),)</f>
        <v/>
      </c>
    </row>
    <row r="448">
      <c r="A448" s="32">
        <f>IF(IFERROR($H448,0)*$J448&gt;0,$L448/86400+DATE(1970,1,1)+IF($L448*1&gt;=$G$5,$G$6,0),)</f>
        <v>0</v>
      </c>
      <c r="B448" s="22" t="e">
        <f>IF($A448&lt;&gt;"",$E448*$F448,)</f>
        <v>#VALUE!</v>
      </c>
      <c r="C448" s="12" t="str">
        <f>IF($A448&lt;&gt;"",MINIFS(Merchant!$A:$A,Merchant!$C:$C,$G$2),)</f>
        <v/>
      </c>
      <c r="D448" s="12" t="s">
        <f>IF($A448&lt;&gt;"",$K448,)</f>
      </c>
      <c r="E448" s="12" t="str">
        <v/>
      </c>
      <c r="F448" s="11" t="str">
        <f>IF($A448&lt;&gt;"",MAXIFS(Token!$C:$C,Token!$A:$A,$D448),)</f>
        <v/>
      </c>
    </row>
    <row r="449">
      <c r="A449" s="32">
        <f>IF(IFERROR($H449,0)*$J449&gt;0,$L449/86400+DATE(1970,1,1)+IF($L449*1&gt;=$G$5,$G$6,0),)</f>
        <v>0</v>
      </c>
      <c r="B449" s="22" t="e">
        <f>IF($A449&lt;&gt;"",$E449*$F449,)</f>
        <v>#VALUE!</v>
      </c>
      <c r="C449" s="12" t="str">
        <f>IF($A449&lt;&gt;"",MINIFS(Merchant!$A:$A,Merchant!$C:$C,$G$2),)</f>
        <v/>
      </c>
      <c r="D449" s="12" t="s">
        <f>IF($A449&lt;&gt;"",$K449,)</f>
      </c>
      <c r="E449" s="12" t="str">
        <v/>
      </c>
      <c r="F449" s="11" t="str">
        <f>IF($A449&lt;&gt;"",MAXIFS(Token!$C:$C,Token!$A:$A,$D449),)</f>
        <v/>
      </c>
    </row>
    <row r="450">
      <c r="A450" s="32">
        <f>IF(IFERROR($H450,0)*$J450&gt;0,$L450/86400+DATE(1970,1,1)+IF($L450*1&gt;=$G$5,$G$6,0),)</f>
        <v>0</v>
      </c>
      <c r="B450" s="22" t="e">
        <f>IF($A450&lt;&gt;"",$E450*$F450,)</f>
        <v>#VALUE!</v>
      </c>
      <c r="C450" s="12" t="str">
        <f>IF($A450&lt;&gt;"",MINIFS(Merchant!$A:$A,Merchant!$C:$C,$G$2),)</f>
        <v/>
      </c>
      <c r="D450" s="12" t="s">
        <f>IF($A450&lt;&gt;"",$K450,)</f>
      </c>
      <c r="E450" s="12" t="str">
        <v/>
      </c>
      <c r="F450" s="11" t="str">
        <f>IF($A450&lt;&gt;"",MAXIFS(Token!$C:$C,Token!$A:$A,$D450),)</f>
        <v/>
      </c>
    </row>
    <row r="451">
      <c r="A451" s="32">
        <f>IF(IFERROR($H451,0)*$J451&gt;0,$L451/86400+DATE(1970,1,1)+IF($L451*1&gt;=$G$5,$G$6,0),)</f>
        <v>0</v>
      </c>
      <c r="B451" s="22" t="e">
        <f>IF($A451&lt;&gt;"",$E451*$F451,)</f>
        <v>#VALUE!</v>
      </c>
      <c r="C451" s="12" t="str">
        <f>IF($A451&lt;&gt;"",MINIFS(Merchant!$A:$A,Merchant!$C:$C,$G$2),)</f>
        <v/>
      </c>
      <c r="D451" s="12" t="s">
        <f>IF($A451&lt;&gt;"",$K451,)</f>
      </c>
      <c r="E451" s="12" t="str">
        <v/>
      </c>
      <c r="F451" s="11" t="str">
        <f>IF($A451&lt;&gt;"",MAXIFS(Token!$C:$C,Token!$A:$A,$D451),)</f>
        <v/>
      </c>
    </row>
    <row r="452">
      <c r="A452" s="32">
        <f>IF(IFERROR($H452,0)*$J452&gt;0,$L452/86400+DATE(1970,1,1)+IF($L452*1&gt;=$G$5,$G$6,0),)</f>
        <v>0</v>
      </c>
      <c r="B452" s="22" t="e">
        <f>IF($A452&lt;&gt;"",$E452*$F452,)</f>
        <v>#VALUE!</v>
      </c>
      <c r="C452" s="12" t="str">
        <f>IF($A452&lt;&gt;"",MINIFS(Merchant!$A:$A,Merchant!$C:$C,$G$2),)</f>
        <v/>
      </c>
      <c r="D452" s="12" t="s">
        <f>IF($A452&lt;&gt;"",$K452,)</f>
      </c>
      <c r="E452" s="12" t="str">
        <v/>
      </c>
      <c r="F452" s="11" t="str">
        <f>IF($A452&lt;&gt;"",MAXIFS(Token!$C:$C,Token!$A:$A,$D452),)</f>
        <v/>
      </c>
    </row>
    <row r="453">
      <c r="A453" s="32">
        <f>IF(IFERROR($H453,0)*$J453&gt;0,$L453/86400+DATE(1970,1,1)+IF($L453*1&gt;=$G$5,$G$6,0),)</f>
        <v>0</v>
      </c>
      <c r="B453" s="22" t="e">
        <f>IF($A453&lt;&gt;"",$E453*$F453,)</f>
        <v>#VALUE!</v>
      </c>
      <c r="C453" s="12" t="str">
        <f>IF($A453&lt;&gt;"",MINIFS(Merchant!$A:$A,Merchant!$C:$C,$G$2),)</f>
        <v/>
      </c>
      <c r="D453" s="12" t="s">
        <f>IF($A453&lt;&gt;"",$K453,)</f>
      </c>
      <c r="E453" s="12" t="str">
        <v/>
      </c>
      <c r="F453" s="11" t="str">
        <f>IF($A453&lt;&gt;"",MAXIFS(Token!$C:$C,Token!$A:$A,$D453),)</f>
        <v/>
      </c>
    </row>
    <row r="454">
      <c r="A454" s="32">
        <f>IF(IFERROR($H454,0)*$J454&gt;0,$L454/86400+DATE(1970,1,1)+IF($L454*1&gt;=$G$5,$G$6,0),)</f>
        <v>0</v>
      </c>
      <c r="B454" s="22" t="e">
        <f>IF($A454&lt;&gt;"",$E454*$F454,)</f>
        <v>#VALUE!</v>
      </c>
      <c r="C454" s="12" t="str">
        <f>IF($A454&lt;&gt;"",MINIFS(Merchant!$A:$A,Merchant!$C:$C,$G$2),)</f>
        <v/>
      </c>
      <c r="D454" s="12" t="s">
        <f>IF($A454&lt;&gt;"",$K454,)</f>
      </c>
      <c r="E454" s="12" t="str">
        <v/>
      </c>
      <c r="F454" s="11" t="str">
        <f>IF($A454&lt;&gt;"",MAXIFS(Token!$C:$C,Token!$A:$A,$D454),)</f>
        <v/>
      </c>
    </row>
    <row r="455">
      <c r="A455" s="32">
        <f>IF(IFERROR($H455,0)*$J455&gt;0,$L455/86400+DATE(1970,1,1)+IF($L455*1&gt;=$G$5,$G$6,0),)</f>
        <v>0</v>
      </c>
      <c r="B455" s="22" t="e">
        <f>IF($A455&lt;&gt;"",$E455*$F455,)</f>
        <v>#VALUE!</v>
      </c>
      <c r="C455" s="12" t="str">
        <f>IF($A455&lt;&gt;"",MINIFS(Merchant!$A:$A,Merchant!$C:$C,$G$2),)</f>
        <v/>
      </c>
      <c r="D455" s="12" t="s">
        <f>IF($A455&lt;&gt;"",$K455,)</f>
      </c>
      <c r="E455" s="12" t="str">
        <v/>
      </c>
      <c r="F455" s="11" t="str">
        <f>IF($A455&lt;&gt;"",MAXIFS(Token!$C:$C,Token!$A:$A,$D455),)</f>
        <v/>
      </c>
    </row>
    <row r="456">
      <c r="A456" s="32">
        <f>IF(IFERROR($H456,0)*$J456&gt;0,$L456/86400+DATE(1970,1,1)+IF($L456*1&gt;=$G$5,$G$6,0),)</f>
        <v>0</v>
      </c>
      <c r="B456" s="22" t="e">
        <f>IF($A456&lt;&gt;"",$E456*$F456,)</f>
        <v>#VALUE!</v>
      </c>
      <c r="C456" s="12" t="str">
        <f>IF($A456&lt;&gt;"",MINIFS(Merchant!$A:$A,Merchant!$C:$C,$G$2),)</f>
        <v/>
      </c>
      <c r="D456" s="12" t="s">
        <f>IF($A456&lt;&gt;"",$K456,)</f>
      </c>
      <c r="E456" s="12" t="str">
        <v/>
      </c>
      <c r="F456" s="11" t="str">
        <f>IF($A456&lt;&gt;"",MAXIFS(Token!$C:$C,Token!$A:$A,$D456),)</f>
        <v/>
      </c>
    </row>
    <row r="457">
      <c r="A457" s="32">
        <f>IF(IFERROR($H457,0)*$J457&gt;0,$L457/86400+DATE(1970,1,1)+IF($L457*1&gt;=$G$5,$G$6,0),)</f>
        <v>0</v>
      </c>
      <c r="B457" s="22" t="e">
        <f>IF($A457&lt;&gt;"",$E457*$F457,)</f>
        <v>#VALUE!</v>
      </c>
      <c r="C457" s="12" t="str">
        <f>IF($A457&lt;&gt;"",MINIFS(Merchant!$A:$A,Merchant!$C:$C,$G$2),)</f>
        <v/>
      </c>
      <c r="D457" s="12" t="s">
        <f>IF($A457&lt;&gt;"",$K457,)</f>
      </c>
      <c r="E457" s="12" t="str">
        <v/>
      </c>
      <c r="F457" s="11" t="str">
        <f>IF($A457&lt;&gt;"",MAXIFS(Token!$C:$C,Token!$A:$A,$D457),)</f>
        <v/>
      </c>
    </row>
    <row r="458">
      <c r="A458" s="32">
        <f>IF(IFERROR($H458,0)*$J458&gt;0,$L458/86400+DATE(1970,1,1)+IF($L458*1&gt;=$G$5,$G$6,0),)</f>
        <v>0</v>
      </c>
      <c r="B458" s="22" t="e">
        <f>IF($A458&lt;&gt;"",$E458*$F458,)</f>
        <v>#VALUE!</v>
      </c>
      <c r="C458" s="12" t="str">
        <f>IF($A458&lt;&gt;"",MINIFS(Merchant!$A:$A,Merchant!$C:$C,$G$2),)</f>
        <v/>
      </c>
      <c r="D458" s="12" t="s">
        <f>IF($A458&lt;&gt;"",$K458,)</f>
      </c>
      <c r="E458" s="12" t="str">
        <v/>
      </c>
      <c r="F458" s="11" t="str">
        <f>IF($A458&lt;&gt;"",MAXIFS(Token!$C:$C,Token!$A:$A,$D458),)</f>
        <v/>
      </c>
    </row>
    <row r="459">
      <c r="A459" s="32">
        <f>IF(IFERROR($H459,0)*$J459&gt;0,$L459/86400+DATE(1970,1,1)+IF($L459*1&gt;=$G$5,$G$6,0),)</f>
        <v>0</v>
      </c>
      <c r="B459" s="22" t="e">
        <f>IF($A459&lt;&gt;"",$E459*$F459,)</f>
        <v>#VALUE!</v>
      </c>
      <c r="C459" s="12" t="str">
        <f>IF($A459&lt;&gt;"",MINIFS(Merchant!$A:$A,Merchant!$C:$C,$G$2),)</f>
        <v/>
      </c>
      <c r="D459" s="12" t="s">
        <f>IF($A459&lt;&gt;"",$K459,)</f>
      </c>
      <c r="E459" s="12" t="str">
        <v/>
      </c>
      <c r="F459" s="11" t="str">
        <f>IF($A459&lt;&gt;"",MAXIFS(Token!$C:$C,Token!$A:$A,$D459),)</f>
        <v/>
      </c>
    </row>
    <row r="460">
      <c r="A460" s="32">
        <f>IF(IFERROR($H460,0)*$J460&gt;0,$L460/86400+DATE(1970,1,1)+IF($L460*1&gt;=$G$5,$G$6,0),)</f>
        <v>0</v>
      </c>
      <c r="B460" s="22" t="e">
        <f>IF($A460&lt;&gt;"",$E460*$F460,)</f>
        <v>#VALUE!</v>
      </c>
      <c r="C460" s="12" t="str">
        <f>IF($A460&lt;&gt;"",MINIFS(Merchant!$A:$A,Merchant!$C:$C,$G$2),)</f>
        <v/>
      </c>
      <c r="D460" s="12" t="s">
        <f>IF($A460&lt;&gt;"",$K460,)</f>
      </c>
      <c r="E460" s="12" t="str">
        <v/>
      </c>
      <c r="F460" s="11" t="str">
        <f>IF($A460&lt;&gt;"",MAXIFS(Token!$C:$C,Token!$A:$A,$D460),)</f>
        <v/>
      </c>
    </row>
    <row r="461">
      <c r="A461" s="32">
        <f>IF(IFERROR($H461,0)*$J461&gt;0,$L461/86400+DATE(1970,1,1)+IF($L461*1&gt;=$G$5,$G$6,0),)</f>
        <v>0</v>
      </c>
      <c r="B461" s="22" t="e">
        <f>IF($A461&lt;&gt;"",$E461*$F461,)</f>
        <v>#VALUE!</v>
      </c>
      <c r="C461" s="12" t="str">
        <f>IF($A461&lt;&gt;"",MINIFS(Merchant!$A:$A,Merchant!$C:$C,$G$2),)</f>
        <v/>
      </c>
      <c r="D461" s="12" t="s">
        <f>IF($A461&lt;&gt;"",$K461,)</f>
      </c>
      <c r="E461" s="12" t="str">
        <v/>
      </c>
      <c r="F461" s="11" t="str">
        <f>IF($A461&lt;&gt;"",MAXIFS(Token!$C:$C,Token!$A:$A,$D461),)</f>
        <v/>
      </c>
    </row>
    <row r="462">
      <c r="A462" s="32">
        <f>IF(IFERROR($H462,0)*$J462&gt;0,$L462/86400+DATE(1970,1,1)+IF($L462*1&gt;=$G$5,$G$6,0),)</f>
        <v>0</v>
      </c>
      <c r="B462" s="22" t="e">
        <f>IF($A462&lt;&gt;"",$E462*$F462,)</f>
        <v>#VALUE!</v>
      </c>
      <c r="C462" s="12" t="str">
        <f>IF($A462&lt;&gt;"",MINIFS(Merchant!$A:$A,Merchant!$C:$C,$G$2),)</f>
        <v/>
      </c>
      <c r="D462" s="12" t="s">
        <f>IF($A462&lt;&gt;"",$K462,)</f>
      </c>
      <c r="E462" s="12" t="str">
        <v/>
      </c>
      <c r="F462" s="11" t="str">
        <f>IF($A462&lt;&gt;"",MAXIFS(Token!$C:$C,Token!$A:$A,$D462),)</f>
        <v/>
      </c>
    </row>
    <row r="463">
      <c r="A463" s="32">
        <f>IF(IFERROR($H463,0)*$J463&gt;0,$L463/86400+DATE(1970,1,1)+IF($L463*1&gt;=$G$5,$G$6,0),)</f>
        <v>0</v>
      </c>
      <c r="B463" s="22" t="e">
        <f>IF($A463&lt;&gt;"",$E463*$F463,)</f>
        <v>#VALUE!</v>
      </c>
      <c r="C463" s="12" t="str">
        <f>IF($A463&lt;&gt;"",MINIFS(Merchant!$A:$A,Merchant!$C:$C,$G$2),)</f>
        <v/>
      </c>
      <c r="D463" s="12" t="s">
        <f>IF($A463&lt;&gt;"",$K463,)</f>
      </c>
      <c r="E463" s="12" t="str">
        <v/>
      </c>
      <c r="F463" s="11" t="str">
        <f>IF($A463&lt;&gt;"",MAXIFS(Token!$C:$C,Token!$A:$A,$D463),)</f>
        <v/>
      </c>
    </row>
    <row r="464">
      <c r="A464" s="32">
        <f>IF(IFERROR($H464,0)*$J464&gt;0,$L464/86400+DATE(1970,1,1)+IF($L464*1&gt;=$G$5,$G$6,0),)</f>
        <v>0</v>
      </c>
      <c r="B464" s="22" t="e">
        <f>IF($A464&lt;&gt;"",$E464*$F464,)</f>
        <v>#VALUE!</v>
      </c>
      <c r="C464" s="12" t="str">
        <f>IF($A464&lt;&gt;"",MINIFS(Merchant!$A:$A,Merchant!$C:$C,$G$2),)</f>
        <v/>
      </c>
      <c r="D464" s="12" t="s">
        <f>IF($A464&lt;&gt;"",$K464,)</f>
      </c>
      <c r="E464" s="12" t="str">
        <v/>
      </c>
      <c r="F464" s="11" t="str">
        <f>IF($A464&lt;&gt;"",MAXIFS(Token!$C:$C,Token!$A:$A,$D464),)</f>
        <v/>
      </c>
    </row>
    <row r="465">
      <c r="A465" s="32">
        <f>IF(IFERROR($H465,0)*$J465&gt;0,$L465/86400+DATE(1970,1,1)+IF($L465*1&gt;=$G$5,$G$6,0),)</f>
        <v>0</v>
      </c>
      <c r="B465" s="22" t="e">
        <f>IF($A465&lt;&gt;"",$E465*$F465,)</f>
        <v>#VALUE!</v>
      </c>
      <c r="C465" s="12" t="str">
        <f>IF($A465&lt;&gt;"",MINIFS(Merchant!$A:$A,Merchant!$C:$C,$G$2),)</f>
        <v/>
      </c>
      <c r="D465" s="12" t="s">
        <f>IF($A465&lt;&gt;"",$K465,)</f>
      </c>
      <c r="E465" s="12" t="str">
        <v/>
      </c>
      <c r="F465" s="11" t="str">
        <f>IF($A465&lt;&gt;"",MAXIFS(Token!$C:$C,Token!$A:$A,$D465),)</f>
        <v/>
      </c>
    </row>
    <row r="466">
      <c r="A466" s="32">
        <f>IF(IFERROR($H466,0)*$J466&gt;0,$L466/86400+DATE(1970,1,1)+IF($L466*1&gt;=$G$5,$G$6,0),)</f>
        <v>0</v>
      </c>
      <c r="B466" s="22" t="e">
        <f>IF($A466&lt;&gt;"",$E466*$F466,)</f>
        <v>#VALUE!</v>
      </c>
      <c r="C466" s="12" t="str">
        <f>IF($A466&lt;&gt;"",MINIFS(Merchant!$A:$A,Merchant!$C:$C,$G$2),)</f>
        <v/>
      </c>
      <c r="D466" s="12" t="s">
        <f>IF($A466&lt;&gt;"",$K466,)</f>
      </c>
      <c r="E466" s="12" t="str">
        <v/>
      </c>
      <c r="F466" s="11" t="str">
        <f>IF($A466&lt;&gt;"",MAXIFS(Token!$C:$C,Token!$A:$A,$D466),)</f>
        <v/>
      </c>
    </row>
    <row r="467">
      <c r="A467" s="32">
        <f>IF(IFERROR($H467,0)*$J467&gt;0,$L467/86400+DATE(1970,1,1)+IF($L467*1&gt;=$G$5,$G$6,0),)</f>
        <v>0</v>
      </c>
      <c r="B467" s="22" t="e">
        <f>IF($A467&lt;&gt;"",$E467*$F467,)</f>
        <v>#VALUE!</v>
      </c>
      <c r="C467" s="12" t="str">
        <f>IF($A467&lt;&gt;"",MINIFS(Merchant!$A:$A,Merchant!$C:$C,$G$2),)</f>
        <v/>
      </c>
      <c r="D467" s="12" t="s">
        <f>IF($A467&lt;&gt;"",$K467,)</f>
      </c>
      <c r="E467" s="12" t="str">
        <v/>
      </c>
      <c r="F467" s="11" t="str">
        <f>IF($A467&lt;&gt;"",MAXIFS(Token!$C:$C,Token!$A:$A,$D467),)</f>
        <v/>
      </c>
    </row>
    <row r="468">
      <c r="A468" s="32">
        <f>IF(IFERROR($H468,0)*$J468&gt;0,$L468/86400+DATE(1970,1,1)+IF($L468*1&gt;=$G$5,$G$6,0),)</f>
        <v>0</v>
      </c>
      <c r="B468" s="22" t="e">
        <f>IF($A468&lt;&gt;"",$E468*$F468,)</f>
        <v>#VALUE!</v>
      </c>
      <c r="C468" s="12" t="str">
        <f>IF($A468&lt;&gt;"",MINIFS(Merchant!$A:$A,Merchant!$C:$C,$G$2),)</f>
        <v/>
      </c>
      <c r="D468" s="12" t="s">
        <f>IF($A468&lt;&gt;"",$K468,)</f>
      </c>
      <c r="E468" s="12" t="str">
        <v/>
      </c>
      <c r="F468" s="11" t="str">
        <f>IF($A468&lt;&gt;"",MAXIFS(Token!$C:$C,Token!$A:$A,$D468),)</f>
        <v/>
      </c>
    </row>
    <row r="469">
      <c r="A469" s="32">
        <f>IF(IFERROR($H469,0)*$J469&gt;0,$L469/86400+DATE(1970,1,1)+IF($L469*1&gt;=$G$5,$G$6,0),)</f>
        <v>0</v>
      </c>
      <c r="B469" s="22" t="e">
        <f>IF($A469&lt;&gt;"",$E469*$F469,)</f>
        <v>#VALUE!</v>
      </c>
      <c r="C469" s="12" t="str">
        <f>IF($A469&lt;&gt;"",MINIFS(Merchant!$A:$A,Merchant!$C:$C,$G$2),)</f>
        <v/>
      </c>
      <c r="D469" s="12" t="s">
        <f>IF($A469&lt;&gt;"",$K469,)</f>
      </c>
      <c r="E469" s="12" t="str">
        <v/>
      </c>
      <c r="F469" s="11" t="str">
        <f>IF($A469&lt;&gt;"",MAXIFS(Token!$C:$C,Token!$A:$A,$D469),)</f>
        <v/>
      </c>
    </row>
    <row r="470">
      <c r="A470" s="32">
        <f>IF(IFERROR($H470,0)*$J470&gt;0,$L470/86400+DATE(1970,1,1)+IF($L470*1&gt;=$G$5,$G$6,0),)</f>
        <v>0</v>
      </c>
      <c r="B470" s="22" t="e">
        <f>IF($A470&lt;&gt;"",$E470*$F470,)</f>
        <v>#VALUE!</v>
      </c>
      <c r="C470" s="12" t="str">
        <f>IF($A470&lt;&gt;"",MINIFS(Merchant!$A:$A,Merchant!$C:$C,$G$2),)</f>
        <v/>
      </c>
      <c r="D470" s="12" t="s">
        <f>IF($A470&lt;&gt;"",$K470,)</f>
      </c>
      <c r="E470" s="12" t="str">
        <v/>
      </c>
      <c r="F470" s="11" t="str">
        <f>IF($A470&lt;&gt;"",MAXIFS(Token!$C:$C,Token!$A:$A,$D470),)</f>
        <v/>
      </c>
    </row>
    <row r="471">
      <c r="A471" s="32">
        <f>IF(IFERROR($H471,0)*$J471&gt;0,$L471/86400+DATE(1970,1,1)+IF($L471*1&gt;=$G$5,$G$6,0),)</f>
        <v>0</v>
      </c>
      <c r="B471" s="22" t="e">
        <f>IF($A471&lt;&gt;"",$E471*$F471,)</f>
        <v>#VALUE!</v>
      </c>
      <c r="C471" s="12" t="str">
        <f>IF($A471&lt;&gt;"",MINIFS(Merchant!$A:$A,Merchant!$C:$C,$G$2),)</f>
        <v/>
      </c>
      <c r="D471" s="12" t="s">
        <f>IF($A471&lt;&gt;"",$K471,)</f>
      </c>
      <c r="E471" s="12" t="str">
        <v/>
      </c>
      <c r="F471" s="11" t="str">
        <f>IF($A471&lt;&gt;"",MAXIFS(Token!$C:$C,Token!$A:$A,$D471),)</f>
        <v/>
      </c>
    </row>
    <row r="472">
      <c r="A472" s="32">
        <f>IF(IFERROR($H472,0)*$J472&gt;0,$L472/86400+DATE(1970,1,1)+IF($L472*1&gt;=$G$5,$G$6,0),)</f>
        <v>0</v>
      </c>
      <c r="B472" s="22" t="e">
        <f>IF($A472&lt;&gt;"",$E472*$F472,)</f>
        <v>#VALUE!</v>
      </c>
      <c r="C472" s="12" t="str">
        <f>IF($A472&lt;&gt;"",MINIFS(Merchant!$A:$A,Merchant!$C:$C,$G$2),)</f>
        <v/>
      </c>
      <c r="D472" s="12" t="s">
        <f>IF($A472&lt;&gt;"",$K472,)</f>
      </c>
      <c r="E472" s="12" t="str">
        <v/>
      </c>
      <c r="F472" s="11" t="str">
        <f>IF($A472&lt;&gt;"",MAXIFS(Token!$C:$C,Token!$A:$A,$D472),)</f>
        <v/>
      </c>
    </row>
    <row r="473">
      <c r="A473" s="32">
        <f>IF(IFERROR($H473,0)*$J473&gt;0,$L473/86400+DATE(1970,1,1)+IF($L473*1&gt;=$G$5,$G$6,0),)</f>
        <v>0</v>
      </c>
      <c r="B473" s="22" t="e">
        <f>IF($A473&lt;&gt;"",$E473*$F473,)</f>
        <v>#VALUE!</v>
      </c>
      <c r="C473" s="12" t="str">
        <f>IF($A473&lt;&gt;"",MINIFS(Merchant!$A:$A,Merchant!$C:$C,$G$2),)</f>
        <v/>
      </c>
      <c r="D473" s="12" t="s">
        <f>IF($A473&lt;&gt;"",$K473,)</f>
      </c>
      <c r="E473" s="12" t="str">
        <v/>
      </c>
      <c r="F473" s="11" t="str">
        <f>IF($A473&lt;&gt;"",MAXIFS(Token!$C:$C,Token!$A:$A,$D473),)</f>
        <v/>
      </c>
    </row>
    <row r="474">
      <c r="A474" s="32">
        <f>IF(IFERROR($H474,0)*$J474&gt;0,$L474/86400+DATE(1970,1,1)+IF($L474*1&gt;=$G$5,$G$6,0),)</f>
        <v>0</v>
      </c>
      <c r="B474" s="22" t="e">
        <f>IF($A474&lt;&gt;"",$E474*$F474,)</f>
        <v>#VALUE!</v>
      </c>
      <c r="C474" s="12" t="str">
        <f>IF($A474&lt;&gt;"",MINIFS(Merchant!$A:$A,Merchant!$C:$C,$G$2),)</f>
        <v/>
      </c>
      <c r="D474" s="12" t="s">
        <f>IF($A474&lt;&gt;"",$K474,)</f>
      </c>
      <c r="E474" s="12" t="str">
        <v/>
      </c>
      <c r="F474" s="11" t="str">
        <f>IF($A474&lt;&gt;"",MAXIFS(Token!$C:$C,Token!$A:$A,$D474),)</f>
        <v/>
      </c>
    </row>
    <row r="475">
      <c r="A475" s="32">
        <f>IF(IFERROR($H475,0)*$J475&gt;0,$L475/86400+DATE(1970,1,1)+IF($L475*1&gt;=$G$5,$G$6,0),)</f>
        <v>0</v>
      </c>
      <c r="B475" s="22" t="e">
        <f>IF($A475&lt;&gt;"",$E475*$F475,)</f>
        <v>#VALUE!</v>
      </c>
      <c r="C475" s="12" t="str">
        <f>IF($A475&lt;&gt;"",MINIFS(Merchant!$A:$A,Merchant!$C:$C,$G$2),)</f>
        <v/>
      </c>
      <c r="D475" s="12" t="s">
        <f>IF($A475&lt;&gt;"",$K475,)</f>
      </c>
      <c r="E475" s="12" t="str">
        <v/>
      </c>
      <c r="F475" s="11" t="str">
        <f>IF($A475&lt;&gt;"",MAXIFS(Token!$C:$C,Token!$A:$A,$D475),)</f>
        <v/>
      </c>
    </row>
    <row r="476">
      <c r="A476" s="32">
        <f>IF(IFERROR($H476,0)*$J476&gt;0,$L476/86400+DATE(1970,1,1)+IF($L476*1&gt;=$G$5,$G$6,0),)</f>
        <v>0</v>
      </c>
      <c r="B476" s="22" t="e">
        <f>IF($A476&lt;&gt;"",$E476*$F476,)</f>
        <v>#VALUE!</v>
      </c>
      <c r="C476" s="12" t="str">
        <f>IF($A476&lt;&gt;"",MINIFS(Merchant!$A:$A,Merchant!$C:$C,$G$2),)</f>
        <v/>
      </c>
      <c r="D476" s="12" t="s">
        <f>IF($A476&lt;&gt;"",$K476,)</f>
      </c>
      <c r="E476" s="12" t="str">
        <v/>
      </c>
      <c r="F476" s="11" t="str">
        <f>IF($A476&lt;&gt;"",MAXIFS(Token!$C:$C,Token!$A:$A,$D476),)</f>
        <v/>
      </c>
    </row>
    <row r="477">
      <c r="A477" s="32">
        <f>IF(IFERROR($H477,0)*$J477&gt;0,$L477/86400+DATE(1970,1,1)+IF($L477*1&gt;=$G$5,$G$6,0),)</f>
        <v>0</v>
      </c>
      <c r="B477" s="22" t="e">
        <f>IF($A477&lt;&gt;"",$E477*$F477,)</f>
        <v>#VALUE!</v>
      </c>
      <c r="C477" s="12" t="str">
        <f>IF($A477&lt;&gt;"",MINIFS(Merchant!$A:$A,Merchant!$C:$C,$G$2),)</f>
        <v/>
      </c>
      <c r="D477" s="12" t="s">
        <f>IF($A477&lt;&gt;"",$K477,)</f>
      </c>
      <c r="E477" s="12" t="str">
        <v/>
      </c>
      <c r="F477" s="11" t="str">
        <f>IF($A477&lt;&gt;"",MAXIFS(Token!$C:$C,Token!$A:$A,$D477),)</f>
        <v/>
      </c>
    </row>
    <row r="478">
      <c r="A478" s="32">
        <f>IF(IFERROR($H478,0)*$J478&gt;0,$L478/86400+DATE(1970,1,1)+IF($L478*1&gt;=$G$5,$G$6,0),)</f>
        <v>0</v>
      </c>
      <c r="B478" s="22" t="e">
        <f>IF($A478&lt;&gt;"",$E478*$F478,)</f>
        <v>#VALUE!</v>
      </c>
      <c r="C478" s="12" t="str">
        <f>IF($A478&lt;&gt;"",MINIFS(Merchant!$A:$A,Merchant!$C:$C,$G$2),)</f>
        <v/>
      </c>
      <c r="D478" s="12" t="s">
        <f>IF($A478&lt;&gt;"",$K478,)</f>
      </c>
      <c r="E478" s="12" t="str">
        <v/>
      </c>
      <c r="F478" s="11" t="str">
        <f>IF($A478&lt;&gt;"",MAXIFS(Token!$C:$C,Token!$A:$A,$D478),)</f>
        <v/>
      </c>
    </row>
    <row r="479">
      <c r="A479" s="32">
        <f>IF(IFERROR($H479,0)*$J479&gt;0,$L479/86400+DATE(1970,1,1)+IF($L479*1&gt;=$G$5,$G$6,0),)</f>
        <v>0</v>
      </c>
      <c r="B479" s="22" t="e">
        <f>IF($A479&lt;&gt;"",$E479*$F479,)</f>
        <v>#VALUE!</v>
      </c>
      <c r="C479" s="12" t="str">
        <f>IF($A479&lt;&gt;"",MINIFS(Merchant!$A:$A,Merchant!$C:$C,$G$2),)</f>
        <v/>
      </c>
      <c r="D479" s="12" t="s">
        <f>IF($A479&lt;&gt;"",$K479,)</f>
      </c>
      <c r="E479" s="12" t="str">
        <v/>
      </c>
      <c r="F479" s="11" t="str">
        <f>IF($A479&lt;&gt;"",MAXIFS(Token!$C:$C,Token!$A:$A,$D479),)</f>
        <v/>
      </c>
    </row>
    <row r="480">
      <c r="A480" s="32">
        <f>IF(IFERROR($H480,0)*$J480&gt;0,$L480/86400+DATE(1970,1,1)+IF($L480*1&gt;=$G$5,$G$6,0),)</f>
        <v>0</v>
      </c>
      <c r="B480" s="22" t="e">
        <f>IF($A480&lt;&gt;"",$E480*$F480,)</f>
        <v>#VALUE!</v>
      </c>
      <c r="C480" s="12" t="str">
        <f>IF($A480&lt;&gt;"",MINIFS(Merchant!$A:$A,Merchant!$C:$C,$G$2),)</f>
        <v/>
      </c>
      <c r="D480" s="12" t="s">
        <f>IF($A480&lt;&gt;"",$K480,)</f>
      </c>
      <c r="E480" s="12" t="str">
        <v/>
      </c>
      <c r="F480" s="11" t="str">
        <f>IF($A480&lt;&gt;"",MAXIFS(Token!$C:$C,Token!$A:$A,$D480),)</f>
        <v/>
      </c>
    </row>
    <row r="481">
      <c r="A481" s="32">
        <f>IF(IFERROR($H481,0)*$J481&gt;0,$L481/86400+DATE(1970,1,1)+IF($L481*1&gt;=$G$5,$G$6,0),)</f>
        <v>0</v>
      </c>
      <c r="B481" s="22" t="e">
        <f>IF($A481&lt;&gt;"",$E481*$F481,)</f>
        <v>#VALUE!</v>
      </c>
      <c r="C481" s="12" t="str">
        <f>IF($A481&lt;&gt;"",MINIFS(Merchant!$A:$A,Merchant!$C:$C,$G$2),)</f>
        <v/>
      </c>
      <c r="D481" s="12" t="s">
        <f>IF($A481&lt;&gt;"",$K481,)</f>
      </c>
      <c r="E481" s="12" t="str">
        <v/>
      </c>
      <c r="F481" s="11" t="str">
        <f>IF($A481&lt;&gt;"",MAXIFS(Token!$C:$C,Token!$A:$A,$D481),)</f>
        <v/>
      </c>
    </row>
    <row r="482">
      <c r="A482" s="32">
        <f>IF(IFERROR($H482,0)*$J482&gt;0,$L482/86400+DATE(1970,1,1)+IF($L482*1&gt;=$G$5,$G$6,0),)</f>
        <v>0</v>
      </c>
      <c r="B482" s="22" t="e">
        <f>IF($A482&lt;&gt;"",$E482*$F482,)</f>
        <v>#VALUE!</v>
      </c>
      <c r="C482" s="12" t="str">
        <f>IF($A482&lt;&gt;"",MINIFS(Merchant!$A:$A,Merchant!$C:$C,$G$2),)</f>
        <v/>
      </c>
      <c r="D482" s="12" t="s">
        <f>IF($A482&lt;&gt;"",$K482,)</f>
      </c>
      <c r="E482" s="12" t="str">
        <v/>
      </c>
      <c r="F482" s="11" t="str">
        <f>IF($A482&lt;&gt;"",MAXIFS(Token!$C:$C,Token!$A:$A,$D482),)</f>
        <v/>
      </c>
    </row>
    <row r="483">
      <c r="A483" s="32">
        <f>IF(IFERROR($H483,0)*$J483&gt;0,$L483/86400+DATE(1970,1,1)+IF($L483*1&gt;=$G$5,$G$6,0),)</f>
        <v>0</v>
      </c>
      <c r="B483" s="22" t="e">
        <f>IF($A483&lt;&gt;"",$E483*$F483,)</f>
        <v>#VALUE!</v>
      </c>
      <c r="C483" s="12" t="str">
        <f>IF($A483&lt;&gt;"",MINIFS(Merchant!$A:$A,Merchant!$C:$C,$G$2),)</f>
        <v/>
      </c>
      <c r="D483" s="12" t="s">
        <f>IF($A483&lt;&gt;"",$K483,)</f>
      </c>
      <c r="E483" s="12" t="str">
        <v/>
      </c>
      <c r="F483" s="11" t="str">
        <f>IF($A483&lt;&gt;"",MAXIFS(Token!$C:$C,Token!$A:$A,$D483),)</f>
        <v/>
      </c>
    </row>
    <row r="484">
      <c r="A484" s="32">
        <f>IF(IFERROR($H484,0)*$J484&gt;0,$L484/86400+DATE(1970,1,1)+IF($L484*1&gt;=$G$5,$G$6,0),)</f>
        <v>0</v>
      </c>
      <c r="B484" s="22" t="e">
        <f>IF($A484&lt;&gt;"",$E484*$F484,)</f>
        <v>#VALUE!</v>
      </c>
      <c r="C484" s="12" t="str">
        <f>IF($A484&lt;&gt;"",MINIFS(Merchant!$A:$A,Merchant!$C:$C,$G$2),)</f>
        <v/>
      </c>
      <c r="D484" s="12" t="s">
        <f>IF($A484&lt;&gt;"",$K484,)</f>
      </c>
      <c r="E484" s="12" t="str">
        <v/>
      </c>
      <c r="F484" s="11" t="str">
        <f>IF($A484&lt;&gt;"",MAXIFS(Token!$C:$C,Token!$A:$A,$D484),)</f>
        <v/>
      </c>
    </row>
    <row r="485">
      <c r="A485" s="32">
        <f>IF(IFERROR($H485,0)*$J485&gt;0,$L485/86400+DATE(1970,1,1)+IF($L485*1&gt;=$G$5,$G$6,0),)</f>
        <v>0</v>
      </c>
      <c r="B485" s="22" t="e">
        <f>IF($A485&lt;&gt;"",$E485*$F485,)</f>
        <v>#VALUE!</v>
      </c>
      <c r="C485" s="12" t="str">
        <f>IF($A485&lt;&gt;"",MINIFS(Merchant!$A:$A,Merchant!$C:$C,$G$2),)</f>
        <v/>
      </c>
      <c r="D485" s="12" t="s">
        <f>IF($A485&lt;&gt;"",$K485,)</f>
      </c>
      <c r="E485" s="12" t="str">
        <v/>
      </c>
      <c r="F485" s="11" t="str">
        <f>IF($A485&lt;&gt;"",MAXIFS(Token!$C:$C,Token!$A:$A,$D485),)</f>
        <v/>
      </c>
    </row>
    <row r="486">
      <c r="A486" s="32">
        <f>IF(IFERROR($H486,0)*$J486&gt;0,$L486/86400+DATE(1970,1,1)+IF($L486*1&gt;=$G$5,$G$6,0),)</f>
        <v>0</v>
      </c>
      <c r="B486" s="22" t="e">
        <f>IF($A486&lt;&gt;"",$E486*$F486,)</f>
        <v>#VALUE!</v>
      </c>
      <c r="C486" s="12" t="str">
        <f>IF($A486&lt;&gt;"",MINIFS(Merchant!$A:$A,Merchant!$C:$C,$G$2),)</f>
        <v/>
      </c>
      <c r="D486" s="12" t="s">
        <f>IF($A486&lt;&gt;"",$K486,)</f>
      </c>
      <c r="E486" s="12" t="str">
        <v/>
      </c>
      <c r="F486" s="11" t="str">
        <f>IF($A486&lt;&gt;"",MAXIFS(Token!$C:$C,Token!$A:$A,$D486),)</f>
        <v/>
      </c>
    </row>
    <row r="487">
      <c r="A487" s="32">
        <f>IF(IFERROR($H487,0)*$J487&gt;0,$L487/86400+DATE(1970,1,1)+IF($L487*1&gt;=$G$5,$G$6,0),)</f>
        <v>0</v>
      </c>
      <c r="B487" s="22" t="e">
        <f>IF($A487&lt;&gt;"",$E487*$F487,)</f>
        <v>#VALUE!</v>
      </c>
      <c r="C487" s="12" t="str">
        <f>IF($A487&lt;&gt;"",MINIFS(Merchant!$A:$A,Merchant!$C:$C,$G$2),)</f>
        <v/>
      </c>
      <c r="D487" s="12" t="s">
        <f>IF($A487&lt;&gt;"",$K487,)</f>
      </c>
      <c r="E487" s="12" t="str">
        <v/>
      </c>
      <c r="F487" s="11" t="str">
        <f>IF($A487&lt;&gt;"",MAXIFS(Token!$C:$C,Token!$A:$A,$D487),)</f>
        <v/>
      </c>
    </row>
    <row r="488">
      <c r="A488" s="32">
        <f>IF(IFERROR($H488,0)*$J488&gt;0,$L488/86400+DATE(1970,1,1)+IF($L488*1&gt;=$G$5,$G$6,0),)</f>
        <v>0</v>
      </c>
      <c r="B488" s="22" t="e">
        <f>IF($A488&lt;&gt;"",$E488*$F488,)</f>
        <v>#VALUE!</v>
      </c>
      <c r="C488" s="12" t="str">
        <f>IF($A488&lt;&gt;"",MINIFS(Merchant!$A:$A,Merchant!$C:$C,$G$2),)</f>
        <v/>
      </c>
      <c r="D488" s="12" t="s">
        <f>IF($A488&lt;&gt;"",$K488,)</f>
      </c>
      <c r="E488" s="12" t="str">
        <v/>
      </c>
      <c r="F488" s="11" t="str">
        <f>IF($A488&lt;&gt;"",MAXIFS(Token!$C:$C,Token!$A:$A,$D488),)</f>
        <v/>
      </c>
    </row>
    <row r="489">
      <c r="A489" s="32">
        <f>IF(IFERROR($H489,0)*$J489&gt;0,$L489/86400+DATE(1970,1,1)+IF($L489*1&gt;=$G$5,$G$6,0),)</f>
        <v>0</v>
      </c>
      <c r="B489" s="22" t="e">
        <f>IF($A489&lt;&gt;"",$E489*$F489,)</f>
        <v>#VALUE!</v>
      </c>
      <c r="C489" s="12" t="str">
        <f>IF($A489&lt;&gt;"",MINIFS(Merchant!$A:$A,Merchant!$C:$C,$G$2),)</f>
        <v/>
      </c>
      <c r="D489" s="12" t="s">
        <f>IF($A489&lt;&gt;"",$K489,)</f>
      </c>
      <c r="E489" s="12" t="str">
        <v/>
      </c>
      <c r="F489" s="11" t="str">
        <f>IF($A489&lt;&gt;"",MAXIFS(Token!$C:$C,Token!$A:$A,$D489),)</f>
        <v/>
      </c>
    </row>
    <row r="490">
      <c r="A490" s="32">
        <f>IF(IFERROR($H490,0)*$J490&gt;0,$L490/86400+DATE(1970,1,1)+IF($L490*1&gt;=$G$5,$G$6,0),)</f>
        <v>0</v>
      </c>
      <c r="B490" s="22" t="e">
        <f>IF($A490&lt;&gt;"",$E490*$F490,)</f>
        <v>#VALUE!</v>
      </c>
      <c r="C490" s="12" t="str">
        <f>IF($A490&lt;&gt;"",MINIFS(Merchant!$A:$A,Merchant!$C:$C,$G$2),)</f>
        <v/>
      </c>
      <c r="D490" s="12" t="s">
        <f>IF($A490&lt;&gt;"",$K490,)</f>
      </c>
      <c r="E490" s="12" t="str">
        <v/>
      </c>
      <c r="F490" s="11" t="str">
        <f>IF($A490&lt;&gt;"",MAXIFS(Token!$C:$C,Token!$A:$A,$D490),)</f>
        <v/>
      </c>
    </row>
    <row r="491">
      <c r="A491" s="32">
        <f>IF(IFERROR($H491,0)*$J491&gt;0,$L491/86400+DATE(1970,1,1)+IF($L491*1&gt;=$G$5,$G$6,0),)</f>
        <v>0</v>
      </c>
      <c r="B491" s="22" t="e">
        <f>IF($A491&lt;&gt;"",$E491*$F491,)</f>
        <v>#VALUE!</v>
      </c>
      <c r="C491" s="12" t="str">
        <f>IF($A491&lt;&gt;"",MINIFS(Merchant!$A:$A,Merchant!$C:$C,$G$2),)</f>
        <v/>
      </c>
      <c r="D491" s="12" t="s">
        <f>IF($A491&lt;&gt;"",$K491,)</f>
      </c>
      <c r="E491" s="12" t="str">
        <v/>
      </c>
      <c r="F491" s="11" t="str">
        <f>IF($A491&lt;&gt;"",MAXIFS(Token!$C:$C,Token!$A:$A,$D491),)</f>
        <v/>
      </c>
    </row>
    <row r="492">
      <c r="A492" s="32">
        <f>IF(IFERROR($H492,0)*$J492&gt;0,$L492/86400+DATE(1970,1,1)+IF($L492*1&gt;=$G$5,$G$6,0),)</f>
        <v>0</v>
      </c>
      <c r="B492" s="22" t="e">
        <f>IF($A492&lt;&gt;"",$E492*$F492,)</f>
        <v>#VALUE!</v>
      </c>
      <c r="C492" s="12" t="str">
        <f>IF($A492&lt;&gt;"",MINIFS(Merchant!$A:$A,Merchant!$C:$C,$G$2),)</f>
        <v/>
      </c>
      <c r="D492" s="12" t="s">
        <f>IF($A492&lt;&gt;"",$K492,)</f>
      </c>
      <c r="E492" s="12" t="str">
        <v/>
      </c>
      <c r="F492" s="11" t="str">
        <f>IF($A492&lt;&gt;"",MAXIFS(Token!$C:$C,Token!$A:$A,$D492),)</f>
        <v/>
      </c>
    </row>
    <row r="493">
      <c r="A493" s="32">
        <f>IF(IFERROR($H493,0)*$J493&gt;0,$L493/86400+DATE(1970,1,1)+IF($L493*1&gt;=$G$5,$G$6,0),)</f>
        <v>0</v>
      </c>
      <c r="B493" s="22" t="e">
        <f>IF($A493&lt;&gt;"",$E493*$F493,)</f>
        <v>#VALUE!</v>
      </c>
      <c r="C493" s="12" t="str">
        <f>IF($A493&lt;&gt;"",MINIFS(Merchant!$A:$A,Merchant!$C:$C,$G$2),)</f>
        <v/>
      </c>
      <c r="D493" s="12" t="s">
        <f>IF($A493&lt;&gt;"",$K493,)</f>
      </c>
      <c r="E493" s="12" t="str">
        <v/>
      </c>
      <c r="F493" s="11" t="str">
        <f>IF($A493&lt;&gt;"",MAXIFS(Token!$C:$C,Token!$A:$A,$D493),)</f>
        <v/>
      </c>
    </row>
    <row r="494">
      <c r="A494" s="32">
        <f>IF(IFERROR($H494,0)*$J494&gt;0,$L494/86400+DATE(1970,1,1)+IF($L494*1&gt;=$G$5,$G$6,0),)</f>
        <v>0</v>
      </c>
      <c r="B494" s="22" t="e">
        <f>IF($A494&lt;&gt;"",$E494*$F494,)</f>
        <v>#VALUE!</v>
      </c>
      <c r="C494" s="12" t="str">
        <f>IF($A494&lt;&gt;"",MINIFS(Merchant!$A:$A,Merchant!$C:$C,$G$2),)</f>
        <v/>
      </c>
      <c r="D494" s="12" t="s">
        <f>IF($A494&lt;&gt;"",$K494,)</f>
      </c>
      <c r="E494" s="12" t="str">
        <v/>
      </c>
      <c r="F494" s="11" t="str">
        <f>IF($A494&lt;&gt;"",MAXIFS(Token!$C:$C,Token!$A:$A,$D494),)</f>
        <v/>
      </c>
    </row>
    <row r="495">
      <c r="A495" s="32">
        <f>IF(IFERROR($H495,0)*$J495&gt;0,$L495/86400+DATE(1970,1,1)+IF($L495*1&gt;=$G$5,$G$6,0),)</f>
        <v>0</v>
      </c>
      <c r="B495" s="22" t="e">
        <f>IF($A495&lt;&gt;"",$E495*$F495,)</f>
        <v>#VALUE!</v>
      </c>
      <c r="C495" s="12" t="str">
        <f>IF($A495&lt;&gt;"",MINIFS(Merchant!$A:$A,Merchant!$C:$C,$G$2),)</f>
        <v/>
      </c>
      <c r="D495" s="12" t="s">
        <f>IF($A495&lt;&gt;"",$K495,)</f>
      </c>
      <c r="E495" s="12" t="str">
        <v/>
      </c>
      <c r="F495" s="11" t="str">
        <f>IF($A495&lt;&gt;"",MAXIFS(Token!$C:$C,Token!$A:$A,$D495),)</f>
        <v/>
      </c>
    </row>
    <row r="496">
      <c r="A496" s="32">
        <f>IF(IFERROR($H496,0)*$J496&gt;0,$L496/86400+DATE(1970,1,1)+IF($L496*1&gt;=$G$5,$G$6,0),)</f>
        <v>0</v>
      </c>
      <c r="B496" s="22" t="e">
        <f>IF($A496&lt;&gt;"",$E496*$F496,)</f>
        <v>#VALUE!</v>
      </c>
      <c r="C496" s="12" t="str">
        <f>IF($A496&lt;&gt;"",MINIFS(Merchant!$A:$A,Merchant!$C:$C,$G$2),)</f>
        <v/>
      </c>
      <c r="D496" s="12" t="s">
        <f>IF($A496&lt;&gt;"",$K496,)</f>
      </c>
      <c r="E496" s="12" t="str">
        <v/>
      </c>
      <c r="F496" s="11" t="str">
        <f>IF($A496&lt;&gt;"",MAXIFS(Token!$C:$C,Token!$A:$A,$D496),)</f>
        <v/>
      </c>
    </row>
    <row r="497">
      <c r="A497" s="32">
        <f>IF(IFERROR($H497,0)*$J497&gt;0,$L497/86400+DATE(1970,1,1)+IF($L497*1&gt;=$G$5,$G$6,0),)</f>
        <v>0</v>
      </c>
      <c r="B497" s="22" t="e">
        <f>IF($A497&lt;&gt;"",$E497*$F497,)</f>
        <v>#VALUE!</v>
      </c>
      <c r="C497" s="12" t="str">
        <f>IF($A497&lt;&gt;"",MINIFS(Merchant!$A:$A,Merchant!$C:$C,$G$2),)</f>
        <v/>
      </c>
      <c r="D497" s="12" t="s">
        <f>IF($A497&lt;&gt;"",$K497,)</f>
      </c>
      <c r="E497" s="12" t="str">
        <v/>
      </c>
      <c r="F497" s="11" t="str">
        <f>IF($A497&lt;&gt;"",MAXIFS(Token!$C:$C,Token!$A:$A,$D497),)</f>
        <v/>
      </c>
    </row>
    <row r="498">
      <c r="A498" s="32">
        <f>IF(IFERROR($H498,0)*$J498&gt;0,$L498/86400+DATE(1970,1,1)+IF($L498*1&gt;=$G$5,$G$6,0),)</f>
        <v>0</v>
      </c>
      <c r="B498" s="22" t="e">
        <f>IF($A498&lt;&gt;"",$E498*$F498,)</f>
        <v>#VALUE!</v>
      </c>
      <c r="C498" s="12" t="str">
        <f>IF($A498&lt;&gt;"",MINIFS(Merchant!$A:$A,Merchant!$C:$C,$G$2),)</f>
        <v/>
      </c>
      <c r="D498" s="12" t="s">
        <f>IF($A498&lt;&gt;"",$K498,)</f>
      </c>
      <c r="E498" s="12" t="str">
        <v/>
      </c>
      <c r="F498" s="11" t="str">
        <f>IF($A498&lt;&gt;"",MAXIFS(Token!$C:$C,Token!$A:$A,$D498),)</f>
        <v/>
      </c>
    </row>
    <row r="499">
      <c r="A499" s="32">
        <f>IF(IFERROR($H499,0)*$J499&gt;0,$L499/86400+DATE(1970,1,1)+IF($L499*1&gt;=$G$5,$G$6,0),)</f>
        <v>0</v>
      </c>
      <c r="B499" s="22" t="e">
        <f>IF($A499&lt;&gt;"",$E499*$F499,)</f>
        <v>#VALUE!</v>
      </c>
      <c r="C499" s="12" t="str">
        <f>IF($A499&lt;&gt;"",MINIFS(Merchant!$A:$A,Merchant!$C:$C,$G$2),)</f>
        <v/>
      </c>
      <c r="D499" s="12" t="s">
        <f>IF($A499&lt;&gt;"",$K499,)</f>
      </c>
      <c r="E499" s="12" t="str">
        <v/>
      </c>
      <c r="F499" s="11" t="str">
        <f>IF($A499&lt;&gt;"",MAXIFS(Token!$C:$C,Token!$A:$A,$D499),)</f>
        <v/>
      </c>
    </row>
    <row r="500">
      <c r="A500" s="32">
        <f>IF(IFERROR($H500,0)*$J500&gt;0,$L500/86400+DATE(1970,1,1)+IF($L500*1&gt;=$G$5,$G$6,0),)</f>
        <v>0</v>
      </c>
      <c r="B500" s="22" t="e">
        <f>IF($A500&lt;&gt;"",$E500*$F500,)</f>
        <v>#VALUE!</v>
      </c>
      <c r="C500" s="12" t="str">
        <f>IF($A500&lt;&gt;"",MINIFS(Merchant!$A:$A,Merchant!$C:$C,$G$2),)</f>
        <v/>
      </c>
      <c r="D500" s="12" t="s">
        <f>IF($A500&lt;&gt;"",$K500,)</f>
      </c>
      <c r="E500" s="12" t="str">
        <v/>
      </c>
      <c r="F500" s="11" t="str">
        <f>IF($A500&lt;&gt;"",MAXIFS(Token!$C:$C,Token!$A:$A,$D500),)</f>
        <v/>
      </c>
    </row>
    <row r="501">
      <c r="A501" s="32">
        <f>IF(IFERROR($H501,0)*$J501&gt;0,$L501/86400+DATE(1970,1,1)+IF($L501*1&gt;=$G$5,$G$6,0),)</f>
        <v>0</v>
      </c>
      <c r="B501" s="22" t="e">
        <f>IF($A501&lt;&gt;"",$E501*$F501,)</f>
        <v>#VALUE!</v>
      </c>
      <c r="C501" s="12" t="str">
        <f>IF($A501&lt;&gt;"",MINIFS(Merchant!$A:$A,Merchant!$C:$C,$G$2),)</f>
        <v/>
      </c>
      <c r="D501" s="12" t="s">
        <f>IF($A501&lt;&gt;"",$K501,)</f>
      </c>
      <c r="E501" s="12" t="str">
        <v/>
      </c>
      <c r="F501" s="11" t="str">
        <f>IF($A501&lt;&gt;"",MAXIFS(Token!$C:$C,Token!$A:$A,$D501),)</f>
        <v/>
      </c>
    </row>
    <row r="502">
      <c r="A502" s="32">
        <f>IF(IFERROR($H502,0)*$J502&gt;0,$L502/86400+DATE(1970,1,1)+IF($L502*1&gt;=$G$5,$G$6,0),)</f>
        <v>0</v>
      </c>
      <c r="B502" s="22" t="e">
        <f>IF($A502&lt;&gt;"",$E502*$F502,)</f>
        <v>#VALUE!</v>
      </c>
      <c r="C502" s="12" t="str">
        <f>IF($A502&lt;&gt;"",MINIFS(Merchant!$A:$A,Merchant!$C:$C,$G$2),)</f>
        <v/>
      </c>
      <c r="D502" s="12" t="s">
        <f>IF($A502&lt;&gt;"",$K502,)</f>
      </c>
      <c r="E502" s="12" t="str">
        <v/>
      </c>
      <c r="F502" s="11" t="str">
        <f>IF($A502&lt;&gt;"",MAXIFS(Token!$C:$C,Token!$A:$A,$D502),)</f>
        <v/>
      </c>
    </row>
    <row r="503">
      <c r="A503" s="32">
        <f>IF(IFERROR($H503,0)*$J503&gt;0,$L503/86400+DATE(1970,1,1)+IF($L503*1&gt;=$G$5,$G$6,0),)</f>
        <v>0</v>
      </c>
      <c r="B503" s="22" t="e">
        <f>IF($A503&lt;&gt;"",$E503*$F503,)</f>
        <v>#VALUE!</v>
      </c>
      <c r="C503" s="12" t="str">
        <f>IF($A503&lt;&gt;"",MINIFS(Merchant!$A:$A,Merchant!$C:$C,$G$2),)</f>
        <v/>
      </c>
      <c r="D503" s="12" t="s">
        <f>IF($A503&lt;&gt;"",$K503,)</f>
      </c>
      <c r="E503" s="12" t="str">
        <v/>
      </c>
      <c r="F503" s="11" t="str">
        <f>IF($A503&lt;&gt;"",MAXIFS(Token!$C:$C,Token!$A:$A,$D503),)</f>
        <v/>
      </c>
    </row>
    <row r="504">
      <c r="A504" s="32">
        <f>IF(IFERROR($H504,0)*$J504&gt;0,$L504/86400+DATE(1970,1,1)+IF($L504*1&gt;=$G$5,$G$6,0),)</f>
        <v>0</v>
      </c>
      <c r="B504" s="22" t="e">
        <f>IF($A504&lt;&gt;"",$E504*$F504,)</f>
        <v>#VALUE!</v>
      </c>
      <c r="C504" s="12" t="str">
        <f>IF($A504&lt;&gt;"",MINIFS(Merchant!$A:$A,Merchant!$C:$C,$G$2),)</f>
        <v/>
      </c>
      <c r="D504" s="12" t="s">
        <f>IF($A504&lt;&gt;"",$K504,)</f>
      </c>
      <c r="E504" s="12" t="str">
        <v/>
      </c>
      <c r="F504" s="11" t="str">
        <f>IF($A504&lt;&gt;"",MAXIFS(Token!$C:$C,Token!$A:$A,$D504),)</f>
        <v/>
      </c>
    </row>
    <row r="505">
      <c r="A505" s="32">
        <f>IF(IFERROR($H505,0)*$J505&gt;0,$L505/86400+DATE(1970,1,1)+IF($L505*1&gt;=$G$5,$G$6,0),)</f>
        <v>0</v>
      </c>
      <c r="B505" s="22" t="e">
        <f>IF($A505&lt;&gt;"",$E505*$F505,)</f>
        <v>#VALUE!</v>
      </c>
      <c r="C505" s="12" t="str">
        <f>IF($A505&lt;&gt;"",MINIFS(Merchant!$A:$A,Merchant!$C:$C,$G$2),)</f>
        <v/>
      </c>
      <c r="D505" s="12" t="s">
        <f>IF($A505&lt;&gt;"",$K505,)</f>
      </c>
      <c r="E505" s="12" t="str">
        <v/>
      </c>
      <c r="F505" s="11" t="str">
        <f>IF($A505&lt;&gt;"",MAXIFS(Token!$C:$C,Token!$A:$A,$D505),)</f>
        <v/>
      </c>
    </row>
    <row r="506">
      <c r="A506" s="32">
        <f>IF(IFERROR($H506,0)*$J506&gt;0,$L506/86400+DATE(1970,1,1)+IF($L506*1&gt;=$G$5,$G$6,0),)</f>
        <v>0</v>
      </c>
      <c r="B506" s="22" t="e">
        <f>IF($A506&lt;&gt;"",$E506*$F506,)</f>
        <v>#VALUE!</v>
      </c>
      <c r="C506" s="12" t="str">
        <f>IF($A506&lt;&gt;"",MINIFS(Merchant!$A:$A,Merchant!$C:$C,$G$2),)</f>
        <v/>
      </c>
      <c r="D506" s="12" t="s">
        <f>IF($A506&lt;&gt;"",$K506,)</f>
      </c>
      <c r="E506" s="12" t="str">
        <v/>
      </c>
      <c r="F506" s="11" t="str">
        <f>IF($A506&lt;&gt;"",MAXIFS(Token!$C:$C,Token!$A:$A,$D506),)</f>
        <v/>
      </c>
    </row>
    <row r="507">
      <c r="A507" s="32">
        <f>IF(IFERROR($H507,0)*$J507&gt;0,$L507/86400+DATE(1970,1,1)+IF($L507*1&gt;=$G$5,$G$6,0),)</f>
        <v>0</v>
      </c>
      <c r="B507" s="22" t="e">
        <f>IF($A507&lt;&gt;"",$E507*$F507,)</f>
        <v>#VALUE!</v>
      </c>
      <c r="C507" s="12" t="str">
        <f>IF($A507&lt;&gt;"",MINIFS(Merchant!$A:$A,Merchant!$C:$C,$G$2),)</f>
        <v/>
      </c>
      <c r="D507" s="12" t="s">
        <f>IF($A507&lt;&gt;"",$K507,)</f>
      </c>
      <c r="E507" s="12" t="str">
        <v/>
      </c>
      <c r="F507" s="11" t="str">
        <f>IF($A507&lt;&gt;"",MAXIFS(Token!$C:$C,Token!$A:$A,$D507),)</f>
        <v/>
      </c>
    </row>
    <row r="508">
      <c r="A508" s="32">
        <f>IF(IFERROR($H508,0)*$J508&gt;0,$L508/86400+DATE(1970,1,1)+IF($L508*1&gt;=$G$5,$G$6,0),)</f>
        <v>0</v>
      </c>
      <c r="B508" s="22" t="e">
        <f>IF($A508&lt;&gt;"",$E508*$F508,)</f>
        <v>#VALUE!</v>
      </c>
      <c r="C508" s="12" t="str">
        <f>IF($A508&lt;&gt;"",MINIFS(Merchant!$A:$A,Merchant!$C:$C,$G$2),)</f>
        <v/>
      </c>
      <c r="D508" s="12" t="s">
        <f>IF($A508&lt;&gt;"",$K508,)</f>
      </c>
      <c r="E508" s="12" t="str">
        <v/>
      </c>
      <c r="F508" s="11" t="str">
        <f>IF($A508&lt;&gt;"",MAXIFS(Token!$C:$C,Token!$A:$A,$D508),)</f>
        <v/>
      </c>
    </row>
    <row r="509">
      <c r="A509" s="32">
        <f>IF(IFERROR($H509,0)*$J509&gt;0,$L509/86400+DATE(1970,1,1)+IF($L509*1&gt;=$G$5,$G$6,0),)</f>
        <v>0</v>
      </c>
      <c r="B509" s="22" t="e">
        <f>IF($A509&lt;&gt;"",$E509*$F509,)</f>
        <v>#VALUE!</v>
      </c>
      <c r="C509" s="12" t="str">
        <f>IF($A509&lt;&gt;"",MINIFS(Merchant!$A:$A,Merchant!$C:$C,$G$2),)</f>
        <v/>
      </c>
      <c r="D509" s="12" t="s">
        <f>IF($A509&lt;&gt;"",$K509,)</f>
      </c>
      <c r="E509" s="12" t="str">
        <v/>
      </c>
      <c r="F509" s="11" t="str">
        <f>IF($A509&lt;&gt;"",MAXIFS(Token!$C:$C,Token!$A:$A,$D509),)</f>
        <v/>
      </c>
    </row>
    <row r="510">
      <c r="A510" s="32">
        <f>IF(IFERROR($H510,0)*$J510&gt;0,$L510/86400+DATE(1970,1,1)+IF($L510*1&gt;=$G$5,$G$6,0),)</f>
        <v>0</v>
      </c>
      <c r="B510" s="22" t="e">
        <f>IF($A510&lt;&gt;"",$E510*$F510,)</f>
        <v>#VALUE!</v>
      </c>
      <c r="C510" s="12" t="str">
        <f>IF($A510&lt;&gt;"",MINIFS(Merchant!$A:$A,Merchant!$C:$C,$G$2),)</f>
        <v/>
      </c>
      <c r="D510" s="12" t="s">
        <f>IF($A510&lt;&gt;"",$K510,)</f>
      </c>
      <c r="E510" s="12" t="str">
        <v/>
      </c>
      <c r="F510" s="11" t="str">
        <f>IF($A510&lt;&gt;"",MAXIFS(Token!$C:$C,Token!$A:$A,$D510),)</f>
        <v/>
      </c>
    </row>
    <row r="511">
      <c r="A511" s="32">
        <f>IF(IFERROR($H511,0)*$J511&gt;0,$L511/86400+DATE(1970,1,1)+IF($L511*1&gt;=$G$5,$G$6,0),)</f>
        <v>0</v>
      </c>
      <c r="B511" s="22" t="e">
        <f>IF($A511&lt;&gt;"",$E511*$F511,)</f>
        <v>#VALUE!</v>
      </c>
      <c r="C511" s="12" t="str">
        <f>IF($A511&lt;&gt;"",MINIFS(Merchant!$A:$A,Merchant!$C:$C,$G$2),)</f>
        <v/>
      </c>
      <c r="D511" s="12" t="s">
        <f>IF($A511&lt;&gt;"",$K511,)</f>
      </c>
      <c r="E511" s="12" t="str">
        <v/>
      </c>
      <c r="F511" s="11" t="str">
        <f>IF($A511&lt;&gt;"",MAXIFS(Token!$C:$C,Token!$A:$A,$D511),)</f>
        <v/>
      </c>
    </row>
    <row r="512">
      <c r="A512" s="32">
        <f>IF(IFERROR($H512,0)*$J512&gt;0,$L512/86400+DATE(1970,1,1)+IF($L512*1&gt;=$G$5,$G$6,0),)</f>
        <v>0</v>
      </c>
      <c r="B512" s="22" t="e">
        <f>IF($A512&lt;&gt;"",$E512*$F512,)</f>
        <v>#VALUE!</v>
      </c>
      <c r="C512" s="12" t="str">
        <f>IF($A512&lt;&gt;"",MINIFS(Merchant!$A:$A,Merchant!$C:$C,$G$2),)</f>
        <v/>
      </c>
      <c r="D512" s="12" t="s">
        <f>IF($A512&lt;&gt;"",$K512,)</f>
      </c>
      <c r="E512" s="12" t="str">
        <v/>
      </c>
      <c r="F512" s="11" t="str">
        <f>IF($A512&lt;&gt;"",MAXIFS(Token!$C:$C,Token!$A:$A,$D512),)</f>
        <v/>
      </c>
    </row>
    <row r="513">
      <c r="A513" s="32">
        <f>IF(IFERROR($H513,0)*$J513&gt;0,$L513/86400+DATE(1970,1,1)+IF($L513*1&gt;=$G$5,$G$6,0),)</f>
        <v>0</v>
      </c>
      <c r="B513" s="22" t="e">
        <f>IF($A513&lt;&gt;"",$E513*$F513,)</f>
        <v>#VALUE!</v>
      </c>
      <c r="C513" s="12" t="str">
        <f>IF($A513&lt;&gt;"",MINIFS(Merchant!$A:$A,Merchant!$C:$C,$G$2),)</f>
        <v/>
      </c>
      <c r="D513" s="12" t="s">
        <f>IF($A513&lt;&gt;"",$K513,)</f>
      </c>
      <c r="E513" s="12" t="str">
        <v/>
      </c>
      <c r="F513" s="11" t="str">
        <f>IF($A513&lt;&gt;"",MAXIFS(Token!$C:$C,Token!$A:$A,$D513),)</f>
        <v/>
      </c>
    </row>
    <row r="514">
      <c r="A514" s="32">
        <f>IF(IFERROR($H514,0)*$J514&gt;0,$L514/86400+DATE(1970,1,1)+IF($L514*1&gt;=$G$5,$G$6,0),)</f>
        <v>0</v>
      </c>
      <c r="B514" s="22" t="e">
        <f>IF($A514&lt;&gt;"",$E514*$F514,)</f>
        <v>#VALUE!</v>
      </c>
      <c r="C514" s="12" t="str">
        <f>IF($A514&lt;&gt;"",MINIFS(Merchant!$A:$A,Merchant!$C:$C,$G$2),)</f>
        <v/>
      </c>
      <c r="D514" s="12" t="s">
        <f>IF($A514&lt;&gt;"",$K514,)</f>
      </c>
      <c r="E514" s="12" t="str">
        <v/>
      </c>
      <c r="F514" s="11" t="str">
        <f>IF($A514&lt;&gt;"",MAXIFS(Token!$C:$C,Token!$A:$A,$D514),)</f>
        <v/>
      </c>
    </row>
    <row r="515">
      <c r="A515" s="32">
        <f>IF(IFERROR($H515,0)*$J515&gt;0,$L515/86400+DATE(1970,1,1)+IF($L515*1&gt;=$G$5,$G$6,0),)</f>
        <v>0</v>
      </c>
      <c r="B515" s="22" t="e">
        <f>IF($A515&lt;&gt;"",$E515*$F515,)</f>
        <v>#VALUE!</v>
      </c>
      <c r="C515" s="12" t="str">
        <f>IF($A515&lt;&gt;"",MINIFS(Merchant!$A:$A,Merchant!$C:$C,$G$2),)</f>
        <v/>
      </c>
      <c r="D515" s="12" t="s">
        <f>IF($A515&lt;&gt;"",$K515,)</f>
      </c>
      <c r="E515" s="12" t="str">
        <v/>
      </c>
      <c r="F515" s="11" t="str">
        <f>IF($A515&lt;&gt;"",MAXIFS(Token!$C:$C,Token!$A:$A,$D515),)</f>
        <v/>
      </c>
    </row>
    <row r="516">
      <c r="A516" s="32">
        <f>IF(IFERROR($H516,0)*$J516&gt;0,$L516/86400+DATE(1970,1,1)+IF($L516*1&gt;=$G$5,$G$6,0),)</f>
        <v>0</v>
      </c>
      <c r="B516" s="22" t="e">
        <f>IF($A516&lt;&gt;"",$E516*$F516,)</f>
        <v>#VALUE!</v>
      </c>
      <c r="C516" s="12" t="str">
        <f>IF($A516&lt;&gt;"",MINIFS(Merchant!$A:$A,Merchant!$C:$C,$G$2),)</f>
        <v/>
      </c>
      <c r="D516" s="12" t="s">
        <f>IF($A516&lt;&gt;"",$K516,)</f>
      </c>
      <c r="E516" s="12" t="str">
        <v/>
      </c>
      <c r="F516" s="11" t="str">
        <f>IF($A516&lt;&gt;"",MAXIFS(Token!$C:$C,Token!$A:$A,$D516),)</f>
        <v/>
      </c>
    </row>
    <row r="517">
      <c r="A517" s="32">
        <f>IF(IFERROR($H517,0)*$J517&gt;0,$L517/86400+DATE(1970,1,1)+IF($L517*1&gt;=$G$5,$G$6,0),)</f>
        <v>0</v>
      </c>
      <c r="B517" s="22" t="e">
        <f>IF($A517&lt;&gt;"",$E517*$F517,)</f>
        <v>#VALUE!</v>
      </c>
      <c r="C517" s="12" t="str">
        <f>IF($A517&lt;&gt;"",MINIFS(Merchant!$A:$A,Merchant!$C:$C,$G$2),)</f>
        <v/>
      </c>
      <c r="D517" s="12" t="s">
        <f>IF($A517&lt;&gt;"",$K517,)</f>
      </c>
      <c r="E517" s="12" t="str">
        <v/>
      </c>
      <c r="F517" s="11" t="str">
        <f>IF($A517&lt;&gt;"",MAXIFS(Token!$C:$C,Token!$A:$A,$D517),)</f>
        <v/>
      </c>
    </row>
    <row r="518">
      <c r="A518" s="32">
        <f>IF(IFERROR($H518,0)*$J518&gt;0,$L518/86400+DATE(1970,1,1)+IF($L518*1&gt;=$G$5,$G$6,0),)</f>
        <v>0</v>
      </c>
      <c r="B518" s="22" t="e">
        <f>IF($A518&lt;&gt;"",$E518*$F518,)</f>
        <v>#VALUE!</v>
      </c>
      <c r="C518" s="12" t="str">
        <f>IF($A518&lt;&gt;"",MINIFS(Merchant!$A:$A,Merchant!$C:$C,$G$2),)</f>
        <v/>
      </c>
      <c r="D518" s="12" t="s">
        <f>IF($A518&lt;&gt;"",$K518,)</f>
      </c>
      <c r="E518" s="12" t="str">
        <v/>
      </c>
      <c r="F518" s="11" t="str">
        <f>IF($A518&lt;&gt;"",MAXIFS(Token!$C:$C,Token!$A:$A,$D518),)</f>
        <v/>
      </c>
    </row>
    <row r="519">
      <c r="A519" s="32">
        <f>IF(IFERROR($H519,0)*$J519&gt;0,$L519/86400+DATE(1970,1,1)+IF($L519*1&gt;=$G$5,$G$6,0),)</f>
        <v>0</v>
      </c>
      <c r="B519" s="22" t="e">
        <f>IF($A519&lt;&gt;"",$E519*$F519,)</f>
        <v>#VALUE!</v>
      </c>
      <c r="C519" s="12" t="str">
        <f>IF($A519&lt;&gt;"",MINIFS(Merchant!$A:$A,Merchant!$C:$C,$G$2),)</f>
        <v/>
      </c>
      <c r="D519" s="12" t="s">
        <f>IF($A519&lt;&gt;"",$K519,)</f>
      </c>
      <c r="E519" s="12" t="str">
        <v/>
      </c>
      <c r="F519" s="11" t="str">
        <f>IF($A519&lt;&gt;"",MAXIFS(Token!$C:$C,Token!$A:$A,$D519),)</f>
        <v/>
      </c>
    </row>
    <row r="520">
      <c r="A520" s="32">
        <f>IF(IFERROR($H520,0)*$J520&gt;0,$L520/86400+DATE(1970,1,1)+IF($L520*1&gt;=$G$5,$G$6,0),)</f>
        <v>0</v>
      </c>
      <c r="B520" s="22" t="e">
        <f>IF($A520&lt;&gt;"",$E520*$F520,)</f>
        <v>#VALUE!</v>
      </c>
      <c r="C520" s="12" t="str">
        <f>IF($A520&lt;&gt;"",MINIFS(Merchant!$A:$A,Merchant!$C:$C,$G$2),)</f>
        <v/>
      </c>
      <c r="D520" s="12" t="s">
        <f>IF($A520&lt;&gt;"",$K520,)</f>
      </c>
      <c r="E520" s="12" t="str">
        <v/>
      </c>
      <c r="F520" s="11" t="str">
        <f>IF($A520&lt;&gt;"",MAXIFS(Token!$C:$C,Token!$A:$A,$D520),)</f>
        <v/>
      </c>
    </row>
    <row r="521">
      <c r="A521" s="32">
        <f>IF(IFERROR($H521,0)*$J521&gt;0,$L521/86400+DATE(1970,1,1)+IF($L521*1&gt;=$G$5,$G$6,0),)</f>
        <v>0</v>
      </c>
      <c r="B521" s="22" t="e">
        <f>IF($A521&lt;&gt;"",$E521*$F521,)</f>
        <v>#VALUE!</v>
      </c>
      <c r="C521" s="12" t="str">
        <f>IF($A521&lt;&gt;"",MINIFS(Merchant!$A:$A,Merchant!$C:$C,$G$2),)</f>
        <v/>
      </c>
      <c r="D521" s="12" t="s">
        <f>IF($A521&lt;&gt;"",$K521,)</f>
      </c>
      <c r="E521" s="12" t="str">
        <v/>
      </c>
      <c r="F521" s="11" t="str">
        <f>IF($A521&lt;&gt;"",MAXIFS(Token!$C:$C,Token!$A:$A,$D521),)</f>
        <v/>
      </c>
    </row>
    <row r="522">
      <c r="A522" s="32">
        <f>IF(IFERROR($H522,0)*$J522&gt;0,$L522/86400+DATE(1970,1,1)+IF($L522*1&gt;=$G$5,$G$6,0),)</f>
        <v>0</v>
      </c>
      <c r="B522" s="22" t="e">
        <f>IF($A522&lt;&gt;"",$E522*$F522,)</f>
        <v>#VALUE!</v>
      </c>
      <c r="C522" s="12" t="str">
        <f>IF($A522&lt;&gt;"",MINIFS(Merchant!$A:$A,Merchant!$C:$C,$G$2),)</f>
        <v/>
      </c>
      <c r="D522" s="12" t="s">
        <f>IF($A522&lt;&gt;"",$K522,)</f>
      </c>
      <c r="E522" s="12" t="str">
        <v/>
      </c>
      <c r="F522" s="11" t="str">
        <f>IF($A522&lt;&gt;"",MAXIFS(Token!$C:$C,Token!$A:$A,$D522),)</f>
        <v/>
      </c>
    </row>
    <row r="523">
      <c r="A523" s="32">
        <f>IF(IFERROR($H523,0)*$J523&gt;0,$L523/86400+DATE(1970,1,1)+IF($L523*1&gt;=$G$5,$G$6,0),)</f>
        <v>0</v>
      </c>
      <c r="B523" s="22" t="e">
        <f>IF($A523&lt;&gt;"",$E523*$F523,)</f>
        <v>#VALUE!</v>
      </c>
      <c r="C523" s="12" t="str">
        <f>IF($A523&lt;&gt;"",MINIFS(Merchant!$A:$A,Merchant!$C:$C,$G$2),)</f>
        <v/>
      </c>
      <c r="D523" s="12" t="s">
        <f>IF($A523&lt;&gt;"",$K523,)</f>
      </c>
      <c r="E523" s="12" t="str">
        <v/>
      </c>
      <c r="F523" s="11" t="str">
        <f>IF($A523&lt;&gt;"",MAXIFS(Token!$C:$C,Token!$A:$A,$D523),)</f>
        <v/>
      </c>
    </row>
    <row r="524">
      <c r="A524" s="32">
        <f>IF(IFERROR($H524,0)*$J524&gt;0,$L524/86400+DATE(1970,1,1)+IF($L524*1&gt;=$G$5,$G$6,0),)</f>
        <v>0</v>
      </c>
      <c r="B524" s="22" t="e">
        <f>IF($A524&lt;&gt;"",$E524*$F524,)</f>
        <v>#VALUE!</v>
      </c>
      <c r="C524" s="12" t="str">
        <f>IF($A524&lt;&gt;"",MINIFS(Merchant!$A:$A,Merchant!$C:$C,$G$2),)</f>
        <v/>
      </c>
      <c r="D524" s="12" t="s">
        <f>IF($A524&lt;&gt;"",$K524,)</f>
      </c>
      <c r="E524" s="12" t="str">
        <v/>
      </c>
      <c r="F524" s="11" t="str">
        <f>IF($A524&lt;&gt;"",MAXIFS(Token!$C:$C,Token!$A:$A,$D524),)</f>
        <v/>
      </c>
    </row>
    <row r="525">
      <c r="A525" s="32">
        <f>IF(IFERROR($H525,0)*$J525&gt;0,$L525/86400+DATE(1970,1,1)+IF($L525*1&gt;=$G$5,$G$6,0),)</f>
        <v>0</v>
      </c>
      <c r="B525" s="22" t="e">
        <f>IF($A525&lt;&gt;"",$E525*$F525,)</f>
        <v>#VALUE!</v>
      </c>
      <c r="C525" s="12" t="str">
        <f>IF($A525&lt;&gt;"",MINIFS(Merchant!$A:$A,Merchant!$C:$C,$G$2),)</f>
        <v/>
      </c>
      <c r="D525" s="12" t="s">
        <f>IF($A525&lt;&gt;"",$K525,)</f>
      </c>
      <c r="E525" s="12" t="str">
        <v/>
      </c>
      <c r="F525" s="11" t="str">
        <f>IF($A525&lt;&gt;"",MAXIFS(Token!$C:$C,Token!$A:$A,$D525),)</f>
        <v/>
      </c>
    </row>
    <row r="526">
      <c r="A526" s="32">
        <f>IF(IFERROR($H526,0)*$J526&gt;0,$L526/86400+DATE(1970,1,1)+IF($L526*1&gt;=$G$5,$G$6,0),)</f>
        <v>0</v>
      </c>
      <c r="B526" s="22" t="e">
        <f>IF($A526&lt;&gt;"",$E526*$F526,)</f>
        <v>#VALUE!</v>
      </c>
      <c r="C526" s="12" t="str">
        <f>IF($A526&lt;&gt;"",MINIFS(Merchant!$A:$A,Merchant!$C:$C,$G$2),)</f>
        <v/>
      </c>
      <c r="D526" s="12" t="s">
        <f>IF($A526&lt;&gt;"",$K526,)</f>
      </c>
      <c r="E526" s="12" t="str">
        <v/>
      </c>
      <c r="F526" s="11" t="str">
        <f>IF($A526&lt;&gt;"",MAXIFS(Token!$C:$C,Token!$A:$A,$D526),)</f>
        <v/>
      </c>
    </row>
    <row r="527">
      <c r="A527" s="32">
        <f>IF(IFERROR($H527,0)*$J527&gt;0,$L527/86400+DATE(1970,1,1)+IF($L527*1&gt;=$G$5,$G$6,0),)</f>
        <v>0</v>
      </c>
      <c r="B527" s="22" t="e">
        <f>IF($A527&lt;&gt;"",$E527*$F527,)</f>
        <v>#VALUE!</v>
      </c>
      <c r="C527" s="12" t="str">
        <f>IF($A527&lt;&gt;"",MINIFS(Merchant!$A:$A,Merchant!$C:$C,$G$2),)</f>
        <v/>
      </c>
      <c r="D527" s="12" t="s">
        <f>IF($A527&lt;&gt;"",$K527,)</f>
      </c>
      <c r="E527" s="12" t="str">
        <v/>
      </c>
      <c r="F527" s="11" t="str">
        <f>IF($A527&lt;&gt;"",MAXIFS(Token!$C:$C,Token!$A:$A,$D527),)</f>
        <v/>
      </c>
    </row>
    <row r="528">
      <c r="A528" s="32">
        <f>IF(IFERROR($H528,0)*$J528&gt;0,$L528/86400+DATE(1970,1,1)+IF($L528*1&gt;=$G$5,$G$6,0),)</f>
        <v>0</v>
      </c>
      <c r="B528" s="22" t="e">
        <f>IF($A528&lt;&gt;"",$E528*$F528,)</f>
        <v>#VALUE!</v>
      </c>
      <c r="C528" s="12" t="str">
        <f>IF($A528&lt;&gt;"",MINIFS(Merchant!$A:$A,Merchant!$C:$C,$G$2),)</f>
        <v/>
      </c>
      <c r="D528" s="12" t="s">
        <f>IF($A528&lt;&gt;"",$K528,)</f>
      </c>
      <c r="E528" s="12" t="str">
        <v/>
      </c>
      <c r="F528" s="11" t="str">
        <f>IF($A528&lt;&gt;"",MAXIFS(Token!$C:$C,Token!$A:$A,$D528),)</f>
        <v/>
      </c>
    </row>
    <row r="529">
      <c r="A529" s="32">
        <f>IF(IFERROR($H529,0)*$J529&gt;0,$L529/86400+DATE(1970,1,1)+IF($L529*1&gt;=$G$5,$G$6,0),)</f>
        <v>0</v>
      </c>
      <c r="B529" s="22" t="e">
        <f>IF($A529&lt;&gt;"",$E529*$F529,)</f>
        <v>#VALUE!</v>
      </c>
      <c r="C529" s="12" t="str">
        <f>IF($A529&lt;&gt;"",MINIFS(Merchant!$A:$A,Merchant!$C:$C,$G$2),)</f>
        <v/>
      </c>
      <c r="D529" s="12" t="s">
        <f>IF($A529&lt;&gt;"",$K529,)</f>
      </c>
      <c r="E529" s="12" t="str">
        <v/>
      </c>
      <c r="F529" s="11" t="str">
        <f>IF($A529&lt;&gt;"",MAXIFS(Token!$C:$C,Token!$A:$A,$D529),)</f>
        <v/>
      </c>
    </row>
    <row r="530">
      <c r="A530" s="32">
        <f>IF(IFERROR($H530,0)*$J530&gt;0,$L530/86400+DATE(1970,1,1)+IF($L530*1&gt;=$G$5,$G$6,0),)</f>
        <v>0</v>
      </c>
      <c r="B530" s="22" t="e">
        <f>IF($A530&lt;&gt;"",$E530*$F530,)</f>
        <v>#VALUE!</v>
      </c>
      <c r="C530" s="12" t="str">
        <f>IF($A530&lt;&gt;"",MINIFS(Merchant!$A:$A,Merchant!$C:$C,$G$2),)</f>
        <v/>
      </c>
      <c r="D530" s="12" t="s">
        <f>IF($A530&lt;&gt;"",$K530,)</f>
      </c>
      <c r="E530" s="12" t="str">
        <v/>
      </c>
      <c r="F530" s="11" t="str">
        <f>IF($A530&lt;&gt;"",MAXIFS(Token!$C:$C,Token!$A:$A,$D530),)</f>
        <v/>
      </c>
    </row>
    <row r="531">
      <c r="A531" s="32">
        <f>IF(IFERROR($H531,0)*$J531&gt;0,$L531/86400+DATE(1970,1,1)+IF($L531*1&gt;=$G$5,$G$6,0),)</f>
        <v>0</v>
      </c>
      <c r="B531" s="22" t="e">
        <f>IF($A531&lt;&gt;"",$E531*$F531,)</f>
        <v>#VALUE!</v>
      </c>
      <c r="C531" s="12" t="str">
        <f>IF($A531&lt;&gt;"",MINIFS(Merchant!$A:$A,Merchant!$C:$C,$G$2),)</f>
        <v/>
      </c>
      <c r="D531" s="12" t="s">
        <f>IF($A531&lt;&gt;"",$K531,)</f>
      </c>
      <c r="E531" s="12" t="str">
        <v/>
      </c>
      <c r="F531" s="11" t="str">
        <f>IF($A531&lt;&gt;"",MAXIFS(Token!$C:$C,Token!$A:$A,$D531),)</f>
        <v/>
      </c>
    </row>
    <row r="532">
      <c r="A532" s="32">
        <f>IF(IFERROR($H532,0)*$J532&gt;0,$L532/86400+DATE(1970,1,1)+IF($L532*1&gt;=$G$5,$G$6,0),)</f>
        <v>0</v>
      </c>
      <c r="B532" s="22" t="e">
        <f>IF($A532&lt;&gt;"",$E532*$F532,)</f>
        <v>#VALUE!</v>
      </c>
      <c r="C532" s="12" t="str">
        <f>IF($A532&lt;&gt;"",MINIFS(Merchant!$A:$A,Merchant!$C:$C,$G$2),)</f>
        <v/>
      </c>
      <c r="D532" s="12" t="s">
        <f>IF($A532&lt;&gt;"",$K532,)</f>
      </c>
      <c r="E532" s="12" t="str">
        <v/>
      </c>
      <c r="F532" s="11" t="str">
        <f>IF($A532&lt;&gt;"",MAXIFS(Token!$C:$C,Token!$A:$A,$D532),)</f>
        <v/>
      </c>
    </row>
    <row r="533">
      <c r="A533" s="32">
        <f>IF(IFERROR($H533,0)*$J533&gt;0,$L533/86400+DATE(1970,1,1)+IF($L533*1&gt;=$G$5,$G$6,0),)</f>
        <v>0</v>
      </c>
      <c r="B533" s="22" t="e">
        <f>IF($A533&lt;&gt;"",$E533*$F533,)</f>
        <v>#VALUE!</v>
      </c>
      <c r="C533" s="12" t="str">
        <f>IF($A533&lt;&gt;"",MINIFS(Merchant!$A:$A,Merchant!$C:$C,$G$2),)</f>
        <v/>
      </c>
      <c r="D533" s="12" t="s">
        <f>IF($A533&lt;&gt;"",$K533,)</f>
      </c>
      <c r="E533" s="12" t="str">
        <v/>
      </c>
      <c r="F533" s="11" t="str">
        <f>IF($A533&lt;&gt;"",MAXIFS(Token!$C:$C,Token!$A:$A,$D533),)</f>
        <v/>
      </c>
    </row>
    <row r="534">
      <c r="A534" s="32">
        <f>IF(IFERROR($H534,0)*$J534&gt;0,$L534/86400+DATE(1970,1,1)+IF($L534*1&gt;=$G$5,$G$6,0),)</f>
        <v>0</v>
      </c>
      <c r="B534" s="22" t="e">
        <f>IF($A534&lt;&gt;"",$E534*$F534,)</f>
        <v>#VALUE!</v>
      </c>
      <c r="C534" s="12" t="str">
        <f>IF($A534&lt;&gt;"",MINIFS(Merchant!$A:$A,Merchant!$C:$C,$G$2),)</f>
        <v/>
      </c>
      <c r="D534" s="12" t="s">
        <f>IF($A534&lt;&gt;"",$K534,)</f>
      </c>
      <c r="E534" s="12" t="str">
        <v/>
      </c>
      <c r="F534" s="11" t="str">
        <f>IF($A534&lt;&gt;"",MAXIFS(Token!$C:$C,Token!$A:$A,$D534),)</f>
        <v/>
      </c>
    </row>
    <row r="535">
      <c r="A535" s="32">
        <f>IF(IFERROR($H535,0)*$J535&gt;0,$L535/86400+DATE(1970,1,1)+IF($L535*1&gt;=$G$5,$G$6,0),)</f>
        <v>0</v>
      </c>
      <c r="B535" s="22" t="e">
        <f>IF($A535&lt;&gt;"",$E535*$F535,)</f>
        <v>#VALUE!</v>
      </c>
      <c r="C535" s="12" t="str">
        <f>IF($A535&lt;&gt;"",MINIFS(Merchant!$A:$A,Merchant!$C:$C,$G$2),)</f>
        <v/>
      </c>
      <c r="D535" s="12" t="s">
        <f>IF($A535&lt;&gt;"",$K535,)</f>
      </c>
      <c r="E535" s="12" t="str">
        <v/>
      </c>
      <c r="F535" s="11" t="str">
        <f>IF($A535&lt;&gt;"",MAXIFS(Token!$C:$C,Token!$A:$A,$D535),)</f>
        <v/>
      </c>
    </row>
    <row r="536">
      <c r="A536" s="32">
        <f>IF(IFERROR($H536,0)*$J536&gt;0,$L536/86400+DATE(1970,1,1)+IF($L536*1&gt;=$G$5,$G$6,0),)</f>
        <v>0</v>
      </c>
      <c r="B536" s="22" t="e">
        <f>IF($A536&lt;&gt;"",$E536*$F536,)</f>
        <v>#VALUE!</v>
      </c>
      <c r="C536" s="12" t="str">
        <f>IF($A536&lt;&gt;"",MINIFS(Merchant!$A:$A,Merchant!$C:$C,$G$2),)</f>
        <v/>
      </c>
      <c r="D536" s="12" t="s">
        <f>IF($A536&lt;&gt;"",$K536,)</f>
      </c>
      <c r="E536" s="12" t="str">
        <v/>
      </c>
      <c r="F536" s="11" t="str">
        <f>IF($A536&lt;&gt;"",MAXIFS(Token!$C:$C,Token!$A:$A,$D536),)</f>
        <v/>
      </c>
    </row>
    <row r="537">
      <c r="A537" s="32">
        <f>IF(IFERROR($H537,0)*$J537&gt;0,$L537/86400+DATE(1970,1,1)+IF($L537*1&gt;=$G$5,$G$6,0),)</f>
        <v>0</v>
      </c>
      <c r="B537" s="22" t="e">
        <f>IF($A537&lt;&gt;"",$E537*$F537,)</f>
        <v>#VALUE!</v>
      </c>
      <c r="C537" s="12" t="str">
        <f>IF($A537&lt;&gt;"",MINIFS(Merchant!$A:$A,Merchant!$C:$C,$G$2),)</f>
        <v/>
      </c>
      <c r="D537" s="12" t="s">
        <f>IF($A537&lt;&gt;"",$K537,)</f>
      </c>
      <c r="E537" s="12" t="str">
        <v/>
      </c>
      <c r="F537" s="11" t="str">
        <f>IF($A537&lt;&gt;"",MAXIFS(Token!$C:$C,Token!$A:$A,$D537),)</f>
        <v/>
      </c>
    </row>
    <row r="538">
      <c r="A538" s="32">
        <f>IF(IFERROR($H538,0)*$J538&gt;0,$L538/86400+DATE(1970,1,1)+IF($L538*1&gt;=$G$5,$G$6,0),)</f>
        <v>0</v>
      </c>
      <c r="B538" s="22" t="e">
        <f>IF($A538&lt;&gt;"",$E538*$F538,)</f>
        <v>#VALUE!</v>
      </c>
      <c r="C538" s="12" t="str">
        <f>IF($A538&lt;&gt;"",MINIFS(Merchant!$A:$A,Merchant!$C:$C,$G$2),)</f>
        <v/>
      </c>
      <c r="D538" s="12" t="s">
        <f>IF($A538&lt;&gt;"",$K538,)</f>
      </c>
      <c r="E538" s="12" t="str">
        <v/>
      </c>
      <c r="F538" s="11" t="str">
        <f>IF($A538&lt;&gt;"",MAXIFS(Token!$C:$C,Token!$A:$A,$D538),)</f>
        <v/>
      </c>
    </row>
    <row r="539">
      <c r="A539" s="32">
        <f>IF(IFERROR($H539,0)*$J539&gt;0,$L539/86400+DATE(1970,1,1)+IF($L539*1&gt;=$G$5,$G$6,0),)</f>
        <v>0</v>
      </c>
      <c r="B539" s="22" t="e">
        <f>IF($A539&lt;&gt;"",$E539*$F539,)</f>
        <v>#VALUE!</v>
      </c>
      <c r="C539" s="12" t="str">
        <f>IF($A539&lt;&gt;"",MINIFS(Merchant!$A:$A,Merchant!$C:$C,$G$2),)</f>
        <v/>
      </c>
      <c r="D539" s="12" t="s">
        <f>IF($A539&lt;&gt;"",$K539,)</f>
      </c>
      <c r="E539" s="12" t="str">
        <v/>
      </c>
      <c r="F539" s="11" t="str">
        <f>IF($A539&lt;&gt;"",MAXIFS(Token!$C:$C,Token!$A:$A,$D539),)</f>
        <v/>
      </c>
    </row>
    <row r="540">
      <c r="A540" s="32">
        <f>IF(IFERROR($H540,0)*$J540&gt;0,$L540/86400+DATE(1970,1,1)+IF($L540*1&gt;=$G$5,$G$6,0),)</f>
        <v>0</v>
      </c>
      <c r="B540" s="22" t="e">
        <f>IF($A540&lt;&gt;"",$E540*$F540,)</f>
        <v>#VALUE!</v>
      </c>
      <c r="C540" s="12" t="str">
        <f>IF($A540&lt;&gt;"",MINIFS(Merchant!$A:$A,Merchant!$C:$C,$G$2),)</f>
        <v/>
      </c>
      <c r="D540" s="12" t="s">
        <f>IF($A540&lt;&gt;"",$K540,)</f>
      </c>
      <c r="E540" s="12" t="str">
        <v/>
      </c>
      <c r="F540" s="11" t="str">
        <f>IF($A540&lt;&gt;"",MAXIFS(Token!$C:$C,Token!$A:$A,$D540),)</f>
        <v/>
      </c>
    </row>
    <row r="541">
      <c r="A541" s="32">
        <f>IF(IFERROR($H541,0)*$J541&gt;0,$L541/86400+DATE(1970,1,1)+IF($L541*1&gt;=$G$5,$G$6,0),)</f>
        <v>0</v>
      </c>
      <c r="B541" s="22" t="e">
        <f>IF($A541&lt;&gt;"",$E541*$F541,)</f>
        <v>#VALUE!</v>
      </c>
      <c r="C541" s="12" t="str">
        <f>IF($A541&lt;&gt;"",MINIFS(Merchant!$A:$A,Merchant!$C:$C,$G$2),)</f>
        <v/>
      </c>
      <c r="D541" s="12" t="s">
        <f>IF($A541&lt;&gt;"",$K541,)</f>
      </c>
      <c r="E541" s="12" t="str">
        <v/>
      </c>
      <c r="F541" s="11" t="str">
        <f>IF($A541&lt;&gt;"",MAXIFS(Token!$C:$C,Token!$A:$A,$D541),)</f>
        <v/>
      </c>
    </row>
    <row r="542">
      <c r="A542" s="32">
        <f>IF(IFERROR($H542,0)*$J542&gt;0,$L542/86400+DATE(1970,1,1)+IF($L542*1&gt;=$G$5,$G$6,0),)</f>
        <v>0</v>
      </c>
      <c r="B542" s="22" t="e">
        <f>IF($A542&lt;&gt;"",$E542*$F542,)</f>
        <v>#VALUE!</v>
      </c>
      <c r="C542" s="12" t="str">
        <f>IF($A542&lt;&gt;"",MINIFS(Merchant!$A:$A,Merchant!$C:$C,$G$2),)</f>
        <v/>
      </c>
      <c r="D542" s="12" t="s">
        <f>IF($A542&lt;&gt;"",$K542,)</f>
      </c>
      <c r="E542" s="12" t="str">
        <v/>
      </c>
      <c r="F542" s="11" t="str">
        <f>IF($A542&lt;&gt;"",MAXIFS(Token!$C:$C,Token!$A:$A,$D542),)</f>
        <v/>
      </c>
    </row>
    <row r="543">
      <c r="A543" s="32">
        <f>IF(IFERROR($H543,0)*$J543&gt;0,$L543/86400+DATE(1970,1,1)+IF($L543*1&gt;=$G$5,$G$6,0),)</f>
        <v>0</v>
      </c>
      <c r="B543" s="22" t="e">
        <f>IF($A543&lt;&gt;"",$E543*$F543,)</f>
        <v>#VALUE!</v>
      </c>
      <c r="C543" s="12" t="str">
        <f>IF($A543&lt;&gt;"",MINIFS(Merchant!$A:$A,Merchant!$C:$C,$G$2),)</f>
        <v/>
      </c>
      <c r="D543" s="12" t="s">
        <f>IF($A543&lt;&gt;"",$K543,)</f>
      </c>
      <c r="E543" s="12" t="str">
        <v/>
      </c>
      <c r="F543" s="11" t="str">
        <f>IF($A543&lt;&gt;"",MAXIFS(Token!$C:$C,Token!$A:$A,$D543),)</f>
        <v/>
      </c>
    </row>
    <row r="544">
      <c r="A544" s="32">
        <f>IF(IFERROR($H544,0)*$J544&gt;0,$L544/86400+DATE(1970,1,1)+IF($L544*1&gt;=$G$5,$G$6,0),)</f>
        <v>0</v>
      </c>
      <c r="B544" s="22" t="e">
        <f>IF($A544&lt;&gt;"",$E544*$F544,)</f>
        <v>#VALUE!</v>
      </c>
      <c r="C544" s="12" t="str">
        <f>IF($A544&lt;&gt;"",MINIFS(Merchant!$A:$A,Merchant!$C:$C,$G$2),)</f>
        <v/>
      </c>
      <c r="D544" s="12" t="s">
        <f>IF($A544&lt;&gt;"",$K544,)</f>
      </c>
      <c r="E544" s="12" t="str">
        <v/>
      </c>
      <c r="F544" s="11" t="str">
        <f>IF($A544&lt;&gt;"",MAXIFS(Token!$C:$C,Token!$A:$A,$D544),)</f>
        <v/>
      </c>
    </row>
    <row r="545">
      <c r="A545" s="32">
        <f>IF(IFERROR($H545,0)*$J545&gt;0,$L545/86400+DATE(1970,1,1)+IF($L545*1&gt;=$G$5,$G$6,0),)</f>
        <v>0</v>
      </c>
      <c r="B545" s="22" t="e">
        <f>IF($A545&lt;&gt;"",$E545*$F545,)</f>
        <v>#VALUE!</v>
      </c>
      <c r="C545" s="12" t="str">
        <f>IF($A545&lt;&gt;"",MINIFS(Merchant!$A:$A,Merchant!$C:$C,$G$2),)</f>
        <v/>
      </c>
      <c r="D545" s="12" t="s">
        <f>IF($A545&lt;&gt;"",$K545,)</f>
      </c>
      <c r="E545" s="12" t="str">
        <v/>
      </c>
      <c r="F545" s="11" t="str">
        <f>IF($A545&lt;&gt;"",MAXIFS(Token!$C:$C,Token!$A:$A,$D545),)</f>
        <v/>
      </c>
    </row>
    <row r="546">
      <c r="A546" s="32">
        <f>IF(IFERROR($H546,0)*$J546&gt;0,$L546/86400+DATE(1970,1,1)+IF($L546*1&gt;=$G$5,$G$6,0),)</f>
        <v>0</v>
      </c>
      <c r="B546" s="22" t="e">
        <f>IF($A546&lt;&gt;"",$E546*$F546,)</f>
        <v>#VALUE!</v>
      </c>
      <c r="C546" s="12" t="str">
        <f>IF($A546&lt;&gt;"",MINIFS(Merchant!$A:$A,Merchant!$C:$C,$G$2),)</f>
        <v/>
      </c>
      <c r="D546" s="12" t="s">
        <f>IF($A546&lt;&gt;"",$K546,)</f>
      </c>
      <c r="E546" s="12" t="str">
        <v/>
      </c>
      <c r="F546" s="11" t="str">
        <f>IF($A546&lt;&gt;"",MAXIFS(Token!$C:$C,Token!$A:$A,$D546),)</f>
        <v/>
      </c>
    </row>
    <row r="547">
      <c r="A547" s="32">
        <f>IF(IFERROR($H547,0)*$J547&gt;0,$L547/86400+DATE(1970,1,1)+IF($L547*1&gt;=$G$5,$G$6,0),)</f>
        <v>0</v>
      </c>
      <c r="B547" s="22" t="e">
        <f>IF($A547&lt;&gt;"",$E547*$F547,)</f>
        <v>#VALUE!</v>
      </c>
      <c r="C547" s="12" t="str">
        <f>IF($A547&lt;&gt;"",MINIFS(Merchant!$A:$A,Merchant!$C:$C,$G$2),)</f>
        <v/>
      </c>
      <c r="D547" s="12" t="s">
        <f>IF($A547&lt;&gt;"",$K547,)</f>
      </c>
      <c r="E547" s="12" t="str">
        <v/>
      </c>
      <c r="F547" s="11" t="str">
        <f>IF($A547&lt;&gt;"",MAXIFS(Token!$C:$C,Token!$A:$A,$D547),)</f>
        <v/>
      </c>
    </row>
    <row r="548">
      <c r="A548" s="32">
        <f>IF(IFERROR($H548,0)*$J548&gt;0,$L548/86400+DATE(1970,1,1)+IF($L548*1&gt;=$G$5,$G$6,0),)</f>
        <v>0</v>
      </c>
      <c r="B548" s="22" t="e">
        <f>IF($A548&lt;&gt;"",$E548*$F548,)</f>
        <v>#VALUE!</v>
      </c>
      <c r="C548" s="12" t="str">
        <f>IF($A548&lt;&gt;"",MINIFS(Merchant!$A:$A,Merchant!$C:$C,$G$2),)</f>
        <v/>
      </c>
      <c r="D548" s="12" t="s">
        <f>IF($A548&lt;&gt;"",$K548,)</f>
      </c>
      <c r="E548" s="12" t="str">
        <v/>
      </c>
      <c r="F548" s="11" t="str">
        <f>IF($A548&lt;&gt;"",MAXIFS(Token!$C:$C,Token!$A:$A,$D548),)</f>
        <v/>
      </c>
    </row>
    <row r="549">
      <c r="A549" s="32">
        <f>IF(IFERROR($H549,0)*$J549&gt;0,$L549/86400+DATE(1970,1,1)+IF($L549*1&gt;=$G$5,$G$6,0),)</f>
        <v>0</v>
      </c>
      <c r="B549" s="22" t="e">
        <f>IF($A549&lt;&gt;"",$E549*$F549,)</f>
        <v>#VALUE!</v>
      </c>
      <c r="C549" s="12" t="str">
        <f>IF($A549&lt;&gt;"",MINIFS(Merchant!$A:$A,Merchant!$C:$C,$G$2),)</f>
        <v/>
      </c>
      <c r="D549" s="12" t="s">
        <f>IF($A549&lt;&gt;"",$K549,)</f>
      </c>
      <c r="E549" s="12" t="str">
        <v/>
      </c>
      <c r="F549" s="11" t="str">
        <f>IF($A549&lt;&gt;"",MAXIFS(Token!$C:$C,Token!$A:$A,$D549),)</f>
        <v/>
      </c>
    </row>
    <row r="550">
      <c r="A550" s="32">
        <f>IF(IFERROR($H550,0)*$J550&gt;0,$L550/86400+DATE(1970,1,1)+IF($L550*1&gt;=$G$5,$G$6,0),)</f>
        <v>0</v>
      </c>
      <c r="B550" s="22" t="e">
        <f>IF($A550&lt;&gt;"",$E550*$F550,)</f>
        <v>#VALUE!</v>
      </c>
      <c r="C550" s="12" t="str">
        <f>IF($A550&lt;&gt;"",MINIFS(Merchant!$A:$A,Merchant!$C:$C,$G$2),)</f>
        <v/>
      </c>
      <c r="D550" s="12" t="s">
        <f>IF($A550&lt;&gt;"",$K550,)</f>
      </c>
      <c r="E550" s="12" t="str">
        <v/>
      </c>
      <c r="F550" s="11" t="str">
        <f>IF($A550&lt;&gt;"",MAXIFS(Token!$C:$C,Token!$A:$A,$D550),)</f>
        <v/>
      </c>
    </row>
    <row r="551">
      <c r="A551" s="32">
        <f>IF(IFERROR($H551,0)*$J551&gt;0,$L551/86400+DATE(1970,1,1)+IF($L551*1&gt;=$G$5,$G$6,0),)</f>
        <v>0</v>
      </c>
      <c r="B551" s="22" t="e">
        <f>IF($A551&lt;&gt;"",$E551*$F551,)</f>
        <v>#VALUE!</v>
      </c>
      <c r="C551" s="12" t="str">
        <f>IF($A551&lt;&gt;"",MINIFS(Merchant!$A:$A,Merchant!$C:$C,$G$2),)</f>
        <v/>
      </c>
      <c r="D551" s="12" t="s">
        <f>IF($A551&lt;&gt;"",$K551,)</f>
      </c>
      <c r="E551" s="12" t="str">
        <v/>
      </c>
      <c r="F551" s="11" t="str">
        <f>IF($A551&lt;&gt;"",MAXIFS(Token!$C:$C,Token!$A:$A,$D551),)</f>
        <v/>
      </c>
    </row>
    <row r="552">
      <c r="A552" s="32">
        <f>IF(IFERROR($H552,0)*$J552&gt;0,$L552/86400+DATE(1970,1,1)+IF($L552*1&gt;=$G$5,$G$6,0),)</f>
        <v>0</v>
      </c>
      <c r="B552" s="22" t="e">
        <f>IF($A552&lt;&gt;"",$E552*$F552,)</f>
        <v>#VALUE!</v>
      </c>
      <c r="C552" s="12" t="str">
        <f>IF($A552&lt;&gt;"",MINIFS(Merchant!$A:$A,Merchant!$C:$C,$G$2),)</f>
        <v/>
      </c>
      <c r="D552" s="12" t="s">
        <f>IF($A552&lt;&gt;"",$K552,)</f>
      </c>
      <c r="E552" s="12" t="str">
        <v/>
      </c>
      <c r="F552" s="11" t="str">
        <f>IF($A552&lt;&gt;"",MAXIFS(Token!$C:$C,Token!$A:$A,$D552),)</f>
        <v/>
      </c>
    </row>
    <row r="553">
      <c r="A553" s="32">
        <f>IF(IFERROR($H553,0)*$J553&gt;0,$L553/86400+DATE(1970,1,1)+IF($L553*1&gt;=$G$5,$G$6,0),)</f>
        <v>0</v>
      </c>
      <c r="B553" s="22" t="e">
        <f>IF($A553&lt;&gt;"",$E553*$F553,)</f>
        <v>#VALUE!</v>
      </c>
      <c r="C553" s="12" t="str">
        <f>IF($A553&lt;&gt;"",MINIFS(Merchant!$A:$A,Merchant!$C:$C,$G$2),)</f>
        <v/>
      </c>
      <c r="D553" s="12" t="s">
        <f>IF($A553&lt;&gt;"",$K553,)</f>
      </c>
      <c r="E553" s="12" t="str">
        <v/>
      </c>
      <c r="F553" s="11" t="str">
        <f>IF($A553&lt;&gt;"",MAXIFS(Token!$C:$C,Token!$A:$A,$D553),)</f>
        <v/>
      </c>
    </row>
    <row r="554">
      <c r="A554" s="32">
        <f>IF(IFERROR($H554,0)*$J554&gt;0,$L554/86400+DATE(1970,1,1)+IF($L554*1&gt;=$G$5,$G$6,0),)</f>
        <v>0</v>
      </c>
      <c r="B554" s="22" t="e">
        <f>IF($A554&lt;&gt;"",$E554*$F554,)</f>
        <v>#VALUE!</v>
      </c>
      <c r="C554" s="12" t="str">
        <f>IF($A554&lt;&gt;"",MINIFS(Merchant!$A:$A,Merchant!$C:$C,$G$2),)</f>
        <v/>
      </c>
      <c r="D554" s="12" t="s">
        <f>IF($A554&lt;&gt;"",$K554,)</f>
      </c>
      <c r="E554" s="12" t="str">
        <v/>
      </c>
      <c r="F554" s="11" t="str">
        <f>IF($A554&lt;&gt;"",MAXIFS(Token!$C:$C,Token!$A:$A,$D554),)</f>
        <v/>
      </c>
    </row>
    <row r="555">
      <c r="A555" s="32">
        <f>IF(IFERROR($H555,0)*$J555&gt;0,$L555/86400+DATE(1970,1,1)+IF($L555*1&gt;=$G$5,$G$6,0),)</f>
        <v>0</v>
      </c>
      <c r="B555" s="22" t="e">
        <f>IF($A555&lt;&gt;"",$E555*$F555,)</f>
        <v>#VALUE!</v>
      </c>
      <c r="C555" s="12" t="str">
        <f>IF($A555&lt;&gt;"",MINIFS(Merchant!$A:$A,Merchant!$C:$C,$G$2),)</f>
        <v/>
      </c>
      <c r="D555" s="12" t="s">
        <f>IF($A555&lt;&gt;"",$K555,)</f>
      </c>
      <c r="E555" s="12" t="str">
        <v/>
      </c>
      <c r="F555" s="11" t="str">
        <f>IF($A555&lt;&gt;"",MAXIFS(Token!$C:$C,Token!$A:$A,$D555),)</f>
        <v/>
      </c>
    </row>
    <row r="556">
      <c r="A556" s="32">
        <f>IF(IFERROR($H556,0)*$J556&gt;0,$L556/86400+DATE(1970,1,1)+IF($L556*1&gt;=$G$5,$G$6,0),)</f>
        <v>0</v>
      </c>
      <c r="B556" s="22" t="e">
        <f>IF($A556&lt;&gt;"",$E556*$F556,)</f>
        <v>#VALUE!</v>
      </c>
      <c r="C556" s="12" t="str">
        <f>IF($A556&lt;&gt;"",MINIFS(Merchant!$A:$A,Merchant!$C:$C,$G$2),)</f>
        <v/>
      </c>
      <c r="D556" s="12" t="s">
        <f>IF($A556&lt;&gt;"",$K556,)</f>
      </c>
      <c r="E556" s="12" t="str">
        <v/>
      </c>
      <c r="F556" s="11" t="str">
        <f>IF($A556&lt;&gt;"",MAXIFS(Token!$C:$C,Token!$A:$A,$D556),)</f>
        <v/>
      </c>
    </row>
    <row r="557">
      <c r="A557" s="32">
        <f>IF(IFERROR($H557,0)*$J557&gt;0,$L557/86400+DATE(1970,1,1)+IF($L557*1&gt;=$G$5,$G$6,0),)</f>
        <v>0</v>
      </c>
      <c r="B557" s="22" t="e">
        <f>IF($A557&lt;&gt;"",$E557*$F557,)</f>
        <v>#VALUE!</v>
      </c>
      <c r="C557" s="12" t="str">
        <f>IF($A557&lt;&gt;"",MINIFS(Merchant!$A:$A,Merchant!$C:$C,$G$2),)</f>
        <v/>
      </c>
      <c r="D557" s="12" t="s">
        <f>IF($A557&lt;&gt;"",$K557,)</f>
      </c>
      <c r="E557" s="12" t="str">
        <v/>
      </c>
      <c r="F557" s="11" t="str">
        <f>IF($A557&lt;&gt;"",MAXIFS(Token!$C:$C,Token!$A:$A,$D557),)</f>
        <v/>
      </c>
    </row>
    <row r="558">
      <c r="A558" s="32">
        <f>IF(IFERROR($H558,0)*$J558&gt;0,$L558/86400+DATE(1970,1,1)+IF($L558*1&gt;=$G$5,$G$6,0),)</f>
        <v>0</v>
      </c>
      <c r="B558" s="22" t="e">
        <f>IF($A558&lt;&gt;"",$E558*$F558,)</f>
        <v>#VALUE!</v>
      </c>
      <c r="C558" s="12" t="str">
        <f>IF($A558&lt;&gt;"",MINIFS(Merchant!$A:$A,Merchant!$C:$C,$G$2),)</f>
        <v/>
      </c>
      <c r="D558" s="12" t="s">
        <f>IF($A558&lt;&gt;"",$K558,)</f>
      </c>
      <c r="E558" s="12" t="str">
        <v/>
      </c>
      <c r="F558" s="11" t="str">
        <f>IF($A558&lt;&gt;"",MAXIFS(Token!$C:$C,Token!$A:$A,$D558),)</f>
        <v/>
      </c>
    </row>
    <row r="559">
      <c r="A559" s="32">
        <f>IF(IFERROR($H559,0)*$J559&gt;0,$L559/86400+DATE(1970,1,1)+IF($L559*1&gt;=$G$5,$G$6,0),)</f>
        <v>0</v>
      </c>
      <c r="B559" s="22" t="e">
        <f>IF($A559&lt;&gt;"",$E559*$F559,)</f>
        <v>#VALUE!</v>
      </c>
      <c r="C559" s="12" t="str">
        <f>IF($A559&lt;&gt;"",MINIFS(Merchant!$A:$A,Merchant!$C:$C,$G$2),)</f>
        <v/>
      </c>
      <c r="D559" s="12" t="s">
        <f>IF($A559&lt;&gt;"",$K559,)</f>
      </c>
      <c r="E559" s="12" t="str">
        <v/>
      </c>
      <c r="F559" s="11" t="str">
        <f>IF($A559&lt;&gt;"",MAXIFS(Token!$C:$C,Token!$A:$A,$D559),)</f>
        <v/>
      </c>
    </row>
    <row r="560">
      <c r="A560" s="32">
        <f>IF(IFERROR($H560,0)*$J560&gt;0,$L560/86400+DATE(1970,1,1)+IF($L560*1&gt;=$G$5,$G$6,0),)</f>
        <v>0</v>
      </c>
      <c r="B560" s="22" t="e">
        <f>IF($A560&lt;&gt;"",$E560*$F560,)</f>
        <v>#VALUE!</v>
      </c>
      <c r="C560" s="12" t="str">
        <f>IF($A560&lt;&gt;"",MINIFS(Merchant!$A:$A,Merchant!$C:$C,$G$2),)</f>
        <v/>
      </c>
      <c r="D560" s="12" t="s">
        <f>IF($A560&lt;&gt;"",$K560,)</f>
      </c>
      <c r="E560" s="12" t="str">
        <v/>
      </c>
      <c r="F560" s="11" t="str">
        <f>IF($A560&lt;&gt;"",MAXIFS(Token!$C:$C,Token!$A:$A,$D560),)</f>
        <v/>
      </c>
    </row>
    <row r="561">
      <c r="A561" s="32">
        <f>IF(IFERROR($H561,0)*$J561&gt;0,$L561/86400+DATE(1970,1,1)+IF($L561*1&gt;=$G$5,$G$6,0),)</f>
        <v>0</v>
      </c>
      <c r="B561" s="22" t="e">
        <f>IF($A561&lt;&gt;"",$E561*$F561,)</f>
        <v>#VALUE!</v>
      </c>
      <c r="C561" s="12" t="str">
        <f>IF($A561&lt;&gt;"",MINIFS(Merchant!$A:$A,Merchant!$C:$C,$G$2),)</f>
        <v/>
      </c>
      <c r="D561" s="12" t="s">
        <f>IF($A561&lt;&gt;"",$K561,)</f>
      </c>
      <c r="E561" s="12" t="str">
        <v/>
      </c>
      <c r="F561" s="11" t="str">
        <f>IF($A561&lt;&gt;"",MAXIFS(Token!$C:$C,Token!$A:$A,$D561),)</f>
        <v/>
      </c>
    </row>
    <row r="562">
      <c r="A562" s="32">
        <f>IF(IFERROR($H562,0)*$J562&gt;0,$L562/86400+DATE(1970,1,1)+IF($L562*1&gt;=$G$5,$G$6,0),)</f>
        <v>0</v>
      </c>
      <c r="B562" s="22" t="e">
        <f>IF($A562&lt;&gt;"",$E562*$F562,)</f>
        <v>#VALUE!</v>
      </c>
      <c r="C562" s="12" t="str">
        <f>IF($A562&lt;&gt;"",MINIFS(Merchant!$A:$A,Merchant!$C:$C,$G$2),)</f>
        <v/>
      </c>
      <c r="D562" s="12" t="s">
        <f>IF($A562&lt;&gt;"",$K562,)</f>
      </c>
      <c r="E562" s="12" t="str">
        <v/>
      </c>
      <c r="F562" s="11" t="str">
        <f>IF($A562&lt;&gt;"",MAXIFS(Token!$C:$C,Token!$A:$A,$D562),)</f>
        <v/>
      </c>
    </row>
    <row r="563">
      <c r="A563" s="32">
        <f>IF(IFERROR($H563,0)*$J563&gt;0,$L563/86400+DATE(1970,1,1)+IF($L563*1&gt;=$G$5,$G$6,0),)</f>
        <v>0</v>
      </c>
      <c r="B563" s="22" t="e">
        <f>IF($A563&lt;&gt;"",$E563*$F563,)</f>
        <v>#VALUE!</v>
      </c>
      <c r="C563" s="12" t="str">
        <f>IF($A563&lt;&gt;"",MINIFS(Merchant!$A:$A,Merchant!$C:$C,$G$2),)</f>
        <v/>
      </c>
      <c r="D563" s="12" t="s">
        <f>IF($A563&lt;&gt;"",$K563,)</f>
      </c>
      <c r="E563" s="12" t="str">
        <v/>
      </c>
      <c r="F563" s="11" t="str">
        <f>IF($A563&lt;&gt;"",MAXIFS(Token!$C:$C,Token!$A:$A,$D563),)</f>
        <v/>
      </c>
    </row>
    <row r="564">
      <c r="A564" s="32">
        <f>IF(IFERROR($H564,0)*$J564&gt;0,$L564/86400+DATE(1970,1,1)+IF($L564*1&gt;=$G$5,$G$6,0),)</f>
        <v>0</v>
      </c>
      <c r="B564" s="22" t="e">
        <f>IF($A564&lt;&gt;"",$E564*$F564,)</f>
        <v>#VALUE!</v>
      </c>
      <c r="C564" s="12" t="str">
        <f>IF($A564&lt;&gt;"",MINIFS(Merchant!$A:$A,Merchant!$C:$C,$G$2),)</f>
        <v/>
      </c>
      <c r="D564" s="12" t="s">
        <f>IF($A564&lt;&gt;"",$K564,)</f>
      </c>
      <c r="E564" s="12" t="str">
        <v/>
      </c>
      <c r="F564" s="11" t="str">
        <f>IF($A564&lt;&gt;"",MAXIFS(Token!$C:$C,Token!$A:$A,$D564),)</f>
        <v/>
      </c>
    </row>
    <row r="565">
      <c r="A565" s="32">
        <f>IF(IFERROR($H565,0)*$J565&gt;0,$L565/86400+DATE(1970,1,1)+IF($L565*1&gt;=$G$5,$G$6,0),)</f>
        <v>0</v>
      </c>
      <c r="B565" s="22" t="e">
        <f>IF($A565&lt;&gt;"",$E565*$F565,)</f>
        <v>#VALUE!</v>
      </c>
      <c r="C565" s="12" t="str">
        <f>IF($A565&lt;&gt;"",MINIFS(Merchant!$A:$A,Merchant!$C:$C,$G$2),)</f>
        <v/>
      </c>
      <c r="D565" s="12" t="s">
        <f>IF($A565&lt;&gt;"",$K565,)</f>
      </c>
      <c r="E565" s="12" t="str">
        <v/>
      </c>
      <c r="F565" s="11" t="str">
        <f>IF($A565&lt;&gt;"",MAXIFS(Token!$C:$C,Token!$A:$A,$D565),)</f>
        <v/>
      </c>
    </row>
    <row r="566">
      <c r="A566" s="32">
        <f>IF(IFERROR($H566,0)*$J566&gt;0,$L566/86400+DATE(1970,1,1)+IF($L566*1&gt;=$G$5,$G$6,0),)</f>
        <v>0</v>
      </c>
      <c r="B566" s="22" t="e">
        <f>IF($A566&lt;&gt;"",$E566*$F566,)</f>
        <v>#VALUE!</v>
      </c>
      <c r="C566" s="12" t="str">
        <f>IF($A566&lt;&gt;"",MINIFS(Merchant!$A:$A,Merchant!$C:$C,$G$2),)</f>
        <v/>
      </c>
      <c r="D566" s="12" t="s">
        <f>IF($A566&lt;&gt;"",$K566,)</f>
      </c>
      <c r="E566" s="12" t="str">
        <v/>
      </c>
      <c r="F566" s="11" t="str">
        <f>IF($A566&lt;&gt;"",MAXIFS(Token!$C:$C,Token!$A:$A,$D566),)</f>
        <v/>
      </c>
    </row>
    <row r="567">
      <c r="A567" s="32">
        <f>IF(IFERROR($H567,0)*$J567&gt;0,$L567/86400+DATE(1970,1,1)+IF($L567*1&gt;=$G$5,$G$6,0),)</f>
        <v>0</v>
      </c>
      <c r="B567" s="22" t="e">
        <f>IF($A567&lt;&gt;"",$E567*$F567,)</f>
        <v>#VALUE!</v>
      </c>
      <c r="C567" s="12" t="str">
        <f>IF($A567&lt;&gt;"",MINIFS(Merchant!$A:$A,Merchant!$C:$C,$G$2),)</f>
        <v/>
      </c>
      <c r="D567" s="12" t="s">
        <f>IF($A567&lt;&gt;"",$K567,)</f>
      </c>
      <c r="E567" s="12" t="str">
        <v/>
      </c>
      <c r="F567" s="11" t="str">
        <f>IF($A567&lt;&gt;"",MAXIFS(Token!$C:$C,Token!$A:$A,$D567),)</f>
        <v/>
      </c>
    </row>
    <row r="568">
      <c r="A568" s="32">
        <f>IF(IFERROR($H568,0)*$J568&gt;0,$L568/86400+DATE(1970,1,1)+IF($L568*1&gt;=$G$5,$G$6,0),)</f>
        <v>0</v>
      </c>
      <c r="B568" s="22" t="e">
        <f>IF($A568&lt;&gt;"",$E568*$F568,)</f>
        <v>#VALUE!</v>
      </c>
      <c r="C568" s="12" t="str">
        <f>IF($A568&lt;&gt;"",MINIFS(Merchant!$A:$A,Merchant!$C:$C,$G$2),)</f>
        <v/>
      </c>
      <c r="D568" s="12" t="s">
        <f>IF($A568&lt;&gt;"",$K568,)</f>
      </c>
      <c r="E568" s="12" t="str">
        <v/>
      </c>
      <c r="F568" s="11" t="str">
        <f>IF($A568&lt;&gt;"",MAXIFS(Token!$C:$C,Token!$A:$A,$D568),)</f>
        <v/>
      </c>
    </row>
    <row r="569">
      <c r="A569" s="32">
        <f>IF(IFERROR($H569,0)*$J569&gt;0,$L569/86400+DATE(1970,1,1)+IF($L569*1&gt;=$G$5,$G$6,0),)</f>
        <v>0</v>
      </c>
      <c r="B569" s="22" t="e">
        <f>IF($A569&lt;&gt;"",$E569*$F569,)</f>
        <v>#VALUE!</v>
      </c>
      <c r="C569" s="12" t="str">
        <f>IF($A569&lt;&gt;"",MINIFS(Merchant!$A:$A,Merchant!$C:$C,$G$2),)</f>
        <v/>
      </c>
      <c r="D569" s="12" t="s">
        <f>IF($A569&lt;&gt;"",$K569,)</f>
      </c>
      <c r="E569" s="12" t="str">
        <v/>
      </c>
      <c r="F569" s="11" t="str">
        <f>IF($A569&lt;&gt;"",MAXIFS(Token!$C:$C,Token!$A:$A,$D569),)</f>
        <v/>
      </c>
    </row>
    <row r="570">
      <c r="A570" s="32">
        <f>IF(IFERROR($H570,0)*$J570&gt;0,$L570/86400+DATE(1970,1,1)+IF($L570*1&gt;=$G$5,$G$6,0),)</f>
        <v>0</v>
      </c>
      <c r="B570" s="22" t="e">
        <f>IF($A570&lt;&gt;"",$E570*$F570,)</f>
        <v>#VALUE!</v>
      </c>
      <c r="C570" s="12" t="str">
        <f>IF($A570&lt;&gt;"",MINIFS(Merchant!$A:$A,Merchant!$C:$C,$G$2),)</f>
        <v/>
      </c>
      <c r="D570" s="12" t="s">
        <f>IF($A570&lt;&gt;"",$K570,)</f>
      </c>
      <c r="E570" s="12" t="str">
        <v/>
      </c>
      <c r="F570" s="11" t="str">
        <f>IF($A570&lt;&gt;"",MAXIFS(Token!$C:$C,Token!$A:$A,$D570),)</f>
        <v/>
      </c>
    </row>
    <row r="571">
      <c r="A571" s="32">
        <f>IF(IFERROR($H571,0)*$J571&gt;0,$L571/86400+DATE(1970,1,1)+IF($L571*1&gt;=$G$5,$G$6,0),)</f>
        <v>0</v>
      </c>
      <c r="B571" s="22" t="e">
        <f>IF($A571&lt;&gt;"",$E571*$F571,)</f>
        <v>#VALUE!</v>
      </c>
      <c r="C571" s="12" t="str">
        <f>IF($A571&lt;&gt;"",MINIFS(Merchant!$A:$A,Merchant!$C:$C,$G$2),)</f>
        <v/>
      </c>
      <c r="D571" s="12" t="s">
        <f>IF($A571&lt;&gt;"",$K571,)</f>
      </c>
      <c r="E571" s="12" t="str">
        <v/>
      </c>
      <c r="F571" s="11" t="str">
        <f>IF($A571&lt;&gt;"",MAXIFS(Token!$C:$C,Token!$A:$A,$D571),)</f>
        <v/>
      </c>
    </row>
    <row r="572">
      <c r="A572" s="32">
        <f>IF(IFERROR($H572,0)*$J572&gt;0,$L572/86400+DATE(1970,1,1)+IF($L572*1&gt;=$G$5,$G$6,0),)</f>
        <v>0</v>
      </c>
      <c r="B572" s="22" t="e">
        <f>IF($A572&lt;&gt;"",$E572*$F572,)</f>
        <v>#VALUE!</v>
      </c>
      <c r="C572" s="12" t="str">
        <f>IF($A572&lt;&gt;"",MINIFS(Merchant!$A:$A,Merchant!$C:$C,$G$2),)</f>
        <v/>
      </c>
      <c r="D572" s="12" t="s">
        <f>IF($A572&lt;&gt;"",$K572,)</f>
      </c>
      <c r="E572" s="12" t="str">
        <v/>
      </c>
      <c r="F572" s="11" t="str">
        <f>IF($A572&lt;&gt;"",MAXIFS(Token!$C:$C,Token!$A:$A,$D572),)</f>
        <v/>
      </c>
    </row>
    <row r="573">
      <c r="A573" s="32">
        <f>IF(IFERROR($H573,0)*$J573&gt;0,$L573/86400+DATE(1970,1,1)+IF($L573*1&gt;=$G$5,$G$6,0),)</f>
        <v>0</v>
      </c>
      <c r="B573" s="22" t="e">
        <f>IF($A573&lt;&gt;"",$E573*$F573,)</f>
        <v>#VALUE!</v>
      </c>
      <c r="C573" s="12" t="str">
        <f>IF($A573&lt;&gt;"",MINIFS(Merchant!$A:$A,Merchant!$C:$C,$G$2),)</f>
        <v/>
      </c>
      <c r="D573" s="12" t="s">
        <f>IF($A573&lt;&gt;"",$K573,)</f>
      </c>
      <c r="E573" s="12" t="str">
        <v/>
      </c>
      <c r="F573" s="11" t="str">
        <f>IF($A573&lt;&gt;"",MAXIFS(Token!$C:$C,Token!$A:$A,$D573),)</f>
        <v/>
      </c>
    </row>
    <row r="574">
      <c r="A574" s="32">
        <f>IF(IFERROR($H574,0)*$J574&gt;0,$L574/86400+DATE(1970,1,1)+IF($L574*1&gt;=$G$5,$G$6,0),)</f>
        <v>0</v>
      </c>
      <c r="B574" s="22" t="e">
        <f>IF($A574&lt;&gt;"",$E574*$F574,)</f>
        <v>#VALUE!</v>
      </c>
      <c r="C574" s="12" t="str">
        <f>IF($A574&lt;&gt;"",MINIFS(Merchant!$A:$A,Merchant!$C:$C,$G$2),)</f>
        <v/>
      </c>
      <c r="D574" s="12" t="s">
        <f>IF($A574&lt;&gt;"",$K574,)</f>
      </c>
      <c r="E574" s="12" t="str">
        <v/>
      </c>
      <c r="F574" s="11" t="str">
        <f>IF($A574&lt;&gt;"",MAXIFS(Token!$C:$C,Token!$A:$A,$D574),)</f>
        <v/>
      </c>
    </row>
    <row r="575">
      <c r="A575" s="32">
        <f>IF(IFERROR($H575,0)*$J575&gt;0,$L575/86400+DATE(1970,1,1)+IF($L575*1&gt;=$G$5,$G$6,0),)</f>
        <v>0</v>
      </c>
      <c r="B575" s="22" t="e">
        <f>IF($A575&lt;&gt;"",$E575*$F575,)</f>
        <v>#VALUE!</v>
      </c>
      <c r="C575" s="12" t="str">
        <f>IF($A575&lt;&gt;"",MINIFS(Merchant!$A:$A,Merchant!$C:$C,$G$2),)</f>
        <v/>
      </c>
      <c r="D575" s="12" t="s">
        <f>IF($A575&lt;&gt;"",$K575,)</f>
      </c>
      <c r="E575" s="12" t="str">
        <v/>
      </c>
      <c r="F575" s="11" t="str">
        <f>IF($A575&lt;&gt;"",MAXIFS(Token!$C:$C,Token!$A:$A,$D575),)</f>
        <v/>
      </c>
    </row>
    <row r="576">
      <c r="A576" s="32">
        <f>IF(IFERROR($H576,0)*$J576&gt;0,$L576/86400+DATE(1970,1,1)+IF($L576*1&gt;=$G$5,$G$6,0),)</f>
        <v>0</v>
      </c>
      <c r="B576" s="22" t="e">
        <f>IF($A576&lt;&gt;"",$E576*$F576,)</f>
        <v>#VALUE!</v>
      </c>
      <c r="C576" s="12" t="str">
        <f>IF($A576&lt;&gt;"",MINIFS(Merchant!$A:$A,Merchant!$C:$C,$G$2),)</f>
        <v/>
      </c>
      <c r="D576" s="12" t="s">
        <f>IF($A576&lt;&gt;"",$K576,)</f>
      </c>
      <c r="E576" s="12" t="str">
        <v/>
      </c>
      <c r="F576" s="11" t="str">
        <f>IF($A576&lt;&gt;"",MAXIFS(Token!$C:$C,Token!$A:$A,$D576),)</f>
        <v/>
      </c>
    </row>
    <row r="577">
      <c r="A577" s="32">
        <f>IF(IFERROR($H577,0)*$J577&gt;0,$L577/86400+DATE(1970,1,1)+IF($L577*1&gt;=$G$5,$G$6,0),)</f>
        <v>0</v>
      </c>
      <c r="B577" s="22" t="e">
        <f>IF($A577&lt;&gt;"",$E577*$F577,)</f>
        <v>#VALUE!</v>
      </c>
      <c r="C577" s="12" t="str">
        <f>IF($A577&lt;&gt;"",MINIFS(Merchant!$A:$A,Merchant!$C:$C,$G$2),)</f>
        <v/>
      </c>
      <c r="D577" s="12" t="s">
        <f>IF($A577&lt;&gt;"",$K577,)</f>
      </c>
      <c r="E577" s="12" t="str">
        <v/>
      </c>
      <c r="F577" s="11" t="str">
        <f>IF($A577&lt;&gt;"",MAXIFS(Token!$C:$C,Token!$A:$A,$D577),)</f>
        <v/>
      </c>
    </row>
    <row r="578">
      <c r="A578" s="32">
        <f>IF(IFERROR($H578,0)*$J578&gt;0,$L578/86400+DATE(1970,1,1)+IF($L578*1&gt;=$G$5,$G$6,0),)</f>
        <v>0</v>
      </c>
      <c r="B578" s="22" t="e">
        <f>IF($A578&lt;&gt;"",$E578*$F578,)</f>
        <v>#VALUE!</v>
      </c>
      <c r="C578" s="12" t="str">
        <f>IF($A578&lt;&gt;"",MINIFS(Merchant!$A:$A,Merchant!$C:$C,$G$2),)</f>
        <v/>
      </c>
      <c r="D578" s="12" t="s">
        <f>IF($A578&lt;&gt;"",$K578,)</f>
      </c>
      <c r="E578" s="12" t="str">
        <v/>
      </c>
      <c r="F578" s="11" t="str">
        <f>IF($A578&lt;&gt;"",MAXIFS(Token!$C:$C,Token!$A:$A,$D578),)</f>
        <v/>
      </c>
    </row>
    <row r="579">
      <c r="A579" s="32">
        <f>IF(IFERROR($H579,0)*$J579&gt;0,$L579/86400+DATE(1970,1,1)+IF($L579*1&gt;=$G$5,$G$6,0),)</f>
        <v>0</v>
      </c>
      <c r="B579" s="22" t="e">
        <f>IF($A579&lt;&gt;"",$E579*$F579,)</f>
        <v>#VALUE!</v>
      </c>
      <c r="C579" s="12" t="str">
        <f>IF($A579&lt;&gt;"",MINIFS(Merchant!$A:$A,Merchant!$C:$C,$G$2),)</f>
        <v/>
      </c>
      <c r="D579" s="12" t="s">
        <f>IF($A579&lt;&gt;"",$K579,)</f>
      </c>
      <c r="E579" s="12" t="str">
        <v/>
      </c>
      <c r="F579" s="11" t="str">
        <f>IF($A579&lt;&gt;"",MAXIFS(Token!$C:$C,Token!$A:$A,$D579),)</f>
        <v/>
      </c>
    </row>
    <row r="580">
      <c r="A580" s="32">
        <f>IF(IFERROR($H580,0)*$J580&gt;0,$L580/86400+DATE(1970,1,1)+IF($L580*1&gt;=$G$5,$G$6,0),)</f>
        <v>0</v>
      </c>
      <c r="B580" s="22" t="e">
        <f>IF($A580&lt;&gt;"",$E580*$F580,)</f>
        <v>#VALUE!</v>
      </c>
      <c r="C580" s="12" t="str">
        <f>IF($A580&lt;&gt;"",MINIFS(Merchant!$A:$A,Merchant!$C:$C,$G$2),)</f>
        <v/>
      </c>
      <c r="D580" s="12" t="s">
        <f>IF($A580&lt;&gt;"",$K580,)</f>
      </c>
      <c r="E580" s="12" t="str">
        <v/>
      </c>
      <c r="F580" s="11" t="str">
        <f>IF($A580&lt;&gt;"",MAXIFS(Token!$C:$C,Token!$A:$A,$D580),)</f>
        <v/>
      </c>
    </row>
    <row r="581">
      <c r="A581" s="32">
        <f>IF(IFERROR($H581,0)*$J581&gt;0,$L581/86400+DATE(1970,1,1)+IF($L581*1&gt;=$G$5,$G$6,0),)</f>
        <v>0</v>
      </c>
      <c r="B581" s="22" t="e">
        <f>IF($A581&lt;&gt;"",$E581*$F581,)</f>
        <v>#VALUE!</v>
      </c>
      <c r="C581" s="12" t="str">
        <f>IF($A581&lt;&gt;"",MINIFS(Merchant!$A:$A,Merchant!$C:$C,$G$2),)</f>
        <v/>
      </c>
      <c r="D581" s="12" t="s">
        <f>IF($A581&lt;&gt;"",$K581,)</f>
      </c>
      <c r="E581" s="12" t="str">
        <v/>
      </c>
      <c r="F581" s="11" t="str">
        <f>IF($A581&lt;&gt;"",MAXIFS(Token!$C:$C,Token!$A:$A,$D581),)</f>
        <v/>
      </c>
    </row>
    <row r="582">
      <c r="A582" s="32">
        <f>IF(IFERROR($H582,0)*$J582&gt;0,$L582/86400+DATE(1970,1,1)+IF($L582*1&gt;=$G$5,$G$6,0),)</f>
        <v>0</v>
      </c>
      <c r="B582" s="22" t="e">
        <f>IF($A582&lt;&gt;"",$E582*$F582,)</f>
        <v>#VALUE!</v>
      </c>
      <c r="C582" s="12" t="str">
        <f>IF($A582&lt;&gt;"",MINIFS(Merchant!$A:$A,Merchant!$C:$C,$G$2),)</f>
        <v/>
      </c>
      <c r="D582" s="12" t="s">
        <f>IF($A582&lt;&gt;"",$K582,)</f>
      </c>
      <c r="E582" s="12" t="str">
        <v/>
      </c>
      <c r="F582" s="11" t="str">
        <f>IF($A582&lt;&gt;"",MAXIFS(Token!$C:$C,Token!$A:$A,$D582),)</f>
        <v/>
      </c>
    </row>
    <row r="583">
      <c r="A583" s="32">
        <f>IF(IFERROR($H583,0)*$J583&gt;0,$L583/86400+DATE(1970,1,1)+IF($L583*1&gt;=$G$5,$G$6,0),)</f>
        <v>0</v>
      </c>
      <c r="B583" s="22" t="e">
        <f>IF($A583&lt;&gt;"",$E583*$F583,)</f>
        <v>#VALUE!</v>
      </c>
      <c r="C583" s="12" t="str">
        <f>IF($A583&lt;&gt;"",MINIFS(Merchant!$A:$A,Merchant!$C:$C,$G$2),)</f>
        <v/>
      </c>
      <c r="D583" s="12" t="s">
        <f>IF($A583&lt;&gt;"",$K583,)</f>
      </c>
      <c r="E583" s="12" t="str">
        <v/>
      </c>
      <c r="F583" s="11" t="str">
        <f>IF($A583&lt;&gt;"",MAXIFS(Token!$C:$C,Token!$A:$A,$D583),)</f>
        <v/>
      </c>
    </row>
    <row r="584">
      <c r="A584" s="32">
        <f>IF(IFERROR($H584,0)*$J584&gt;0,$L584/86400+DATE(1970,1,1)+IF($L584*1&gt;=$G$5,$G$6,0),)</f>
        <v>0</v>
      </c>
      <c r="B584" s="22" t="e">
        <f>IF($A584&lt;&gt;"",$E584*$F584,)</f>
        <v>#VALUE!</v>
      </c>
      <c r="C584" s="12" t="str">
        <f>IF($A584&lt;&gt;"",MINIFS(Merchant!$A:$A,Merchant!$C:$C,$G$2),)</f>
        <v/>
      </c>
      <c r="D584" s="12" t="s">
        <f>IF($A584&lt;&gt;"",$K584,)</f>
      </c>
      <c r="E584" s="12" t="str">
        <v/>
      </c>
      <c r="F584" s="11" t="str">
        <f>IF($A584&lt;&gt;"",MAXIFS(Token!$C:$C,Token!$A:$A,$D584),)</f>
        <v/>
      </c>
    </row>
    <row r="585">
      <c r="A585" s="32">
        <f>IF(IFERROR($H585,0)*$J585&gt;0,$L585/86400+DATE(1970,1,1)+IF($L585*1&gt;=$G$5,$G$6,0),)</f>
        <v>0</v>
      </c>
      <c r="B585" s="22" t="e">
        <f>IF($A585&lt;&gt;"",$E585*$F585,)</f>
        <v>#VALUE!</v>
      </c>
      <c r="C585" s="12" t="str">
        <f>IF($A585&lt;&gt;"",MINIFS(Merchant!$A:$A,Merchant!$C:$C,$G$2),)</f>
        <v/>
      </c>
      <c r="D585" s="12" t="s">
        <f>IF($A585&lt;&gt;"",$K585,)</f>
      </c>
      <c r="E585" s="12" t="str">
        <v/>
      </c>
      <c r="F585" s="11" t="str">
        <f>IF($A585&lt;&gt;"",MAXIFS(Token!$C:$C,Token!$A:$A,$D585),)</f>
        <v/>
      </c>
    </row>
    <row r="586">
      <c r="A586" s="32">
        <f>IF(IFERROR($H586,0)*$J586&gt;0,$L586/86400+DATE(1970,1,1)+IF($L586*1&gt;=$G$5,$G$6,0),)</f>
        <v>0</v>
      </c>
      <c r="B586" s="22" t="e">
        <f>IF($A586&lt;&gt;"",$E586*$F586,)</f>
        <v>#VALUE!</v>
      </c>
      <c r="C586" s="12" t="str">
        <f>IF($A586&lt;&gt;"",MINIFS(Merchant!$A:$A,Merchant!$C:$C,$G$2),)</f>
        <v/>
      </c>
      <c r="D586" s="12" t="s">
        <f>IF($A586&lt;&gt;"",$K586,)</f>
      </c>
      <c r="E586" s="12" t="str">
        <v/>
      </c>
      <c r="F586" s="11" t="str">
        <f>IF($A586&lt;&gt;"",MAXIFS(Token!$C:$C,Token!$A:$A,$D586),)</f>
        <v/>
      </c>
    </row>
    <row r="587">
      <c r="A587" s="32">
        <f>IF(IFERROR($H587,0)*$J587&gt;0,$L587/86400+DATE(1970,1,1)+IF($L587*1&gt;=$G$5,$G$6,0),)</f>
        <v>0</v>
      </c>
      <c r="B587" s="22" t="e">
        <f>IF($A587&lt;&gt;"",$E587*$F587,)</f>
        <v>#VALUE!</v>
      </c>
      <c r="C587" s="12" t="str">
        <f>IF($A587&lt;&gt;"",MINIFS(Merchant!$A:$A,Merchant!$C:$C,$G$2),)</f>
        <v/>
      </c>
      <c r="D587" s="12" t="s">
        <f>IF($A587&lt;&gt;"",$K587,)</f>
      </c>
      <c r="E587" s="12" t="str">
        <v/>
      </c>
      <c r="F587" s="11" t="str">
        <f>IF($A587&lt;&gt;"",MAXIFS(Token!$C:$C,Token!$A:$A,$D587),)</f>
        <v/>
      </c>
    </row>
    <row r="588">
      <c r="A588" s="32">
        <f>IF(IFERROR($H588,0)*$J588&gt;0,$L588/86400+DATE(1970,1,1)+IF($L588*1&gt;=$G$5,$G$6,0),)</f>
        <v>0</v>
      </c>
      <c r="B588" s="22" t="e">
        <f>IF($A588&lt;&gt;"",$E588*$F588,)</f>
        <v>#VALUE!</v>
      </c>
      <c r="C588" s="12" t="str">
        <f>IF($A588&lt;&gt;"",MINIFS(Merchant!$A:$A,Merchant!$C:$C,$G$2),)</f>
        <v/>
      </c>
      <c r="D588" s="12" t="s">
        <f>IF($A588&lt;&gt;"",$K588,)</f>
      </c>
      <c r="E588" s="12" t="str">
        <v/>
      </c>
      <c r="F588" s="11" t="str">
        <f>IF($A588&lt;&gt;"",MAXIFS(Token!$C:$C,Token!$A:$A,$D588),)</f>
        <v/>
      </c>
    </row>
    <row r="589">
      <c r="A589" s="32">
        <f>IF(IFERROR($H589,0)*$J589&gt;0,$L589/86400+DATE(1970,1,1)+IF($L589*1&gt;=$G$5,$G$6,0),)</f>
        <v>0</v>
      </c>
      <c r="B589" s="22" t="e">
        <f>IF($A589&lt;&gt;"",$E589*$F589,)</f>
        <v>#VALUE!</v>
      </c>
      <c r="C589" s="12" t="str">
        <f>IF($A589&lt;&gt;"",MINIFS(Merchant!$A:$A,Merchant!$C:$C,$G$2),)</f>
        <v/>
      </c>
      <c r="D589" s="12" t="s">
        <f>IF($A589&lt;&gt;"",$K589,)</f>
      </c>
      <c r="E589" s="12" t="str">
        <v/>
      </c>
      <c r="F589" s="11" t="str">
        <f>IF($A589&lt;&gt;"",MAXIFS(Token!$C:$C,Token!$A:$A,$D589),)</f>
        <v/>
      </c>
    </row>
    <row r="590">
      <c r="A590" s="32">
        <f>IF(IFERROR($H590,0)*$J590&gt;0,$L590/86400+DATE(1970,1,1)+IF($L590*1&gt;=$G$5,$G$6,0),)</f>
        <v>0</v>
      </c>
      <c r="B590" s="22" t="e">
        <f>IF($A590&lt;&gt;"",$E590*$F590,)</f>
        <v>#VALUE!</v>
      </c>
      <c r="C590" s="12" t="str">
        <f>IF($A590&lt;&gt;"",MINIFS(Merchant!$A:$A,Merchant!$C:$C,$G$2),)</f>
        <v/>
      </c>
      <c r="D590" s="12" t="s">
        <f>IF($A590&lt;&gt;"",$K590,)</f>
      </c>
      <c r="E590" s="12" t="str">
        <v/>
      </c>
      <c r="F590" s="11" t="str">
        <f>IF($A590&lt;&gt;"",MAXIFS(Token!$C:$C,Token!$A:$A,$D590),)</f>
        <v/>
      </c>
    </row>
    <row r="591">
      <c r="A591" s="32">
        <f>IF(IFERROR($H591,0)*$J591&gt;0,$L591/86400+DATE(1970,1,1)+IF($L591*1&gt;=$G$5,$G$6,0),)</f>
        <v>0</v>
      </c>
      <c r="B591" s="22" t="e">
        <f>IF($A591&lt;&gt;"",$E591*$F591,)</f>
        <v>#VALUE!</v>
      </c>
      <c r="C591" s="12" t="str">
        <f>IF($A591&lt;&gt;"",MINIFS(Merchant!$A:$A,Merchant!$C:$C,$G$2),)</f>
        <v/>
      </c>
      <c r="D591" s="12" t="s">
        <f>IF($A591&lt;&gt;"",$K591,)</f>
      </c>
      <c r="E591" s="12" t="str">
        <v/>
      </c>
      <c r="F591" s="11" t="str">
        <f>IF($A591&lt;&gt;"",MAXIFS(Token!$C:$C,Token!$A:$A,$D591),)</f>
        <v/>
      </c>
    </row>
    <row r="592">
      <c r="A592" s="32">
        <f>IF(IFERROR($H592,0)*$J592&gt;0,$L592/86400+DATE(1970,1,1)+IF($L592*1&gt;=$G$5,$G$6,0),)</f>
        <v>0</v>
      </c>
      <c r="B592" s="22" t="e">
        <f>IF($A592&lt;&gt;"",$E592*$F592,)</f>
        <v>#VALUE!</v>
      </c>
      <c r="C592" s="12" t="str">
        <f>IF($A592&lt;&gt;"",MINIFS(Merchant!$A:$A,Merchant!$C:$C,$G$2),)</f>
        <v/>
      </c>
      <c r="D592" s="12" t="s">
        <f>IF($A592&lt;&gt;"",$K592,)</f>
      </c>
      <c r="E592" s="12" t="str">
        <v/>
      </c>
      <c r="F592" s="11" t="str">
        <f>IF($A592&lt;&gt;"",MAXIFS(Token!$C:$C,Token!$A:$A,$D592),)</f>
        <v/>
      </c>
    </row>
    <row r="593">
      <c r="A593" s="32">
        <f>IF(IFERROR($H593,0)*$J593&gt;0,$L593/86400+DATE(1970,1,1)+IF($L593*1&gt;=$G$5,$G$6,0),)</f>
        <v>0</v>
      </c>
      <c r="B593" s="22" t="e">
        <f>IF($A593&lt;&gt;"",$E593*$F593,)</f>
        <v>#VALUE!</v>
      </c>
      <c r="C593" s="12" t="str">
        <f>IF($A593&lt;&gt;"",MINIFS(Merchant!$A:$A,Merchant!$C:$C,$G$2),)</f>
        <v/>
      </c>
      <c r="D593" s="12" t="s">
        <f>IF($A593&lt;&gt;"",$K593,)</f>
      </c>
      <c r="E593" s="12" t="str">
        <v/>
      </c>
      <c r="F593" s="11" t="str">
        <f>IF($A593&lt;&gt;"",MAXIFS(Token!$C:$C,Token!$A:$A,$D593),)</f>
        <v/>
      </c>
    </row>
    <row r="594">
      <c r="A594" s="32">
        <f>IF(IFERROR($H594,0)*$J594&gt;0,$L594/86400+DATE(1970,1,1)+IF($L594*1&gt;=$G$5,$G$6,0),)</f>
        <v>0</v>
      </c>
      <c r="B594" s="22" t="e">
        <f>IF($A594&lt;&gt;"",$E594*$F594,)</f>
        <v>#VALUE!</v>
      </c>
      <c r="C594" s="12" t="str">
        <f>IF($A594&lt;&gt;"",MINIFS(Merchant!$A:$A,Merchant!$C:$C,$G$2),)</f>
        <v/>
      </c>
      <c r="D594" s="12" t="s">
        <f>IF($A594&lt;&gt;"",$K594,)</f>
      </c>
      <c r="E594" s="12" t="str">
        <v/>
      </c>
      <c r="F594" s="11" t="str">
        <f>IF($A594&lt;&gt;"",MAXIFS(Token!$C:$C,Token!$A:$A,$D594),)</f>
        <v/>
      </c>
    </row>
    <row r="595">
      <c r="A595" s="32">
        <f>IF(IFERROR($H595,0)*$J595&gt;0,$L595/86400+DATE(1970,1,1)+IF($L595*1&gt;=$G$5,$G$6,0),)</f>
        <v>0</v>
      </c>
      <c r="B595" s="22" t="e">
        <f>IF($A595&lt;&gt;"",$E595*$F595,)</f>
        <v>#VALUE!</v>
      </c>
      <c r="C595" s="12" t="str">
        <f>IF($A595&lt;&gt;"",MINIFS(Merchant!$A:$A,Merchant!$C:$C,$G$2),)</f>
        <v/>
      </c>
      <c r="D595" s="12" t="s">
        <f>IF($A595&lt;&gt;"",$K595,)</f>
      </c>
      <c r="E595" s="12" t="str">
        <v/>
      </c>
      <c r="F595" s="11" t="str">
        <f>IF($A595&lt;&gt;"",MAXIFS(Token!$C:$C,Token!$A:$A,$D595),)</f>
        <v/>
      </c>
    </row>
    <row r="596">
      <c r="A596" s="32">
        <f>IF(IFERROR($H596,0)*$J596&gt;0,$L596/86400+DATE(1970,1,1)+IF($L596*1&gt;=$G$5,$G$6,0),)</f>
        <v>0</v>
      </c>
      <c r="B596" s="22" t="e">
        <f>IF($A596&lt;&gt;"",$E596*$F596,)</f>
        <v>#VALUE!</v>
      </c>
      <c r="C596" s="12" t="str">
        <f>IF($A596&lt;&gt;"",MINIFS(Merchant!$A:$A,Merchant!$C:$C,$G$2),)</f>
        <v/>
      </c>
      <c r="D596" s="12" t="s">
        <f>IF($A596&lt;&gt;"",$K596,)</f>
      </c>
      <c r="E596" s="12" t="str">
        <v/>
      </c>
      <c r="F596" s="11" t="str">
        <f>IF($A596&lt;&gt;"",MAXIFS(Token!$C:$C,Token!$A:$A,$D596),)</f>
        <v/>
      </c>
    </row>
    <row r="597">
      <c r="A597" s="32">
        <f>IF(IFERROR($H597,0)*$J597&gt;0,$L597/86400+DATE(1970,1,1)+IF($L597*1&gt;=$G$5,$G$6,0),)</f>
        <v>0</v>
      </c>
      <c r="B597" s="22" t="e">
        <f>IF($A597&lt;&gt;"",$E597*$F597,)</f>
        <v>#VALUE!</v>
      </c>
      <c r="C597" s="12" t="str">
        <f>IF($A597&lt;&gt;"",MINIFS(Merchant!$A:$A,Merchant!$C:$C,$G$2),)</f>
        <v/>
      </c>
      <c r="D597" s="12" t="s">
        <f>IF($A597&lt;&gt;"",$K597,)</f>
      </c>
      <c r="E597" s="12" t="str">
        <v/>
      </c>
      <c r="F597" s="11" t="str">
        <f>IF($A597&lt;&gt;"",MAXIFS(Token!$C:$C,Token!$A:$A,$D597),)</f>
        <v/>
      </c>
    </row>
    <row r="598">
      <c r="A598" s="32">
        <f>IF(IFERROR($H598,0)*$J598&gt;0,$L598/86400+DATE(1970,1,1)+IF($L598*1&gt;=$G$5,$G$6,0),)</f>
        <v>0</v>
      </c>
      <c r="B598" s="22" t="e">
        <f>IF($A598&lt;&gt;"",$E598*$F598,)</f>
        <v>#VALUE!</v>
      </c>
      <c r="C598" s="12" t="str">
        <f>IF($A598&lt;&gt;"",MINIFS(Merchant!$A:$A,Merchant!$C:$C,$G$2),)</f>
        <v/>
      </c>
      <c r="D598" s="12" t="s">
        <f>IF($A598&lt;&gt;"",$K598,)</f>
      </c>
      <c r="E598" s="12" t="str">
        <v/>
      </c>
      <c r="F598" s="11" t="str">
        <f>IF($A598&lt;&gt;"",MAXIFS(Token!$C:$C,Token!$A:$A,$D598),)</f>
        <v/>
      </c>
    </row>
    <row r="599">
      <c r="A599" s="32">
        <f>IF(IFERROR($H599,0)*$J599&gt;0,$L599/86400+DATE(1970,1,1)+IF($L599*1&gt;=$G$5,$G$6,0),)</f>
        <v>0</v>
      </c>
      <c r="B599" s="22" t="e">
        <f>IF($A599&lt;&gt;"",$E599*$F599,)</f>
        <v>#VALUE!</v>
      </c>
      <c r="C599" s="12" t="str">
        <f>IF($A599&lt;&gt;"",MINIFS(Merchant!$A:$A,Merchant!$C:$C,$G$2),)</f>
        <v/>
      </c>
      <c r="D599" s="12" t="s">
        <f>IF($A599&lt;&gt;"",$K599,)</f>
      </c>
      <c r="E599" s="12" t="str">
        <v/>
      </c>
      <c r="F599" s="11" t="str">
        <f>IF($A599&lt;&gt;"",MAXIFS(Token!$C:$C,Token!$A:$A,$D599),)</f>
        <v/>
      </c>
    </row>
    <row r="600">
      <c r="A600" s="32">
        <f>IF(IFERROR($H600,0)*$J600&gt;0,$L600/86400+DATE(1970,1,1)+IF($L600*1&gt;=$G$5,$G$6,0),)</f>
        <v>0</v>
      </c>
      <c r="B600" s="22" t="e">
        <f>IF($A600&lt;&gt;"",$E600*$F600,)</f>
        <v>#VALUE!</v>
      </c>
      <c r="C600" s="12" t="str">
        <f>IF($A600&lt;&gt;"",MINIFS(Merchant!$A:$A,Merchant!$C:$C,$G$2),)</f>
        <v/>
      </c>
      <c r="D600" s="12" t="s">
        <f>IF($A600&lt;&gt;"",$K600,)</f>
      </c>
      <c r="E600" s="12" t="str">
        <v/>
      </c>
      <c r="F600" s="11" t="str">
        <f>IF($A600&lt;&gt;"",MAXIFS(Token!$C:$C,Token!$A:$A,$D600),)</f>
        <v/>
      </c>
    </row>
    <row r="601">
      <c r="A601" s="32">
        <f>IF(IFERROR($H601,0)*$J601&gt;0,$L601/86400+DATE(1970,1,1)+IF($L601*1&gt;=$G$5,$G$6,0),)</f>
        <v>0</v>
      </c>
      <c r="B601" s="22" t="e">
        <f>IF($A601&lt;&gt;"",$E601*$F601,)</f>
        <v>#VALUE!</v>
      </c>
      <c r="C601" s="12" t="str">
        <f>IF($A601&lt;&gt;"",MINIFS(Merchant!$A:$A,Merchant!$C:$C,$G$2),)</f>
        <v/>
      </c>
      <c r="D601" s="12" t="s">
        <f>IF($A601&lt;&gt;"",$K601,)</f>
      </c>
      <c r="E601" s="12" t="str">
        <v/>
      </c>
      <c r="F601" s="11" t="str">
        <f>IF($A601&lt;&gt;"",MAXIFS(Token!$C:$C,Token!$A:$A,$D601),)</f>
        <v/>
      </c>
    </row>
    <row r="602">
      <c r="A602" s="32">
        <f>IF(IFERROR($H602,0)*$J602&gt;0,$L602/86400+DATE(1970,1,1)+IF($L602*1&gt;=$G$5,$G$6,0),)</f>
        <v>0</v>
      </c>
      <c r="B602" s="22" t="e">
        <f>IF($A602&lt;&gt;"",$E602*$F602,)</f>
        <v>#VALUE!</v>
      </c>
      <c r="C602" s="12" t="str">
        <f>IF($A602&lt;&gt;"",MINIFS(Merchant!$A:$A,Merchant!$C:$C,$G$2),)</f>
        <v/>
      </c>
      <c r="D602" s="12" t="s">
        <f>IF($A602&lt;&gt;"",$K602,)</f>
      </c>
      <c r="E602" s="12" t="str">
        <v/>
      </c>
      <c r="F602" s="11" t="str">
        <f>IF($A602&lt;&gt;"",MAXIFS(Token!$C:$C,Token!$A:$A,$D602),)</f>
        <v/>
      </c>
    </row>
    <row r="603">
      <c r="A603" s="32">
        <f>IF(IFERROR($H603,0)*$J603&gt;0,$L603/86400+DATE(1970,1,1)+IF($L603*1&gt;=$G$5,$G$6,0),)</f>
        <v>0</v>
      </c>
      <c r="B603" s="22" t="e">
        <f>IF($A603&lt;&gt;"",$E603*$F603,)</f>
        <v>#VALUE!</v>
      </c>
      <c r="C603" s="12" t="str">
        <f>IF($A603&lt;&gt;"",MINIFS(Merchant!$A:$A,Merchant!$C:$C,$G$2),)</f>
        <v/>
      </c>
      <c r="D603" s="12" t="s">
        <f>IF($A603&lt;&gt;"",$K603,)</f>
      </c>
      <c r="E603" s="12" t="str">
        <v/>
      </c>
      <c r="F603" s="11" t="str">
        <f>IF($A603&lt;&gt;"",MAXIFS(Token!$C:$C,Token!$A:$A,$D603),)</f>
        <v/>
      </c>
    </row>
    <row r="604">
      <c r="A604" s="32">
        <f>IF(IFERROR($H604,0)*$J604&gt;0,$L604/86400+DATE(1970,1,1)+IF($L604*1&gt;=$G$5,$G$6,0),)</f>
        <v>0</v>
      </c>
      <c r="B604" s="22" t="e">
        <f>IF($A604&lt;&gt;"",$E604*$F604,)</f>
        <v>#VALUE!</v>
      </c>
      <c r="C604" s="12" t="str">
        <f>IF($A604&lt;&gt;"",MINIFS(Merchant!$A:$A,Merchant!$C:$C,$G$2),)</f>
        <v/>
      </c>
      <c r="D604" s="12" t="s">
        <f>IF($A604&lt;&gt;"",$K604,)</f>
      </c>
      <c r="E604" s="12" t="str">
        <v/>
      </c>
      <c r="F604" s="11" t="str">
        <f>IF($A604&lt;&gt;"",MAXIFS(Token!$C:$C,Token!$A:$A,$D604),)</f>
        <v/>
      </c>
    </row>
    <row r="605">
      <c r="A605" s="32">
        <f>IF(IFERROR($H605,0)*$J605&gt;0,$L605/86400+DATE(1970,1,1)+IF($L605*1&gt;=$G$5,$G$6,0),)</f>
        <v>0</v>
      </c>
      <c r="B605" s="22" t="e">
        <f>IF($A605&lt;&gt;"",$E605*$F605,)</f>
        <v>#VALUE!</v>
      </c>
      <c r="C605" s="12" t="str">
        <f>IF($A605&lt;&gt;"",MINIFS(Merchant!$A:$A,Merchant!$C:$C,$G$2),)</f>
        <v/>
      </c>
      <c r="D605" s="12" t="s">
        <f>IF($A605&lt;&gt;"",$K605,)</f>
      </c>
      <c r="E605" s="12" t="str">
        <v/>
      </c>
      <c r="F605" s="11" t="str">
        <f>IF($A605&lt;&gt;"",MAXIFS(Token!$C:$C,Token!$A:$A,$D605),)</f>
        <v/>
      </c>
    </row>
    <row r="606">
      <c r="A606" s="32">
        <f>IF(IFERROR($H606,0)*$J606&gt;0,$L606/86400+DATE(1970,1,1)+IF($L606*1&gt;=$G$5,$G$6,0),)</f>
        <v>0</v>
      </c>
      <c r="B606" s="22" t="e">
        <f>IF($A606&lt;&gt;"",$E606*$F606,)</f>
        <v>#VALUE!</v>
      </c>
      <c r="C606" s="12" t="str">
        <f>IF($A606&lt;&gt;"",MINIFS(Merchant!$A:$A,Merchant!$C:$C,$G$2),)</f>
        <v/>
      </c>
      <c r="D606" s="12" t="s">
        <f>IF($A606&lt;&gt;"",$K606,)</f>
      </c>
      <c r="E606" s="12" t="str">
        <v/>
      </c>
      <c r="F606" s="11" t="str">
        <f>IF($A606&lt;&gt;"",MAXIFS(Token!$C:$C,Token!$A:$A,$D606),)</f>
        <v/>
      </c>
    </row>
    <row r="607">
      <c r="A607" s="32">
        <f>IF(IFERROR($H607,0)*$J607&gt;0,$L607/86400+DATE(1970,1,1)+IF($L607*1&gt;=$G$5,$G$6,0),)</f>
        <v>0</v>
      </c>
      <c r="B607" s="22" t="e">
        <f>IF($A607&lt;&gt;"",$E607*$F607,)</f>
        <v>#VALUE!</v>
      </c>
      <c r="C607" s="12" t="str">
        <f>IF($A607&lt;&gt;"",MINIFS(Merchant!$A:$A,Merchant!$C:$C,$G$2),)</f>
        <v/>
      </c>
      <c r="D607" s="12" t="s">
        <f>IF($A607&lt;&gt;"",$K607,)</f>
      </c>
      <c r="E607" s="12" t="str">
        <v/>
      </c>
      <c r="F607" s="11" t="str">
        <f>IF($A607&lt;&gt;"",MAXIFS(Token!$C:$C,Token!$A:$A,$D607),)</f>
        <v/>
      </c>
    </row>
    <row r="608">
      <c r="A608" s="32">
        <f>IF(IFERROR($H608,0)*$J608&gt;0,$L608/86400+DATE(1970,1,1)+IF($L608*1&gt;=$G$5,$G$6,0),)</f>
        <v>0</v>
      </c>
      <c r="B608" s="22" t="e">
        <f>IF($A608&lt;&gt;"",$E608*$F608,)</f>
        <v>#VALUE!</v>
      </c>
      <c r="C608" s="12" t="str">
        <f>IF($A608&lt;&gt;"",MINIFS(Merchant!$A:$A,Merchant!$C:$C,$G$2),)</f>
        <v/>
      </c>
      <c r="D608" s="12" t="s">
        <f>IF($A608&lt;&gt;"",$K608,)</f>
      </c>
      <c r="E608" s="12" t="str">
        <v/>
      </c>
      <c r="F608" s="11" t="str">
        <f>IF($A608&lt;&gt;"",MAXIFS(Token!$C:$C,Token!$A:$A,$D608),)</f>
        <v/>
      </c>
    </row>
    <row r="609">
      <c r="A609" s="32">
        <f>IF(IFERROR($H609,0)*$J609&gt;0,$L609/86400+DATE(1970,1,1)+IF($L609*1&gt;=$G$5,$G$6,0),)</f>
        <v>0</v>
      </c>
      <c r="B609" s="22" t="e">
        <f>IF($A609&lt;&gt;"",$E609*$F609,)</f>
        <v>#VALUE!</v>
      </c>
      <c r="C609" s="12" t="str">
        <f>IF($A609&lt;&gt;"",MINIFS(Merchant!$A:$A,Merchant!$C:$C,$G$2),)</f>
        <v/>
      </c>
      <c r="D609" s="12" t="s">
        <f>IF($A609&lt;&gt;"",$K609,)</f>
      </c>
      <c r="E609" s="12" t="str">
        <v/>
      </c>
      <c r="F609" s="11" t="str">
        <f>IF($A609&lt;&gt;"",MAXIFS(Token!$C:$C,Token!$A:$A,$D609),)</f>
        <v/>
      </c>
    </row>
    <row r="610">
      <c r="A610" s="32">
        <f>IF(IFERROR($H610,0)*$J610&gt;0,$L610/86400+DATE(1970,1,1)+IF($L610*1&gt;=$G$5,$G$6,0),)</f>
        <v>0</v>
      </c>
      <c r="B610" s="22" t="e">
        <f>IF($A610&lt;&gt;"",$E610*$F610,)</f>
        <v>#VALUE!</v>
      </c>
      <c r="C610" s="12" t="str">
        <f>IF($A610&lt;&gt;"",MINIFS(Merchant!$A:$A,Merchant!$C:$C,$G$2),)</f>
        <v/>
      </c>
      <c r="D610" s="12" t="s">
        <f>IF($A610&lt;&gt;"",$K610,)</f>
      </c>
      <c r="E610" s="12" t="str">
        <v/>
      </c>
      <c r="F610" s="11" t="str">
        <f>IF($A610&lt;&gt;"",MAXIFS(Token!$C:$C,Token!$A:$A,$D610),)</f>
        <v/>
      </c>
    </row>
    <row r="611">
      <c r="A611" s="32">
        <f>IF(IFERROR($H611,0)*$J611&gt;0,$L611/86400+DATE(1970,1,1)+IF($L611*1&gt;=$G$5,$G$6,0),)</f>
        <v>0</v>
      </c>
      <c r="B611" s="22" t="e">
        <f>IF($A611&lt;&gt;"",$E611*$F611,)</f>
        <v>#VALUE!</v>
      </c>
      <c r="C611" s="12" t="str">
        <f>IF($A611&lt;&gt;"",MINIFS(Merchant!$A:$A,Merchant!$C:$C,$G$2),)</f>
        <v/>
      </c>
      <c r="D611" s="12" t="s">
        <f>IF($A611&lt;&gt;"",$K611,)</f>
      </c>
      <c r="E611" s="12" t="str">
        <v/>
      </c>
      <c r="F611" s="11" t="str">
        <f>IF($A611&lt;&gt;"",MAXIFS(Token!$C:$C,Token!$A:$A,$D611),)</f>
        <v/>
      </c>
    </row>
    <row r="612">
      <c r="A612" s="32">
        <f>IF(IFERROR($H612,0)*$J612&gt;0,$L612/86400+DATE(1970,1,1)+IF($L612*1&gt;=$G$5,$G$6,0),)</f>
        <v>0</v>
      </c>
      <c r="B612" s="22" t="e">
        <f>IF($A612&lt;&gt;"",$E612*$F612,)</f>
        <v>#VALUE!</v>
      </c>
      <c r="C612" s="12" t="str">
        <f>IF($A612&lt;&gt;"",MINIFS(Merchant!$A:$A,Merchant!$C:$C,$G$2),)</f>
        <v/>
      </c>
      <c r="D612" s="12" t="s">
        <f>IF($A612&lt;&gt;"",$K612,)</f>
      </c>
      <c r="E612" s="12" t="str">
        <v/>
      </c>
      <c r="F612" s="11" t="str">
        <f>IF($A612&lt;&gt;"",MAXIFS(Token!$C:$C,Token!$A:$A,$D612),)</f>
        <v/>
      </c>
    </row>
    <row r="613">
      <c r="A613" s="32">
        <f>IF(IFERROR($H613,0)*$J613&gt;0,$L613/86400+DATE(1970,1,1)+IF($L613*1&gt;=$G$5,$G$6,0),)</f>
        <v>0</v>
      </c>
      <c r="B613" s="22" t="e">
        <f>IF($A613&lt;&gt;"",$E613*$F613,)</f>
        <v>#VALUE!</v>
      </c>
      <c r="C613" s="12" t="str">
        <f>IF($A613&lt;&gt;"",MINIFS(Merchant!$A:$A,Merchant!$C:$C,$G$2),)</f>
        <v/>
      </c>
      <c r="D613" s="12" t="s">
        <f>IF($A613&lt;&gt;"",$K613,)</f>
      </c>
      <c r="E613" s="12" t="str">
        <v/>
      </c>
      <c r="F613" s="11" t="str">
        <f>IF($A613&lt;&gt;"",MAXIFS(Token!$C:$C,Token!$A:$A,$D613),)</f>
        <v/>
      </c>
    </row>
    <row r="614">
      <c r="A614" s="32">
        <f>IF(IFERROR($H614,0)*$J614&gt;0,$L614/86400+DATE(1970,1,1)+IF($L614*1&gt;=$G$5,$G$6,0),)</f>
        <v>0</v>
      </c>
      <c r="B614" s="22" t="e">
        <f>IF($A614&lt;&gt;"",$E614*$F614,)</f>
        <v>#VALUE!</v>
      </c>
      <c r="C614" s="12" t="str">
        <f>IF($A614&lt;&gt;"",MINIFS(Merchant!$A:$A,Merchant!$C:$C,$G$2),)</f>
        <v/>
      </c>
      <c r="D614" s="12" t="s">
        <f>IF($A614&lt;&gt;"",$K614,)</f>
      </c>
      <c r="E614" s="12" t="str">
        <v/>
      </c>
      <c r="F614" s="11" t="str">
        <f>IF($A614&lt;&gt;"",MAXIFS(Token!$C:$C,Token!$A:$A,$D614),)</f>
        <v/>
      </c>
    </row>
    <row r="615">
      <c r="A615" s="32">
        <f>IF(IFERROR($H615,0)*$J615&gt;0,$L615/86400+DATE(1970,1,1)+IF($L615*1&gt;=$G$5,$G$6,0),)</f>
        <v>0</v>
      </c>
      <c r="B615" s="22" t="e">
        <f>IF($A615&lt;&gt;"",$E615*$F615,)</f>
        <v>#VALUE!</v>
      </c>
      <c r="C615" s="12" t="str">
        <f>IF($A615&lt;&gt;"",MINIFS(Merchant!$A:$A,Merchant!$C:$C,$G$2),)</f>
        <v/>
      </c>
      <c r="D615" s="12" t="s">
        <f>IF($A615&lt;&gt;"",$K615,)</f>
      </c>
      <c r="E615" s="12" t="str">
        <v/>
      </c>
      <c r="F615" s="11" t="str">
        <f>IF($A615&lt;&gt;"",MAXIFS(Token!$C:$C,Token!$A:$A,$D615),)</f>
        <v/>
      </c>
    </row>
    <row r="616">
      <c r="A616" s="32">
        <f>IF(IFERROR($H616,0)*$J616&gt;0,$L616/86400+DATE(1970,1,1)+IF($L616*1&gt;=$G$5,$G$6,0),)</f>
        <v>0</v>
      </c>
      <c r="B616" s="22" t="e">
        <f>IF($A616&lt;&gt;"",$E616*$F616,)</f>
        <v>#VALUE!</v>
      </c>
      <c r="C616" s="12" t="str">
        <f>IF($A616&lt;&gt;"",MINIFS(Merchant!$A:$A,Merchant!$C:$C,$G$2),)</f>
        <v/>
      </c>
      <c r="D616" s="12" t="s">
        <f>IF($A616&lt;&gt;"",$K616,)</f>
      </c>
      <c r="E616" s="12" t="str">
        <v/>
      </c>
      <c r="F616" s="11" t="str">
        <f>IF($A616&lt;&gt;"",MAXIFS(Token!$C:$C,Token!$A:$A,$D616),)</f>
        <v/>
      </c>
    </row>
    <row r="617">
      <c r="A617" s="32">
        <f>IF(IFERROR($H617,0)*$J617&gt;0,$L617/86400+DATE(1970,1,1)+IF($L617*1&gt;=$G$5,$G$6,0),)</f>
        <v>0</v>
      </c>
      <c r="B617" s="22" t="e">
        <f>IF($A617&lt;&gt;"",$E617*$F617,)</f>
        <v>#VALUE!</v>
      </c>
      <c r="C617" s="12" t="str">
        <f>IF($A617&lt;&gt;"",MINIFS(Merchant!$A:$A,Merchant!$C:$C,$G$2),)</f>
        <v/>
      </c>
      <c r="D617" s="12" t="s">
        <f>IF($A617&lt;&gt;"",$K617,)</f>
      </c>
      <c r="E617" s="12" t="str">
        <v/>
      </c>
      <c r="F617" s="11" t="str">
        <f>IF($A617&lt;&gt;"",MAXIFS(Token!$C:$C,Token!$A:$A,$D617),)</f>
        <v/>
      </c>
    </row>
    <row r="618">
      <c r="A618" s="32">
        <f>IF(IFERROR($H618,0)*$J618&gt;0,$L618/86400+DATE(1970,1,1)+IF($L618*1&gt;=$G$5,$G$6,0),)</f>
        <v>0</v>
      </c>
      <c r="B618" s="22" t="e">
        <f>IF($A618&lt;&gt;"",$E618*$F618,)</f>
        <v>#VALUE!</v>
      </c>
      <c r="C618" s="12" t="str">
        <f>IF($A618&lt;&gt;"",MINIFS(Merchant!$A:$A,Merchant!$C:$C,$G$2),)</f>
        <v/>
      </c>
      <c r="D618" s="12" t="s">
        <f>IF($A618&lt;&gt;"",$K618,)</f>
      </c>
      <c r="E618" s="12" t="str">
        <v/>
      </c>
      <c r="F618" s="11" t="str">
        <f>IF($A618&lt;&gt;"",MAXIFS(Token!$C:$C,Token!$A:$A,$D618),)</f>
        <v/>
      </c>
    </row>
    <row r="619">
      <c r="A619" s="32">
        <f>IF(IFERROR($H619,0)*$J619&gt;0,$L619/86400+DATE(1970,1,1)+IF($L619*1&gt;=$G$5,$G$6,0),)</f>
        <v>0</v>
      </c>
      <c r="B619" s="22" t="e">
        <f>IF($A619&lt;&gt;"",$E619*$F619,)</f>
        <v>#VALUE!</v>
      </c>
      <c r="C619" s="12" t="str">
        <f>IF($A619&lt;&gt;"",MINIFS(Merchant!$A:$A,Merchant!$C:$C,$G$2),)</f>
        <v/>
      </c>
      <c r="D619" s="12" t="s">
        <f>IF($A619&lt;&gt;"",$K619,)</f>
      </c>
      <c r="E619" s="12" t="str">
        <v/>
      </c>
      <c r="F619" s="11" t="str">
        <f>IF($A619&lt;&gt;"",MAXIFS(Token!$C:$C,Token!$A:$A,$D619),)</f>
        <v/>
      </c>
    </row>
    <row r="620">
      <c r="A620" s="32">
        <f>IF(IFERROR($H620,0)*$J620&gt;0,$L620/86400+DATE(1970,1,1)+IF($L620*1&gt;=$G$5,$G$6,0),)</f>
        <v>0</v>
      </c>
      <c r="B620" s="22" t="e">
        <f>IF($A620&lt;&gt;"",$E620*$F620,)</f>
        <v>#VALUE!</v>
      </c>
      <c r="C620" s="12" t="str">
        <f>IF($A620&lt;&gt;"",MINIFS(Merchant!$A:$A,Merchant!$C:$C,$G$2),)</f>
        <v/>
      </c>
      <c r="D620" s="12" t="s">
        <f>IF($A620&lt;&gt;"",$K620,)</f>
      </c>
      <c r="E620" s="12" t="str">
        <v/>
      </c>
      <c r="F620" s="11" t="str">
        <f>IF($A620&lt;&gt;"",MAXIFS(Token!$C:$C,Token!$A:$A,$D620),)</f>
        <v/>
      </c>
    </row>
    <row r="621">
      <c r="A621" s="32">
        <f>IF(IFERROR($H621,0)*$J621&gt;0,$L621/86400+DATE(1970,1,1)+IF($L621*1&gt;=$G$5,$G$6,0),)</f>
        <v>0</v>
      </c>
      <c r="B621" s="22" t="e">
        <f>IF($A621&lt;&gt;"",$E621*$F621,)</f>
        <v>#VALUE!</v>
      </c>
      <c r="C621" s="12" t="str">
        <f>IF($A621&lt;&gt;"",MINIFS(Merchant!$A:$A,Merchant!$C:$C,$G$2),)</f>
        <v/>
      </c>
      <c r="D621" s="12" t="s">
        <f>IF($A621&lt;&gt;"",$K621,)</f>
      </c>
      <c r="E621" s="12" t="str">
        <v/>
      </c>
      <c r="F621" s="11" t="str">
        <f>IF($A621&lt;&gt;"",MAXIFS(Token!$C:$C,Token!$A:$A,$D621),)</f>
        <v/>
      </c>
    </row>
    <row r="622">
      <c r="A622" s="32">
        <f>IF(IFERROR($H622,0)*$J622&gt;0,$L622/86400+DATE(1970,1,1)+IF($L622*1&gt;=$G$5,$G$6,0),)</f>
        <v>0</v>
      </c>
      <c r="B622" s="22" t="e">
        <f>IF($A622&lt;&gt;"",$E622*$F622,)</f>
        <v>#VALUE!</v>
      </c>
      <c r="C622" s="12" t="str">
        <f>IF($A622&lt;&gt;"",MINIFS(Merchant!$A:$A,Merchant!$C:$C,$G$2),)</f>
        <v/>
      </c>
      <c r="D622" s="12" t="s">
        <f>IF($A622&lt;&gt;"",$K622,)</f>
      </c>
      <c r="E622" s="12" t="str">
        <v/>
      </c>
      <c r="F622" s="11" t="str">
        <f>IF($A622&lt;&gt;"",MAXIFS(Token!$C:$C,Token!$A:$A,$D622),)</f>
        <v/>
      </c>
    </row>
    <row r="623">
      <c r="A623" s="32">
        <f>IF(IFERROR($H623,0)*$J623&gt;0,$L623/86400+DATE(1970,1,1)+IF($L623*1&gt;=$G$5,$G$6,0),)</f>
        <v>0</v>
      </c>
      <c r="B623" s="22" t="e">
        <f>IF($A623&lt;&gt;"",$E623*$F623,)</f>
        <v>#VALUE!</v>
      </c>
      <c r="C623" s="12" t="str">
        <f>IF($A623&lt;&gt;"",MINIFS(Merchant!$A:$A,Merchant!$C:$C,$G$2),)</f>
        <v/>
      </c>
      <c r="D623" s="12" t="s">
        <f>IF($A623&lt;&gt;"",$K623,)</f>
      </c>
      <c r="E623" s="12" t="str">
        <v/>
      </c>
      <c r="F623" s="11" t="str">
        <f>IF($A623&lt;&gt;"",MAXIFS(Token!$C:$C,Token!$A:$A,$D623),)</f>
        <v/>
      </c>
    </row>
    <row r="624">
      <c r="A624" s="32">
        <f>IF(IFERROR($H624,0)*$J624&gt;0,$L624/86400+DATE(1970,1,1)+IF($L624*1&gt;=$G$5,$G$6,0),)</f>
        <v>0</v>
      </c>
      <c r="B624" s="22" t="e">
        <f>IF($A624&lt;&gt;"",$E624*$F624,)</f>
        <v>#VALUE!</v>
      </c>
      <c r="C624" s="12" t="str">
        <f>IF($A624&lt;&gt;"",MINIFS(Merchant!$A:$A,Merchant!$C:$C,$G$2),)</f>
        <v/>
      </c>
      <c r="D624" s="12" t="s">
        <f>IF($A624&lt;&gt;"",$K624,)</f>
      </c>
      <c r="E624" s="12" t="str">
        <v/>
      </c>
      <c r="F624" s="11" t="str">
        <f>IF($A624&lt;&gt;"",MAXIFS(Token!$C:$C,Token!$A:$A,$D624),)</f>
        <v/>
      </c>
    </row>
    <row r="625">
      <c r="A625" s="32">
        <f>IF(IFERROR($H625,0)*$J625&gt;0,$L625/86400+DATE(1970,1,1)+IF($L625*1&gt;=$G$5,$G$6,0),)</f>
        <v>0</v>
      </c>
      <c r="B625" s="22" t="e">
        <f>IF($A625&lt;&gt;"",$E625*$F625,)</f>
        <v>#VALUE!</v>
      </c>
      <c r="C625" s="12" t="str">
        <f>IF($A625&lt;&gt;"",MINIFS(Merchant!$A:$A,Merchant!$C:$C,$G$2),)</f>
        <v/>
      </c>
      <c r="D625" s="12" t="s">
        <f>IF($A625&lt;&gt;"",$K625,)</f>
      </c>
      <c r="E625" s="12" t="str">
        <v/>
      </c>
      <c r="F625" s="11" t="str">
        <f>IF($A625&lt;&gt;"",MAXIFS(Token!$C:$C,Token!$A:$A,$D625),)</f>
        <v/>
      </c>
    </row>
    <row r="626">
      <c r="A626" s="32">
        <f>IF(IFERROR($H626,0)*$J626&gt;0,$L626/86400+DATE(1970,1,1)+IF($L626*1&gt;=$G$5,$G$6,0),)</f>
        <v>0</v>
      </c>
      <c r="B626" s="22" t="e">
        <f>IF($A626&lt;&gt;"",$E626*$F626,)</f>
        <v>#VALUE!</v>
      </c>
      <c r="C626" s="12" t="str">
        <f>IF($A626&lt;&gt;"",MINIFS(Merchant!$A:$A,Merchant!$C:$C,$G$2),)</f>
        <v/>
      </c>
      <c r="D626" s="12" t="s">
        <f>IF($A626&lt;&gt;"",$K626,)</f>
      </c>
      <c r="E626" s="12" t="str">
        <v/>
      </c>
      <c r="F626" s="11" t="str">
        <f>IF($A626&lt;&gt;"",MAXIFS(Token!$C:$C,Token!$A:$A,$D626),)</f>
        <v/>
      </c>
    </row>
    <row r="627">
      <c r="A627" s="32">
        <f>IF(IFERROR($H627,0)*$J627&gt;0,$L627/86400+DATE(1970,1,1)+IF($L627*1&gt;=$G$5,$G$6,0),)</f>
        <v>0</v>
      </c>
      <c r="B627" s="22" t="e">
        <f>IF($A627&lt;&gt;"",$E627*$F627,)</f>
        <v>#VALUE!</v>
      </c>
      <c r="C627" s="12" t="str">
        <f>IF($A627&lt;&gt;"",MINIFS(Merchant!$A:$A,Merchant!$C:$C,$G$2),)</f>
        <v/>
      </c>
      <c r="D627" s="12" t="s">
        <f>IF($A627&lt;&gt;"",$K627,)</f>
      </c>
      <c r="E627" s="12" t="str">
        <v/>
      </c>
      <c r="F627" s="11" t="str">
        <f>IF($A627&lt;&gt;"",MAXIFS(Token!$C:$C,Token!$A:$A,$D627),)</f>
        <v/>
      </c>
    </row>
    <row r="628">
      <c r="A628" s="32">
        <f>IF(IFERROR($H628,0)*$J628&gt;0,$L628/86400+DATE(1970,1,1)+IF($L628*1&gt;=$G$5,$G$6,0),)</f>
        <v>0</v>
      </c>
      <c r="B628" s="22" t="e">
        <f>IF($A628&lt;&gt;"",$E628*$F628,)</f>
        <v>#VALUE!</v>
      </c>
      <c r="C628" s="12" t="str">
        <f>IF($A628&lt;&gt;"",MINIFS(Merchant!$A:$A,Merchant!$C:$C,$G$2),)</f>
        <v/>
      </c>
      <c r="D628" s="12" t="s">
        <f>IF($A628&lt;&gt;"",$K628,)</f>
      </c>
      <c r="E628" s="12" t="str">
        <v/>
      </c>
      <c r="F628" s="11" t="str">
        <f>IF($A628&lt;&gt;"",MAXIFS(Token!$C:$C,Token!$A:$A,$D628),)</f>
        <v/>
      </c>
    </row>
    <row r="629">
      <c r="A629" s="32">
        <f>IF(IFERROR($H629,0)*$J629&gt;0,$L629/86400+DATE(1970,1,1)+IF($L629*1&gt;=$G$5,$G$6,0),)</f>
        <v>0</v>
      </c>
      <c r="B629" s="22" t="e">
        <f>IF($A629&lt;&gt;"",$E629*$F629,)</f>
        <v>#VALUE!</v>
      </c>
      <c r="C629" s="12" t="str">
        <f>IF($A629&lt;&gt;"",MINIFS(Merchant!$A:$A,Merchant!$C:$C,$G$2),)</f>
        <v/>
      </c>
      <c r="D629" s="12" t="s">
        <f>IF($A629&lt;&gt;"",$K629,)</f>
      </c>
      <c r="E629" s="12" t="str">
        <v/>
      </c>
      <c r="F629" s="11" t="str">
        <f>IF($A629&lt;&gt;"",MAXIFS(Token!$C:$C,Token!$A:$A,$D629),)</f>
        <v/>
      </c>
    </row>
    <row r="630">
      <c r="A630" s="32">
        <f>IF(IFERROR($H630,0)*$J630&gt;0,$L630/86400+DATE(1970,1,1)+IF($L630*1&gt;=$G$5,$G$6,0),)</f>
        <v>0</v>
      </c>
      <c r="B630" s="22" t="e">
        <f>IF($A630&lt;&gt;"",$E630*$F630,)</f>
        <v>#VALUE!</v>
      </c>
      <c r="C630" s="12" t="str">
        <f>IF($A630&lt;&gt;"",MINIFS(Merchant!$A:$A,Merchant!$C:$C,$G$2),)</f>
        <v/>
      </c>
      <c r="D630" s="12" t="s">
        <f>IF($A630&lt;&gt;"",$K630,)</f>
      </c>
      <c r="E630" s="12" t="str">
        <v/>
      </c>
      <c r="F630" s="11" t="str">
        <f>IF($A630&lt;&gt;"",MAXIFS(Token!$C:$C,Token!$A:$A,$D630),)</f>
        <v/>
      </c>
    </row>
    <row r="631">
      <c r="A631" s="32">
        <f>IF(IFERROR($H631,0)*$J631&gt;0,$L631/86400+DATE(1970,1,1)+IF($L631*1&gt;=$G$5,$G$6,0),)</f>
        <v>0</v>
      </c>
      <c r="B631" s="22" t="e">
        <f>IF($A631&lt;&gt;"",$E631*$F631,)</f>
        <v>#VALUE!</v>
      </c>
      <c r="C631" s="12" t="str">
        <f>IF($A631&lt;&gt;"",MINIFS(Merchant!$A:$A,Merchant!$C:$C,$G$2),)</f>
        <v/>
      </c>
      <c r="D631" s="12" t="s">
        <f>IF($A631&lt;&gt;"",$K631,)</f>
      </c>
      <c r="E631" s="12" t="str">
        <v/>
      </c>
      <c r="F631" s="11" t="str">
        <f>IF($A631&lt;&gt;"",MAXIFS(Token!$C:$C,Token!$A:$A,$D631),)</f>
        <v/>
      </c>
    </row>
    <row r="632">
      <c r="A632" s="32">
        <f>IF(IFERROR($H632,0)*$J632&gt;0,$L632/86400+DATE(1970,1,1)+IF($L632*1&gt;=$G$5,$G$6,0),)</f>
        <v>0</v>
      </c>
      <c r="B632" s="22" t="e">
        <f>IF($A632&lt;&gt;"",$E632*$F632,)</f>
        <v>#VALUE!</v>
      </c>
      <c r="C632" s="12" t="str">
        <f>IF($A632&lt;&gt;"",MINIFS(Merchant!$A:$A,Merchant!$C:$C,$G$2),)</f>
        <v/>
      </c>
      <c r="D632" s="12" t="s">
        <f>IF($A632&lt;&gt;"",$K632,)</f>
      </c>
      <c r="E632" s="12" t="str">
        <v/>
      </c>
      <c r="F632" s="11" t="str">
        <f>IF($A632&lt;&gt;"",MAXIFS(Token!$C:$C,Token!$A:$A,$D632),)</f>
        <v/>
      </c>
    </row>
    <row r="633">
      <c r="A633" s="32">
        <f>IF(IFERROR($H633,0)*$J633&gt;0,$L633/86400+DATE(1970,1,1)+IF($L633*1&gt;=$G$5,$G$6,0),)</f>
        <v>0</v>
      </c>
      <c r="B633" s="22" t="e">
        <f>IF($A633&lt;&gt;"",$E633*$F633,)</f>
        <v>#VALUE!</v>
      </c>
      <c r="C633" s="12" t="str">
        <f>IF($A633&lt;&gt;"",MINIFS(Merchant!$A:$A,Merchant!$C:$C,$G$2),)</f>
        <v/>
      </c>
      <c r="D633" s="12" t="s">
        <f>IF($A633&lt;&gt;"",$K633,)</f>
      </c>
      <c r="E633" s="12" t="str">
        <v/>
      </c>
      <c r="F633" s="11" t="str">
        <f>IF($A633&lt;&gt;"",MAXIFS(Token!$C:$C,Token!$A:$A,$D633),)</f>
        <v/>
      </c>
    </row>
    <row r="634">
      <c r="A634" s="32">
        <f>IF(IFERROR($H634,0)*$J634&gt;0,$L634/86400+DATE(1970,1,1)+IF($L634*1&gt;=$G$5,$G$6,0),)</f>
        <v>0</v>
      </c>
      <c r="B634" s="22" t="e">
        <f>IF($A634&lt;&gt;"",$E634*$F634,)</f>
        <v>#VALUE!</v>
      </c>
      <c r="C634" s="12" t="str">
        <f>IF($A634&lt;&gt;"",MINIFS(Merchant!$A:$A,Merchant!$C:$C,$G$2),)</f>
        <v/>
      </c>
      <c r="D634" s="12" t="s">
        <f>IF($A634&lt;&gt;"",$K634,)</f>
      </c>
      <c r="E634" s="12" t="str">
        <v/>
      </c>
      <c r="F634" s="11" t="str">
        <f>IF($A634&lt;&gt;"",MAXIFS(Token!$C:$C,Token!$A:$A,$D634),)</f>
        <v/>
      </c>
    </row>
    <row r="635">
      <c r="A635" s="32">
        <f>IF(IFERROR($H635,0)*$J635&gt;0,$L635/86400+DATE(1970,1,1)+IF($L635*1&gt;=$G$5,$G$6,0),)</f>
        <v>0</v>
      </c>
      <c r="B635" s="22" t="e">
        <f>IF($A635&lt;&gt;"",$E635*$F635,)</f>
        <v>#VALUE!</v>
      </c>
      <c r="C635" s="12" t="str">
        <f>IF($A635&lt;&gt;"",MINIFS(Merchant!$A:$A,Merchant!$C:$C,$G$2),)</f>
        <v/>
      </c>
      <c r="D635" s="12" t="s">
        <f>IF($A635&lt;&gt;"",$K635,)</f>
      </c>
      <c r="E635" s="12" t="str">
        <v/>
      </c>
      <c r="F635" s="11" t="str">
        <f>IF($A635&lt;&gt;"",MAXIFS(Token!$C:$C,Token!$A:$A,$D635),)</f>
        <v/>
      </c>
    </row>
    <row r="636">
      <c r="A636" s="32">
        <f>IF(IFERROR($H636,0)*$J636&gt;0,$L636/86400+DATE(1970,1,1)+IF($L636*1&gt;=$G$5,$G$6,0),)</f>
        <v>0</v>
      </c>
      <c r="B636" s="22" t="e">
        <f>IF($A636&lt;&gt;"",$E636*$F636,)</f>
        <v>#VALUE!</v>
      </c>
      <c r="C636" s="12" t="str">
        <f>IF($A636&lt;&gt;"",MINIFS(Merchant!$A:$A,Merchant!$C:$C,$G$2),)</f>
        <v/>
      </c>
      <c r="D636" s="12" t="s">
        <f>IF($A636&lt;&gt;"",$K636,)</f>
      </c>
      <c r="E636" s="12" t="str">
        <v/>
      </c>
      <c r="F636" s="11" t="str">
        <f>IF($A636&lt;&gt;"",MAXIFS(Token!$C:$C,Token!$A:$A,$D636),)</f>
        <v/>
      </c>
    </row>
    <row r="637">
      <c r="A637" s="32">
        <f>IF(IFERROR($H637,0)*$J637&gt;0,$L637/86400+DATE(1970,1,1)+IF($L637*1&gt;=$G$5,$G$6,0),)</f>
        <v>0</v>
      </c>
      <c r="B637" s="22" t="e">
        <f>IF($A637&lt;&gt;"",$E637*$F637,)</f>
        <v>#VALUE!</v>
      </c>
      <c r="C637" s="12" t="str">
        <f>IF($A637&lt;&gt;"",MINIFS(Merchant!$A:$A,Merchant!$C:$C,$G$2),)</f>
        <v/>
      </c>
      <c r="D637" s="12" t="s">
        <f>IF($A637&lt;&gt;"",$K637,)</f>
      </c>
      <c r="E637" s="12" t="str">
        <v/>
      </c>
      <c r="F637" s="11" t="str">
        <f>IF($A637&lt;&gt;"",MAXIFS(Token!$C:$C,Token!$A:$A,$D637),)</f>
        <v/>
      </c>
    </row>
    <row r="638">
      <c r="A638" s="32">
        <f>IF(IFERROR($H638,0)*$J638&gt;0,$L638/86400+DATE(1970,1,1)+IF($L638*1&gt;=$G$5,$G$6,0),)</f>
        <v>0</v>
      </c>
      <c r="B638" s="22" t="e">
        <f>IF($A638&lt;&gt;"",$E638*$F638,)</f>
        <v>#VALUE!</v>
      </c>
      <c r="C638" s="12" t="str">
        <f>IF($A638&lt;&gt;"",MINIFS(Merchant!$A:$A,Merchant!$C:$C,$G$2),)</f>
        <v/>
      </c>
      <c r="D638" s="12" t="s">
        <f>IF($A638&lt;&gt;"",$K638,)</f>
      </c>
      <c r="E638" s="12" t="str">
        <v/>
      </c>
      <c r="F638" s="11" t="str">
        <f>IF($A638&lt;&gt;"",MAXIFS(Token!$C:$C,Token!$A:$A,$D638),)</f>
        <v/>
      </c>
    </row>
    <row r="639">
      <c r="A639" s="32">
        <f>IF(IFERROR($H639,0)*$J639&gt;0,$L639/86400+DATE(1970,1,1)+IF($L639*1&gt;=$G$5,$G$6,0),)</f>
        <v>0</v>
      </c>
      <c r="B639" s="22" t="e">
        <f>IF($A639&lt;&gt;"",$E639*$F639,)</f>
        <v>#VALUE!</v>
      </c>
      <c r="C639" s="12" t="str">
        <f>IF($A639&lt;&gt;"",MINIFS(Merchant!$A:$A,Merchant!$C:$C,$G$2),)</f>
        <v/>
      </c>
      <c r="D639" s="12" t="s">
        <f>IF($A639&lt;&gt;"",$K639,)</f>
      </c>
      <c r="E639" s="12" t="str">
        <v/>
      </c>
      <c r="F639" s="11" t="str">
        <f>IF($A639&lt;&gt;"",MAXIFS(Token!$C:$C,Token!$A:$A,$D639),)</f>
        <v/>
      </c>
    </row>
    <row r="640">
      <c r="A640" s="32">
        <f>IF(IFERROR($H640,0)*$J640&gt;0,$L640/86400+DATE(1970,1,1)+IF($L640*1&gt;=$G$5,$G$6,0),)</f>
        <v>0</v>
      </c>
      <c r="B640" s="22" t="e">
        <f>IF($A640&lt;&gt;"",$E640*$F640,)</f>
        <v>#VALUE!</v>
      </c>
      <c r="C640" s="12" t="str">
        <f>IF($A640&lt;&gt;"",MINIFS(Merchant!$A:$A,Merchant!$C:$C,$G$2),)</f>
        <v/>
      </c>
      <c r="D640" s="12" t="s">
        <f>IF($A640&lt;&gt;"",$K640,)</f>
      </c>
      <c r="E640" s="12" t="str">
        <v/>
      </c>
      <c r="F640" s="11" t="str">
        <f>IF($A640&lt;&gt;"",MAXIFS(Token!$C:$C,Token!$A:$A,$D640),)</f>
        <v/>
      </c>
    </row>
    <row r="641">
      <c r="A641" s="32">
        <f>IF(IFERROR($H641,0)*$J641&gt;0,$L641/86400+DATE(1970,1,1)+IF($L641*1&gt;=$G$5,$G$6,0),)</f>
        <v>0</v>
      </c>
      <c r="B641" s="22" t="e">
        <f>IF($A641&lt;&gt;"",$E641*$F641,)</f>
        <v>#VALUE!</v>
      </c>
      <c r="C641" s="12" t="str">
        <f>IF($A641&lt;&gt;"",MINIFS(Merchant!$A:$A,Merchant!$C:$C,$G$2),)</f>
        <v/>
      </c>
      <c r="D641" s="12" t="s">
        <f>IF($A641&lt;&gt;"",$K641,)</f>
      </c>
      <c r="E641" s="12" t="str">
        <v/>
      </c>
      <c r="F641" s="11" t="str">
        <f>IF($A641&lt;&gt;"",MAXIFS(Token!$C:$C,Token!$A:$A,$D641),)</f>
        <v/>
      </c>
    </row>
    <row r="642">
      <c r="A642" s="32">
        <f>IF(IFERROR($H642,0)*$J642&gt;0,$L642/86400+DATE(1970,1,1)+IF($L642*1&gt;=$G$5,$G$6,0),)</f>
        <v>0</v>
      </c>
      <c r="B642" s="22" t="e">
        <f>IF($A642&lt;&gt;"",$E642*$F642,)</f>
        <v>#VALUE!</v>
      </c>
      <c r="C642" s="12" t="str">
        <f>IF($A642&lt;&gt;"",MINIFS(Merchant!$A:$A,Merchant!$C:$C,$G$2),)</f>
        <v/>
      </c>
      <c r="D642" s="12" t="s">
        <f>IF($A642&lt;&gt;"",$K642,)</f>
      </c>
      <c r="E642" s="12" t="str">
        <v/>
      </c>
      <c r="F642" s="11" t="str">
        <f>IF($A642&lt;&gt;"",MAXIFS(Token!$C:$C,Token!$A:$A,$D642),)</f>
        <v/>
      </c>
    </row>
    <row r="643">
      <c r="A643" s="32">
        <f>IF(IFERROR($H643,0)*$J643&gt;0,$L643/86400+DATE(1970,1,1)+IF($L643*1&gt;=$G$5,$G$6,0),)</f>
        <v>0</v>
      </c>
      <c r="B643" s="22" t="e">
        <f>IF($A643&lt;&gt;"",$E643*$F643,)</f>
        <v>#VALUE!</v>
      </c>
      <c r="C643" s="12" t="str">
        <f>IF($A643&lt;&gt;"",MINIFS(Merchant!$A:$A,Merchant!$C:$C,$G$2),)</f>
        <v/>
      </c>
      <c r="D643" s="12" t="s">
        <f>IF($A643&lt;&gt;"",$K643,)</f>
      </c>
      <c r="E643" s="12" t="str">
        <v/>
      </c>
      <c r="F643" s="11" t="str">
        <f>IF($A643&lt;&gt;"",MAXIFS(Token!$C:$C,Token!$A:$A,$D643),)</f>
        <v/>
      </c>
    </row>
    <row r="644">
      <c r="A644" s="32">
        <f>IF(IFERROR($H644,0)*$J644&gt;0,$L644/86400+DATE(1970,1,1)+IF($L644*1&gt;=$G$5,$G$6,0),)</f>
        <v>0</v>
      </c>
      <c r="B644" s="22" t="e">
        <f>IF($A644&lt;&gt;"",$E644*$F644,)</f>
        <v>#VALUE!</v>
      </c>
      <c r="C644" s="12" t="str">
        <f>IF($A644&lt;&gt;"",MINIFS(Merchant!$A:$A,Merchant!$C:$C,$G$2),)</f>
        <v/>
      </c>
      <c r="D644" s="12" t="s">
        <f>IF($A644&lt;&gt;"",$K644,)</f>
      </c>
      <c r="E644" s="12" t="str">
        <v/>
      </c>
      <c r="F644" s="11" t="str">
        <f>IF($A644&lt;&gt;"",MAXIFS(Token!$C:$C,Token!$A:$A,$D644),)</f>
        <v/>
      </c>
    </row>
    <row r="645">
      <c r="A645" s="32">
        <f>IF(IFERROR($H645,0)*$J645&gt;0,$L645/86400+DATE(1970,1,1)+IF($L645*1&gt;=$G$5,$G$6,0),)</f>
        <v>0</v>
      </c>
      <c r="B645" s="22" t="e">
        <f>IF($A645&lt;&gt;"",$E645*$F645,)</f>
        <v>#VALUE!</v>
      </c>
      <c r="C645" s="12" t="str">
        <f>IF($A645&lt;&gt;"",MINIFS(Merchant!$A:$A,Merchant!$C:$C,$G$2),)</f>
        <v/>
      </c>
      <c r="D645" s="12" t="s">
        <f>IF($A645&lt;&gt;"",$K645,)</f>
      </c>
      <c r="E645" s="12" t="str">
        <v/>
      </c>
      <c r="F645" s="11" t="str">
        <f>IF($A645&lt;&gt;"",MAXIFS(Token!$C:$C,Token!$A:$A,$D645),)</f>
        <v/>
      </c>
    </row>
    <row r="646">
      <c r="A646" s="32">
        <f>IF(IFERROR($H646,0)*$J646&gt;0,$L646/86400+DATE(1970,1,1)+IF($L646*1&gt;=$G$5,$G$6,0),)</f>
        <v>0</v>
      </c>
      <c r="B646" s="22" t="e">
        <f>IF($A646&lt;&gt;"",$E646*$F646,)</f>
        <v>#VALUE!</v>
      </c>
      <c r="C646" s="12" t="str">
        <f>IF($A646&lt;&gt;"",MINIFS(Merchant!$A:$A,Merchant!$C:$C,$G$2),)</f>
        <v/>
      </c>
      <c r="D646" s="12" t="s">
        <f>IF($A646&lt;&gt;"",$K646,)</f>
      </c>
      <c r="E646" s="12" t="str">
        <v/>
      </c>
      <c r="F646" s="11" t="str">
        <f>IF($A646&lt;&gt;"",MAXIFS(Token!$C:$C,Token!$A:$A,$D646),)</f>
        <v/>
      </c>
    </row>
    <row r="647">
      <c r="A647" s="32">
        <f>IF(IFERROR($H647,0)*$J647&gt;0,$L647/86400+DATE(1970,1,1)+IF($L647*1&gt;=$G$5,$G$6,0),)</f>
        <v>0</v>
      </c>
      <c r="B647" s="22" t="e">
        <f>IF($A647&lt;&gt;"",$E647*$F647,)</f>
        <v>#VALUE!</v>
      </c>
      <c r="C647" s="12" t="str">
        <f>IF($A647&lt;&gt;"",MINIFS(Merchant!$A:$A,Merchant!$C:$C,$G$2),)</f>
        <v/>
      </c>
      <c r="D647" s="12" t="s">
        <f>IF($A647&lt;&gt;"",$K647,)</f>
      </c>
      <c r="E647" s="12" t="str">
        <v/>
      </c>
      <c r="F647" s="11" t="str">
        <f>IF($A647&lt;&gt;"",MAXIFS(Token!$C:$C,Token!$A:$A,$D647),)</f>
        <v/>
      </c>
    </row>
    <row r="648">
      <c r="A648" s="32">
        <f>IF(IFERROR($H648,0)*$J648&gt;0,$L648/86400+DATE(1970,1,1)+IF($L648*1&gt;=$G$5,$G$6,0),)</f>
        <v>0</v>
      </c>
      <c r="B648" s="22" t="e">
        <f>IF($A648&lt;&gt;"",$E648*$F648,)</f>
        <v>#VALUE!</v>
      </c>
      <c r="C648" s="12" t="str">
        <f>IF($A648&lt;&gt;"",MINIFS(Merchant!$A:$A,Merchant!$C:$C,$G$2),)</f>
        <v/>
      </c>
      <c r="D648" s="12" t="s">
        <f>IF($A648&lt;&gt;"",$K648,)</f>
      </c>
      <c r="E648" s="12" t="str">
        <v/>
      </c>
      <c r="F648" s="11" t="str">
        <f>IF($A648&lt;&gt;"",MAXIFS(Token!$C:$C,Token!$A:$A,$D648),)</f>
        <v/>
      </c>
    </row>
    <row r="649">
      <c r="A649" s="32">
        <f>IF(IFERROR($H649,0)*$J649&gt;0,$L649/86400+DATE(1970,1,1)+IF($L649*1&gt;=$G$5,$G$6,0),)</f>
        <v>0</v>
      </c>
      <c r="B649" s="22" t="e">
        <f>IF($A649&lt;&gt;"",$E649*$F649,)</f>
        <v>#VALUE!</v>
      </c>
      <c r="C649" s="12" t="str">
        <f>IF($A649&lt;&gt;"",MINIFS(Merchant!$A:$A,Merchant!$C:$C,$G$2),)</f>
        <v/>
      </c>
      <c r="D649" s="12" t="s">
        <f>IF($A649&lt;&gt;"",$K649,)</f>
      </c>
      <c r="E649" s="12" t="str">
        <v/>
      </c>
      <c r="F649" s="11" t="str">
        <f>IF($A649&lt;&gt;"",MAXIFS(Token!$C:$C,Token!$A:$A,$D649),)</f>
        <v/>
      </c>
    </row>
    <row r="650">
      <c r="A650" s="32">
        <f>IF(IFERROR($H650,0)*$J650&gt;0,$L650/86400+DATE(1970,1,1)+IF($L650*1&gt;=$G$5,$G$6,0),)</f>
        <v>0</v>
      </c>
      <c r="B650" s="22" t="e">
        <f>IF($A650&lt;&gt;"",$E650*$F650,)</f>
        <v>#VALUE!</v>
      </c>
      <c r="C650" s="12" t="str">
        <f>IF($A650&lt;&gt;"",MINIFS(Merchant!$A:$A,Merchant!$C:$C,$G$2),)</f>
        <v/>
      </c>
      <c r="D650" s="12" t="s">
        <f>IF($A650&lt;&gt;"",$K650,)</f>
      </c>
      <c r="E650" s="12" t="str">
        <v/>
      </c>
      <c r="F650" s="11" t="str">
        <f>IF($A650&lt;&gt;"",MAXIFS(Token!$C:$C,Token!$A:$A,$D650),)</f>
        <v/>
      </c>
    </row>
    <row r="651">
      <c r="A651" s="32">
        <f>IF(IFERROR($H651,0)*$J651&gt;0,$L651/86400+DATE(1970,1,1)+IF($L651*1&gt;=$G$5,$G$6,0),)</f>
        <v>0</v>
      </c>
      <c r="B651" s="22" t="e">
        <f>IF($A651&lt;&gt;"",$E651*$F651,)</f>
        <v>#VALUE!</v>
      </c>
      <c r="C651" s="12" t="str">
        <f>IF($A651&lt;&gt;"",MINIFS(Merchant!$A:$A,Merchant!$C:$C,$G$2),)</f>
        <v/>
      </c>
      <c r="D651" s="12" t="s">
        <f>IF($A651&lt;&gt;"",$K651,)</f>
      </c>
      <c r="E651" s="12" t="str">
        <v/>
      </c>
      <c r="F651" s="11" t="str">
        <f>IF($A651&lt;&gt;"",MAXIFS(Token!$C:$C,Token!$A:$A,$D651),)</f>
        <v/>
      </c>
    </row>
    <row r="652">
      <c r="A652" s="32">
        <f>IF(IFERROR($H652,0)*$J652&gt;0,$L652/86400+DATE(1970,1,1)+IF($L652*1&gt;=$G$5,$G$6,0),)</f>
        <v>0</v>
      </c>
      <c r="B652" s="22" t="e">
        <f>IF($A652&lt;&gt;"",$E652*$F652,)</f>
        <v>#VALUE!</v>
      </c>
      <c r="C652" s="12" t="str">
        <f>IF($A652&lt;&gt;"",MINIFS(Merchant!$A:$A,Merchant!$C:$C,$G$2),)</f>
        <v/>
      </c>
      <c r="D652" s="12" t="s">
        <f>IF($A652&lt;&gt;"",$K652,)</f>
      </c>
      <c r="E652" s="12" t="str">
        <v/>
      </c>
      <c r="F652" s="11" t="str">
        <f>IF($A652&lt;&gt;"",MAXIFS(Token!$C:$C,Token!$A:$A,$D652),)</f>
        <v/>
      </c>
    </row>
    <row r="653">
      <c r="A653" s="32">
        <f>IF(IFERROR($H653,0)*$J653&gt;0,$L653/86400+DATE(1970,1,1)+IF($L653*1&gt;=$G$5,$G$6,0),)</f>
        <v>0</v>
      </c>
      <c r="B653" s="22" t="e">
        <f>IF($A653&lt;&gt;"",$E653*$F653,)</f>
        <v>#VALUE!</v>
      </c>
      <c r="C653" s="12" t="str">
        <f>IF($A653&lt;&gt;"",MINIFS(Merchant!$A:$A,Merchant!$C:$C,$G$2),)</f>
        <v/>
      </c>
      <c r="D653" s="12" t="s">
        <f>IF($A653&lt;&gt;"",$K653,)</f>
      </c>
      <c r="E653" s="12" t="str">
        <v/>
      </c>
      <c r="F653" s="11" t="str">
        <f>IF($A653&lt;&gt;"",MAXIFS(Token!$C:$C,Token!$A:$A,$D653),)</f>
        <v/>
      </c>
    </row>
    <row r="654">
      <c r="A654" s="32">
        <f>IF(IFERROR($H654,0)*$J654&gt;0,$L654/86400+DATE(1970,1,1)+IF($L654*1&gt;=$G$5,$G$6,0),)</f>
        <v>0</v>
      </c>
      <c r="B654" s="22" t="e">
        <f>IF($A654&lt;&gt;"",$E654*$F654,)</f>
        <v>#VALUE!</v>
      </c>
      <c r="C654" s="12" t="str">
        <f>IF($A654&lt;&gt;"",MINIFS(Merchant!$A:$A,Merchant!$C:$C,$G$2),)</f>
        <v/>
      </c>
      <c r="D654" s="12" t="s">
        <f>IF($A654&lt;&gt;"",$K654,)</f>
      </c>
      <c r="E654" s="12" t="str">
        <v/>
      </c>
      <c r="F654" s="11" t="str">
        <f>IF($A654&lt;&gt;"",MAXIFS(Token!$C:$C,Token!$A:$A,$D654),)</f>
        <v/>
      </c>
    </row>
    <row r="655">
      <c r="A655" s="32">
        <f>IF(IFERROR($H655,0)*$J655&gt;0,$L655/86400+DATE(1970,1,1)+IF($L655*1&gt;=$G$5,$G$6,0),)</f>
        <v>0</v>
      </c>
      <c r="B655" s="22" t="e">
        <f>IF($A655&lt;&gt;"",$E655*$F655,)</f>
        <v>#VALUE!</v>
      </c>
      <c r="C655" s="12" t="str">
        <f>IF($A655&lt;&gt;"",MINIFS(Merchant!$A:$A,Merchant!$C:$C,$G$2),)</f>
        <v/>
      </c>
      <c r="D655" s="12" t="s">
        <f>IF($A655&lt;&gt;"",$K655,)</f>
      </c>
      <c r="E655" s="12" t="str">
        <v/>
      </c>
      <c r="F655" s="11" t="str">
        <f>IF($A655&lt;&gt;"",MAXIFS(Token!$C:$C,Token!$A:$A,$D655),)</f>
        <v/>
      </c>
    </row>
    <row r="656">
      <c r="A656" s="32">
        <f>IF(IFERROR($H656,0)*$J656&gt;0,$L656/86400+DATE(1970,1,1)+IF($L656*1&gt;=$G$5,$G$6,0),)</f>
        <v>0</v>
      </c>
      <c r="B656" s="22" t="e">
        <f>IF($A656&lt;&gt;"",$E656*$F656,)</f>
        <v>#VALUE!</v>
      </c>
      <c r="C656" s="12" t="str">
        <f>IF($A656&lt;&gt;"",MINIFS(Merchant!$A:$A,Merchant!$C:$C,$G$2),)</f>
        <v/>
      </c>
      <c r="D656" s="12" t="s">
        <f>IF($A656&lt;&gt;"",$K656,)</f>
      </c>
      <c r="E656" s="12" t="str">
        <v/>
      </c>
      <c r="F656" s="11" t="str">
        <f>IF($A656&lt;&gt;"",MAXIFS(Token!$C:$C,Token!$A:$A,$D656),)</f>
        <v/>
      </c>
    </row>
    <row r="657">
      <c r="A657" s="32">
        <f>IF(IFERROR($H657,0)*$J657&gt;0,$L657/86400+DATE(1970,1,1)+IF($L657*1&gt;=$G$5,$G$6,0),)</f>
        <v>0</v>
      </c>
      <c r="B657" s="22" t="e">
        <f>IF($A657&lt;&gt;"",$E657*$F657,)</f>
        <v>#VALUE!</v>
      </c>
      <c r="C657" s="12" t="str">
        <f>IF($A657&lt;&gt;"",MINIFS(Merchant!$A:$A,Merchant!$C:$C,$G$2),)</f>
        <v/>
      </c>
      <c r="D657" s="12" t="s">
        <f>IF($A657&lt;&gt;"",$K657,)</f>
      </c>
      <c r="E657" s="12" t="str">
        <v/>
      </c>
      <c r="F657" s="11" t="str">
        <f>IF($A657&lt;&gt;"",MAXIFS(Token!$C:$C,Token!$A:$A,$D657),)</f>
        <v/>
      </c>
    </row>
    <row r="658">
      <c r="A658" s="32">
        <f>IF(IFERROR($H658,0)*$J658&gt;0,$L658/86400+DATE(1970,1,1)+IF($L658*1&gt;=$G$5,$G$6,0),)</f>
        <v>0</v>
      </c>
      <c r="B658" s="22" t="e">
        <f>IF($A658&lt;&gt;"",$E658*$F658,)</f>
        <v>#VALUE!</v>
      </c>
      <c r="C658" s="12" t="str">
        <f>IF($A658&lt;&gt;"",MINIFS(Merchant!$A:$A,Merchant!$C:$C,$G$2),)</f>
        <v/>
      </c>
      <c r="D658" s="12" t="s">
        <f>IF($A658&lt;&gt;"",$K658,)</f>
      </c>
      <c r="E658" s="12" t="str">
        <v/>
      </c>
      <c r="F658" s="11" t="str">
        <f>IF($A658&lt;&gt;"",MAXIFS(Token!$C:$C,Token!$A:$A,$D658),)</f>
        <v/>
      </c>
    </row>
    <row r="659">
      <c r="A659" s="32">
        <f>IF(IFERROR($H659,0)*$J659&gt;0,$L659/86400+DATE(1970,1,1)+IF($L659*1&gt;=$G$5,$G$6,0),)</f>
        <v>0</v>
      </c>
      <c r="B659" s="22" t="e">
        <f>IF($A659&lt;&gt;"",$E659*$F659,)</f>
        <v>#VALUE!</v>
      </c>
      <c r="C659" s="12" t="str">
        <f>IF($A659&lt;&gt;"",MINIFS(Merchant!$A:$A,Merchant!$C:$C,$G$2),)</f>
        <v/>
      </c>
      <c r="D659" s="12" t="s">
        <f>IF($A659&lt;&gt;"",$K659,)</f>
      </c>
      <c r="E659" s="12" t="str">
        <v/>
      </c>
      <c r="F659" s="11" t="str">
        <f>IF($A659&lt;&gt;"",MAXIFS(Token!$C:$C,Token!$A:$A,$D659),)</f>
        <v/>
      </c>
    </row>
    <row r="660">
      <c r="A660" s="32">
        <f>IF(IFERROR($H660,0)*$J660&gt;0,$L660/86400+DATE(1970,1,1)+IF($L660*1&gt;=$G$5,$G$6,0),)</f>
        <v>0</v>
      </c>
      <c r="B660" s="22" t="e">
        <f>IF($A660&lt;&gt;"",$E660*$F660,)</f>
        <v>#VALUE!</v>
      </c>
      <c r="C660" s="12" t="str">
        <f>IF($A660&lt;&gt;"",MINIFS(Merchant!$A:$A,Merchant!$C:$C,$G$2),)</f>
        <v/>
      </c>
      <c r="D660" s="12" t="s">
        <f>IF($A660&lt;&gt;"",$K660,)</f>
      </c>
      <c r="E660" s="12" t="str">
        <v/>
      </c>
      <c r="F660" s="11" t="str">
        <f>IF($A660&lt;&gt;"",MAXIFS(Token!$C:$C,Token!$A:$A,$D660),)</f>
        <v/>
      </c>
    </row>
    <row r="661">
      <c r="A661" s="32">
        <f>IF(IFERROR($H661,0)*$J661&gt;0,$L661/86400+DATE(1970,1,1)+IF($L661*1&gt;=$G$5,$G$6,0),)</f>
        <v>0</v>
      </c>
      <c r="B661" s="22" t="e">
        <f>IF($A661&lt;&gt;"",$E661*$F661,)</f>
        <v>#VALUE!</v>
      </c>
      <c r="C661" s="12" t="str">
        <f>IF($A661&lt;&gt;"",MINIFS(Merchant!$A:$A,Merchant!$C:$C,$G$2),)</f>
        <v/>
      </c>
      <c r="D661" s="12" t="s">
        <f>IF($A661&lt;&gt;"",$K661,)</f>
      </c>
      <c r="E661" s="12" t="str">
        <v/>
      </c>
      <c r="F661" s="11" t="str">
        <f>IF($A661&lt;&gt;"",MAXIFS(Token!$C:$C,Token!$A:$A,$D661),)</f>
        <v/>
      </c>
    </row>
    <row r="662">
      <c r="A662" s="32">
        <f>IF(IFERROR($H662,0)*$J662&gt;0,$L662/86400+DATE(1970,1,1)+IF($L662*1&gt;=$G$5,$G$6,0),)</f>
        <v>0</v>
      </c>
      <c r="B662" s="22" t="e">
        <f>IF($A662&lt;&gt;"",$E662*$F662,)</f>
        <v>#VALUE!</v>
      </c>
      <c r="C662" s="12" t="str">
        <f>IF($A662&lt;&gt;"",MINIFS(Merchant!$A:$A,Merchant!$C:$C,$G$2),)</f>
        <v/>
      </c>
      <c r="D662" s="12" t="s">
        <f>IF($A662&lt;&gt;"",$K662,)</f>
      </c>
      <c r="E662" s="12" t="str">
        <v/>
      </c>
      <c r="F662" s="11" t="str">
        <f>IF($A662&lt;&gt;"",MAXIFS(Token!$C:$C,Token!$A:$A,$D662),)</f>
        <v/>
      </c>
    </row>
    <row r="663">
      <c r="A663" s="32">
        <f>IF(IFERROR($H663,0)*$J663&gt;0,$L663/86400+DATE(1970,1,1)+IF($L663*1&gt;=$G$5,$G$6,0),)</f>
        <v>0</v>
      </c>
      <c r="B663" s="22" t="e">
        <f>IF($A663&lt;&gt;"",$E663*$F663,)</f>
        <v>#VALUE!</v>
      </c>
      <c r="C663" s="12" t="str">
        <f>IF($A663&lt;&gt;"",MINIFS(Merchant!$A:$A,Merchant!$C:$C,$G$2),)</f>
        <v/>
      </c>
      <c r="D663" s="12" t="s">
        <f>IF($A663&lt;&gt;"",$K663,)</f>
      </c>
      <c r="E663" s="12" t="str">
        <v/>
      </c>
      <c r="F663" s="11" t="str">
        <f>IF($A663&lt;&gt;"",MAXIFS(Token!$C:$C,Token!$A:$A,$D663),)</f>
        <v/>
      </c>
    </row>
    <row r="664">
      <c r="A664" s="32">
        <f>IF(IFERROR($H664,0)*$J664&gt;0,$L664/86400+DATE(1970,1,1)+IF($L664*1&gt;=$G$5,$G$6,0),)</f>
        <v>0</v>
      </c>
      <c r="B664" s="22" t="e">
        <f>IF($A664&lt;&gt;"",$E664*$F664,)</f>
        <v>#VALUE!</v>
      </c>
      <c r="C664" s="12" t="str">
        <f>IF($A664&lt;&gt;"",MINIFS(Merchant!$A:$A,Merchant!$C:$C,$G$2),)</f>
        <v/>
      </c>
      <c r="D664" s="12" t="s">
        <f>IF($A664&lt;&gt;"",$K664,)</f>
      </c>
      <c r="E664" s="12" t="str">
        <v/>
      </c>
      <c r="F664" s="11" t="str">
        <f>IF($A664&lt;&gt;"",MAXIFS(Token!$C:$C,Token!$A:$A,$D664),)</f>
        <v/>
      </c>
    </row>
    <row r="665">
      <c r="A665" s="32">
        <f>IF(IFERROR($H665,0)*$J665&gt;0,$L665/86400+DATE(1970,1,1)+IF($L665*1&gt;=$G$5,$G$6,0),)</f>
        <v>0</v>
      </c>
      <c r="B665" s="22" t="e">
        <f>IF($A665&lt;&gt;"",$E665*$F665,)</f>
        <v>#VALUE!</v>
      </c>
      <c r="C665" s="12" t="str">
        <f>IF($A665&lt;&gt;"",MINIFS(Merchant!$A:$A,Merchant!$C:$C,$G$2),)</f>
        <v/>
      </c>
      <c r="D665" s="12" t="s">
        <f>IF($A665&lt;&gt;"",$K665,)</f>
      </c>
      <c r="E665" s="12" t="str">
        <v/>
      </c>
      <c r="F665" s="11" t="str">
        <f>IF($A665&lt;&gt;"",MAXIFS(Token!$C:$C,Token!$A:$A,$D665),)</f>
        <v/>
      </c>
    </row>
    <row r="666">
      <c r="A666" s="32">
        <f>IF(IFERROR($H666,0)*$J666&gt;0,$L666/86400+DATE(1970,1,1)+IF($L666*1&gt;=$G$5,$G$6,0),)</f>
        <v>0</v>
      </c>
      <c r="B666" s="22" t="e">
        <f>IF($A666&lt;&gt;"",$E666*$F666,)</f>
        <v>#VALUE!</v>
      </c>
      <c r="C666" s="12" t="str">
        <f>IF($A666&lt;&gt;"",MINIFS(Merchant!$A:$A,Merchant!$C:$C,$G$2),)</f>
        <v/>
      </c>
      <c r="D666" s="12" t="s">
        <f>IF($A666&lt;&gt;"",$K666,)</f>
      </c>
      <c r="E666" s="12" t="str">
        <v/>
      </c>
      <c r="F666" s="11" t="str">
        <f>IF($A666&lt;&gt;"",MAXIFS(Token!$C:$C,Token!$A:$A,$D666),)</f>
        <v/>
      </c>
    </row>
    <row r="667">
      <c r="A667" s="32">
        <f>IF(IFERROR($H667,0)*$J667&gt;0,$L667/86400+DATE(1970,1,1)+IF($L667*1&gt;=$G$5,$G$6,0),)</f>
        <v>0</v>
      </c>
      <c r="B667" s="22" t="e">
        <f>IF($A667&lt;&gt;"",$E667*$F667,)</f>
        <v>#VALUE!</v>
      </c>
      <c r="C667" s="12" t="str">
        <f>IF($A667&lt;&gt;"",MINIFS(Merchant!$A:$A,Merchant!$C:$C,$G$2),)</f>
        <v/>
      </c>
      <c r="D667" s="12" t="s">
        <f>IF($A667&lt;&gt;"",$K667,)</f>
      </c>
      <c r="E667" s="12" t="str">
        <v/>
      </c>
      <c r="F667" s="11" t="str">
        <f>IF($A667&lt;&gt;"",MAXIFS(Token!$C:$C,Token!$A:$A,$D667),)</f>
        <v/>
      </c>
    </row>
    <row r="668">
      <c r="A668" s="32">
        <f>IF(IFERROR($H668,0)*$J668&gt;0,$L668/86400+DATE(1970,1,1)+IF($L668*1&gt;=$G$5,$G$6,0),)</f>
        <v>0</v>
      </c>
      <c r="B668" s="22" t="e">
        <f>IF($A668&lt;&gt;"",$E668*$F668,)</f>
        <v>#VALUE!</v>
      </c>
      <c r="C668" s="12" t="str">
        <f>IF($A668&lt;&gt;"",MINIFS(Merchant!$A:$A,Merchant!$C:$C,$G$2),)</f>
        <v/>
      </c>
      <c r="D668" s="12" t="s">
        <f>IF($A668&lt;&gt;"",$K668,)</f>
      </c>
      <c r="E668" s="12" t="str">
        <v/>
      </c>
      <c r="F668" s="11" t="str">
        <f>IF($A668&lt;&gt;"",MAXIFS(Token!$C:$C,Token!$A:$A,$D668),)</f>
        <v/>
      </c>
    </row>
    <row r="669">
      <c r="A669" s="32">
        <f>IF(IFERROR($H669,0)*$J669&gt;0,$L669/86400+DATE(1970,1,1)+IF($L669*1&gt;=$G$5,$G$6,0),)</f>
        <v>0</v>
      </c>
      <c r="B669" s="22" t="e">
        <f>IF($A669&lt;&gt;"",$E669*$F669,)</f>
        <v>#VALUE!</v>
      </c>
      <c r="C669" s="12" t="str">
        <f>IF($A669&lt;&gt;"",MINIFS(Merchant!$A:$A,Merchant!$C:$C,$G$2),)</f>
        <v/>
      </c>
      <c r="D669" s="12" t="s">
        <f>IF($A669&lt;&gt;"",$K669,)</f>
      </c>
      <c r="E669" s="12" t="str">
        <v/>
      </c>
      <c r="F669" s="11" t="str">
        <f>IF($A669&lt;&gt;"",MAXIFS(Token!$C:$C,Token!$A:$A,$D669),)</f>
        <v/>
      </c>
    </row>
    <row r="670">
      <c r="A670" s="32">
        <f>IF(IFERROR($H670,0)*$J670&gt;0,$L670/86400+DATE(1970,1,1)+IF($L670*1&gt;=$G$5,$G$6,0),)</f>
        <v>0</v>
      </c>
      <c r="B670" s="22" t="e">
        <f>IF($A670&lt;&gt;"",$E670*$F670,)</f>
        <v>#VALUE!</v>
      </c>
      <c r="C670" s="12" t="str">
        <f>IF($A670&lt;&gt;"",MINIFS(Merchant!$A:$A,Merchant!$C:$C,$G$2),)</f>
        <v/>
      </c>
      <c r="D670" s="12" t="s">
        <f>IF($A670&lt;&gt;"",$K670,)</f>
      </c>
      <c r="E670" s="12" t="str">
        <v/>
      </c>
      <c r="F670" s="11" t="str">
        <f>IF($A670&lt;&gt;"",MAXIFS(Token!$C:$C,Token!$A:$A,$D670),)</f>
        <v/>
      </c>
    </row>
    <row r="671">
      <c r="A671" s="32">
        <f>IF(IFERROR($H671,0)*$J671&gt;0,$L671/86400+DATE(1970,1,1)+IF($L671*1&gt;=$G$5,$G$6,0),)</f>
        <v>0</v>
      </c>
      <c r="B671" s="22" t="e">
        <f>IF($A671&lt;&gt;"",$E671*$F671,)</f>
        <v>#VALUE!</v>
      </c>
      <c r="C671" s="12" t="str">
        <f>IF($A671&lt;&gt;"",MINIFS(Merchant!$A:$A,Merchant!$C:$C,$G$2),)</f>
        <v/>
      </c>
      <c r="D671" s="12" t="s">
        <f>IF($A671&lt;&gt;"",$K671,)</f>
      </c>
      <c r="E671" s="12" t="str">
        <v/>
      </c>
      <c r="F671" s="11" t="str">
        <f>IF($A671&lt;&gt;"",MAXIFS(Token!$C:$C,Token!$A:$A,$D671),)</f>
        <v/>
      </c>
    </row>
    <row r="672">
      <c r="A672" s="32">
        <f>IF(IFERROR($H672,0)*$J672&gt;0,$L672/86400+DATE(1970,1,1)+IF($L672*1&gt;=$G$5,$G$6,0),)</f>
        <v>0</v>
      </c>
      <c r="B672" s="22" t="e">
        <f>IF($A672&lt;&gt;"",$E672*$F672,)</f>
        <v>#VALUE!</v>
      </c>
      <c r="C672" s="12" t="str">
        <f>IF($A672&lt;&gt;"",MINIFS(Merchant!$A:$A,Merchant!$C:$C,$G$2),)</f>
        <v/>
      </c>
      <c r="D672" s="12" t="s">
        <f>IF($A672&lt;&gt;"",$K672,)</f>
      </c>
      <c r="E672" s="12" t="str">
        <v/>
      </c>
      <c r="F672" s="11" t="str">
        <f>IF($A672&lt;&gt;"",MAXIFS(Token!$C:$C,Token!$A:$A,$D672),)</f>
        <v/>
      </c>
    </row>
    <row r="673">
      <c r="A673" s="32">
        <f>IF(IFERROR($H673,0)*$J673&gt;0,$L673/86400+DATE(1970,1,1)+IF($L673*1&gt;=$G$5,$G$6,0),)</f>
        <v>0</v>
      </c>
      <c r="B673" s="22" t="e">
        <f>IF($A673&lt;&gt;"",$E673*$F673,)</f>
        <v>#VALUE!</v>
      </c>
      <c r="C673" s="12" t="str">
        <f>IF($A673&lt;&gt;"",MINIFS(Merchant!$A:$A,Merchant!$C:$C,$G$2),)</f>
        <v/>
      </c>
      <c r="D673" s="12" t="s">
        <f>IF($A673&lt;&gt;"",$K673,)</f>
      </c>
      <c r="E673" s="12" t="str">
        <v/>
      </c>
      <c r="F673" s="11" t="str">
        <f>IF($A673&lt;&gt;"",MAXIFS(Token!$C:$C,Token!$A:$A,$D673),)</f>
        <v/>
      </c>
    </row>
    <row r="674">
      <c r="A674" s="32">
        <f>IF(IFERROR($H674,0)*$J674&gt;0,$L674/86400+DATE(1970,1,1)+IF($L674*1&gt;=$G$5,$G$6,0),)</f>
        <v>0</v>
      </c>
      <c r="B674" s="22" t="e">
        <f>IF($A674&lt;&gt;"",$E674*$F674,)</f>
        <v>#VALUE!</v>
      </c>
      <c r="C674" s="12" t="str">
        <f>IF($A674&lt;&gt;"",MINIFS(Merchant!$A:$A,Merchant!$C:$C,$G$2),)</f>
        <v/>
      </c>
      <c r="D674" s="12" t="s">
        <f>IF($A674&lt;&gt;"",$K674,)</f>
      </c>
      <c r="E674" s="12" t="str">
        <v/>
      </c>
      <c r="F674" s="11" t="str">
        <f>IF($A674&lt;&gt;"",MAXIFS(Token!$C:$C,Token!$A:$A,$D674),)</f>
        <v/>
      </c>
    </row>
    <row r="675">
      <c r="A675" s="32">
        <f>IF(IFERROR($H675,0)*$J675&gt;0,$L675/86400+DATE(1970,1,1)+IF($L675*1&gt;=$G$5,$G$6,0),)</f>
        <v>0</v>
      </c>
      <c r="B675" s="22" t="e">
        <f>IF($A675&lt;&gt;"",$E675*$F675,)</f>
        <v>#VALUE!</v>
      </c>
      <c r="C675" s="12" t="str">
        <f>IF($A675&lt;&gt;"",MINIFS(Merchant!$A:$A,Merchant!$C:$C,$G$2),)</f>
        <v/>
      </c>
      <c r="D675" s="12" t="s">
        <f>IF($A675&lt;&gt;"",$K675,)</f>
      </c>
      <c r="E675" s="12" t="str">
        <v/>
      </c>
      <c r="F675" s="11" t="str">
        <f>IF($A675&lt;&gt;"",MAXIFS(Token!$C:$C,Token!$A:$A,$D675),)</f>
        <v/>
      </c>
    </row>
    <row r="676">
      <c r="A676" s="32">
        <f>IF(IFERROR($H676,0)*$J676&gt;0,$L676/86400+DATE(1970,1,1)+IF($L676*1&gt;=$G$5,$G$6,0),)</f>
        <v>0</v>
      </c>
      <c r="B676" s="22" t="e">
        <f>IF($A676&lt;&gt;"",$E676*$F676,)</f>
        <v>#VALUE!</v>
      </c>
      <c r="C676" s="12" t="str">
        <f>IF($A676&lt;&gt;"",MINIFS(Merchant!$A:$A,Merchant!$C:$C,$G$2),)</f>
        <v/>
      </c>
      <c r="D676" s="12" t="s">
        <f>IF($A676&lt;&gt;"",$K676,)</f>
      </c>
      <c r="E676" s="12" t="str">
        <v/>
      </c>
      <c r="F676" s="11" t="str">
        <f>IF($A676&lt;&gt;"",MAXIFS(Token!$C:$C,Token!$A:$A,$D676),)</f>
        <v/>
      </c>
    </row>
    <row r="677">
      <c r="A677" s="32">
        <f>IF(IFERROR($H677,0)*$J677&gt;0,$L677/86400+DATE(1970,1,1)+IF($L677*1&gt;=$G$5,$G$6,0),)</f>
        <v>0</v>
      </c>
      <c r="B677" s="22" t="e">
        <f>IF($A677&lt;&gt;"",$E677*$F677,)</f>
        <v>#VALUE!</v>
      </c>
      <c r="C677" s="12" t="str">
        <f>IF($A677&lt;&gt;"",MINIFS(Merchant!$A:$A,Merchant!$C:$C,$G$2),)</f>
        <v/>
      </c>
      <c r="D677" s="12" t="s">
        <f>IF($A677&lt;&gt;"",$K677,)</f>
      </c>
      <c r="E677" s="12" t="str">
        <v/>
      </c>
      <c r="F677" s="11" t="str">
        <f>IF($A677&lt;&gt;"",MAXIFS(Token!$C:$C,Token!$A:$A,$D677),)</f>
        <v/>
      </c>
    </row>
    <row r="678">
      <c r="A678" s="32">
        <f>IF(IFERROR($H678,0)*$J678&gt;0,$L678/86400+DATE(1970,1,1)+IF($L678*1&gt;=$G$5,$G$6,0),)</f>
        <v>0</v>
      </c>
      <c r="B678" s="22" t="e">
        <f>IF($A678&lt;&gt;"",$E678*$F678,)</f>
        <v>#VALUE!</v>
      </c>
      <c r="C678" s="12" t="str">
        <f>IF($A678&lt;&gt;"",MINIFS(Merchant!$A:$A,Merchant!$C:$C,$G$2),)</f>
        <v/>
      </c>
      <c r="D678" s="12" t="s">
        <f>IF($A678&lt;&gt;"",$K678,)</f>
      </c>
      <c r="E678" s="12" t="str">
        <v/>
      </c>
      <c r="F678" s="11" t="str">
        <f>IF($A678&lt;&gt;"",MAXIFS(Token!$C:$C,Token!$A:$A,$D678),)</f>
        <v/>
      </c>
    </row>
    <row r="679">
      <c r="A679" s="32">
        <f>IF(IFERROR($H679,0)*$J679&gt;0,$L679/86400+DATE(1970,1,1)+IF($L679*1&gt;=$G$5,$G$6,0),)</f>
        <v>0</v>
      </c>
      <c r="B679" s="22" t="e">
        <f>IF($A679&lt;&gt;"",$E679*$F679,)</f>
        <v>#VALUE!</v>
      </c>
      <c r="C679" s="12" t="str">
        <f>IF($A679&lt;&gt;"",MINIFS(Merchant!$A:$A,Merchant!$C:$C,$G$2),)</f>
        <v/>
      </c>
      <c r="D679" s="12" t="s">
        <f>IF($A679&lt;&gt;"",$K679,)</f>
      </c>
      <c r="E679" s="12" t="str">
        <v/>
      </c>
      <c r="F679" s="11" t="str">
        <f>IF($A679&lt;&gt;"",MAXIFS(Token!$C:$C,Token!$A:$A,$D679),)</f>
        <v/>
      </c>
    </row>
    <row r="680">
      <c r="A680" s="32">
        <f>IF(IFERROR($H680,0)*$J680&gt;0,$L680/86400+DATE(1970,1,1)+IF($L680*1&gt;=$G$5,$G$6,0),)</f>
        <v>0</v>
      </c>
      <c r="B680" s="22" t="e">
        <f>IF($A680&lt;&gt;"",$E680*$F680,)</f>
        <v>#VALUE!</v>
      </c>
      <c r="C680" s="12" t="str">
        <f>IF($A680&lt;&gt;"",MINIFS(Merchant!$A:$A,Merchant!$C:$C,$G$2),)</f>
        <v/>
      </c>
      <c r="D680" s="12" t="s">
        <f>IF($A680&lt;&gt;"",$K680,)</f>
      </c>
      <c r="E680" s="12" t="str">
        <v/>
      </c>
      <c r="F680" s="11" t="str">
        <f>IF($A680&lt;&gt;"",MAXIFS(Token!$C:$C,Token!$A:$A,$D680),)</f>
        <v/>
      </c>
    </row>
    <row r="681">
      <c r="A681" s="32">
        <f>IF(IFERROR($H681,0)*$J681&gt;0,$L681/86400+DATE(1970,1,1)+IF($L681*1&gt;=$G$5,$G$6,0),)</f>
        <v>0</v>
      </c>
      <c r="B681" s="22" t="e">
        <f>IF($A681&lt;&gt;"",$E681*$F681,)</f>
        <v>#VALUE!</v>
      </c>
      <c r="C681" s="12" t="str">
        <f>IF($A681&lt;&gt;"",MINIFS(Merchant!$A:$A,Merchant!$C:$C,$G$2),)</f>
        <v/>
      </c>
      <c r="D681" s="12" t="s">
        <f>IF($A681&lt;&gt;"",$K681,)</f>
      </c>
      <c r="E681" s="12" t="str">
        <v/>
      </c>
      <c r="F681" s="11" t="str">
        <f>IF($A681&lt;&gt;"",MAXIFS(Token!$C:$C,Token!$A:$A,$D681),)</f>
        <v/>
      </c>
    </row>
    <row r="682">
      <c r="A682" s="32">
        <f>IF(IFERROR($H682,0)*$J682&gt;0,$L682/86400+DATE(1970,1,1)+IF($L682*1&gt;=$G$5,$G$6,0),)</f>
        <v>0</v>
      </c>
      <c r="B682" s="22" t="e">
        <f>IF($A682&lt;&gt;"",$E682*$F682,)</f>
        <v>#VALUE!</v>
      </c>
      <c r="C682" s="12" t="str">
        <f>IF($A682&lt;&gt;"",MINIFS(Merchant!$A:$A,Merchant!$C:$C,$G$2),)</f>
        <v/>
      </c>
      <c r="D682" s="12" t="s">
        <f>IF($A682&lt;&gt;"",$K682,)</f>
      </c>
      <c r="E682" s="12" t="str">
        <v/>
      </c>
      <c r="F682" s="11" t="str">
        <f>IF($A682&lt;&gt;"",MAXIFS(Token!$C:$C,Token!$A:$A,$D682),)</f>
        <v/>
      </c>
    </row>
    <row r="683">
      <c r="A683" s="32">
        <f>IF(IFERROR($H683,0)*$J683&gt;0,$L683/86400+DATE(1970,1,1)+IF($L683*1&gt;=$G$5,$G$6,0),)</f>
        <v>0</v>
      </c>
      <c r="B683" s="22" t="e">
        <f>IF($A683&lt;&gt;"",$E683*$F683,)</f>
        <v>#VALUE!</v>
      </c>
      <c r="C683" s="12" t="str">
        <f>IF($A683&lt;&gt;"",MINIFS(Merchant!$A:$A,Merchant!$C:$C,$G$2),)</f>
        <v/>
      </c>
      <c r="D683" s="12" t="s">
        <f>IF($A683&lt;&gt;"",$K683,)</f>
      </c>
      <c r="E683" s="12" t="str">
        <v/>
      </c>
      <c r="F683" s="11" t="str">
        <f>IF($A683&lt;&gt;"",MAXIFS(Token!$C:$C,Token!$A:$A,$D683),)</f>
        <v/>
      </c>
    </row>
    <row r="684">
      <c r="A684" s="32">
        <f>IF(IFERROR($H684,0)*$J684&gt;0,$L684/86400+DATE(1970,1,1)+IF($L684*1&gt;=$G$5,$G$6,0),)</f>
        <v>0</v>
      </c>
      <c r="B684" s="22" t="e">
        <f>IF($A684&lt;&gt;"",$E684*$F684,)</f>
        <v>#VALUE!</v>
      </c>
      <c r="C684" s="12" t="str">
        <f>IF($A684&lt;&gt;"",MINIFS(Merchant!$A:$A,Merchant!$C:$C,$G$2),)</f>
        <v/>
      </c>
      <c r="D684" s="12" t="s">
        <f>IF($A684&lt;&gt;"",$K684,)</f>
      </c>
      <c r="E684" s="12" t="str">
        <v/>
      </c>
      <c r="F684" s="11" t="str">
        <f>IF($A684&lt;&gt;"",MAXIFS(Token!$C:$C,Token!$A:$A,$D684),)</f>
        <v/>
      </c>
    </row>
    <row r="685">
      <c r="A685" s="32">
        <f>IF(IFERROR($H685,0)*$J685&gt;0,$L685/86400+DATE(1970,1,1)+IF($L685*1&gt;=$G$5,$G$6,0),)</f>
        <v>0</v>
      </c>
      <c r="B685" s="22" t="e">
        <f>IF($A685&lt;&gt;"",$E685*$F685,)</f>
        <v>#VALUE!</v>
      </c>
      <c r="C685" s="12" t="str">
        <f>IF($A685&lt;&gt;"",MINIFS(Merchant!$A:$A,Merchant!$C:$C,$G$2),)</f>
        <v/>
      </c>
      <c r="D685" s="12" t="s">
        <f>IF($A685&lt;&gt;"",$K685,)</f>
      </c>
      <c r="E685" s="12" t="str">
        <v/>
      </c>
      <c r="F685" s="11" t="str">
        <f>IF($A685&lt;&gt;"",MAXIFS(Token!$C:$C,Token!$A:$A,$D685),)</f>
        <v/>
      </c>
    </row>
    <row r="686">
      <c r="A686" s="32">
        <f>IF(IFERROR($H686,0)*$J686&gt;0,$L686/86400+DATE(1970,1,1)+IF($L686*1&gt;=$G$5,$G$6,0),)</f>
        <v>0</v>
      </c>
      <c r="B686" s="22" t="e">
        <f>IF($A686&lt;&gt;"",$E686*$F686,)</f>
        <v>#VALUE!</v>
      </c>
      <c r="C686" s="12" t="str">
        <f>IF($A686&lt;&gt;"",MINIFS(Merchant!$A:$A,Merchant!$C:$C,$G$2),)</f>
        <v/>
      </c>
      <c r="D686" s="12" t="s">
        <f>IF($A686&lt;&gt;"",$K686,)</f>
      </c>
      <c r="E686" s="12" t="str">
        <v/>
      </c>
      <c r="F686" s="11" t="str">
        <f>IF($A686&lt;&gt;"",MAXIFS(Token!$C:$C,Token!$A:$A,$D686),)</f>
        <v/>
      </c>
    </row>
    <row r="687">
      <c r="A687" s="32">
        <f>IF(IFERROR($H687,0)*$J687&gt;0,$L687/86400+DATE(1970,1,1)+IF($L687*1&gt;=$G$5,$G$6,0),)</f>
        <v>0</v>
      </c>
      <c r="B687" s="22" t="e">
        <f>IF($A687&lt;&gt;"",$E687*$F687,)</f>
        <v>#VALUE!</v>
      </c>
      <c r="C687" s="12" t="str">
        <f>IF($A687&lt;&gt;"",MINIFS(Merchant!$A:$A,Merchant!$C:$C,$G$2),)</f>
        <v/>
      </c>
      <c r="D687" s="12" t="s">
        <f>IF($A687&lt;&gt;"",$K687,)</f>
      </c>
      <c r="E687" s="12" t="str">
        <v/>
      </c>
      <c r="F687" s="11" t="str">
        <f>IF($A687&lt;&gt;"",MAXIFS(Token!$C:$C,Token!$A:$A,$D687),)</f>
        <v/>
      </c>
    </row>
    <row r="688">
      <c r="A688" s="32">
        <f>IF(IFERROR($H688,0)*$J688&gt;0,$L688/86400+DATE(1970,1,1)+IF($L688*1&gt;=$G$5,$G$6,0),)</f>
        <v>0</v>
      </c>
      <c r="B688" s="22" t="e">
        <f>IF($A688&lt;&gt;"",$E688*$F688,)</f>
        <v>#VALUE!</v>
      </c>
      <c r="C688" s="12" t="str">
        <f>IF($A688&lt;&gt;"",MINIFS(Merchant!$A:$A,Merchant!$C:$C,$G$2),)</f>
        <v/>
      </c>
      <c r="D688" s="12" t="s">
        <f>IF($A688&lt;&gt;"",$K688,)</f>
      </c>
      <c r="E688" s="12" t="str">
        <v/>
      </c>
      <c r="F688" s="11" t="str">
        <f>IF($A688&lt;&gt;"",MAXIFS(Token!$C:$C,Token!$A:$A,$D688),)</f>
        <v/>
      </c>
    </row>
    <row r="689">
      <c r="A689" s="32">
        <f>IF(IFERROR($H689,0)*$J689&gt;0,$L689/86400+DATE(1970,1,1)+IF($L689*1&gt;=$G$5,$G$6,0),)</f>
        <v>0</v>
      </c>
      <c r="B689" s="22" t="e">
        <f>IF($A689&lt;&gt;"",$E689*$F689,)</f>
        <v>#VALUE!</v>
      </c>
      <c r="C689" s="12" t="str">
        <f>IF($A689&lt;&gt;"",MINIFS(Merchant!$A:$A,Merchant!$C:$C,$G$2),)</f>
        <v/>
      </c>
      <c r="D689" s="12" t="s">
        <f>IF($A689&lt;&gt;"",$K689,)</f>
      </c>
      <c r="E689" s="12" t="str">
        <v/>
      </c>
      <c r="F689" s="11" t="str">
        <f>IF($A689&lt;&gt;"",MAXIFS(Token!$C:$C,Token!$A:$A,$D689),)</f>
        <v/>
      </c>
    </row>
    <row r="690">
      <c r="A690" s="32">
        <f>IF(IFERROR($H690,0)*$J690&gt;0,$L690/86400+DATE(1970,1,1)+IF($L690*1&gt;=$G$5,$G$6,0),)</f>
        <v>0</v>
      </c>
      <c r="B690" s="22" t="e">
        <f>IF($A690&lt;&gt;"",$E690*$F690,)</f>
        <v>#VALUE!</v>
      </c>
      <c r="C690" s="12" t="str">
        <f>IF($A690&lt;&gt;"",MINIFS(Merchant!$A:$A,Merchant!$C:$C,$G$2),)</f>
        <v/>
      </c>
      <c r="D690" s="12" t="s">
        <f>IF($A690&lt;&gt;"",$K690,)</f>
      </c>
      <c r="E690" s="12" t="str">
        <v/>
      </c>
      <c r="F690" s="11" t="str">
        <f>IF($A690&lt;&gt;"",MAXIFS(Token!$C:$C,Token!$A:$A,$D690),)</f>
        <v/>
      </c>
    </row>
    <row r="691">
      <c r="A691" s="32">
        <f>IF(IFERROR($H691,0)*$J691&gt;0,$L691/86400+DATE(1970,1,1)+IF($L691*1&gt;=$G$5,$G$6,0),)</f>
        <v>0</v>
      </c>
      <c r="B691" s="22" t="e">
        <f>IF($A691&lt;&gt;"",$E691*$F691,)</f>
        <v>#VALUE!</v>
      </c>
      <c r="C691" s="12" t="str">
        <f>IF($A691&lt;&gt;"",MINIFS(Merchant!$A:$A,Merchant!$C:$C,$G$2),)</f>
        <v/>
      </c>
      <c r="D691" s="12" t="s">
        <f>IF($A691&lt;&gt;"",$K691,)</f>
      </c>
      <c r="E691" s="12" t="str">
        <v/>
      </c>
      <c r="F691" s="11" t="str">
        <f>IF($A691&lt;&gt;"",MAXIFS(Token!$C:$C,Token!$A:$A,$D691),)</f>
        <v/>
      </c>
    </row>
    <row r="692">
      <c r="A692" s="32">
        <f>IF(IFERROR($H692,0)*$J692&gt;0,$L692/86400+DATE(1970,1,1)+IF($L692*1&gt;=$G$5,$G$6,0),)</f>
        <v>0</v>
      </c>
      <c r="B692" s="22" t="e">
        <f>IF($A692&lt;&gt;"",$E692*$F692,)</f>
        <v>#VALUE!</v>
      </c>
      <c r="C692" s="12" t="str">
        <f>IF($A692&lt;&gt;"",MINIFS(Merchant!$A:$A,Merchant!$C:$C,$G$2),)</f>
        <v/>
      </c>
      <c r="D692" s="12" t="s">
        <f>IF($A692&lt;&gt;"",$K692,)</f>
      </c>
      <c r="E692" s="12" t="str">
        <v/>
      </c>
      <c r="F692" s="11" t="str">
        <f>IF($A692&lt;&gt;"",MAXIFS(Token!$C:$C,Token!$A:$A,$D692),)</f>
        <v/>
      </c>
    </row>
    <row r="693">
      <c r="A693" s="32">
        <f>IF(IFERROR($H693,0)*$J693&gt;0,$L693/86400+DATE(1970,1,1)+IF($L693*1&gt;=$G$5,$G$6,0),)</f>
        <v>0</v>
      </c>
      <c r="B693" s="22" t="e">
        <f>IF($A693&lt;&gt;"",$E693*$F693,)</f>
        <v>#VALUE!</v>
      </c>
      <c r="C693" s="12" t="str">
        <f>IF($A693&lt;&gt;"",MINIFS(Merchant!$A:$A,Merchant!$C:$C,$G$2),)</f>
        <v/>
      </c>
      <c r="D693" s="12" t="s">
        <f>IF($A693&lt;&gt;"",$K693,)</f>
      </c>
      <c r="E693" s="12" t="str">
        <v/>
      </c>
      <c r="F693" s="11" t="str">
        <f>IF($A693&lt;&gt;"",MAXIFS(Token!$C:$C,Token!$A:$A,$D693),)</f>
        <v/>
      </c>
    </row>
    <row r="694">
      <c r="A694" s="32">
        <f>IF(IFERROR($H694,0)*$J694&gt;0,$L694/86400+DATE(1970,1,1)+IF($L694*1&gt;=$G$5,$G$6,0),)</f>
        <v>0</v>
      </c>
      <c r="B694" s="22" t="e">
        <f>IF($A694&lt;&gt;"",$E694*$F694,)</f>
        <v>#VALUE!</v>
      </c>
      <c r="C694" s="12" t="str">
        <f>IF($A694&lt;&gt;"",MINIFS(Merchant!$A:$A,Merchant!$C:$C,$G$2),)</f>
        <v/>
      </c>
      <c r="D694" s="12" t="s">
        <f>IF($A694&lt;&gt;"",$K694,)</f>
      </c>
      <c r="E694" s="12" t="str">
        <v/>
      </c>
      <c r="F694" s="11" t="str">
        <f>IF($A694&lt;&gt;"",MAXIFS(Token!$C:$C,Token!$A:$A,$D694),)</f>
        <v/>
      </c>
    </row>
    <row r="695">
      <c r="A695" s="32">
        <f>IF(IFERROR($H695,0)*$J695&gt;0,$L695/86400+DATE(1970,1,1)+IF($L695*1&gt;=$G$5,$G$6,0),)</f>
        <v>0</v>
      </c>
      <c r="B695" s="22" t="e">
        <f>IF($A695&lt;&gt;"",$E695*$F695,)</f>
        <v>#VALUE!</v>
      </c>
      <c r="C695" s="12" t="str">
        <f>IF($A695&lt;&gt;"",MINIFS(Merchant!$A:$A,Merchant!$C:$C,$G$2),)</f>
        <v/>
      </c>
      <c r="D695" s="12" t="s">
        <f>IF($A695&lt;&gt;"",$K695,)</f>
      </c>
      <c r="E695" s="12" t="str">
        <v/>
      </c>
      <c r="F695" s="11" t="str">
        <f>IF($A695&lt;&gt;"",MAXIFS(Token!$C:$C,Token!$A:$A,$D695),)</f>
        <v/>
      </c>
    </row>
    <row r="696">
      <c r="A696" s="32">
        <f>IF(IFERROR($H696,0)*$J696&gt;0,$L696/86400+DATE(1970,1,1)+IF($L696*1&gt;=$G$5,$G$6,0),)</f>
        <v>0</v>
      </c>
      <c r="B696" s="22" t="e">
        <f>IF($A696&lt;&gt;"",$E696*$F696,)</f>
        <v>#VALUE!</v>
      </c>
      <c r="C696" s="12" t="str">
        <f>IF($A696&lt;&gt;"",MINIFS(Merchant!$A:$A,Merchant!$C:$C,$G$2),)</f>
        <v/>
      </c>
      <c r="D696" s="12" t="s">
        <f>IF($A696&lt;&gt;"",$K696,)</f>
      </c>
      <c r="E696" s="12" t="str">
        <v/>
      </c>
      <c r="F696" s="11" t="str">
        <f>IF($A696&lt;&gt;"",MAXIFS(Token!$C:$C,Token!$A:$A,$D696),)</f>
        <v/>
      </c>
    </row>
    <row r="697">
      <c r="A697" s="32">
        <f>IF(IFERROR($H697,0)*$J697&gt;0,$L697/86400+DATE(1970,1,1)+IF($L697*1&gt;=$G$5,$G$6,0),)</f>
        <v>0</v>
      </c>
      <c r="B697" s="22" t="e">
        <f>IF($A697&lt;&gt;"",$E697*$F697,)</f>
        <v>#VALUE!</v>
      </c>
      <c r="C697" s="12" t="str">
        <f>IF($A697&lt;&gt;"",MINIFS(Merchant!$A:$A,Merchant!$C:$C,$G$2),)</f>
        <v/>
      </c>
      <c r="D697" s="12" t="s">
        <f>IF($A697&lt;&gt;"",$K697,)</f>
      </c>
      <c r="E697" s="12" t="str">
        <v/>
      </c>
      <c r="F697" s="11" t="str">
        <f>IF($A697&lt;&gt;"",MAXIFS(Token!$C:$C,Token!$A:$A,$D697),)</f>
        <v/>
      </c>
    </row>
    <row r="698">
      <c r="A698" s="32">
        <f>IF(IFERROR($H698,0)*$J698&gt;0,$L698/86400+DATE(1970,1,1)+IF($L698*1&gt;=$G$5,$G$6,0),)</f>
        <v>0</v>
      </c>
      <c r="B698" s="22" t="e">
        <f>IF($A698&lt;&gt;"",$E698*$F698,)</f>
        <v>#VALUE!</v>
      </c>
      <c r="C698" s="12" t="str">
        <f>IF($A698&lt;&gt;"",MINIFS(Merchant!$A:$A,Merchant!$C:$C,$G$2),)</f>
        <v/>
      </c>
      <c r="D698" s="12" t="s">
        <f>IF($A698&lt;&gt;"",$K698,)</f>
      </c>
      <c r="E698" s="12" t="str">
        <v/>
      </c>
      <c r="F698" s="11" t="str">
        <f>IF($A698&lt;&gt;"",MAXIFS(Token!$C:$C,Token!$A:$A,$D698),)</f>
        <v/>
      </c>
    </row>
    <row r="699">
      <c r="A699" s="32">
        <f>IF(IFERROR($H699,0)*$J699&gt;0,$L699/86400+DATE(1970,1,1)+IF($L699*1&gt;=$G$5,$G$6,0),)</f>
        <v>0</v>
      </c>
      <c r="B699" s="22" t="e">
        <f>IF($A699&lt;&gt;"",$E699*$F699,)</f>
        <v>#VALUE!</v>
      </c>
      <c r="C699" s="12" t="str">
        <f>IF($A699&lt;&gt;"",MINIFS(Merchant!$A:$A,Merchant!$C:$C,$G$2),)</f>
        <v/>
      </c>
      <c r="D699" s="12" t="s">
        <f>IF($A699&lt;&gt;"",$K699,)</f>
      </c>
      <c r="E699" s="12" t="str">
        <v/>
      </c>
      <c r="F699" s="11" t="str">
        <f>IF($A699&lt;&gt;"",MAXIFS(Token!$C:$C,Token!$A:$A,$D699),)</f>
        <v/>
      </c>
    </row>
    <row r="700">
      <c r="A700" s="32">
        <f>IF(IFERROR($H700,0)*$J700&gt;0,$L700/86400+DATE(1970,1,1)+IF($L700*1&gt;=$G$5,$G$6,0),)</f>
        <v>0</v>
      </c>
      <c r="B700" s="22" t="e">
        <f>IF($A700&lt;&gt;"",$E700*$F700,)</f>
        <v>#VALUE!</v>
      </c>
      <c r="C700" s="12" t="str">
        <f>IF($A700&lt;&gt;"",MINIFS(Merchant!$A:$A,Merchant!$C:$C,$G$2),)</f>
        <v/>
      </c>
      <c r="D700" s="12" t="s">
        <f>IF($A700&lt;&gt;"",$K700,)</f>
      </c>
      <c r="E700" s="12" t="str">
        <v/>
      </c>
      <c r="F700" s="11" t="str">
        <f>IF($A700&lt;&gt;"",MAXIFS(Token!$C:$C,Token!$A:$A,$D700),)</f>
        <v/>
      </c>
    </row>
    <row r="701">
      <c r="A701" s="32">
        <f>IF(IFERROR($H701,0)*$J701&gt;0,$L701/86400+DATE(1970,1,1)+IF($L701*1&gt;=$G$5,$G$6,0),)</f>
        <v>0</v>
      </c>
      <c r="B701" s="22" t="e">
        <f>IF($A701&lt;&gt;"",$E701*$F701,)</f>
        <v>#VALUE!</v>
      </c>
      <c r="C701" s="12" t="str">
        <f>IF($A701&lt;&gt;"",MINIFS(Merchant!$A:$A,Merchant!$C:$C,$G$2),)</f>
        <v/>
      </c>
      <c r="D701" s="12" t="s">
        <f>IF($A701&lt;&gt;"",$K701,)</f>
      </c>
      <c r="E701" s="12" t="str">
        <v/>
      </c>
      <c r="F701" s="11" t="str">
        <f>IF($A701&lt;&gt;"",MAXIFS(Token!$C:$C,Token!$A:$A,$D701),)</f>
        <v/>
      </c>
    </row>
    <row r="702">
      <c r="A702" s="32">
        <f>IF(IFERROR($H702,0)*$J702&gt;0,$L702/86400+DATE(1970,1,1)+IF($L702*1&gt;=$G$5,$G$6,0),)</f>
        <v>0</v>
      </c>
      <c r="B702" s="22" t="e">
        <f>IF($A702&lt;&gt;"",$E702*$F702,)</f>
        <v>#VALUE!</v>
      </c>
      <c r="C702" s="12" t="str">
        <f>IF($A702&lt;&gt;"",MINIFS(Merchant!$A:$A,Merchant!$C:$C,$G$2),)</f>
        <v/>
      </c>
      <c r="D702" s="12" t="s">
        <f>IF($A702&lt;&gt;"",$K702,)</f>
      </c>
      <c r="E702" s="12" t="str">
        <v/>
      </c>
      <c r="F702" s="11" t="str">
        <f>IF($A702&lt;&gt;"",MAXIFS(Token!$C:$C,Token!$A:$A,$D702),)</f>
        <v/>
      </c>
    </row>
    <row r="703">
      <c r="A703" s="32">
        <f>IF(IFERROR($H703,0)*$J703&gt;0,$L703/86400+DATE(1970,1,1)+IF($L703*1&gt;=$G$5,$G$6,0),)</f>
        <v>0</v>
      </c>
      <c r="B703" s="22" t="e">
        <f>IF($A703&lt;&gt;"",$E703*$F703,)</f>
        <v>#VALUE!</v>
      </c>
      <c r="C703" s="12" t="str">
        <f>IF($A703&lt;&gt;"",MINIFS(Merchant!$A:$A,Merchant!$C:$C,$G$2),)</f>
        <v/>
      </c>
      <c r="D703" s="12" t="s">
        <f>IF($A703&lt;&gt;"",$K703,)</f>
      </c>
      <c r="E703" s="12" t="str">
        <v/>
      </c>
      <c r="F703" s="11" t="str">
        <f>IF($A703&lt;&gt;"",MAXIFS(Token!$C:$C,Token!$A:$A,$D703),)</f>
        <v/>
      </c>
    </row>
    <row r="704">
      <c r="A704" s="32">
        <f>IF(IFERROR($H704,0)*$J704&gt;0,$L704/86400+DATE(1970,1,1)+IF($L704*1&gt;=$G$5,$G$6,0),)</f>
        <v>0</v>
      </c>
      <c r="B704" s="22" t="e">
        <f>IF($A704&lt;&gt;"",$E704*$F704,)</f>
        <v>#VALUE!</v>
      </c>
      <c r="C704" s="12" t="str">
        <f>IF($A704&lt;&gt;"",MINIFS(Merchant!$A:$A,Merchant!$C:$C,$G$2),)</f>
        <v/>
      </c>
      <c r="D704" s="12" t="s">
        <f>IF($A704&lt;&gt;"",$K704,)</f>
      </c>
      <c r="E704" s="12" t="str">
        <v/>
      </c>
      <c r="F704" s="11" t="str">
        <f>IF($A704&lt;&gt;"",MAXIFS(Token!$C:$C,Token!$A:$A,$D704),)</f>
        <v/>
      </c>
    </row>
    <row r="705">
      <c r="A705" s="32">
        <f>IF(IFERROR($H705,0)*$J705&gt;0,$L705/86400+DATE(1970,1,1)+IF($L705*1&gt;=$G$5,$G$6,0),)</f>
        <v>0</v>
      </c>
      <c r="B705" s="22" t="e">
        <f>IF($A705&lt;&gt;"",$E705*$F705,)</f>
        <v>#VALUE!</v>
      </c>
      <c r="C705" s="12" t="str">
        <f>IF($A705&lt;&gt;"",MINIFS(Merchant!$A:$A,Merchant!$C:$C,$G$2),)</f>
        <v/>
      </c>
      <c r="D705" s="12" t="s">
        <f>IF($A705&lt;&gt;"",$K705,)</f>
      </c>
      <c r="E705" s="12" t="str">
        <v/>
      </c>
      <c r="F705" s="11" t="str">
        <f>IF($A705&lt;&gt;"",MAXIFS(Token!$C:$C,Token!$A:$A,$D705),)</f>
        <v/>
      </c>
    </row>
    <row r="706">
      <c r="A706" s="32">
        <f>IF(IFERROR($H706,0)*$J706&gt;0,$L706/86400+DATE(1970,1,1)+IF($L706*1&gt;=$G$5,$G$6,0),)</f>
        <v>0</v>
      </c>
      <c r="B706" s="22" t="e">
        <f>IF($A706&lt;&gt;"",$E706*$F706,)</f>
        <v>#VALUE!</v>
      </c>
      <c r="C706" s="12" t="str">
        <f>IF($A706&lt;&gt;"",MINIFS(Merchant!$A:$A,Merchant!$C:$C,$G$2),)</f>
        <v/>
      </c>
      <c r="D706" s="12" t="s">
        <f>IF($A706&lt;&gt;"",$K706,)</f>
      </c>
      <c r="E706" s="12" t="str">
        <v/>
      </c>
      <c r="F706" s="11" t="str">
        <f>IF($A706&lt;&gt;"",MAXIFS(Token!$C:$C,Token!$A:$A,$D706),)</f>
        <v/>
      </c>
    </row>
    <row r="707">
      <c r="A707" s="32">
        <f>IF(IFERROR($H707,0)*$J707&gt;0,$L707/86400+DATE(1970,1,1)+IF($L707*1&gt;=$G$5,$G$6,0),)</f>
        <v>0</v>
      </c>
      <c r="B707" s="22" t="e">
        <f>IF($A707&lt;&gt;"",$E707*$F707,)</f>
        <v>#VALUE!</v>
      </c>
      <c r="C707" s="12" t="str">
        <f>IF($A707&lt;&gt;"",MINIFS(Merchant!$A:$A,Merchant!$C:$C,$G$2),)</f>
        <v/>
      </c>
      <c r="D707" s="12" t="s">
        <f>IF($A707&lt;&gt;"",$K707,)</f>
      </c>
      <c r="E707" s="12" t="str">
        <v/>
      </c>
      <c r="F707" s="11" t="str">
        <f>IF($A707&lt;&gt;"",MAXIFS(Token!$C:$C,Token!$A:$A,$D707),)</f>
        <v/>
      </c>
    </row>
    <row r="708">
      <c r="A708" s="32">
        <f>IF(IFERROR($H708,0)*$J708&gt;0,$L708/86400+DATE(1970,1,1)+IF($L708*1&gt;=$G$5,$G$6,0),)</f>
        <v>0</v>
      </c>
      <c r="B708" s="22" t="e">
        <f>IF($A708&lt;&gt;"",$E708*$F708,)</f>
        <v>#VALUE!</v>
      </c>
      <c r="C708" s="12" t="str">
        <f>IF($A708&lt;&gt;"",MINIFS(Merchant!$A:$A,Merchant!$C:$C,$G$2),)</f>
        <v/>
      </c>
      <c r="D708" s="12" t="s">
        <f>IF($A708&lt;&gt;"",$K708,)</f>
      </c>
      <c r="E708" s="12" t="str">
        <v/>
      </c>
      <c r="F708" s="11" t="str">
        <f>IF($A708&lt;&gt;"",MAXIFS(Token!$C:$C,Token!$A:$A,$D708),)</f>
        <v/>
      </c>
    </row>
    <row r="709">
      <c r="A709" s="32">
        <f>IF(IFERROR($H709,0)*$J709&gt;0,$L709/86400+DATE(1970,1,1)+IF($L709*1&gt;=$G$5,$G$6,0),)</f>
        <v>0</v>
      </c>
      <c r="B709" s="22" t="e">
        <f>IF($A709&lt;&gt;"",$E709*$F709,)</f>
        <v>#VALUE!</v>
      </c>
      <c r="C709" s="12" t="str">
        <f>IF($A709&lt;&gt;"",MINIFS(Merchant!$A:$A,Merchant!$C:$C,$G$2),)</f>
        <v/>
      </c>
      <c r="D709" s="12" t="s">
        <f>IF($A709&lt;&gt;"",$K709,)</f>
      </c>
      <c r="E709" s="12" t="str">
        <v/>
      </c>
      <c r="F709" s="11" t="str">
        <f>IF($A709&lt;&gt;"",MAXIFS(Token!$C:$C,Token!$A:$A,$D709),)</f>
        <v/>
      </c>
    </row>
    <row r="710">
      <c r="A710" s="32">
        <f>IF(IFERROR($H710,0)*$J710&gt;0,$L710/86400+DATE(1970,1,1)+IF($L710*1&gt;=$G$5,$G$6,0),)</f>
        <v>0</v>
      </c>
      <c r="B710" s="22" t="e">
        <f>IF($A710&lt;&gt;"",$E710*$F710,)</f>
        <v>#VALUE!</v>
      </c>
      <c r="C710" s="12" t="str">
        <f>IF($A710&lt;&gt;"",MINIFS(Merchant!$A:$A,Merchant!$C:$C,$G$2),)</f>
        <v/>
      </c>
      <c r="D710" s="12" t="s">
        <f>IF($A710&lt;&gt;"",$K710,)</f>
      </c>
      <c r="E710" s="12" t="str">
        <v/>
      </c>
      <c r="F710" s="11" t="str">
        <f>IF($A710&lt;&gt;"",MAXIFS(Token!$C:$C,Token!$A:$A,$D710),)</f>
        <v/>
      </c>
    </row>
    <row r="711">
      <c r="A711" s="32">
        <f>IF(IFERROR($H711,0)*$J711&gt;0,$L711/86400+DATE(1970,1,1)+IF($L711*1&gt;=$G$5,$G$6,0),)</f>
        <v>0</v>
      </c>
      <c r="B711" s="22" t="e">
        <f>IF($A711&lt;&gt;"",$E711*$F711,)</f>
        <v>#VALUE!</v>
      </c>
      <c r="C711" s="12" t="str">
        <f>IF($A711&lt;&gt;"",MINIFS(Merchant!$A:$A,Merchant!$C:$C,$G$2),)</f>
        <v/>
      </c>
      <c r="D711" s="12" t="s">
        <f>IF($A711&lt;&gt;"",$K711,)</f>
      </c>
      <c r="E711" s="12" t="str">
        <v/>
      </c>
      <c r="F711" s="11" t="str">
        <f>IF($A711&lt;&gt;"",MAXIFS(Token!$C:$C,Token!$A:$A,$D711),)</f>
        <v/>
      </c>
    </row>
    <row r="712">
      <c r="A712" s="32">
        <f>IF(IFERROR($H712,0)*$J712&gt;0,$L712/86400+DATE(1970,1,1)+IF($L712*1&gt;=$G$5,$G$6,0),)</f>
        <v>0</v>
      </c>
      <c r="B712" s="22" t="e">
        <f>IF($A712&lt;&gt;"",$E712*$F712,)</f>
        <v>#VALUE!</v>
      </c>
      <c r="C712" s="12" t="str">
        <f>IF($A712&lt;&gt;"",MINIFS(Merchant!$A:$A,Merchant!$C:$C,$G$2),)</f>
        <v/>
      </c>
      <c r="D712" s="12" t="s">
        <f>IF($A712&lt;&gt;"",$K712,)</f>
      </c>
      <c r="E712" s="12" t="str">
        <v/>
      </c>
      <c r="F712" s="11" t="str">
        <f>IF($A712&lt;&gt;"",MAXIFS(Token!$C:$C,Token!$A:$A,$D712),)</f>
        <v/>
      </c>
    </row>
    <row r="713">
      <c r="A713" s="32">
        <f>IF(IFERROR($H713,0)*$J713&gt;0,$L713/86400+DATE(1970,1,1)+IF($L713*1&gt;=$G$5,$G$6,0),)</f>
        <v>0</v>
      </c>
      <c r="B713" s="22" t="e">
        <f>IF($A713&lt;&gt;"",$E713*$F713,)</f>
        <v>#VALUE!</v>
      </c>
      <c r="C713" s="12" t="str">
        <f>IF($A713&lt;&gt;"",MINIFS(Merchant!$A:$A,Merchant!$C:$C,$G$2),)</f>
        <v/>
      </c>
      <c r="D713" s="12" t="s">
        <f>IF($A713&lt;&gt;"",$K713,)</f>
      </c>
      <c r="E713" s="12" t="str">
        <v/>
      </c>
      <c r="F713" s="11" t="str">
        <f>IF($A713&lt;&gt;"",MAXIFS(Token!$C:$C,Token!$A:$A,$D713),)</f>
        <v/>
      </c>
    </row>
    <row r="714">
      <c r="A714" s="32">
        <f>IF(IFERROR($H714,0)*$J714&gt;0,$L714/86400+DATE(1970,1,1)+IF($L714*1&gt;=$G$5,$G$6,0),)</f>
        <v>0</v>
      </c>
      <c r="B714" s="22" t="e">
        <f>IF($A714&lt;&gt;"",$E714*$F714,)</f>
        <v>#VALUE!</v>
      </c>
      <c r="C714" s="12" t="str">
        <f>IF($A714&lt;&gt;"",MINIFS(Merchant!$A:$A,Merchant!$C:$C,$G$2),)</f>
        <v/>
      </c>
      <c r="D714" s="12" t="s">
        <f>IF($A714&lt;&gt;"",$K714,)</f>
      </c>
      <c r="E714" s="12" t="str">
        <v/>
      </c>
      <c r="F714" s="11" t="str">
        <f>IF($A714&lt;&gt;"",MAXIFS(Token!$C:$C,Token!$A:$A,$D714),)</f>
        <v/>
      </c>
    </row>
    <row r="715">
      <c r="A715" s="32">
        <f>IF(IFERROR($H715,0)*$J715&gt;0,$L715/86400+DATE(1970,1,1)+IF($L715*1&gt;=$G$5,$G$6,0),)</f>
        <v>0</v>
      </c>
      <c r="B715" s="22" t="e">
        <f>IF($A715&lt;&gt;"",$E715*$F715,)</f>
        <v>#VALUE!</v>
      </c>
      <c r="C715" s="12" t="str">
        <f>IF($A715&lt;&gt;"",MINIFS(Merchant!$A:$A,Merchant!$C:$C,$G$2),)</f>
        <v/>
      </c>
      <c r="D715" s="12" t="s">
        <f>IF($A715&lt;&gt;"",$K715,)</f>
      </c>
      <c r="E715" s="12" t="str">
        <v/>
      </c>
      <c r="F715" s="11" t="str">
        <f>IF($A715&lt;&gt;"",MAXIFS(Token!$C:$C,Token!$A:$A,$D715),)</f>
        <v/>
      </c>
    </row>
    <row r="716">
      <c r="A716" s="32">
        <f>IF(IFERROR($H716,0)*$J716&gt;0,$L716/86400+DATE(1970,1,1)+IF($L716*1&gt;=$G$5,$G$6,0),)</f>
        <v>0</v>
      </c>
      <c r="B716" s="22" t="e">
        <f>IF($A716&lt;&gt;"",$E716*$F716,)</f>
        <v>#VALUE!</v>
      </c>
      <c r="C716" s="12" t="str">
        <f>IF($A716&lt;&gt;"",MINIFS(Merchant!$A:$A,Merchant!$C:$C,$G$2),)</f>
        <v/>
      </c>
      <c r="D716" s="12" t="s">
        <f>IF($A716&lt;&gt;"",$K716,)</f>
      </c>
      <c r="E716" s="12" t="str">
        <v/>
      </c>
      <c r="F716" s="11" t="str">
        <f>IF($A716&lt;&gt;"",MAXIFS(Token!$C:$C,Token!$A:$A,$D716),)</f>
        <v/>
      </c>
    </row>
    <row r="717">
      <c r="A717" s="32">
        <f>IF(IFERROR($H717,0)*$J717&gt;0,$L717/86400+DATE(1970,1,1)+IF($L717*1&gt;=$G$5,$G$6,0),)</f>
        <v>0</v>
      </c>
      <c r="B717" s="22" t="e">
        <f>IF($A717&lt;&gt;"",$E717*$F717,)</f>
        <v>#VALUE!</v>
      </c>
      <c r="C717" s="12" t="str">
        <f>IF($A717&lt;&gt;"",MINIFS(Merchant!$A:$A,Merchant!$C:$C,$G$2),)</f>
        <v/>
      </c>
      <c r="D717" s="12" t="s">
        <f>IF($A717&lt;&gt;"",$K717,)</f>
      </c>
      <c r="E717" s="12" t="str">
        <v/>
      </c>
      <c r="F717" s="11" t="str">
        <f>IF($A717&lt;&gt;"",MAXIFS(Token!$C:$C,Token!$A:$A,$D717),)</f>
        <v/>
      </c>
    </row>
    <row r="718">
      <c r="A718" s="32">
        <f>IF(IFERROR($H718,0)*$J718&gt;0,$L718/86400+DATE(1970,1,1)+IF($L718*1&gt;=$G$5,$G$6,0),)</f>
        <v>0</v>
      </c>
      <c r="B718" s="22" t="e">
        <f>IF($A718&lt;&gt;"",$E718*$F718,)</f>
        <v>#VALUE!</v>
      </c>
      <c r="C718" s="12" t="str">
        <f>IF($A718&lt;&gt;"",MINIFS(Merchant!$A:$A,Merchant!$C:$C,$G$2),)</f>
        <v/>
      </c>
      <c r="D718" s="12" t="s">
        <f>IF($A718&lt;&gt;"",$K718,)</f>
      </c>
      <c r="E718" s="12" t="str">
        <v/>
      </c>
      <c r="F718" s="11" t="str">
        <f>IF($A718&lt;&gt;"",MAXIFS(Token!$C:$C,Token!$A:$A,$D718),)</f>
        <v/>
      </c>
    </row>
    <row r="719">
      <c r="A719" s="32">
        <f>IF(IFERROR($H719,0)*$J719&gt;0,$L719/86400+DATE(1970,1,1)+IF($L719*1&gt;=$G$5,$G$6,0),)</f>
        <v>0</v>
      </c>
      <c r="B719" s="22" t="e">
        <f>IF($A719&lt;&gt;"",$E719*$F719,)</f>
        <v>#VALUE!</v>
      </c>
      <c r="C719" s="12" t="str">
        <f>IF($A719&lt;&gt;"",MINIFS(Merchant!$A:$A,Merchant!$C:$C,$G$2),)</f>
        <v/>
      </c>
      <c r="D719" s="12" t="s">
        <f>IF($A719&lt;&gt;"",$K719,)</f>
      </c>
      <c r="E719" s="12" t="str">
        <v/>
      </c>
      <c r="F719" s="11" t="str">
        <f>IF($A719&lt;&gt;"",MAXIFS(Token!$C:$C,Token!$A:$A,$D719),)</f>
        <v/>
      </c>
    </row>
    <row r="720">
      <c r="A720" s="32">
        <f>IF(IFERROR($H720,0)*$J720&gt;0,$L720/86400+DATE(1970,1,1)+IF($L720*1&gt;=$G$5,$G$6,0),)</f>
        <v>0</v>
      </c>
      <c r="B720" s="22" t="e">
        <f>IF($A720&lt;&gt;"",$E720*$F720,)</f>
        <v>#VALUE!</v>
      </c>
      <c r="C720" s="12" t="str">
        <f>IF($A720&lt;&gt;"",MINIFS(Merchant!$A:$A,Merchant!$C:$C,$G$2),)</f>
        <v/>
      </c>
      <c r="D720" s="12" t="s">
        <f>IF($A720&lt;&gt;"",$K720,)</f>
      </c>
      <c r="E720" s="12" t="str">
        <v/>
      </c>
      <c r="F720" s="11" t="str">
        <f>IF($A720&lt;&gt;"",MAXIFS(Token!$C:$C,Token!$A:$A,$D720),)</f>
        <v/>
      </c>
    </row>
    <row r="721">
      <c r="A721" s="32">
        <f>IF(IFERROR($H721,0)*$J721&gt;0,$L721/86400+DATE(1970,1,1)+IF($L721*1&gt;=$G$5,$G$6,0),)</f>
        <v>0</v>
      </c>
      <c r="B721" s="22" t="e">
        <f>IF($A721&lt;&gt;"",$E721*$F721,)</f>
        <v>#VALUE!</v>
      </c>
      <c r="C721" s="12" t="str">
        <f>IF($A721&lt;&gt;"",MINIFS(Merchant!$A:$A,Merchant!$C:$C,$G$2),)</f>
        <v/>
      </c>
      <c r="D721" s="12" t="s">
        <f>IF($A721&lt;&gt;"",$K721,)</f>
      </c>
      <c r="E721" s="12" t="str">
        <v/>
      </c>
      <c r="F721" s="11" t="str">
        <f>IF($A721&lt;&gt;"",MAXIFS(Token!$C:$C,Token!$A:$A,$D721),)</f>
        <v/>
      </c>
    </row>
    <row r="722">
      <c r="A722" s="32">
        <f>IF(IFERROR($H722,0)*$J722&gt;0,$L722/86400+DATE(1970,1,1)+IF($L722*1&gt;=$G$5,$G$6,0),)</f>
        <v>0</v>
      </c>
      <c r="B722" s="22" t="e">
        <f>IF($A722&lt;&gt;"",$E722*$F722,)</f>
        <v>#VALUE!</v>
      </c>
      <c r="C722" s="12" t="str">
        <f>IF($A722&lt;&gt;"",MINIFS(Merchant!$A:$A,Merchant!$C:$C,$G$2),)</f>
        <v/>
      </c>
      <c r="D722" s="12" t="s">
        <f>IF($A722&lt;&gt;"",$K722,)</f>
      </c>
      <c r="E722" s="12" t="str">
        <v/>
      </c>
      <c r="F722" s="11" t="str">
        <f>IF($A722&lt;&gt;"",MAXIFS(Token!$C:$C,Token!$A:$A,$D722),)</f>
        <v/>
      </c>
    </row>
    <row r="723">
      <c r="A723" s="32">
        <f>IF(IFERROR($H723,0)*$J723&gt;0,$L723/86400+DATE(1970,1,1)+IF($L723*1&gt;=$G$5,$G$6,0),)</f>
        <v>0</v>
      </c>
      <c r="B723" s="22" t="e">
        <f>IF($A723&lt;&gt;"",$E723*$F723,)</f>
        <v>#VALUE!</v>
      </c>
      <c r="C723" s="12" t="str">
        <f>IF($A723&lt;&gt;"",MINIFS(Merchant!$A:$A,Merchant!$C:$C,$G$2),)</f>
        <v/>
      </c>
      <c r="D723" s="12" t="s">
        <f>IF($A723&lt;&gt;"",$K723,)</f>
      </c>
      <c r="E723" s="12" t="str">
        <v/>
      </c>
      <c r="F723" s="11" t="str">
        <f>IF($A723&lt;&gt;"",MAXIFS(Token!$C:$C,Token!$A:$A,$D723),)</f>
        <v/>
      </c>
    </row>
    <row r="724">
      <c r="A724" s="32">
        <f>IF(IFERROR($H724,0)*$J724&gt;0,$L724/86400+DATE(1970,1,1)+IF($L724*1&gt;=$G$5,$G$6,0),)</f>
        <v>0</v>
      </c>
      <c r="B724" s="22" t="e">
        <f>IF($A724&lt;&gt;"",$E724*$F724,)</f>
        <v>#VALUE!</v>
      </c>
      <c r="C724" s="12" t="str">
        <f>IF($A724&lt;&gt;"",MINIFS(Merchant!$A:$A,Merchant!$C:$C,$G$2),)</f>
        <v/>
      </c>
      <c r="D724" s="12" t="s">
        <f>IF($A724&lt;&gt;"",$K724,)</f>
      </c>
      <c r="E724" s="12" t="str">
        <v/>
      </c>
      <c r="F724" s="11" t="str">
        <f>IF($A724&lt;&gt;"",MAXIFS(Token!$C:$C,Token!$A:$A,$D724),)</f>
        <v/>
      </c>
    </row>
    <row r="725">
      <c r="A725" s="32">
        <f>IF(IFERROR($H725,0)*$J725&gt;0,$L725/86400+DATE(1970,1,1)+IF($L725*1&gt;=$G$5,$G$6,0),)</f>
        <v>0</v>
      </c>
      <c r="B725" s="22" t="e">
        <f>IF($A725&lt;&gt;"",$E725*$F725,)</f>
        <v>#VALUE!</v>
      </c>
      <c r="C725" s="12" t="str">
        <f>IF($A725&lt;&gt;"",MINIFS(Merchant!$A:$A,Merchant!$C:$C,$G$2),)</f>
        <v/>
      </c>
      <c r="D725" s="12" t="s">
        <f>IF($A725&lt;&gt;"",$K725,)</f>
      </c>
      <c r="E725" s="12" t="str">
        <v/>
      </c>
      <c r="F725" s="11" t="str">
        <f>IF($A725&lt;&gt;"",MAXIFS(Token!$C:$C,Token!$A:$A,$D725),)</f>
        <v/>
      </c>
    </row>
    <row r="726">
      <c r="A726" s="32">
        <f>IF(IFERROR($H726,0)*$J726&gt;0,$L726/86400+DATE(1970,1,1)+IF($L726*1&gt;=$G$5,$G$6,0),)</f>
        <v>0</v>
      </c>
      <c r="B726" s="22" t="e">
        <f>IF($A726&lt;&gt;"",$E726*$F726,)</f>
        <v>#VALUE!</v>
      </c>
      <c r="C726" s="12" t="str">
        <f>IF($A726&lt;&gt;"",MINIFS(Merchant!$A:$A,Merchant!$C:$C,$G$2),)</f>
        <v/>
      </c>
      <c r="D726" s="12" t="s">
        <f>IF($A726&lt;&gt;"",$K726,)</f>
      </c>
      <c r="E726" s="12" t="str">
        <v/>
      </c>
      <c r="F726" s="11" t="str">
        <f>IF($A726&lt;&gt;"",MAXIFS(Token!$C:$C,Token!$A:$A,$D726),)</f>
        <v/>
      </c>
    </row>
    <row r="727">
      <c r="A727" s="32">
        <f>IF(IFERROR($H727,0)*$J727&gt;0,$L727/86400+DATE(1970,1,1)+IF($L727*1&gt;=$G$5,$G$6,0),)</f>
        <v>0</v>
      </c>
      <c r="B727" s="22" t="e">
        <f>IF($A727&lt;&gt;"",$E727*$F727,)</f>
        <v>#VALUE!</v>
      </c>
      <c r="C727" s="12" t="str">
        <f>IF($A727&lt;&gt;"",MINIFS(Merchant!$A:$A,Merchant!$C:$C,$G$2),)</f>
        <v/>
      </c>
      <c r="D727" s="12" t="s">
        <f>IF($A727&lt;&gt;"",$K727,)</f>
      </c>
      <c r="E727" s="12" t="str">
        <v/>
      </c>
      <c r="F727" s="11" t="str">
        <f>IF($A727&lt;&gt;"",MAXIFS(Token!$C:$C,Token!$A:$A,$D727),)</f>
        <v/>
      </c>
    </row>
    <row r="728">
      <c r="A728" s="32">
        <f>IF(IFERROR($H728,0)*$J728&gt;0,$L728/86400+DATE(1970,1,1)+IF($L728*1&gt;=$G$5,$G$6,0),)</f>
        <v>0</v>
      </c>
      <c r="B728" s="22" t="e">
        <f>IF($A728&lt;&gt;"",$E728*$F728,)</f>
        <v>#VALUE!</v>
      </c>
      <c r="C728" s="12" t="str">
        <f>IF($A728&lt;&gt;"",MINIFS(Merchant!$A:$A,Merchant!$C:$C,$G$2),)</f>
        <v/>
      </c>
      <c r="D728" s="12" t="s">
        <f>IF($A728&lt;&gt;"",$K728,)</f>
      </c>
      <c r="E728" s="12" t="str">
        <v/>
      </c>
      <c r="F728" s="11" t="str">
        <f>IF($A728&lt;&gt;"",MAXIFS(Token!$C:$C,Token!$A:$A,$D728),)</f>
        <v/>
      </c>
    </row>
    <row r="729">
      <c r="A729" s="32">
        <f>IF(IFERROR($H729,0)*$J729&gt;0,$L729/86400+DATE(1970,1,1)+IF($L729*1&gt;=$G$5,$G$6,0),)</f>
        <v>0</v>
      </c>
      <c r="B729" s="22" t="e">
        <f>IF($A729&lt;&gt;"",$E729*$F729,)</f>
        <v>#VALUE!</v>
      </c>
      <c r="C729" s="12" t="str">
        <f>IF($A729&lt;&gt;"",MINIFS(Merchant!$A:$A,Merchant!$C:$C,$G$2),)</f>
        <v/>
      </c>
      <c r="D729" s="12" t="s">
        <f>IF($A729&lt;&gt;"",$K729,)</f>
      </c>
      <c r="E729" s="12" t="str">
        <v/>
      </c>
      <c r="F729" s="11" t="str">
        <f>IF($A729&lt;&gt;"",MAXIFS(Token!$C:$C,Token!$A:$A,$D729),)</f>
        <v/>
      </c>
    </row>
    <row r="730">
      <c r="A730" s="32">
        <f>IF(IFERROR($H730,0)*$J730&gt;0,$L730/86400+DATE(1970,1,1)+IF($L730*1&gt;=$G$5,$G$6,0),)</f>
        <v>0</v>
      </c>
      <c r="B730" s="22" t="e">
        <f>IF($A730&lt;&gt;"",$E730*$F730,)</f>
        <v>#VALUE!</v>
      </c>
      <c r="C730" s="12" t="str">
        <f>IF($A730&lt;&gt;"",MINIFS(Merchant!$A:$A,Merchant!$C:$C,$G$2),)</f>
        <v/>
      </c>
      <c r="D730" s="12" t="s">
        <f>IF($A730&lt;&gt;"",$K730,)</f>
      </c>
      <c r="E730" s="12" t="str">
        <v/>
      </c>
      <c r="F730" s="11" t="str">
        <f>IF($A730&lt;&gt;"",MAXIFS(Token!$C:$C,Token!$A:$A,$D730),)</f>
        <v/>
      </c>
    </row>
    <row r="731">
      <c r="A731" s="32">
        <f>IF(IFERROR($H731,0)*$J731&gt;0,$L731/86400+DATE(1970,1,1)+IF($L731*1&gt;=$G$5,$G$6,0),)</f>
        <v>0</v>
      </c>
      <c r="B731" s="22" t="e">
        <f>IF($A731&lt;&gt;"",$E731*$F731,)</f>
        <v>#VALUE!</v>
      </c>
      <c r="C731" s="12" t="str">
        <f>IF($A731&lt;&gt;"",MINIFS(Merchant!$A:$A,Merchant!$C:$C,$G$2),)</f>
        <v/>
      </c>
      <c r="D731" s="12" t="s">
        <f>IF($A731&lt;&gt;"",$K731,)</f>
      </c>
      <c r="E731" s="12" t="str">
        <v/>
      </c>
      <c r="F731" s="11" t="str">
        <f>IF($A731&lt;&gt;"",MAXIFS(Token!$C:$C,Token!$A:$A,$D731),)</f>
        <v/>
      </c>
    </row>
    <row r="732">
      <c r="A732" s="32">
        <f>IF(IFERROR($H732,0)*$J732&gt;0,$L732/86400+DATE(1970,1,1)+IF($L732*1&gt;=$G$5,$G$6,0),)</f>
        <v>0</v>
      </c>
      <c r="B732" s="22" t="e">
        <f>IF($A732&lt;&gt;"",$E732*$F732,)</f>
        <v>#VALUE!</v>
      </c>
      <c r="C732" s="12" t="str">
        <f>IF($A732&lt;&gt;"",MINIFS(Merchant!$A:$A,Merchant!$C:$C,$G$2),)</f>
        <v/>
      </c>
      <c r="D732" s="12" t="s">
        <f>IF($A732&lt;&gt;"",$K732,)</f>
      </c>
      <c r="E732" s="12" t="str">
        <v/>
      </c>
      <c r="F732" s="11" t="str">
        <f>IF($A732&lt;&gt;"",MAXIFS(Token!$C:$C,Token!$A:$A,$D732),)</f>
        <v/>
      </c>
    </row>
    <row r="733">
      <c r="A733" s="32">
        <f>IF(IFERROR($H733,0)*$J733&gt;0,$L733/86400+DATE(1970,1,1)+IF($L733*1&gt;=$G$5,$G$6,0),)</f>
        <v>0</v>
      </c>
      <c r="B733" s="22" t="e">
        <f>IF($A733&lt;&gt;"",$E733*$F733,)</f>
        <v>#VALUE!</v>
      </c>
      <c r="C733" s="12" t="str">
        <f>IF($A733&lt;&gt;"",MINIFS(Merchant!$A:$A,Merchant!$C:$C,$G$2),)</f>
        <v/>
      </c>
      <c r="D733" s="12" t="s">
        <f>IF($A733&lt;&gt;"",$K733,)</f>
      </c>
      <c r="E733" s="12" t="str">
        <v/>
      </c>
      <c r="F733" s="11" t="str">
        <f>IF($A733&lt;&gt;"",MAXIFS(Token!$C:$C,Token!$A:$A,$D733),)</f>
        <v/>
      </c>
    </row>
    <row r="734">
      <c r="A734" s="32">
        <f>IF(IFERROR($H734,0)*$J734&gt;0,$L734/86400+DATE(1970,1,1)+IF($L734*1&gt;=$G$5,$G$6,0),)</f>
        <v>0</v>
      </c>
      <c r="B734" s="22" t="e">
        <f>IF($A734&lt;&gt;"",$E734*$F734,)</f>
        <v>#VALUE!</v>
      </c>
      <c r="C734" s="12" t="str">
        <f>IF($A734&lt;&gt;"",MINIFS(Merchant!$A:$A,Merchant!$C:$C,$G$2),)</f>
        <v/>
      </c>
      <c r="D734" s="12" t="s">
        <f>IF($A734&lt;&gt;"",$K734,)</f>
      </c>
      <c r="E734" s="12" t="str">
        <v/>
      </c>
      <c r="F734" s="11" t="str">
        <f>IF($A734&lt;&gt;"",MAXIFS(Token!$C:$C,Token!$A:$A,$D734),)</f>
        <v/>
      </c>
    </row>
    <row r="735">
      <c r="A735" s="32">
        <f>IF(IFERROR($H735,0)*$J735&gt;0,$L735/86400+DATE(1970,1,1)+IF($L735*1&gt;=$G$5,$G$6,0),)</f>
        <v>0</v>
      </c>
      <c r="B735" s="22" t="e">
        <f>IF($A735&lt;&gt;"",$E735*$F735,)</f>
        <v>#VALUE!</v>
      </c>
      <c r="C735" s="12" t="str">
        <f>IF($A735&lt;&gt;"",MINIFS(Merchant!$A:$A,Merchant!$C:$C,$G$2),)</f>
        <v/>
      </c>
      <c r="D735" s="12" t="s">
        <f>IF($A735&lt;&gt;"",$K735,)</f>
      </c>
      <c r="E735" s="12" t="str">
        <v/>
      </c>
      <c r="F735" s="11" t="str">
        <f>IF($A735&lt;&gt;"",MAXIFS(Token!$C:$C,Token!$A:$A,$D735),)</f>
        <v/>
      </c>
    </row>
    <row r="736">
      <c r="A736" s="32">
        <f>IF(IFERROR($H736,0)*$J736&gt;0,$L736/86400+DATE(1970,1,1)+IF($L736*1&gt;=$G$5,$G$6,0),)</f>
        <v>0</v>
      </c>
      <c r="B736" s="22" t="e">
        <f>IF($A736&lt;&gt;"",$E736*$F736,)</f>
        <v>#VALUE!</v>
      </c>
      <c r="C736" s="12" t="str">
        <f>IF($A736&lt;&gt;"",MINIFS(Merchant!$A:$A,Merchant!$C:$C,$G$2),)</f>
        <v/>
      </c>
      <c r="D736" s="12" t="s">
        <f>IF($A736&lt;&gt;"",$K736,)</f>
      </c>
      <c r="E736" s="12" t="str">
        <v/>
      </c>
      <c r="F736" s="11" t="str">
        <f>IF($A736&lt;&gt;"",MAXIFS(Token!$C:$C,Token!$A:$A,$D736),)</f>
        <v/>
      </c>
    </row>
    <row r="737">
      <c r="A737" s="32">
        <f>IF(IFERROR($H737,0)*$J737&gt;0,$L737/86400+DATE(1970,1,1)+IF($L737*1&gt;=$G$5,$G$6,0),)</f>
        <v>0</v>
      </c>
      <c r="B737" s="22" t="e">
        <f>IF($A737&lt;&gt;"",$E737*$F737,)</f>
        <v>#VALUE!</v>
      </c>
      <c r="C737" s="12" t="str">
        <f>IF($A737&lt;&gt;"",MINIFS(Merchant!$A:$A,Merchant!$C:$C,$G$2),)</f>
        <v/>
      </c>
      <c r="D737" s="12" t="s">
        <f>IF($A737&lt;&gt;"",$K737,)</f>
      </c>
      <c r="E737" s="12" t="str">
        <v/>
      </c>
      <c r="F737" s="11" t="str">
        <f>IF($A737&lt;&gt;"",MAXIFS(Token!$C:$C,Token!$A:$A,$D737),)</f>
        <v/>
      </c>
    </row>
    <row r="738">
      <c r="A738" s="32">
        <f>IF(IFERROR($H738,0)*$J738&gt;0,$L738/86400+DATE(1970,1,1)+IF($L738*1&gt;=$G$5,$G$6,0),)</f>
        <v>0</v>
      </c>
      <c r="B738" s="22" t="e">
        <f>IF($A738&lt;&gt;"",$E738*$F738,)</f>
        <v>#VALUE!</v>
      </c>
      <c r="C738" s="12" t="str">
        <f>IF($A738&lt;&gt;"",MINIFS(Merchant!$A:$A,Merchant!$C:$C,$G$2),)</f>
        <v/>
      </c>
      <c r="D738" s="12" t="s">
        <f>IF($A738&lt;&gt;"",$K738,)</f>
      </c>
      <c r="E738" s="12" t="str">
        <v/>
      </c>
      <c r="F738" s="11" t="str">
        <f>IF($A738&lt;&gt;"",MAXIFS(Token!$C:$C,Token!$A:$A,$D738),)</f>
        <v/>
      </c>
    </row>
    <row r="739">
      <c r="A739" s="32">
        <f>IF(IFERROR($H739,0)*$J739&gt;0,$L739/86400+DATE(1970,1,1)+IF($L739*1&gt;=$G$5,$G$6,0),)</f>
        <v>0</v>
      </c>
      <c r="B739" s="22" t="e">
        <f>IF($A739&lt;&gt;"",$E739*$F739,)</f>
        <v>#VALUE!</v>
      </c>
      <c r="C739" s="12" t="str">
        <f>IF($A739&lt;&gt;"",MINIFS(Merchant!$A:$A,Merchant!$C:$C,$G$2),)</f>
        <v/>
      </c>
      <c r="D739" s="12" t="s">
        <f>IF($A739&lt;&gt;"",$K739,)</f>
      </c>
      <c r="E739" s="12" t="str">
        <v/>
      </c>
      <c r="F739" s="11" t="str">
        <f>IF($A739&lt;&gt;"",MAXIFS(Token!$C:$C,Token!$A:$A,$D739),)</f>
        <v/>
      </c>
    </row>
    <row r="740">
      <c r="A740" s="32">
        <f>IF(IFERROR($H740,0)*$J740&gt;0,$L740/86400+DATE(1970,1,1)+IF($L740*1&gt;=$G$5,$G$6,0),)</f>
        <v>0</v>
      </c>
      <c r="B740" s="22" t="e">
        <f>IF($A740&lt;&gt;"",$E740*$F740,)</f>
        <v>#VALUE!</v>
      </c>
      <c r="C740" s="12" t="str">
        <f>IF($A740&lt;&gt;"",MINIFS(Merchant!$A:$A,Merchant!$C:$C,$G$2),)</f>
        <v/>
      </c>
      <c r="D740" s="12" t="s">
        <f>IF($A740&lt;&gt;"",$K740,)</f>
      </c>
      <c r="E740" s="12" t="str">
        <v/>
      </c>
      <c r="F740" s="11" t="str">
        <f>IF($A740&lt;&gt;"",MAXIFS(Token!$C:$C,Token!$A:$A,$D740),)</f>
        <v/>
      </c>
    </row>
    <row r="741">
      <c r="A741" s="32">
        <f>IF(IFERROR($H741,0)*$J741&gt;0,$L741/86400+DATE(1970,1,1)+IF($L741*1&gt;=$G$5,$G$6,0),)</f>
        <v>0</v>
      </c>
      <c r="B741" s="22" t="e">
        <f>IF($A741&lt;&gt;"",$E741*$F741,)</f>
        <v>#VALUE!</v>
      </c>
      <c r="C741" s="12" t="str">
        <f>IF($A741&lt;&gt;"",MINIFS(Merchant!$A:$A,Merchant!$C:$C,$G$2),)</f>
        <v/>
      </c>
      <c r="D741" s="12" t="s">
        <f>IF($A741&lt;&gt;"",$K741,)</f>
      </c>
      <c r="E741" s="12" t="str">
        <v/>
      </c>
      <c r="F741" s="11" t="str">
        <f>IF($A741&lt;&gt;"",MAXIFS(Token!$C:$C,Token!$A:$A,$D741),)</f>
        <v/>
      </c>
    </row>
    <row r="742">
      <c r="A742" s="32">
        <f>IF(IFERROR($H742,0)*$J742&gt;0,$L742/86400+DATE(1970,1,1)+IF($L742*1&gt;=$G$5,$G$6,0),)</f>
        <v>0</v>
      </c>
      <c r="B742" s="22" t="e">
        <f>IF($A742&lt;&gt;"",$E742*$F742,)</f>
        <v>#VALUE!</v>
      </c>
      <c r="C742" s="12" t="str">
        <f>IF($A742&lt;&gt;"",MINIFS(Merchant!$A:$A,Merchant!$C:$C,$G$2),)</f>
        <v/>
      </c>
      <c r="D742" s="12" t="s">
        <f>IF($A742&lt;&gt;"",$K742,)</f>
      </c>
      <c r="E742" s="12" t="str">
        <v/>
      </c>
      <c r="F742" s="11" t="str">
        <f>IF($A742&lt;&gt;"",MAXIFS(Token!$C:$C,Token!$A:$A,$D742),)</f>
        <v/>
      </c>
    </row>
    <row r="743">
      <c r="A743" s="32">
        <f>IF(IFERROR($H743,0)*$J743&gt;0,$L743/86400+DATE(1970,1,1)+IF($L743*1&gt;=$G$5,$G$6,0),)</f>
        <v>0</v>
      </c>
      <c r="B743" s="22" t="e">
        <f>IF($A743&lt;&gt;"",$E743*$F743,)</f>
        <v>#VALUE!</v>
      </c>
      <c r="C743" s="12" t="str">
        <f>IF($A743&lt;&gt;"",MINIFS(Merchant!$A:$A,Merchant!$C:$C,$G$2),)</f>
        <v/>
      </c>
      <c r="D743" s="12" t="s">
        <f>IF($A743&lt;&gt;"",$K743,)</f>
      </c>
      <c r="E743" s="12" t="str">
        <v/>
      </c>
      <c r="F743" s="11" t="str">
        <f>IF($A743&lt;&gt;"",MAXIFS(Token!$C:$C,Token!$A:$A,$D743),)</f>
        <v/>
      </c>
    </row>
    <row r="744">
      <c r="A744" s="32">
        <f>IF(IFERROR($H744,0)*$J744&gt;0,$L744/86400+DATE(1970,1,1)+IF($L744*1&gt;=$G$5,$G$6,0),)</f>
        <v>0</v>
      </c>
      <c r="B744" s="22" t="e">
        <f>IF($A744&lt;&gt;"",$E744*$F744,)</f>
        <v>#VALUE!</v>
      </c>
      <c r="C744" s="12" t="str">
        <f>IF($A744&lt;&gt;"",MINIFS(Merchant!$A:$A,Merchant!$C:$C,$G$2),)</f>
        <v/>
      </c>
      <c r="D744" s="12" t="s">
        <f>IF($A744&lt;&gt;"",$K744,)</f>
      </c>
      <c r="E744" s="12" t="str">
        <v/>
      </c>
      <c r="F744" s="11" t="str">
        <f>IF($A744&lt;&gt;"",MAXIFS(Token!$C:$C,Token!$A:$A,$D744),)</f>
        <v/>
      </c>
    </row>
    <row r="745">
      <c r="A745" s="32">
        <f>IF(IFERROR($H745,0)*$J745&gt;0,$L745/86400+DATE(1970,1,1)+IF($L745*1&gt;=$G$5,$G$6,0),)</f>
        <v>0</v>
      </c>
      <c r="B745" s="22" t="e">
        <f>IF($A745&lt;&gt;"",$E745*$F745,)</f>
        <v>#VALUE!</v>
      </c>
      <c r="C745" s="12" t="str">
        <f>IF($A745&lt;&gt;"",MINIFS(Merchant!$A:$A,Merchant!$C:$C,$G$2),)</f>
        <v/>
      </c>
      <c r="D745" s="12" t="s">
        <f>IF($A745&lt;&gt;"",$K745,)</f>
      </c>
      <c r="E745" s="12" t="str">
        <v/>
      </c>
      <c r="F745" s="11" t="str">
        <f>IF($A745&lt;&gt;"",MAXIFS(Token!$C:$C,Token!$A:$A,$D745),)</f>
        <v/>
      </c>
    </row>
    <row r="746">
      <c r="A746" s="32">
        <f>IF(IFERROR($H746,0)*$J746&gt;0,$L746/86400+DATE(1970,1,1)+IF($L746*1&gt;=$G$5,$G$6,0),)</f>
        <v>0</v>
      </c>
      <c r="B746" s="22" t="e">
        <f>IF($A746&lt;&gt;"",$E746*$F746,)</f>
        <v>#VALUE!</v>
      </c>
      <c r="C746" s="12" t="str">
        <f>IF($A746&lt;&gt;"",MINIFS(Merchant!$A:$A,Merchant!$C:$C,$G$2),)</f>
        <v/>
      </c>
      <c r="D746" s="12" t="s">
        <f>IF($A746&lt;&gt;"",$K746,)</f>
      </c>
      <c r="E746" s="12" t="str">
        <v/>
      </c>
      <c r="F746" s="11" t="str">
        <f>IF($A746&lt;&gt;"",MAXIFS(Token!$C:$C,Token!$A:$A,$D746),)</f>
        <v/>
      </c>
    </row>
    <row r="747">
      <c r="A747" s="32">
        <f>IF(IFERROR($H747,0)*$J747&gt;0,$L747/86400+DATE(1970,1,1)+IF($L747*1&gt;=$G$5,$G$6,0),)</f>
        <v>0</v>
      </c>
      <c r="B747" s="22" t="e">
        <f>IF($A747&lt;&gt;"",$E747*$F747,)</f>
        <v>#VALUE!</v>
      </c>
      <c r="C747" s="12" t="str">
        <f>IF($A747&lt;&gt;"",MINIFS(Merchant!$A:$A,Merchant!$C:$C,$G$2),)</f>
        <v/>
      </c>
      <c r="D747" s="12" t="s">
        <f>IF($A747&lt;&gt;"",$K747,)</f>
      </c>
      <c r="E747" s="12" t="str">
        <v/>
      </c>
      <c r="F747" s="11" t="str">
        <f>IF($A747&lt;&gt;"",MAXIFS(Token!$C:$C,Token!$A:$A,$D747),)</f>
        <v/>
      </c>
    </row>
    <row r="748">
      <c r="A748" s="32">
        <f>IF(IFERROR($H748,0)*$J748&gt;0,$L748/86400+DATE(1970,1,1)+IF($L748*1&gt;=$G$5,$G$6,0),)</f>
        <v>0</v>
      </c>
      <c r="B748" s="22" t="e">
        <f>IF($A748&lt;&gt;"",$E748*$F748,)</f>
        <v>#VALUE!</v>
      </c>
      <c r="C748" s="12" t="str">
        <f>IF($A748&lt;&gt;"",MINIFS(Merchant!$A:$A,Merchant!$C:$C,$G$2),)</f>
        <v/>
      </c>
      <c r="D748" s="12" t="s">
        <f>IF($A748&lt;&gt;"",$K748,)</f>
      </c>
      <c r="E748" s="12" t="str">
        <v/>
      </c>
      <c r="F748" s="11" t="str">
        <f>IF($A748&lt;&gt;"",MAXIFS(Token!$C:$C,Token!$A:$A,$D748),)</f>
        <v/>
      </c>
    </row>
    <row r="749">
      <c r="A749" s="32">
        <f>IF(IFERROR($H749,0)*$J749&gt;0,$L749/86400+DATE(1970,1,1)+IF($L749*1&gt;=$G$5,$G$6,0),)</f>
        <v>0</v>
      </c>
      <c r="B749" s="22" t="e">
        <f>IF($A749&lt;&gt;"",$E749*$F749,)</f>
        <v>#VALUE!</v>
      </c>
      <c r="C749" s="12" t="str">
        <f>IF($A749&lt;&gt;"",MINIFS(Merchant!$A:$A,Merchant!$C:$C,$G$2),)</f>
        <v/>
      </c>
      <c r="D749" s="12" t="s">
        <f>IF($A749&lt;&gt;"",$K749,)</f>
      </c>
      <c r="E749" s="12" t="str">
        <v/>
      </c>
      <c r="F749" s="11" t="str">
        <f>IF($A749&lt;&gt;"",MAXIFS(Token!$C:$C,Token!$A:$A,$D749),)</f>
        <v/>
      </c>
    </row>
    <row r="750">
      <c r="A750" s="32">
        <f>IF(IFERROR($H750,0)*$J750&gt;0,$L750/86400+DATE(1970,1,1)+IF($L750*1&gt;=$G$5,$G$6,0),)</f>
        <v>0</v>
      </c>
      <c r="B750" s="22" t="e">
        <f>IF($A750&lt;&gt;"",$E750*$F750,)</f>
        <v>#VALUE!</v>
      </c>
      <c r="C750" s="12" t="str">
        <f>IF($A750&lt;&gt;"",MINIFS(Merchant!$A:$A,Merchant!$C:$C,$G$2),)</f>
        <v/>
      </c>
      <c r="D750" s="12" t="s">
        <f>IF($A750&lt;&gt;"",$K750,)</f>
      </c>
      <c r="E750" s="12" t="str">
        <v/>
      </c>
      <c r="F750" s="11" t="str">
        <f>IF($A750&lt;&gt;"",MAXIFS(Token!$C:$C,Token!$A:$A,$D750),)</f>
        <v/>
      </c>
    </row>
    <row r="751">
      <c r="A751" s="32">
        <f>IF(IFERROR($H751,0)*$J751&gt;0,$L751/86400+DATE(1970,1,1)+IF($L751*1&gt;=$G$5,$G$6,0),)</f>
        <v>0</v>
      </c>
      <c r="B751" s="22" t="e">
        <f>IF($A751&lt;&gt;"",$E751*$F751,)</f>
        <v>#VALUE!</v>
      </c>
      <c r="C751" s="12" t="str">
        <f>IF($A751&lt;&gt;"",MINIFS(Merchant!$A:$A,Merchant!$C:$C,$G$2),)</f>
        <v/>
      </c>
      <c r="D751" s="12" t="s">
        <f>IF($A751&lt;&gt;"",$K751,)</f>
      </c>
      <c r="E751" s="12" t="str">
        <v/>
      </c>
      <c r="F751" s="11" t="str">
        <f>IF($A751&lt;&gt;"",MAXIFS(Token!$C:$C,Token!$A:$A,$D751),)</f>
        <v/>
      </c>
    </row>
    <row r="752">
      <c r="A752" s="32">
        <f>IF(IFERROR($H752,0)*$J752&gt;0,$L752/86400+DATE(1970,1,1)+IF($L752*1&gt;=$G$5,$G$6,0),)</f>
        <v>0</v>
      </c>
      <c r="B752" s="22" t="e">
        <f>IF($A752&lt;&gt;"",$E752*$F752,)</f>
        <v>#VALUE!</v>
      </c>
      <c r="C752" s="12" t="str">
        <f>IF($A752&lt;&gt;"",MINIFS(Merchant!$A:$A,Merchant!$C:$C,$G$2),)</f>
        <v/>
      </c>
      <c r="D752" s="12" t="s">
        <f>IF($A752&lt;&gt;"",$K752,)</f>
      </c>
      <c r="E752" s="12" t="str">
        <v/>
      </c>
      <c r="F752" s="11" t="str">
        <f>IF($A752&lt;&gt;"",MAXIFS(Token!$C:$C,Token!$A:$A,$D752),)</f>
        <v/>
      </c>
    </row>
    <row r="753">
      <c r="A753" s="32">
        <f>IF(IFERROR($H753,0)*$J753&gt;0,$L753/86400+DATE(1970,1,1)+IF($L753*1&gt;=$G$5,$G$6,0),)</f>
        <v>0</v>
      </c>
      <c r="B753" s="22" t="e">
        <f>IF($A753&lt;&gt;"",$E753*$F753,)</f>
        <v>#VALUE!</v>
      </c>
      <c r="C753" s="12" t="str">
        <f>IF($A753&lt;&gt;"",MINIFS(Merchant!$A:$A,Merchant!$C:$C,$G$2),)</f>
        <v/>
      </c>
      <c r="D753" s="12" t="s">
        <f>IF($A753&lt;&gt;"",$K753,)</f>
      </c>
      <c r="E753" s="12" t="str">
        <v/>
      </c>
      <c r="F753" s="11" t="str">
        <f>IF($A753&lt;&gt;"",MAXIFS(Token!$C:$C,Token!$A:$A,$D753),)</f>
        <v/>
      </c>
    </row>
    <row r="754">
      <c r="A754" s="32">
        <f>IF(IFERROR($H754,0)*$J754&gt;0,$L754/86400+DATE(1970,1,1)+IF($L754*1&gt;=$G$5,$G$6,0),)</f>
        <v>0</v>
      </c>
      <c r="B754" s="22" t="e">
        <f>IF($A754&lt;&gt;"",$E754*$F754,)</f>
        <v>#VALUE!</v>
      </c>
      <c r="C754" s="12" t="str">
        <f>IF($A754&lt;&gt;"",MINIFS(Merchant!$A:$A,Merchant!$C:$C,$G$2),)</f>
        <v/>
      </c>
      <c r="D754" s="12" t="s">
        <f>IF($A754&lt;&gt;"",$K754,)</f>
      </c>
      <c r="E754" s="12" t="str">
        <v/>
      </c>
      <c r="F754" s="11" t="str">
        <f>IF($A754&lt;&gt;"",MAXIFS(Token!$C:$C,Token!$A:$A,$D754),)</f>
        <v/>
      </c>
    </row>
    <row r="755">
      <c r="A755" s="32">
        <f>IF(IFERROR($H755,0)*$J755&gt;0,$L755/86400+DATE(1970,1,1)+IF($L755*1&gt;=$G$5,$G$6,0),)</f>
        <v>0</v>
      </c>
      <c r="B755" s="22" t="e">
        <f>IF($A755&lt;&gt;"",$E755*$F755,)</f>
        <v>#VALUE!</v>
      </c>
      <c r="C755" s="12" t="str">
        <f>IF($A755&lt;&gt;"",MINIFS(Merchant!$A:$A,Merchant!$C:$C,$G$2),)</f>
        <v/>
      </c>
      <c r="D755" s="12" t="s">
        <f>IF($A755&lt;&gt;"",$K755,)</f>
      </c>
      <c r="E755" s="12" t="str">
        <v/>
      </c>
      <c r="F755" s="11" t="str">
        <f>IF($A755&lt;&gt;"",MAXIFS(Token!$C:$C,Token!$A:$A,$D755),)</f>
        <v/>
      </c>
    </row>
    <row r="756">
      <c r="A756" s="32">
        <f>IF(IFERROR($H756,0)*$J756&gt;0,$L756/86400+DATE(1970,1,1)+IF($L756*1&gt;=$G$5,$G$6,0),)</f>
        <v>0</v>
      </c>
      <c r="B756" s="22" t="e">
        <f>IF($A756&lt;&gt;"",$E756*$F756,)</f>
        <v>#VALUE!</v>
      </c>
      <c r="C756" s="12" t="str">
        <f>IF($A756&lt;&gt;"",MINIFS(Merchant!$A:$A,Merchant!$C:$C,$G$2),)</f>
        <v/>
      </c>
      <c r="D756" s="12" t="s">
        <f>IF($A756&lt;&gt;"",$K756,)</f>
      </c>
      <c r="E756" s="12" t="str">
        <v/>
      </c>
      <c r="F756" s="11" t="str">
        <f>IF($A756&lt;&gt;"",MAXIFS(Token!$C:$C,Token!$A:$A,$D756),)</f>
        <v/>
      </c>
    </row>
    <row r="757">
      <c r="A757" s="32">
        <f>IF(IFERROR($H757,0)*$J757&gt;0,$L757/86400+DATE(1970,1,1)+IF($L757*1&gt;=$G$5,$G$6,0),)</f>
        <v>0</v>
      </c>
      <c r="B757" s="22" t="e">
        <f>IF($A757&lt;&gt;"",$E757*$F757,)</f>
        <v>#VALUE!</v>
      </c>
      <c r="C757" s="12" t="str">
        <f>IF($A757&lt;&gt;"",MINIFS(Merchant!$A:$A,Merchant!$C:$C,$G$2),)</f>
        <v/>
      </c>
      <c r="D757" s="12" t="s">
        <f>IF($A757&lt;&gt;"",$K757,)</f>
      </c>
      <c r="E757" s="12" t="str">
        <v/>
      </c>
      <c r="F757" s="11" t="str">
        <f>IF($A757&lt;&gt;"",MAXIFS(Token!$C:$C,Token!$A:$A,$D757),)</f>
        <v/>
      </c>
    </row>
    <row r="758">
      <c r="A758" s="32">
        <f>IF(IFERROR($H758,0)*$J758&gt;0,$L758/86400+DATE(1970,1,1)+IF($L758*1&gt;=$G$5,$G$6,0),)</f>
        <v>0</v>
      </c>
      <c r="B758" s="22" t="e">
        <f>IF($A758&lt;&gt;"",$E758*$F758,)</f>
        <v>#VALUE!</v>
      </c>
      <c r="C758" s="12" t="str">
        <f>IF($A758&lt;&gt;"",MINIFS(Merchant!$A:$A,Merchant!$C:$C,$G$2),)</f>
        <v/>
      </c>
      <c r="D758" s="12" t="s">
        <f>IF($A758&lt;&gt;"",$K758,)</f>
      </c>
      <c r="E758" s="12" t="str">
        <v/>
      </c>
      <c r="F758" s="11" t="str">
        <f>IF($A758&lt;&gt;"",MAXIFS(Token!$C:$C,Token!$A:$A,$D758),)</f>
        <v/>
      </c>
    </row>
    <row r="759">
      <c r="A759" s="32">
        <f>IF(IFERROR($H759,0)*$J759&gt;0,$L759/86400+DATE(1970,1,1)+IF($L759*1&gt;=$G$5,$G$6,0),)</f>
        <v>0</v>
      </c>
      <c r="B759" s="22" t="e">
        <f>IF($A759&lt;&gt;"",$E759*$F759,)</f>
        <v>#VALUE!</v>
      </c>
      <c r="C759" s="12" t="str">
        <f>IF($A759&lt;&gt;"",MINIFS(Merchant!$A:$A,Merchant!$C:$C,$G$2),)</f>
        <v/>
      </c>
      <c r="D759" s="12" t="s">
        <f>IF($A759&lt;&gt;"",$K759,)</f>
      </c>
      <c r="E759" s="12" t="str">
        <v/>
      </c>
      <c r="F759" s="11" t="str">
        <f>IF($A759&lt;&gt;"",MAXIFS(Token!$C:$C,Token!$A:$A,$D759),)</f>
        <v/>
      </c>
    </row>
    <row r="760">
      <c r="A760" s="32">
        <f>IF(IFERROR($H760,0)*$J760&gt;0,$L760/86400+DATE(1970,1,1)+IF($L760*1&gt;=$G$5,$G$6,0),)</f>
        <v>0</v>
      </c>
      <c r="B760" s="22" t="e">
        <f>IF($A760&lt;&gt;"",$E760*$F760,)</f>
        <v>#VALUE!</v>
      </c>
      <c r="C760" s="12" t="str">
        <f>IF($A760&lt;&gt;"",MINIFS(Merchant!$A:$A,Merchant!$C:$C,$G$2),)</f>
        <v/>
      </c>
      <c r="D760" s="12" t="s">
        <f>IF($A760&lt;&gt;"",$K760,)</f>
      </c>
      <c r="E760" s="12" t="str">
        <v/>
      </c>
      <c r="F760" s="11" t="str">
        <f>IF($A760&lt;&gt;"",MAXIFS(Token!$C:$C,Token!$A:$A,$D760),)</f>
        <v/>
      </c>
    </row>
    <row r="761">
      <c r="A761" s="32">
        <f>IF(IFERROR($H761,0)*$J761&gt;0,$L761/86400+DATE(1970,1,1)+IF($L761*1&gt;=$G$5,$G$6,0),)</f>
        <v>0</v>
      </c>
      <c r="B761" s="22" t="e">
        <f>IF($A761&lt;&gt;"",$E761*$F761,)</f>
        <v>#VALUE!</v>
      </c>
      <c r="C761" s="12" t="str">
        <f>IF($A761&lt;&gt;"",MINIFS(Merchant!$A:$A,Merchant!$C:$C,$G$2),)</f>
        <v/>
      </c>
      <c r="D761" s="12" t="s">
        <f>IF($A761&lt;&gt;"",$K761,)</f>
      </c>
      <c r="E761" s="12" t="str">
        <v/>
      </c>
      <c r="F761" s="11" t="str">
        <f>IF($A761&lt;&gt;"",MAXIFS(Token!$C:$C,Token!$A:$A,$D761),)</f>
        <v/>
      </c>
    </row>
    <row r="762">
      <c r="A762" s="32">
        <f>IF(IFERROR($H762,0)*$J762&gt;0,$L762/86400+DATE(1970,1,1)+IF($L762*1&gt;=$G$5,$G$6,0),)</f>
        <v>0</v>
      </c>
      <c r="B762" s="22" t="e">
        <f>IF($A762&lt;&gt;"",$E762*$F762,)</f>
        <v>#VALUE!</v>
      </c>
      <c r="C762" s="12" t="str">
        <f>IF($A762&lt;&gt;"",MINIFS(Merchant!$A:$A,Merchant!$C:$C,$G$2),)</f>
        <v/>
      </c>
      <c r="D762" s="12" t="s">
        <f>IF($A762&lt;&gt;"",$K762,)</f>
      </c>
      <c r="E762" s="12" t="str">
        <v/>
      </c>
      <c r="F762" s="11" t="str">
        <f>IF($A762&lt;&gt;"",MAXIFS(Token!$C:$C,Token!$A:$A,$D762),)</f>
        <v/>
      </c>
    </row>
    <row r="763">
      <c r="A763" s="32">
        <f>IF(IFERROR($H763,0)*$J763&gt;0,$L763/86400+DATE(1970,1,1)+IF($L763*1&gt;=$G$5,$G$6,0),)</f>
        <v>0</v>
      </c>
      <c r="B763" s="22" t="e">
        <f>IF($A763&lt;&gt;"",$E763*$F763,)</f>
        <v>#VALUE!</v>
      </c>
      <c r="C763" s="12" t="str">
        <f>IF($A763&lt;&gt;"",MINIFS(Merchant!$A:$A,Merchant!$C:$C,$G$2),)</f>
        <v/>
      </c>
      <c r="D763" s="12" t="s">
        <f>IF($A763&lt;&gt;"",$K763,)</f>
      </c>
      <c r="E763" s="12" t="str">
        <v/>
      </c>
      <c r="F763" s="11" t="str">
        <f>IF($A763&lt;&gt;"",MAXIFS(Token!$C:$C,Token!$A:$A,$D763),)</f>
        <v/>
      </c>
    </row>
    <row r="764">
      <c r="A764" s="32">
        <f>IF(IFERROR($H764,0)*$J764&gt;0,$L764/86400+DATE(1970,1,1)+IF($L764*1&gt;=$G$5,$G$6,0),)</f>
        <v>0</v>
      </c>
      <c r="B764" s="22" t="e">
        <f>IF($A764&lt;&gt;"",$E764*$F764,)</f>
        <v>#VALUE!</v>
      </c>
      <c r="C764" s="12" t="str">
        <f>IF($A764&lt;&gt;"",MINIFS(Merchant!$A:$A,Merchant!$C:$C,$G$2),)</f>
        <v/>
      </c>
      <c r="D764" s="12" t="s">
        <f>IF($A764&lt;&gt;"",$K764,)</f>
      </c>
      <c r="E764" s="12" t="str">
        <v/>
      </c>
      <c r="F764" s="11" t="str">
        <f>IF($A764&lt;&gt;"",MAXIFS(Token!$C:$C,Token!$A:$A,$D764),)</f>
        <v/>
      </c>
    </row>
    <row r="765">
      <c r="A765" s="32">
        <f>IF(IFERROR($H765,0)*$J765&gt;0,$L765/86400+DATE(1970,1,1)+IF($L765*1&gt;=$G$5,$G$6,0),)</f>
        <v>0</v>
      </c>
      <c r="B765" s="22" t="e">
        <f>IF($A765&lt;&gt;"",$E765*$F765,)</f>
        <v>#VALUE!</v>
      </c>
      <c r="C765" s="12" t="str">
        <f>IF($A765&lt;&gt;"",MINIFS(Merchant!$A:$A,Merchant!$C:$C,$G$2),)</f>
        <v/>
      </c>
      <c r="D765" s="12" t="s">
        <f>IF($A765&lt;&gt;"",$K765,)</f>
      </c>
      <c r="E765" s="12" t="str">
        <v/>
      </c>
      <c r="F765" s="11" t="str">
        <f>IF($A765&lt;&gt;"",MAXIFS(Token!$C:$C,Token!$A:$A,$D765),)</f>
        <v/>
      </c>
    </row>
    <row r="766">
      <c r="A766" s="32">
        <f>IF(IFERROR($H766,0)*$J766&gt;0,$L766/86400+DATE(1970,1,1)+IF($L766*1&gt;=$G$5,$G$6,0),)</f>
        <v>0</v>
      </c>
      <c r="B766" s="22" t="e">
        <f>IF($A766&lt;&gt;"",$E766*$F766,)</f>
        <v>#VALUE!</v>
      </c>
      <c r="C766" s="12" t="str">
        <f>IF($A766&lt;&gt;"",MINIFS(Merchant!$A:$A,Merchant!$C:$C,$G$2),)</f>
        <v/>
      </c>
      <c r="D766" s="12" t="s">
        <f>IF($A766&lt;&gt;"",$K766,)</f>
      </c>
      <c r="E766" s="12" t="str">
        <v/>
      </c>
      <c r="F766" s="11" t="str">
        <f>IF($A766&lt;&gt;"",MAXIFS(Token!$C:$C,Token!$A:$A,$D766),)</f>
        <v/>
      </c>
    </row>
    <row r="767">
      <c r="A767" s="32">
        <f>IF(IFERROR($H767,0)*$J767&gt;0,$L767/86400+DATE(1970,1,1)+IF($L767*1&gt;=$G$5,$G$6,0),)</f>
        <v>0</v>
      </c>
      <c r="B767" s="22" t="e">
        <f>IF($A767&lt;&gt;"",$E767*$F767,)</f>
        <v>#VALUE!</v>
      </c>
      <c r="C767" s="12" t="str">
        <f>IF($A767&lt;&gt;"",MINIFS(Merchant!$A:$A,Merchant!$C:$C,$G$2),)</f>
        <v/>
      </c>
      <c r="D767" s="12" t="s">
        <f>IF($A767&lt;&gt;"",$K767,)</f>
      </c>
      <c r="E767" s="12" t="str">
        <v/>
      </c>
      <c r="F767" s="11" t="str">
        <f>IF($A767&lt;&gt;"",MAXIFS(Token!$C:$C,Token!$A:$A,$D767),)</f>
        <v/>
      </c>
    </row>
    <row r="768">
      <c r="A768" s="32">
        <f>IF(IFERROR($H768,0)*$J768&gt;0,$L768/86400+DATE(1970,1,1)+IF($L768*1&gt;=$G$5,$G$6,0),)</f>
        <v>0</v>
      </c>
      <c r="B768" s="22" t="e">
        <f>IF($A768&lt;&gt;"",$E768*$F768,)</f>
        <v>#VALUE!</v>
      </c>
      <c r="C768" s="12" t="str">
        <f>IF($A768&lt;&gt;"",MINIFS(Merchant!$A:$A,Merchant!$C:$C,$G$2),)</f>
        <v/>
      </c>
      <c r="D768" s="12" t="s">
        <f>IF($A768&lt;&gt;"",$K768,)</f>
      </c>
      <c r="E768" s="12" t="str">
        <v/>
      </c>
      <c r="F768" s="11" t="str">
        <f>IF($A768&lt;&gt;"",MAXIFS(Token!$C:$C,Token!$A:$A,$D768),)</f>
        <v/>
      </c>
    </row>
    <row r="769">
      <c r="A769" s="32">
        <f>IF(IFERROR($H769,0)*$J769&gt;0,$L769/86400+DATE(1970,1,1)+IF($L769*1&gt;=$G$5,$G$6,0),)</f>
        <v>0</v>
      </c>
      <c r="B769" s="22" t="e">
        <f>IF($A769&lt;&gt;"",$E769*$F769,)</f>
        <v>#VALUE!</v>
      </c>
      <c r="C769" s="12" t="str">
        <f>IF($A769&lt;&gt;"",MINIFS(Merchant!$A:$A,Merchant!$C:$C,$G$2),)</f>
        <v/>
      </c>
      <c r="D769" s="12" t="s">
        <f>IF($A769&lt;&gt;"",$K769,)</f>
      </c>
      <c r="E769" s="12" t="str">
        <v/>
      </c>
      <c r="F769" s="11" t="str">
        <f>IF($A769&lt;&gt;"",MAXIFS(Token!$C:$C,Token!$A:$A,$D769),)</f>
        <v/>
      </c>
    </row>
    <row r="770">
      <c r="A770" s="32">
        <f>IF(IFERROR($H770,0)*$J770&gt;0,$L770/86400+DATE(1970,1,1)+IF($L770*1&gt;=$G$5,$G$6,0),)</f>
        <v>0</v>
      </c>
      <c r="B770" s="22" t="e">
        <f>IF($A770&lt;&gt;"",$E770*$F770,)</f>
        <v>#VALUE!</v>
      </c>
      <c r="C770" s="12" t="str">
        <f>IF($A770&lt;&gt;"",MINIFS(Merchant!$A:$A,Merchant!$C:$C,$G$2),)</f>
        <v/>
      </c>
      <c r="D770" s="12" t="s">
        <f>IF($A770&lt;&gt;"",$K770,)</f>
      </c>
      <c r="E770" s="12" t="str">
        <v/>
      </c>
      <c r="F770" s="11" t="str">
        <f>IF($A770&lt;&gt;"",MAXIFS(Token!$C:$C,Token!$A:$A,$D770),)</f>
        <v/>
      </c>
    </row>
    <row r="771">
      <c r="A771" s="32">
        <f>IF(IFERROR($H771,0)*$J771&gt;0,$L771/86400+DATE(1970,1,1)+IF($L771*1&gt;=$G$5,$G$6,0),)</f>
        <v>0</v>
      </c>
      <c r="B771" s="22" t="e">
        <f>IF($A771&lt;&gt;"",$E771*$F771,)</f>
        <v>#VALUE!</v>
      </c>
      <c r="C771" s="12" t="str">
        <f>IF($A771&lt;&gt;"",MINIFS(Merchant!$A:$A,Merchant!$C:$C,$G$2),)</f>
        <v/>
      </c>
      <c r="D771" s="12" t="s">
        <f>IF($A771&lt;&gt;"",$K771,)</f>
      </c>
      <c r="E771" s="12" t="str">
        <v/>
      </c>
      <c r="F771" s="11" t="str">
        <f>IF($A771&lt;&gt;"",MAXIFS(Token!$C:$C,Token!$A:$A,$D771),)</f>
        <v/>
      </c>
    </row>
    <row r="772">
      <c r="A772" s="32">
        <f>IF(IFERROR($H772,0)*$J772&gt;0,$L772/86400+DATE(1970,1,1)+IF($L772*1&gt;=$G$5,$G$6,0),)</f>
        <v>0</v>
      </c>
      <c r="B772" s="22" t="e">
        <f>IF($A772&lt;&gt;"",$E772*$F772,)</f>
        <v>#VALUE!</v>
      </c>
      <c r="C772" s="12" t="str">
        <f>IF($A772&lt;&gt;"",MINIFS(Merchant!$A:$A,Merchant!$C:$C,$G$2),)</f>
        <v/>
      </c>
      <c r="D772" s="12" t="s">
        <f>IF($A772&lt;&gt;"",$K772,)</f>
      </c>
      <c r="E772" s="12" t="str">
        <v/>
      </c>
      <c r="F772" s="11" t="str">
        <f>IF($A772&lt;&gt;"",MAXIFS(Token!$C:$C,Token!$A:$A,$D772),)</f>
        <v/>
      </c>
    </row>
    <row r="773">
      <c r="A773" s="32">
        <f>IF(IFERROR($H773,0)*$J773&gt;0,$L773/86400+DATE(1970,1,1)+IF($L773*1&gt;=$G$5,$G$6,0),)</f>
        <v>0</v>
      </c>
      <c r="B773" s="22" t="e">
        <f>IF($A773&lt;&gt;"",$E773*$F773,)</f>
        <v>#VALUE!</v>
      </c>
      <c r="C773" s="12" t="str">
        <f>IF($A773&lt;&gt;"",MINIFS(Merchant!$A:$A,Merchant!$C:$C,$G$2),)</f>
        <v/>
      </c>
      <c r="D773" s="12" t="s">
        <f>IF($A773&lt;&gt;"",$K773,)</f>
      </c>
      <c r="E773" s="12" t="str">
        <v/>
      </c>
      <c r="F773" s="11" t="str">
        <f>IF($A773&lt;&gt;"",MAXIFS(Token!$C:$C,Token!$A:$A,$D773),)</f>
        <v/>
      </c>
    </row>
    <row r="774">
      <c r="A774" s="32">
        <f>IF(IFERROR($H774,0)*$J774&gt;0,$L774/86400+DATE(1970,1,1)+IF($L774*1&gt;=$G$5,$G$6,0),)</f>
        <v>0</v>
      </c>
      <c r="B774" s="22" t="e">
        <f>IF($A774&lt;&gt;"",$E774*$F774,)</f>
        <v>#VALUE!</v>
      </c>
      <c r="C774" s="12" t="str">
        <f>IF($A774&lt;&gt;"",MINIFS(Merchant!$A:$A,Merchant!$C:$C,$G$2),)</f>
        <v/>
      </c>
      <c r="D774" s="12" t="s">
        <f>IF($A774&lt;&gt;"",$K774,)</f>
      </c>
      <c r="E774" s="12" t="str">
        <v/>
      </c>
      <c r="F774" s="11" t="str">
        <f>IF($A774&lt;&gt;"",MAXIFS(Token!$C:$C,Token!$A:$A,$D774),)</f>
        <v/>
      </c>
    </row>
    <row r="775">
      <c r="A775" s="32">
        <f>IF(IFERROR($H775,0)*$J775&gt;0,$L775/86400+DATE(1970,1,1)+IF($L775*1&gt;=$G$5,$G$6,0),)</f>
        <v>0</v>
      </c>
      <c r="B775" s="22" t="e">
        <f>IF($A775&lt;&gt;"",$E775*$F775,)</f>
        <v>#VALUE!</v>
      </c>
      <c r="C775" s="12" t="str">
        <f>IF($A775&lt;&gt;"",MINIFS(Merchant!$A:$A,Merchant!$C:$C,$G$2),)</f>
        <v/>
      </c>
      <c r="D775" s="12" t="s">
        <f>IF($A775&lt;&gt;"",$K775,)</f>
      </c>
      <c r="E775" s="12" t="str">
        <v/>
      </c>
      <c r="F775" s="11" t="str">
        <f>IF($A775&lt;&gt;"",MAXIFS(Token!$C:$C,Token!$A:$A,$D775),)</f>
        <v/>
      </c>
    </row>
    <row r="776">
      <c r="A776" s="32">
        <f>IF(IFERROR($H776,0)*$J776&gt;0,$L776/86400+DATE(1970,1,1)+IF($L776*1&gt;=$G$5,$G$6,0),)</f>
        <v>0</v>
      </c>
      <c r="B776" s="22" t="e">
        <f>IF($A776&lt;&gt;"",$E776*$F776,)</f>
        <v>#VALUE!</v>
      </c>
      <c r="C776" s="12" t="str">
        <f>IF($A776&lt;&gt;"",MINIFS(Merchant!$A:$A,Merchant!$C:$C,$G$2),)</f>
        <v/>
      </c>
      <c r="D776" s="12" t="s">
        <f>IF($A776&lt;&gt;"",$K776,)</f>
      </c>
      <c r="E776" s="12" t="str">
        <v/>
      </c>
      <c r="F776" s="11" t="str">
        <f>IF($A776&lt;&gt;"",MAXIFS(Token!$C:$C,Token!$A:$A,$D776),)</f>
        <v/>
      </c>
    </row>
    <row r="777">
      <c r="A777" s="32">
        <f>IF(IFERROR($H777,0)*$J777&gt;0,$L777/86400+DATE(1970,1,1)+IF($L777*1&gt;=$G$5,$G$6,0),)</f>
        <v>0</v>
      </c>
      <c r="B777" s="22" t="e">
        <f>IF($A777&lt;&gt;"",$E777*$F777,)</f>
        <v>#VALUE!</v>
      </c>
      <c r="C777" s="12" t="str">
        <f>IF($A777&lt;&gt;"",MINIFS(Merchant!$A:$A,Merchant!$C:$C,$G$2),)</f>
        <v/>
      </c>
      <c r="D777" s="12" t="s">
        <f>IF($A777&lt;&gt;"",$K777,)</f>
      </c>
      <c r="E777" s="12" t="str">
        <v/>
      </c>
      <c r="F777" s="11" t="str">
        <f>IF($A777&lt;&gt;"",MAXIFS(Token!$C:$C,Token!$A:$A,$D777),)</f>
        <v/>
      </c>
    </row>
    <row r="778">
      <c r="A778" s="32">
        <f>IF(IFERROR($H778,0)*$J778&gt;0,$L778/86400+DATE(1970,1,1)+IF($L778*1&gt;=$G$5,$G$6,0),)</f>
        <v>0</v>
      </c>
      <c r="B778" s="22" t="e">
        <f>IF($A778&lt;&gt;"",$E778*$F778,)</f>
        <v>#VALUE!</v>
      </c>
      <c r="C778" s="12" t="str">
        <f>IF($A778&lt;&gt;"",MINIFS(Merchant!$A:$A,Merchant!$C:$C,$G$2),)</f>
        <v/>
      </c>
      <c r="D778" s="12" t="s">
        <f>IF($A778&lt;&gt;"",$K778,)</f>
      </c>
      <c r="E778" s="12" t="str">
        <v/>
      </c>
      <c r="F778" s="11" t="str">
        <f>IF($A778&lt;&gt;"",MAXIFS(Token!$C:$C,Token!$A:$A,$D778),)</f>
        <v/>
      </c>
    </row>
    <row r="779">
      <c r="A779" s="32">
        <f>IF(IFERROR($H779,0)*$J779&gt;0,$L779/86400+DATE(1970,1,1)+IF($L779*1&gt;=$G$5,$G$6,0),)</f>
        <v>0</v>
      </c>
      <c r="B779" s="22" t="e">
        <f>IF($A779&lt;&gt;"",$E779*$F779,)</f>
        <v>#VALUE!</v>
      </c>
      <c r="C779" s="12" t="str">
        <f>IF($A779&lt;&gt;"",MINIFS(Merchant!$A:$A,Merchant!$C:$C,$G$2),)</f>
        <v/>
      </c>
      <c r="D779" s="12" t="s">
        <f>IF($A779&lt;&gt;"",$K779,)</f>
      </c>
      <c r="E779" s="12" t="str">
        <v/>
      </c>
      <c r="F779" s="11" t="str">
        <f>IF($A779&lt;&gt;"",MAXIFS(Token!$C:$C,Token!$A:$A,$D779),)</f>
        <v/>
      </c>
    </row>
    <row r="780">
      <c r="A780" s="32">
        <f>IF(IFERROR($H780,0)*$J780&gt;0,$L780/86400+DATE(1970,1,1)+IF($L780*1&gt;=$G$5,$G$6,0),)</f>
        <v>0</v>
      </c>
      <c r="B780" s="22" t="e">
        <f>IF($A780&lt;&gt;"",$E780*$F780,)</f>
        <v>#VALUE!</v>
      </c>
      <c r="C780" s="12" t="str">
        <f>IF($A780&lt;&gt;"",MINIFS(Merchant!$A:$A,Merchant!$C:$C,$G$2),)</f>
        <v/>
      </c>
      <c r="D780" s="12" t="s">
        <f>IF($A780&lt;&gt;"",$K780,)</f>
      </c>
      <c r="E780" s="12" t="str">
        <v/>
      </c>
      <c r="F780" s="11" t="str">
        <f>IF($A780&lt;&gt;"",MAXIFS(Token!$C:$C,Token!$A:$A,$D780),)</f>
        <v/>
      </c>
    </row>
    <row r="781">
      <c r="A781" s="32">
        <f>IF(IFERROR($H781,0)*$J781&gt;0,$L781/86400+DATE(1970,1,1)+IF($L781*1&gt;=$G$5,$G$6,0),)</f>
        <v>0</v>
      </c>
      <c r="B781" s="22" t="e">
        <f>IF($A781&lt;&gt;"",$E781*$F781,)</f>
        <v>#VALUE!</v>
      </c>
      <c r="C781" s="12" t="str">
        <f>IF($A781&lt;&gt;"",MINIFS(Merchant!$A:$A,Merchant!$C:$C,$G$2),)</f>
        <v/>
      </c>
      <c r="D781" s="12" t="s">
        <f>IF($A781&lt;&gt;"",$K781,)</f>
      </c>
      <c r="E781" s="12" t="str">
        <v/>
      </c>
      <c r="F781" s="11" t="str">
        <f>IF($A781&lt;&gt;"",MAXIFS(Token!$C:$C,Token!$A:$A,$D781),)</f>
        <v/>
      </c>
    </row>
    <row r="782">
      <c r="A782" s="32">
        <f>IF(IFERROR($H782,0)*$J782&gt;0,$L782/86400+DATE(1970,1,1)+IF($L782*1&gt;=$G$5,$G$6,0),)</f>
        <v>0</v>
      </c>
      <c r="B782" s="22" t="e">
        <f>IF($A782&lt;&gt;"",$E782*$F782,)</f>
        <v>#VALUE!</v>
      </c>
      <c r="C782" s="12" t="str">
        <f>IF($A782&lt;&gt;"",MINIFS(Merchant!$A:$A,Merchant!$C:$C,$G$2),)</f>
        <v/>
      </c>
      <c r="D782" s="12" t="s">
        <f>IF($A782&lt;&gt;"",$K782,)</f>
      </c>
      <c r="E782" s="12" t="str">
        <v/>
      </c>
      <c r="F782" s="11" t="str">
        <f>IF($A782&lt;&gt;"",MAXIFS(Token!$C:$C,Token!$A:$A,$D782),)</f>
        <v/>
      </c>
    </row>
    <row r="783">
      <c r="A783" s="32">
        <f>IF(IFERROR($H783,0)*$J783&gt;0,$L783/86400+DATE(1970,1,1)+IF($L783*1&gt;=$G$5,$G$6,0),)</f>
        <v>0</v>
      </c>
      <c r="B783" s="22" t="e">
        <f>IF($A783&lt;&gt;"",$E783*$F783,)</f>
        <v>#VALUE!</v>
      </c>
      <c r="C783" s="12" t="str">
        <f>IF($A783&lt;&gt;"",MINIFS(Merchant!$A:$A,Merchant!$C:$C,$G$2),)</f>
        <v/>
      </c>
      <c r="D783" s="12" t="s">
        <f>IF($A783&lt;&gt;"",$K783,)</f>
      </c>
      <c r="E783" s="12" t="str">
        <v/>
      </c>
      <c r="F783" s="11" t="str">
        <f>IF($A783&lt;&gt;"",MAXIFS(Token!$C:$C,Token!$A:$A,$D783),)</f>
        <v/>
      </c>
    </row>
    <row r="784">
      <c r="A784" s="32">
        <f>IF(IFERROR($H784,0)*$J784&gt;0,$L784/86400+DATE(1970,1,1)+IF($L784*1&gt;=$G$5,$G$6,0),)</f>
        <v>0</v>
      </c>
      <c r="B784" s="22" t="e">
        <f>IF($A784&lt;&gt;"",$E784*$F784,)</f>
        <v>#VALUE!</v>
      </c>
      <c r="C784" s="12" t="str">
        <f>IF($A784&lt;&gt;"",MINIFS(Merchant!$A:$A,Merchant!$C:$C,$G$2),)</f>
        <v/>
      </c>
      <c r="D784" s="12" t="s">
        <f>IF($A784&lt;&gt;"",$K784,)</f>
      </c>
      <c r="E784" s="12" t="str">
        <v/>
      </c>
      <c r="F784" s="11" t="str">
        <f>IF($A784&lt;&gt;"",MAXIFS(Token!$C:$C,Token!$A:$A,$D784),)</f>
        <v/>
      </c>
    </row>
    <row r="785">
      <c r="A785" s="32">
        <f>IF(IFERROR($H785,0)*$J785&gt;0,$L785/86400+DATE(1970,1,1)+IF($L785*1&gt;=$G$5,$G$6,0),)</f>
        <v>0</v>
      </c>
      <c r="B785" s="22" t="e">
        <f>IF($A785&lt;&gt;"",$E785*$F785,)</f>
        <v>#VALUE!</v>
      </c>
      <c r="C785" s="12" t="str">
        <f>IF($A785&lt;&gt;"",MINIFS(Merchant!$A:$A,Merchant!$C:$C,$G$2),)</f>
        <v/>
      </c>
      <c r="D785" s="12" t="s">
        <f>IF($A785&lt;&gt;"",$K785,)</f>
      </c>
      <c r="E785" s="12" t="str">
        <v/>
      </c>
      <c r="F785" s="11" t="str">
        <f>IF($A785&lt;&gt;"",MAXIFS(Token!$C:$C,Token!$A:$A,$D785),)</f>
        <v/>
      </c>
    </row>
    <row r="786">
      <c r="A786" s="32">
        <f>IF(IFERROR($H786,0)*$J786&gt;0,$L786/86400+DATE(1970,1,1)+IF($L786*1&gt;=$G$5,$G$6,0),)</f>
        <v>0</v>
      </c>
      <c r="B786" s="22" t="e">
        <f>IF($A786&lt;&gt;"",$E786*$F786,)</f>
        <v>#VALUE!</v>
      </c>
      <c r="C786" s="12" t="str">
        <f>IF($A786&lt;&gt;"",MINIFS(Merchant!$A:$A,Merchant!$C:$C,$G$2),)</f>
        <v/>
      </c>
      <c r="D786" s="12" t="s">
        <f>IF($A786&lt;&gt;"",$K786,)</f>
      </c>
      <c r="E786" s="12" t="str">
        <v/>
      </c>
      <c r="F786" s="11" t="str">
        <f>IF($A786&lt;&gt;"",MAXIFS(Token!$C:$C,Token!$A:$A,$D786),)</f>
        <v/>
      </c>
    </row>
    <row r="787">
      <c r="A787" s="32">
        <f>IF(IFERROR($H787,0)*$J787&gt;0,$L787/86400+DATE(1970,1,1)+IF($L787*1&gt;=$G$5,$G$6,0),)</f>
        <v>0</v>
      </c>
      <c r="B787" s="22" t="e">
        <f>IF($A787&lt;&gt;"",$E787*$F787,)</f>
        <v>#VALUE!</v>
      </c>
      <c r="C787" s="12" t="str">
        <f>IF($A787&lt;&gt;"",MINIFS(Merchant!$A:$A,Merchant!$C:$C,$G$2),)</f>
        <v/>
      </c>
      <c r="D787" s="12" t="s">
        <f>IF($A787&lt;&gt;"",$K787,)</f>
      </c>
      <c r="E787" s="12" t="str">
        <v/>
      </c>
      <c r="F787" s="11" t="str">
        <f>IF($A787&lt;&gt;"",MAXIFS(Token!$C:$C,Token!$A:$A,$D787),)</f>
        <v/>
      </c>
    </row>
    <row r="788">
      <c r="A788" s="32">
        <f>IF(IFERROR($H788,0)*$J788&gt;0,$L788/86400+DATE(1970,1,1)+IF($L788*1&gt;=$G$5,$G$6,0),)</f>
        <v>0</v>
      </c>
      <c r="B788" s="22" t="e">
        <f>IF($A788&lt;&gt;"",$E788*$F788,)</f>
        <v>#VALUE!</v>
      </c>
      <c r="C788" s="12" t="str">
        <f>IF($A788&lt;&gt;"",MINIFS(Merchant!$A:$A,Merchant!$C:$C,$G$2),)</f>
        <v/>
      </c>
      <c r="D788" s="12" t="s">
        <f>IF($A788&lt;&gt;"",$K788,)</f>
      </c>
      <c r="E788" s="12" t="str">
        <v/>
      </c>
      <c r="F788" s="11" t="str">
        <f>IF($A788&lt;&gt;"",MAXIFS(Token!$C:$C,Token!$A:$A,$D788),)</f>
        <v/>
      </c>
    </row>
    <row r="789">
      <c r="A789" s="32">
        <f>IF(IFERROR($H789,0)*$J789&gt;0,$L789/86400+DATE(1970,1,1)+IF($L789*1&gt;=$G$5,$G$6,0),)</f>
        <v>0</v>
      </c>
      <c r="B789" s="22" t="e">
        <f>IF($A789&lt;&gt;"",$E789*$F789,)</f>
        <v>#VALUE!</v>
      </c>
      <c r="C789" s="12" t="str">
        <f>IF($A789&lt;&gt;"",MINIFS(Merchant!$A:$A,Merchant!$C:$C,$G$2),)</f>
        <v/>
      </c>
      <c r="D789" s="12" t="s">
        <f>IF($A789&lt;&gt;"",$K789,)</f>
      </c>
      <c r="E789" s="12" t="str">
        <v/>
      </c>
      <c r="F789" s="11" t="str">
        <f>IF($A789&lt;&gt;"",MAXIFS(Token!$C:$C,Token!$A:$A,$D789),)</f>
        <v/>
      </c>
    </row>
    <row r="790">
      <c r="A790" s="32">
        <f>IF(IFERROR($H790,0)*$J790&gt;0,$L790/86400+DATE(1970,1,1)+IF($L790*1&gt;=$G$5,$G$6,0),)</f>
        <v>0</v>
      </c>
      <c r="B790" s="22" t="e">
        <f>IF($A790&lt;&gt;"",$E790*$F790,)</f>
        <v>#VALUE!</v>
      </c>
      <c r="C790" s="12" t="str">
        <f>IF($A790&lt;&gt;"",MINIFS(Merchant!$A:$A,Merchant!$C:$C,$G$2),)</f>
        <v/>
      </c>
      <c r="D790" s="12" t="s">
        <f>IF($A790&lt;&gt;"",$K790,)</f>
      </c>
      <c r="E790" s="12" t="str">
        <v/>
      </c>
      <c r="F790" s="11" t="str">
        <f>IF($A790&lt;&gt;"",MAXIFS(Token!$C:$C,Token!$A:$A,$D790),)</f>
        <v/>
      </c>
    </row>
    <row r="791">
      <c r="A791" s="32">
        <f>IF(IFERROR($H791,0)*$J791&gt;0,$L791/86400+DATE(1970,1,1)+IF($L791*1&gt;=$G$5,$G$6,0),)</f>
        <v>0</v>
      </c>
      <c r="B791" s="22" t="e">
        <f>IF($A791&lt;&gt;"",$E791*$F791,)</f>
        <v>#VALUE!</v>
      </c>
      <c r="C791" s="12" t="str">
        <f>IF($A791&lt;&gt;"",MINIFS(Merchant!$A:$A,Merchant!$C:$C,$G$2),)</f>
        <v/>
      </c>
      <c r="D791" s="12" t="s">
        <f>IF($A791&lt;&gt;"",$K791,)</f>
      </c>
      <c r="E791" s="12" t="str">
        <v/>
      </c>
      <c r="F791" s="11" t="str">
        <f>IF($A791&lt;&gt;"",MAXIFS(Token!$C:$C,Token!$A:$A,$D791),)</f>
        <v/>
      </c>
    </row>
    <row r="792">
      <c r="A792" s="32">
        <f>IF(IFERROR($H792,0)*$J792&gt;0,$L792/86400+DATE(1970,1,1)+IF($L792*1&gt;=$G$5,$G$6,0),)</f>
        <v>0</v>
      </c>
      <c r="B792" s="22" t="e">
        <f>IF($A792&lt;&gt;"",$E792*$F792,)</f>
        <v>#VALUE!</v>
      </c>
      <c r="C792" s="12" t="str">
        <f>IF($A792&lt;&gt;"",MINIFS(Merchant!$A:$A,Merchant!$C:$C,$G$2),)</f>
        <v/>
      </c>
      <c r="D792" s="12" t="s">
        <f>IF($A792&lt;&gt;"",$K792,)</f>
      </c>
      <c r="E792" s="12" t="str">
        <v/>
      </c>
      <c r="F792" s="11" t="str">
        <f>IF($A792&lt;&gt;"",MAXIFS(Token!$C:$C,Token!$A:$A,$D792),)</f>
        <v/>
      </c>
    </row>
    <row r="793">
      <c r="A793" s="32">
        <f>IF(IFERROR($H793,0)*$J793&gt;0,$L793/86400+DATE(1970,1,1)+IF($L793*1&gt;=$G$5,$G$6,0),)</f>
        <v>0</v>
      </c>
      <c r="B793" s="22" t="e">
        <f>IF($A793&lt;&gt;"",$E793*$F793,)</f>
        <v>#VALUE!</v>
      </c>
      <c r="C793" s="12" t="str">
        <f>IF($A793&lt;&gt;"",MINIFS(Merchant!$A:$A,Merchant!$C:$C,$G$2),)</f>
        <v/>
      </c>
      <c r="D793" s="12" t="s">
        <f>IF($A793&lt;&gt;"",$K793,)</f>
      </c>
      <c r="E793" s="12" t="str">
        <v/>
      </c>
      <c r="F793" s="11" t="str">
        <f>IF($A793&lt;&gt;"",MAXIFS(Token!$C:$C,Token!$A:$A,$D793),)</f>
        <v/>
      </c>
    </row>
    <row r="794">
      <c r="A794" s="32">
        <f>IF(IFERROR($H794,0)*$J794&gt;0,$L794/86400+DATE(1970,1,1)+IF($L794*1&gt;=$G$5,$G$6,0),)</f>
        <v>0</v>
      </c>
      <c r="B794" s="22" t="e">
        <f>IF($A794&lt;&gt;"",$E794*$F794,)</f>
        <v>#VALUE!</v>
      </c>
      <c r="C794" s="12" t="str">
        <f>IF($A794&lt;&gt;"",MINIFS(Merchant!$A:$A,Merchant!$C:$C,$G$2),)</f>
        <v/>
      </c>
      <c r="D794" s="12" t="s">
        <f>IF($A794&lt;&gt;"",$K794,)</f>
      </c>
      <c r="E794" s="12" t="str">
        <v/>
      </c>
      <c r="F794" s="11" t="str">
        <f>IF($A794&lt;&gt;"",MAXIFS(Token!$C:$C,Token!$A:$A,$D794),)</f>
        <v/>
      </c>
    </row>
    <row r="795">
      <c r="A795" s="32">
        <f>IF(IFERROR($H795,0)*$J795&gt;0,$L795/86400+DATE(1970,1,1)+IF($L795*1&gt;=$G$5,$G$6,0),)</f>
        <v>0</v>
      </c>
      <c r="B795" s="22" t="e">
        <f>IF($A795&lt;&gt;"",$E795*$F795,)</f>
        <v>#VALUE!</v>
      </c>
      <c r="C795" s="12" t="str">
        <f>IF($A795&lt;&gt;"",MINIFS(Merchant!$A:$A,Merchant!$C:$C,$G$2),)</f>
        <v/>
      </c>
      <c r="D795" s="12" t="s">
        <f>IF($A795&lt;&gt;"",$K795,)</f>
      </c>
      <c r="E795" s="12" t="str">
        <v/>
      </c>
      <c r="F795" s="11" t="str">
        <f>IF($A795&lt;&gt;"",MAXIFS(Token!$C:$C,Token!$A:$A,$D795),)</f>
        <v/>
      </c>
    </row>
    <row r="796">
      <c r="A796" s="32">
        <f>IF(IFERROR($H796,0)*$J796&gt;0,$L796/86400+DATE(1970,1,1)+IF($L796*1&gt;=$G$5,$G$6,0),)</f>
        <v>0</v>
      </c>
      <c r="B796" s="22" t="e">
        <f>IF($A796&lt;&gt;"",$E796*$F796,)</f>
        <v>#VALUE!</v>
      </c>
      <c r="C796" s="12" t="str">
        <f>IF($A796&lt;&gt;"",MINIFS(Merchant!$A:$A,Merchant!$C:$C,$G$2),)</f>
        <v/>
      </c>
      <c r="D796" s="12" t="s">
        <f>IF($A796&lt;&gt;"",$K796,)</f>
      </c>
      <c r="E796" s="12" t="str">
        <v/>
      </c>
      <c r="F796" s="11" t="str">
        <f>IF($A796&lt;&gt;"",MAXIFS(Token!$C:$C,Token!$A:$A,$D796),)</f>
        <v/>
      </c>
    </row>
    <row r="797">
      <c r="A797" s="32">
        <f>IF(IFERROR($H797,0)*$J797&gt;0,$L797/86400+DATE(1970,1,1)+IF($L797*1&gt;=$G$5,$G$6,0),)</f>
        <v>0</v>
      </c>
      <c r="B797" s="22" t="e">
        <f>IF($A797&lt;&gt;"",$E797*$F797,)</f>
        <v>#VALUE!</v>
      </c>
      <c r="C797" s="12" t="str">
        <f>IF($A797&lt;&gt;"",MINIFS(Merchant!$A:$A,Merchant!$C:$C,$G$2),)</f>
        <v/>
      </c>
      <c r="D797" s="12" t="s">
        <f>IF($A797&lt;&gt;"",$K797,)</f>
      </c>
      <c r="E797" s="12" t="str">
        <v/>
      </c>
      <c r="F797" s="11" t="str">
        <f>IF($A797&lt;&gt;"",MAXIFS(Token!$C:$C,Token!$A:$A,$D797),)</f>
        <v/>
      </c>
    </row>
    <row r="798">
      <c r="A798" s="32">
        <f>IF(IFERROR($H798,0)*$J798&gt;0,$L798/86400+DATE(1970,1,1)+IF($L798*1&gt;=$G$5,$G$6,0),)</f>
        <v>0</v>
      </c>
      <c r="B798" s="22" t="e">
        <f>IF($A798&lt;&gt;"",$E798*$F798,)</f>
        <v>#VALUE!</v>
      </c>
      <c r="C798" s="12" t="str">
        <f>IF($A798&lt;&gt;"",MINIFS(Merchant!$A:$A,Merchant!$C:$C,$G$2),)</f>
        <v/>
      </c>
      <c r="D798" s="12" t="s">
        <f>IF($A798&lt;&gt;"",$K798,)</f>
      </c>
      <c r="E798" s="12" t="str">
        <v/>
      </c>
      <c r="F798" s="11" t="str">
        <f>IF($A798&lt;&gt;"",MAXIFS(Token!$C:$C,Token!$A:$A,$D798),)</f>
        <v/>
      </c>
    </row>
    <row r="799">
      <c r="A799" s="32">
        <f>IF(IFERROR($H799,0)*$J799&gt;0,$L799/86400+DATE(1970,1,1)+IF($L799*1&gt;=$G$5,$G$6,0),)</f>
        <v>0</v>
      </c>
      <c r="B799" s="22" t="e">
        <f>IF($A799&lt;&gt;"",$E799*$F799,)</f>
        <v>#VALUE!</v>
      </c>
      <c r="C799" s="12" t="str">
        <f>IF($A799&lt;&gt;"",MINIFS(Merchant!$A:$A,Merchant!$C:$C,$G$2),)</f>
        <v/>
      </c>
      <c r="D799" s="12" t="s">
        <f>IF($A799&lt;&gt;"",$K799,)</f>
      </c>
      <c r="E799" s="12" t="str">
        <v/>
      </c>
      <c r="F799" s="11" t="str">
        <f>IF($A799&lt;&gt;"",MAXIFS(Token!$C:$C,Token!$A:$A,$D799),)</f>
        <v/>
      </c>
    </row>
    <row r="800">
      <c r="A800" s="32">
        <f>IF(IFERROR($H800,0)*$J800&gt;0,$L800/86400+DATE(1970,1,1)+IF($L800*1&gt;=$G$5,$G$6,0),)</f>
        <v>0</v>
      </c>
      <c r="B800" s="22" t="e">
        <f>IF($A800&lt;&gt;"",$E800*$F800,)</f>
        <v>#VALUE!</v>
      </c>
      <c r="C800" s="12" t="str">
        <f>IF($A800&lt;&gt;"",MINIFS(Merchant!$A:$A,Merchant!$C:$C,$G$2),)</f>
        <v/>
      </c>
      <c r="D800" s="12" t="s">
        <f>IF($A800&lt;&gt;"",$K800,)</f>
      </c>
      <c r="E800" s="12" t="str">
        <v/>
      </c>
      <c r="F800" s="11" t="str">
        <f>IF($A800&lt;&gt;"",MAXIFS(Token!$C:$C,Token!$A:$A,$D800),)</f>
        <v/>
      </c>
    </row>
    <row r="801">
      <c r="A801" s="32">
        <f>IF(IFERROR($H801,0)*$J801&gt;0,$L801/86400+DATE(1970,1,1)+IF($L801*1&gt;=$G$5,$G$6,0),)</f>
        <v>0</v>
      </c>
      <c r="B801" s="22" t="e">
        <f>IF($A801&lt;&gt;"",$E801*$F801,)</f>
        <v>#VALUE!</v>
      </c>
      <c r="C801" s="12" t="str">
        <f>IF($A801&lt;&gt;"",MINIFS(Merchant!$A:$A,Merchant!$C:$C,$G$2),)</f>
        <v/>
      </c>
      <c r="D801" s="12" t="s">
        <f>IF($A801&lt;&gt;"",$K801,)</f>
      </c>
      <c r="E801" s="12" t="str">
        <v/>
      </c>
      <c r="F801" s="11" t="str">
        <f>IF($A801&lt;&gt;"",MAXIFS(Token!$C:$C,Token!$A:$A,$D801),)</f>
        <v/>
      </c>
    </row>
    <row r="802">
      <c r="A802" s="32">
        <f>IF(IFERROR($H802,0)*$J802&gt;0,$L802/86400+DATE(1970,1,1)+IF($L802*1&gt;=$G$5,$G$6,0),)</f>
        <v>0</v>
      </c>
      <c r="B802" s="22" t="e">
        <f>IF($A802&lt;&gt;"",$E802*$F802,)</f>
        <v>#VALUE!</v>
      </c>
      <c r="C802" s="12" t="str">
        <f>IF($A802&lt;&gt;"",MINIFS(Merchant!$A:$A,Merchant!$C:$C,$G$2),)</f>
        <v/>
      </c>
      <c r="D802" s="12" t="s">
        <f>IF($A802&lt;&gt;"",$K802,)</f>
      </c>
      <c r="E802" s="12" t="str">
        <v/>
      </c>
      <c r="F802" s="11" t="str">
        <f>IF($A802&lt;&gt;"",MAXIFS(Token!$C:$C,Token!$A:$A,$D802),)</f>
        <v/>
      </c>
    </row>
    <row r="803">
      <c r="A803" s="32">
        <f>IF(IFERROR($H803,0)*$J803&gt;0,$L803/86400+DATE(1970,1,1)+IF($L803*1&gt;=$G$5,$G$6,0),)</f>
        <v>0</v>
      </c>
      <c r="B803" s="22" t="e">
        <f>IF($A803&lt;&gt;"",$E803*$F803,)</f>
        <v>#VALUE!</v>
      </c>
      <c r="C803" s="12" t="str">
        <f>IF($A803&lt;&gt;"",MINIFS(Merchant!$A:$A,Merchant!$C:$C,$G$2),)</f>
        <v/>
      </c>
      <c r="D803" s="12" t="s">
        <f>IF($A803&lt;&gt;"",$K803,)</f>
      </c>
      <c r="E803" s="12" t="str">
        <v/>
      </c>
      <c r="F803" s="11" t="str">
        <f>IF($A803&lt;&gt;"",MAXIFS(Token!$C:$C,Token!$A:$A,$D803),)</f>
        <v/>
      </c>
    </row>
    <row r="804">
      <c r="A804" s="32">
        <f>IF(IFERROR($H804,0)*$J804&gt;0,$L804/86400+DATE(1970,1,1)+IF($L804*1&gt;=$G$5,$G$6,0),)</f>
        <v>0</v>
      </c>
      <c r="B804" s="22" t="e">
        <f>IF($A804&lt;&gt;"",$E804*$F804,)</f>
        <v>#VALUE!</v>
      </c>
      <c r="C804" s="12" t="str">
        <f>IF($A804&lt;&gt;"",MINIFS(Merchant!$A:$A,Merchant!$C:$C,$G$2),)</f>
        <v/>
      </c>
      <c r="D804" s="12" t="s">
        <f>IF($A804&lt;&gt;"",$K804,)</f>
      </c>
      <c r="E804" s="12" t="str">
        <v/>
      </c>
      <c r="F804" s="11" t="str">
        <f>IF($A804&lt;&gt;"",MAXIFS(Token!$C:$C,Token!$A:$A,$D804),)</f>
        <v/>
      </c>
    </row>
    <row r="805">
      <c r="A805" s="32">
        <f>IF(IFERROR($H805,0)*$J805&gt;0,$L805/86400+DATE(1970,1,1)+IF($L805*1&gt;=$G$5,$G$6,0),)</f>
        <v>0</v>
      </c>
      <c r="B805" s="22" t="e">
        <f>IF($A805&lt;&gt;"",$E805*$F805,)</f>
        <v>#VALUE!</v>
      </c>
      <c r="C805" s="12" t="str">
        <f>IF($A805&lt;&gt;"",MINIFS(Merchant!$A:$A,Merchant!$C:$C,$G$2),)</f>
        <v/>
      </c>
      <c r="D805" s="12" t="s">
        <f>IF($A805&lt;&gt;"",$K805,)</f>
      </c>
      <c r="E805" s="12" t="str">
        <v/>
      </c>
      <c r="F805" s="11" t="str">
        <f>IF($A805&lt;&gt;"",MAXIFS(Token!$C:$C,Token!$A:$A,$D805),)</f>
        <v/>
      </c>
    </row>
    <row r="806">
      <c r="A806" s="32">
        <f>IF(IFERROR($H806,0)*$J806&gt;0,$L806/86400+DATE(1970,1,1)+IF($L806*1&gt;=$G$5,$G$6,0),)</f>
        <v>0</v>
      </c>
      <c r="B806" s="22" t="e">
        <f>IF($A806&lt;&gt;"",$E806*$F806,)</f>
        <v>#VALUE!</v>
      </c>
      <c r="C806" s="12" t="str">
        <f>IF($A806&lt;&gt;"",MINIFS(Merchant!$A:$A,Merchant!$C:$C,$G$2),)</f>
        <v/>
      </c>
      <c r="D806" s="12" t="s">
        <f>IF($A806&lt;&gt;"",$K806,)</f>
      </c>
      <c r="E806" s="12" t="str">
        <v/>
      </c>
      <c r="F806" s="11" t="str">
        <f>IF($A806&lt;&gt;"",MAXIFS(Token!$C:$C,Token!$A:$A,$D806),)</f>
        <v/>
      </c>
    </row>
    <row r="807">
      <c r="A807" s="32">
        <f>IF(IFERROR($H807,0)*$J807&gt;0,$L807/86400+DATE(1970,1,1)+IF($L807*1&gt;=$G$5,$G$6,0),)</f>
        <v>0</v>
      </c>
      <c r="B807" s="22" t="e">
        <f>IF($A807&lt;&gt;"",$E807*$F807,)</f>
        <v>#VALUE!</v>
      </c>
      <c r="C807" s="12" t="str">
        <f>IF($A807&lt;&gt;"",MINIFS(Merchant!$A:$A,Merchant!$C:$C,$G$2),)</f>
        <v/>
      </c>
      <c r="D807" s="12" t="s">
        <f>IF($A807&lt;&gt;"",$K807,)</f>
      </c>
      <c r="E807" s="12" t="str">
        <v/>
      </c>
      <c r="F807" s="11" t="str">
        <f>IF($A807&lt;&gt;"",MAXIFS(Token!$C:$C,Token!$A:$A,$D807),)</f>
        <v/>
      </c>
    </row>
    <row r="808">
      <c r="A808" s="32">
        <f>IF(IFERROR($H808,0)*$J808&gt;0,$L808/86400+DATE(1970,1,1)+IF($L808*1&gt;=$G$5,$G$6,0),)</f>
        <v>0</v>
      </c>
      <c r="B808" s="22" t="e">
        <f>IF($A808&lt;&gt;"",$E808*$F808,)</f>
        <v>#VALUE!</v>
      </c>
      <c r="C808" s="12" t="str">
        <f>IF($A808&lt;&gt;"",MINIFS(Merchant!$A:$A,Merchant!$C:$C,$G$2),)</f>
        <v/>
      </c>
      <c r="D808" s="12" t="s">
        <f>IF($A808&lt;&gt;"",$K808,)</f>
      </c>
      <c r="E808" s="12" t="str">
        <v/>
      </c>
      <c r="F808" s="11" t="str">
        <f>IF($A808&lt;&gt;"",MAXIFS(Token!$C:$C,Token!$A:$A,$D808),)</f>
        <v/>
      </c>
    </row>
    <row r="809">
      <c r="A809" s="32">
        <f>IF(IFERROR($H809,0)*$J809&gt;0,$L809/86400+DATE(1970,1,1)+IF($L809*1&gt;=$G$5,$G$6,0),)</f>
        <v>0</v>
      </c>
      <c r="B809" s="22" t="e">
        <f>IF($A809&lt;&gt;"",$E809*$F809,)</f>
        <v>#VALUE!</v>
      </c>
      <c r="C809" s="12" t="str">
        <f>IF($A809&lt;&gt;"",MINIFS(Merchant!$A:$A,Merchant!$C:$C,$G$2),)</f>
        <v/>
      </c>
      <c r="D809" s="12" t="s">
        <f>IF($A809&lt;&gt;"",$K809,)</f>
      </c>
      <c r="E809" s="12" t="str">
        <v/>
      </c>
      <c r="F809" s="11" t="str">
        <f>IF($A809&lt;&gt;"",MAXIFS(Token!$C:$C,Token!$A:$A,$D809),)</f>
        <v/>
      </c>
    </row>
    <row r="810">
      <c r="A810" s="32">
        <f>IF(IFERROR($H810,0)*$J810&gt;0,$L810/86400+DATE(1970,1,1)+IF($L810*1&gt;=$G$5,$G$6,0),)</f>
        <v>0</v>
      </c>
      <c r="B810" s="22" t="e">
        <f>IF($A810&lt;&gt;"",$E810*$F810,)</f>
        <v>#VALUE!</v>
      </c>
      <c r="C810" s="12" t="str">
        <f>IF($A810&lt;&gt;"",MINIFS(Merchant!$A:$A,Merchant!$C:$C,$G$2),)</f>
        <v/>
      </c>
      <c r="D810" s="12" t="s">
        <f>IF($A810&lt;&gt;"",$K810,)</f>
      </c>
      <c r="E810" s="12" t="str">
        <v/>
      </c>
      <c r="F810" s="11" t="str">
        <f>IF($A810&lt;&gt;"",MAXIFS(Token!$C:$C,Token!$A:$A,$D810),)</f>
        <v/>
      </c>
    </row>
    <row r="811">
      <c r="A811" s="32">
        <f>IF(IFERROR($H811,0)*$J811&gt;0,$L811/86400+DATE(1970,1,1)+IF($L811*1&gt;=$G$5,$G$6,0),)</f>
        <v>0</v>
      </c>
      <c r="B811" s="22" t="e">
        <f>IF($A811&lt;&gt;"",$E811*$F811,)</f>
        <v>#VALUE!</v>
      </c>
      <c r="C811" s="12" t="str">
        <f>IF($A811&lt;&gt;"",MINIFS(Merchant!$A:$A,Merchant!$C:$C,$G$2),)</f>
        <v/>
      </c>
      <c r="D811" s="12" t="s">
        <f>IF($A811&lt;&gt;"",$K811,)</f>
      </c>
      <c r="E811" s="12" t="str">
        <v/>
      </c>
      <c r="F811" s="11" t="str">
        <f>IF($A811&lt;&gt;"",MAXIFS(Token!$C:$C,Token!$A:$A,$D811),)</f>
        <v/>
      </c>
    </row>
    <row r="812">
      <c r="A812" s="32">
        <f>IF(IFERROR($H812,0)*$J812&gt;0,$L812/86400+DATE(1970,1,1)+IF($L812*1&gt;=$G$5,$G$6,0),)</f>
        <v>0</v>
      </c>
      <c r="B812" s="22" t="e">
        <f>IF($A812&lt;&gt;"",$E812*$F812,)</f>
        <v>#VALUE!</v>
      </c>
      <c r="C812" s="12" t="str">
        <f>IF($A812&lt;&gt;"",MINIFS(Merchant!$A:$A,Merchant!$C:$C,$G$2),)</f>
        <v/>
      </c>
      <c r="D812" s="12" t="s">
        <f>IF($A812&lt;&gt;"",$K812,)</f>
      </c>
      <c r="E812" s="12" t="str">
        <v/>
      </c>
      <c r="F812" s="11" t="str">
        <f>IF($A812&lt;&gt;"",MAXIFS(Token!$C:$C,Token!$A:$A,$D812),)</f>
        <v/>
      </c>
    </row>
    <row r="813">
      <c r="A813" s="32">
        <f>IF(IFERROR($H813,0)*$J813&gt;0,$L813/86400+DATE(1970,1,1)+IF($L813*1&gt;=$G$5,$G$6,0),)</f>
        <v>0</v>
      </c>
      <c r="B813" s="22" t="e">
        <f>IF($A813&lt;&gt;"",$E813*$F813,)</f>
        <v>#VALUE!</v>
      </c>
      <c r="C813" s="12" t="str">
        <f>IF($A813&lt;&gt;"",MINIFS(Merchant!$A:$A,Merchant!$C:$C,$G$2),)</f>
        <v/>
      </c>
      <c r="D813" s="12" t="s">
        <f>IF($A813&lt;&gt;"",$K813,)</f>
      </c>
      <c r="E813" s="12" t="str">
        <v/>
      </c>
      <c r="F813" s="11" t="str">
        <f>IF($A813&lt;&gt;"",MAXIFS(Token!$C:$C,Token!$A:$A,$D813),)</f>
        <v/>
      </c>
    </row>
    <row r="814">
      <c r="A814" s="32">
        <f>IF(IFERROR($H814,0)*$J814&gt;0,$L814/86400+DATE(1970,1,1)+IF($L814*1&gt;=$G$5,$G$6,0),)</f>
        <v>0</v>
      </c>
      <c r="B814" s="22" t="e">
        <f>IF($A814&lt;&gt;"",$E814*$F814,)</f>
        <v>#VALUE!</v>
      </c>
      <c r="C814" s="12" t="str">
        <f>IF($A814&lt;&gt;"",MINIFS(Merchant!$A:$A,Merchant!$C:$C,$G$2),)</f>
        <v/>
      </c>
      <c r="D814" s="12" t="s">
        <f>IF($A814&lt;&gt;"",$K814,)</f>
      </c>
      <c r="E814" s="12" t="str">
        <v/>
      </c>
      <c r="F814" s="11" t="str">
        <f>IF($A814&lt;&gt;"",MAXIFS(Token!$C:$C,Token!$A:$A,$D814),)</f>
        <v/>
      </c>
    </row>
    <row r="815">
      <c r="A815" s="32">
        <f>IF(IFERROR($H815,0)*$J815&gt;0,$L815/86400+DATE(1970,1,1)+IF($L815*1&gt;=$G$5,$G$6,0),)</f>
        <v>0</v>
      </c>
      <c r="B815" s="22" t="e">
        <f>IF($A815&lt;&gt;"",$E815*$F815,)</f>
        <v>#VALUE!</v>
      </c>
      <c r="C815" s="12" t="str">
        <f>IF($A815&lt;&gt;"",MINIFS(Merchant!$A:$A,Merchant!$C:$C,$G$2),)</f>
        <v/>
      </c>
      <c r="D815" s="12" t="s">
        <f>IF($A815&lt;&gt;"",$K815,)</f>
      </c>
      <c r="E815" s="12" t="str">
        <v/>
      </c>
      <c r="F815" s="11" t="str">
        <f>IF($A815&lt;&gt;"",MAXIFS(Token!$C:$C,Token!$A:$A,$D815),)</f>
        <v/>
      </c>
    </row>
    <row r="816">
      <c r="A816" s="32">
        <f>IF(IFERROR($H816,0)*$J816&gt;0,$L816/86400+DATE(1970,1,1)+IF($L816*1&gt;=$G$5,$G$6,0),)</f>
        <v>0</v>
      </c>
      <c r="B816" s="22" t="e">
        <f>IF($A816&lt;&gt;"",$E816*$F816,)</f>
        <v>#VALUE!</v>
      </c>
      <c r="C816" s="12" t="str">
        <f>IF($A816&lt;&gt;"",MINIFS(Merchant!$A:$A,Merchant!$C:$C,$G$2),)</f>
        <v/>
      </c>
      <c r="D816" s="12" t="s">
        <f>IF($A816&lt;&gt;"",$K816,)</f>
      </c>
      <c r="E816" s="12" t="str">
        <v/>
      </c>
      <c r="F816" s="11" t="str">
        <f>IF($A816&lt;&gt;"",MAXIFS(Token!$C:$C,Token!$A:$A,$D816),)</f>
        <v/>
      </c>
    </row>
    <row r="817">
      <c r="A817" s="32">
        <f>IF(IFERROR($H817,0)*$J817&gt;0,$L817/86400+DATE(1970,1,1)+IF($L817*1&gt;=$G$5,$G$6,0),)</f>
        <v>0</v>
      </c>
      <c r="B817" s="22" t="e">
        <f>IF($A817&lt;&gt;"",$E817*$F817,)</f>
        <v>#VALUE!</v>
      </c>
      <c r="C817" s="12" t="str">
        <f>IF($A817&lt;&gt;"",MINIFS(Merchant!$A:$A,Merchant!$C:$C,$G$2),)</f>
        <v/>
      </c>
      <c r="D817" s="12" t="s">
        <f>IF($A817&lt;&gt;"",$K817,)</f>
      </c>
      <c r="E817" s="12" t="str">
        <v/>
      </c>
      <c r="F817" s="11" t="str">
        <f>IF($A817&lt;&gt;"",MAXIFS(Token!$C:$C,Token!$A:$A,$D817),)</f>
        <v/>
      </c>
    </row>
    <row r="818">
      <c r="A818" s="32">
        <f>IF(IFERROR($H818,0)*$J818&gt;0,$L818/86400+DATE(1970,1,1)+IF($L818*1&gt;=$G$5,$G$6,0),)</f>
        <v>0</v>
      </c>
      <c r="B818" s="22" t="e">
        <f>IF($A818&lt;&gt;"",$E818*$F818,)</f>
        <v>#VALUE!</v>
      </c>
      <c r="C818" s="12" t="str">
        <f>IF($A818&lt;&gt;"",MINIFS(Merchant!$A:$A,Merchant!$C:$C,$G$2),)</f>
        <v/>
      </c>
      <c r="D818" s="12" t="s">
        <f>IF($A818&lt;&gt;"",$K818,)</f>
      </c>
      <c r="E818" s="12" t="str">
        <v/>
      </c>
      <c r="F818" s="11" t="str">
        <f>IF($A818&lt;&gt;"",MAXIFS(Token!$C:$C,Token!$A:$A,$D818),)</f>
        <v/>
      </c>
    </row>
    <row r="819">
      <c r="A819" s="32">
        <f>IF(IFERROR($H819,0)*$J819&gt;0,$L819/86400+DATE(1970,1,1)+IF($L819*1&gt;=$G$5,$G$6,0),)</f>
        <v>0</v>
      </c>
      <c r="B819" s="22" t="e">
        <f>IF($A819&lt;&gt;"",$E819*$F819,)</f>
        <v>#VALUE!</v>
      </c>
      <c r="C819" s="12" t="str">
        <f>IF($A819&lt;&gt;"",MINIFS(Merchant!$A:$A,Merchant!$C:$C,$G$2),)</f>
        <v/>
      </c>
      <c r="D819" s="12" t="s">
        <f>IF($A819&lt;&gt;"",$K819,)</f>
      </c>
      <c r="E819" s="12" t="str">
        <v/>
      </c>
      <c r="F819" s="11" t="str">
        <f>IF($A819&lt;&gt;"",MAXIFS(Token!$C:$C,Token!$A:$A,$D819),)</f>
        <v/>
      </c>
    </row>
    <row r="820">
      <c r="A820" s="32">
        <f>IF(IFERROR($H820,0)*$J820&gt;0,$L820/86400+DATE(1970,1,1)+IF($L820*1&gt;=$G$5,$G$6,0),)</f>
        <v>0</v>
      </c>
      <c r="B820" s="22" t="e">
        <f>IF($A820&lt;&gt;"",$E820*$F820,)</f>
        <v>#VALUE!</v>
      </c>
      <c r="C820" s="12" t="str">
        <f>IF($A820&lt;&gt;"",MINIFS(Merchant!$A:$A,Merchant!$C:$C,$G$2),)</f>
        <v/>
      </c>
      <c r="D820" s="12" t="s">
        <f>IF($A820&lt;&gt;"",$K820,)</f>
      </c>
      <c r="E820" s="12" t="str">
        <v/>
      </c>
      <c r="F820" s="11" t="str">
        <f>IF($A820&lt;&gt;"",MAXIFS(Token!$C:$C,Token!$A:$A,$D820),)</f>
        <v/>
      </c>
    </row>
    <row r="821">
      <c r="A821" s="32">
        <f>IF(IFERROR($H821,0)*$J821&gt;0,$L821/86400+DATE(1970,1,1)+IF($L821*1&gt;=$G$5,$G$6,0),)</f>
        <v>0</v>
      </c>
      <c r="B821" s="22" t="e">
        <f>IF($A821&lt;&gt;"",$E821*$F821,)</f>
        <v>#VALUE!</v>
      </c>
      <c r="C821" s="12" t="str">
        <f>IF($A821&lt;&gt;"",MINIFS(Merchant!$A:$A,Merchant!$C:$C,$G$2),)</f>
        <v/>
      </c>
      <c r="D821" s="12" t="s">
        <f>IF($A821&lt;&gt;"",$K821,)</f>
      </c>
      <c r="E821" s="12" t="str">
        <v/>
      </c>
      <c r="F821" s="11" t="str">
        <f>IF($A821&lt;&gt;"",MAXIFS(Token!$C:$C,Token!$A:$A,$D821),)</f>
        <v/>
      </c>
    </row>
    <row r="822">
      <c r="A822" s="32">
        <f>IF(IFERROR($H822,0)*$J822&gt;0,$L822/86400+DATE(1970,1,1)+IF($L822*1&gt;=$G$5,$G$6,0),)</f>
        <v>0</v>
      </c>
      <c r="B822" s="22" t="e">
        <f>IF($A822&lt;&gt;"",$E822*$F822,)</f>
        <v>#VALUE!</v>
      </c>
      <c r="C822" s="12" t="str">
        <f>IF($A822&lt;&gt;"",MINIFS(Merchant!$A:$A,Merchant!$C:$C,$G$2),)</f>
        <v/>
      </c>
      <c r="D822" s="12" t="s">
        <f>IF($A822&lt;&gt;"",$K822,)</f>
      </c>
      <c r="E822" s="12" t="str">
        <v/>
      </c>
      <c r="F822" s="11" t="str">
        <f>IF($A822&lt;&gt;"",MAXIFS(Token!$C:$C,Token!$A:$A,$D822),)</f>
        <v/>
      </c>
    </row>
    <row r="823">
      <c r="A823" s="32">
        <f>IF(IFERROR($H823,0)*$J823&gt;0,$L823/86400+DATE(1970,1,1)+IF($L823*1&gt;=$G$5,$G$6,0),)</f>
        <v>0</v>
      </c>
      <c r="B823" s="22" t="e">
        <f>IF($A823&lt;&gt;"",$E823*$F823,)</f>
        <v>#VALUE!</v>
      </c>
      <c r="C823" s="12" t="str">
        <f>IF($A823&lt;&gt;"",MINIFS(Merchant!$A:$A,Merchant!$C:$C,$G$2),)</f>
        <v/>
      </c>
      <c r="D823" s="12" t="s">
        <f>IF($A823&lt;&gt;"",$K823,)</f>
      </c>
      <c r="E823" s="12" t="str">
        <v/>
      </c>
      <c r="F823" s="11" t="str">
        <f>IF($A823&lt;&gt;"",MAXIFS(Token!$C:$C,Token!$A:$A,$D823),)</f>
        <v/>
      </c>
    </row>
    <row r="824">
      <c r="A824" s="32">
        <f>IF(IFERROR($H824,0)*$J824&gt;0,$L824/86400+DATE(1970,1,1)+IF($L824*1&gt;=$G$5,$G$6,0),)</f>
        <v>0</v>
      </c>
      <c r="B824" s="22" t="e">
        <f>IF($A824&lt;&gt;"",$E824*$F824,)</f>
        <v>#VALUE!</v>
      </c>
      <c r="C824" s="12" t="str">
        <f>IF($A824&lt;&gt;"",MINIFS(Merchant!$A:$A,Merchant!$C:$C,$G$2),)</f>
        <v/>
      </c>
      <c r="D824" s="12" t="s">
        <f>IF($A824&lt;&gt;"",$K824,)</f>
      </c>
      <c r="E824" s="12" t="str">
        <v/>
      </c>
      <c r="F824" s="11" t="str">
        <f>IF($A824&lt;&gt;"",MAXIFS(Token!$C:$C,Token!$A:$A,$D824),)</f>
        <v/>
      </c>
    </row>
    <row r="825">
      <c r="A825" s="32">
        <f>IF(IFERROR($H825,0)*$J825&gt;0,$L825/86400+DATE(1970,1,1)+IF($L825*1&gt;=$G$5,$G$6,0),)</f>
        <v>0</v>
      </c>
      <c r="B825" s="22" t="e">
        <f>IF($A825&lt;&gt;"",$E825*$F825,)</f>
        <v>#VALUE!</v>
      </c>
      <c r="C825" s="12" t="str">
        <f>IF($A825&lt;&gt;"",MINIFS(Merchant!$A:$A,Merchant!$C:$C,$G$2),)</f>
        <v/>
      </c>
      <c r="D825" s="12" t="s">
        <f>IF($A825&lt;&gt;"",$K825,)</f>
      </c>
      <c r="E825" s="12" t="str">
        <v/>
      </c>
      <c r="F825" s="11" t="str">
        <f>IF($A825&lt;&gt;"",MAXIFS(Token!$C:$C,Token!$A:$A,$D825),)</f>
        <v/>
      </c>
    </row>
    <row r="826">
      <c r="A826" s="32">
        <f>IF(IFERROR($H826,0)*$J826&gt;0,$L826/86400+DATE(1970,1,1)+IF($L826*1&gt;=$G$5,$G$6,0),)</f>
        <v>0</v>
      </c>
      <c r="B826" s="22" t="e">
        <f>IF($A826&lt;&gt;"",$E826*$F826,)</f>
        <v>#VALUE!</v>
      </c>
      <c r="C826" s="12" t="str">
        <f>IF($A826&lt;&gt;"",MINIFS(Merchant!$A:$A,Merchant!$C:$C,$G$2),)</f>
        <v/>
      </c>
      <c r="D826" s="12" t="s">
        <f>IF($A826&lt;&gt;"",$K826,)</f>
      </c>
      <c r="E826" s="12" t="str">
        <v/>
      </c>
      <c r="F826" s="11" t="str">
        <f>IF($A826&lt;&gt;"",MAXIFS(Token!$C:$C,Token!$A:$A,$D826),)</f>
        <v/>
      </c>
    </row>
    <row r="827">
      <c r="A827" s="32">
        <f>IF(IFERROR($H827,0)*$J827&gt;0,$L827/86400+DATE(1970,1,1)+IF($L827*1&gt;=$G$5,$G$6,0),)</f>
        <v>0</v>
      </c>
      <c r="B827" s="22" t="e">
        <f>IF($A827&lt;&gt;"",$E827*$F827,)</f>
        <v>#VALUE!</v>
      </c>
      <c r="C827" s="12" t="str">
        <f>IF($A827&lt;&gt;"",MINIFS(Merchant!$A:$A,Merchant!$C:$C,$G$2),)</f>
        <v/>
      </c>
      <c r="D827" s="12" t="s">
        <f>IF($A827&lt;&gt;"",$K827,)</f>
      </c>
      <c r="E827" s="12" t="str">
        <v/>
      </c>
      <c r="F827" s="11" t="str">
        <f>IF($A827&lt;&gt;"",MAXIFS(Token!$C:$C,Token!$A:$A,$D827),)</f>
        <v/>
      </c>
    </row>
    <row r="828">
      <c r="A828" s="32">
        <f>IF(IFERROR($H828,0)*$J828&gt;0,$L828/86400+DATE(1970,1,1)+IF($L828*1&gt;=$G$5,$G$6,0),)</f>
        <v>0</v>
      </c>
      <c r="B828" s="22" t="e">
        <f>IF($A828&lt;&gt;"",$E828*$F828,)</f>
        <v>#VALUE!</v>
      </c>
      <c r="C828" s="12" t="str">
        <f>IF($A828&lt;&gt;"",MINIFS(Merchant!$A:$A,Merchant!$C:$C,$G$2),)</f>
        <v/>
      </c>
      <c r="D828" s="12" t="s">
        <f>IF($A828&lt;&gt;"",$K828,)</f>
      </c>
      <c r="E828" s="12" t="str">
        <v/>
      </c>
      <c r="F828" s="11" t="str">
        <f>IF($A828&lt;&gt;"",MAXIFS(Token!$C:$C,Token!$A:$A,$D828),)</f>
        <v/>
      </c>
    </row>
    <row r="829">
      <c r="A829" s="32">
        <f>IF(IFERROR($H829,0)*$J829&gt;0,$L829/86400+DATE(1970,1,1)+IF($L829*1&gt;=$G$5,$G$6,0),)</f>
        <v>0</v>
      </c>
      <c r="B829" s="22" t="e">
        <f>IF($A829&lt;&gt;"",$E829*$F829,)</f>
        <v>#VALUE!</v>
      </c>
      <c r="C829" s="12" t="str">
        <f>IF($A829&lt;&gt;"",MINIFS(Merchant!$A:$A,Merchant!$C:$C,$G$2),)</f>
        <v/>
      </c>
      <c r="D829" s="12" t="s">
        <f>IF($A829&lt;&gt;"",$K829,)</f>
      </c>
      <c r="E829" s="12" t="str">
        <v/>
      </c>
      <c r="F829" s="11" t="str">
        <f>IF($A829&lt;&gt;"",MAXIFS(Token!$C:$C,Token!$A:$A,$D829),)</f>
        <v/>
      </c>
    </row>
    <row r="830">
      <c r="A830" s="32">
        <f>IF(IFERROR($H830,0)*$J830&gt;0,$L830/86400+DATE(1970,1,1)+IF($L830*1&gt;=$G$5,$G$6,0),)</f>
        <v>0</v>
      </c>
      <c r="B830" s="22" t="e">
        <f>IF($A830&lt;&gt;"",$E830*$F830,)</f>
        <v>#VALUE!</v>
      </c>
      <c r="C830" s="12" t="str">
        <f>IF($A830&lt;&gt;"",MINIFS(Merchant!$A:$A,Merchant!$C:$C,$G$2),)</f>
        <v/>
      </c>
      <c r="D830" s="12" t="s">
        <f>IF($A830&lt;&gt;"",$K830,)</f>
      </c>
      <c r="E830" s="12" t="str">
        <v/>
      </c>
      <c r="F830" s="11" t="str">
        <f>IF($A830&lt;&gt;"",MAXIFS(Token!$C:$C,Token!$A:$A,$D830),)</f>
        <v/>
      </c>
    </row>
    <row r="831">
      <c r="A831" s="32">
        <f>IF(IFERROR($H831,0)*$J831&gt;0,$L831/86400+DATE(1970,1,1)+IF($L831*1&gt;=$G$5,$G$6,0),)</f>
        <v>0</v>
      </c>
      <c r="B831" s="22" t="e">
        <f>IF($A831&lt;&gt;"",$E831*$F831,)</f>
        <v>#VALUE!</v>
      </c>
      <c r="C831" s="12" t="str">
        <f>IF($A831&lt;&gt;"",MINIFS(Merchant!$A:$A,Merchant!$C:$C,$G$2),)</f>
        <v/>
      </c>
      <c r="D831" s="12" t="s">
        <f>IF($A831&lt;&gt;"",$K831,)</f>
      </c>
      <c r="E831" s="12" t="str">
        <v/>
      </c>
      <c r="F831" s="11" t="str">
        <f>IF($A831&lt;&gt;"",MAXIFS(Token!$C:$C,Token!$A:$A,$D831),)</f>
        <v/>
      </c>
    </row>
    <row r="832">
      <c r="A832" s="32">
        <f>IF(IFERROR($H832,0)*$J832&gt;0,$L832/86400+DATE(1970,1,1)+IF($L832*1&gt;=$G$5,$G$6,0),)</f>
        <v>0</v>
      </c>
      <c r="B832" s="22" t="e">
        <f>IF($A832&lt;&gt;"",$E832*$F832,)</f>
        <v>#VALUE!</v>
      </c>
      <c r="C832" s="12" t="str">
        <f>IF($A832&lt;&gt;"",MINIFS(Merchant!$A:$A,Merchant!$C:$C,$G$2),)</f>
        <v/>
      </c>
      <c r="D832" s="12" t="s">
        <f>IF($A832&lt;&gt;"",$K832,)</f>
      </c>
      <c r="E832" s="12" t="str">
        <v/>
      </c>
      <c r="F832" s="11" t="str">
        <f>IF($A832&lt;&gt;"",MAXIFS(Token!$C:$C,Token!$A:$A,$D832),)</f>
        <v/>
      </c>
    </row>
    <row r="833">
      <c r="A833" s="32">
        <f>IF(IFERROR($H833,0)*$J833&gt;0,$L833/86400+DATE(1970,1,1)+IF($L833*1&gt;=$G$5,$G$6,0),)</f>
        <v>0</v>
      </c>
      <c r="B833" s="22" t="e">
        <f>IF($A833&lt;&gt;"",$E833*$F833,)</f>
        <v>#VALUE!</v>
      </c>
      <c r="C833" s="12" t="str">
        <f>IF($A833&lt;&gt;"",MINIFS(Merchant!$A:$A,Merchant!$C:$C,$G$2),)</f>
        <v/>
      </c>
      <c r="D833" s="12" t="s">
        <f>IF($A833&lt;&gt;"",$K833,)</f>
      </c>
      <c r="E833" s="12" t="str">
        <v/>
      </c>
      <c r="F833" s="11" t="str">
        <f>IF($A833&lt;&gt;"",MAXIFS(Token!$C:$C,Token!$A:$A,$D833),)</f>
        <v/>
      </c>
    </row>
    <row r="834">
      <c r="A834" s="32">
        <f>IF(IFERROR($H834,0)*$J834&gt;0,$L834/86400+DATE(1970,1,1)+IF($L834*1&gt;=$G$5,$G$6,0),)</f>
        <v>0</v>
      </c>
      <c r="B834" s="22" t="e">
        <f>IF($A834&lt;&gt;"",$E834*$F834,)</f>
        <v>#VALUE!</v>
      </c>
      <c r="C834" s="12" t="str">
        <f>IF($A834&lt;&gt;"",MINIFS(Merchant!$A:$A,Merchant!$C:$C,$G$2),)</f>
        <v/>
      </c>
      <c r="D834" s="12" t="s">
        <f>IF($A834&lt;&gt;"",$K834,)</f>
      </c>
      <c r="E834" s="12" t="str">
        <v/>
      </c>
      <c r="F834" s="11" t="str">
        <f>IF($A834&lt;&gt;"",MAXIFS(Token!$C:$C,Token!$A:$A,$D834),)</f>
        <v/>
      </c>
    </row>
    <row r="835">
      <c r="A835" s="32">
        <f>IF(IFERROR($H835,0)*$J835&gt;0,$L835/86400+DATE(1970,1,1)+IF($L835*1&gt;=$G$5,$G$6,0),)</f>
        <v>0</v>
      </c>
      <c r="B835" s="22" t="e">
        <f>IF($A835&lt;&gt;"",$E835*$F835,)</f>
        <v>#VALUE!</v>
      </c>
      <c r="C835" s="12" t="str">
        <f>IF($A835&lt;&gt;"",MINIFS(Merchant!$A:$A,Merchant!$C:$C,$G$2),)</f>
        <v/>
      </c>
      <c r="D835" s="12" t="s">
        <f>IF($A835&lt;&gt;"",$K835,)</f>
      </c>
      <c r="E835" s="12" t="str">
        <v/>
      </c>
      <c r="F835" s="11" t="str">
        <f>IF($A835&lt;&gt;"",MAXIFS(Token!$C:$C,Token!$A:$A,$D835),)</f>
        <v/>
      </c>
    </row>
    <row r="836">
      <c r="A836" s="32">
        <f>IF(IFERROR($H836,0)*$J836&gt;0,$L836/86400+DATE(1970,1,1)+IF($L836*1&gt;=$G$5,$G$6,0),)</f>
        <v>0</v>
      </c>
      <c r="B836" s="22" t="e">
        <f>IF($A836&lt;&gt;"",$E836*$F836,)</f>
        <v>#VALUE!</v>
      </c>
      <c r="C836" s="12" t="str">
        <f>IF($A836&lt;&gt;"",MINIFS(Merchant!$A:$A,Merchant!$C:$C,$G$2),)</f>
        <v/>
      </c>
      <c r="D836" s="12" t="s">
        <f>IF($A836&lt;&gt;"",$K836,)</f>
      </c>
      <c r="E836" s="12" t="str">
        <v/>
      </c>
      <c r="F836" s="11" t="str">
        <f>IF($A836&lt;&gt;"",MAXIFS(Token!$C:$C,Token!$A:$A,$D836),)</f>
        <v/>
      </c>
    </row>
    <row r="837">
      <c r="A837" s="32">
        <f>IF(IFERROR($H837,0)*$J837&gt;0,$L837/86400+DATE(1970,1,1)+IF($L837*1&gt;=$G$5,$G$6,0),)</f>
        <v>0</v>
      </c>
      <c r="B837" s="22" t="e">
        <f>IF($A837&lt;&gt;"",$E837*$F837,)</f>
        <v>#VALUE!</v>
      </c>
      <c r="C837" s="12" t="str">
        <f>IF($A837&lt;&gt;"",MINIFS(Merchant!$A:$A,Merchant!$C:$C,$G$2),)</f>
        <v/>
      </c>
      <c r="D837" s="12" t="s">
        <f>IF($A837&lt;&gt;"",$K837,)</f>
      </c>
      <c r="E837" s="12" t="str">
        <v/>
      </c>
      <c r="F837" s="11" t="str">
        <f>IF($A837&lt;&gt;"",MAXIFS(Token!$C:$C,Token!$A:$A,$D837),)</f>
        <v/>
      </c>
    </row>
    <row r="838">
      <c r="A838" s="32">
        <f>IF(IFERROR($H838,0)*$J838&gt;0,$L838/86400+DATE(1970,1,1)+IF($L838*1&gt;=$G$5,$G$6,0),)</f>
        <v>0</v>
      </c>
      <c r="B838" s="22" t="e">
        <f>IF($A838&lt;&gt;"",$E838*$F838,)</f>
        <v>#VALUE!</v>
      </c>
      <c r="C838" s="12" t="str">
        <f>IF($A838&lt;&gt;"",MINIFS(Merchant!$A:$A,Merchant!$C:$C,$G$2),)</f>
        <v/>
      </c>
      <c r="D838" s="12" t="s">
        <f>IF($A838&lt;&gt;"",$K838,)</f>
      </c>
      <c r="E838" s="12" t="str">
        <v/>
      </c>
      <c r="F838" s="11" t="str">
        <f>IF($A838&lt;&gt;"",MAXIFS(Token!$C:$C,Token!$A:$A,$D838),)</f>
        <v/>
      </c>
    </row>
    <row r="839">
      <c r="A839" s="32">
        <f>IF(IFERROR($H839,0)*$J839&gt;0,$L839/86400+DATE(1970,1,1)+IF($L839*1&gt;=$G$5,$G$6,0),)</f>
        <v>0</v>
      </c>
      <c r="B839" s="22" t="e">
        <f>IF($A839&lt;&gt;"",$E839*$F839,)</f>
        <v>#VALUE!</v>
      </c>
      <c r="C839" s="12" t="str">
        <f>IF($A839&lt;&gt;"",MINIFS(Merchant!$A:$A,Merchant!$C:$C,$G$2),)</f>
        <v/>
      </c>
      <c r="D839" s="12" t="s">
        <f>IF($A839&lt;&gt;"",$K839,)</f>
      </c>
      <c r="E839" s="12" t="str">
        <v/>
      </c>
      <c r="F839" s="11" t="str">
        <f>IF($A839&lt;&gt;"",MAXIFS(Token!$C:$C,Token!$A:$A,$D839),)</f>
        <v/>
      </c>
    </row>
    <row r="840">
      <c r="A840" s="32">
        <f>IF(IFERROR($H840,0)*$J840&gt;0,$L840/86400+DATE(1970,1,1)+IF($L840*1&gt;=$G$5,$G$6,0),)</f>
        <v>0</v>
      </c>
      <c r="B840" s="22" t="e">
        <f>IF($A840&lt;&gt;"",$E840*$F840,)</f>
        <v>#VALUE!</v>
      </c>
      <c r="C840" s="12" t="str">
        <f>IF($A840&lt;&gt;"",MINIFS(Merchant!$A:$A,Merchant!$C:$C,$G$2),)</f>
        <v/>
      </c>
      <c r="D840" s="12" t="s">
        <f>IF($A840&lt;&gt;"",$K840,)</f>
      </c>
      <c r="E840" s="12" t="str">
        <v/>
      </c>
      <c r="F840" s="11" t="str">
        <f>IF($A840&lt;&gt;"",MAXIFS(Token!$C:$C,Token!$A:$A,$D840),)</f>
        <v/>
      </c>
    </row>
    <row r="841">
      <c r="A841" s="32">
        <f>IF(IFERROR($H841,0)*$J841&gt;0,$L841/86400+DATE(1970,1,1)+IF($L841*1&gt;=$G$5,$G$6,0),)</f>
        <v>0</v>
      </c>
      <c r="B841" s="22" t="e">
        <f>IF($A841&lt;&gt;"",$E841*$F841,)</f>
        <v>#VALUE!</v>
      </c>
      <c r="C841" s="12" t="str">
        <f>IF($A841&lt;&gt;"",MINIFS(Merchant!$A:$A,Merchant!$C:$C,$G$2),)</f>
        <v/>
      </c>
      <c r="D841" s="12" t="s">
        <f>IF($A841&lt;&gt;"",$K841,)</f>
      </c>
      <c r="E841" s="12" t="str">
        <v/>
      </c>
      <c r="F841" s="11" t="str">
        <f>IF($A841&lt;&gt;"",MAXIFS(Token!$C:$C,Token!$A:$A,$D841),)</f>
        <v/>
      </c>
    </row>
    <row r="842">
      <c r="A842" s="32">
        <f>IF(IFERROR($H842,0)*$J842&gt;0,$L842/86400+DATE(1970,1,1)+IF($L842*1&gt;=$G$5,$G$6,0),)</f>
        <v>0</v>
      </c>
      <c r="B842" s="22" t="e">
        <f>IF($A842&lt;&gt;"",$E842*$F842,)</f>
        <v>#VALUE!</v>
      </c>
      <c r="C842" s="12" t="str">
        <f>IF($A842&lt;&gt;"",MINIFS(Merchant!$A:$A,Merchant!$C:$C,$G$2),)</f>
        <v/>
      </c>
      <c r="D842" s="12" t="s">
        <f>IF($A842&lt;&gt;"",$K842,)</f>
      </c>
      <c r="E842" s="12" t="str">
        <v/>
      </c>
      <c r="F842" s="11" t="str">
        <f>IF($A842&lt;&gt;"",MAXIFS(Token!$C:$C,Token!$A:$A,$D842),)</f>
        <v/>
      </c>
    </row>
    <row r="843">
      <c r="A843" s="32">
        <f>IF(IFERROR($H843,0)*$J843&gt;0,$L843/86400+DATE(1970,1,1)+IF($L843*1&gt;=$G$5,$G$6,0),)</f>
        <v>0</v>
      </c>
      <c r="B843" s="22" t="e">
        <f>IF($A843&lt;&gt;"",$E843*$F843,)</f>
        <v>#VALUE!</v>
      </c>
      <c r="C843" s="12" t="str">
        <f>IF($A843&lt;&gt;"",MINIFS(Merchant!$A:$A,Merchant!$C:$C,$G$2),)</f>
        <v/>
      </c>
      <c r="D843" s="12" t="s">
        <f>IF($A843&lt;&gt;"",$K843,)</f>
      </c>
      <c r="E843" s="12" t="str">
        <v/>
      </c>
      <c r="F843" s="11" t="str">
        <f>IF($A843&lt;&gt;"",MAXIFS(Token!$C:$C,Token!$A:$A,$D843),)</f>
        <v/>
      </c>
    </row>
    <row r="844">
      <c r="A844" s="32">
        <f>IF(IFERROR($H844,0)*$J844&gt;0,$L844/86400+DATE(1970,1,1)+IF($L844*1&gt;=$G$5,$G$6,0),)</f>
        <v>0</v>
      </c>
      <c r="B844" s="22" t="e">
        <f>IF($A844&lt;&gt;"",$E844*$F844,)</f>
        <v>#VALUE!</v>
      </c>
      <c r="C844" s="12" t="str">
        <f>IF($A844&lt;&gt;"",MINIFS(Merchant!$A:$A,Merchant!$C:$C,$G$2),)</f>
        <v/>
      </c>
      <c r="D844" s="12" t="s">
        <f>IF($A844&lt;&gt;"",$K844,)</f>
      </c>
      <c r="E844" s="12" t="str">
        <v/>
      </c>
      <c r="F844" s="11" t="str">
        <f>IF($A844&lt;&gt;"",MAXIFS(Token!$C:$C,Token!$A:$A,$D844),)</f>
        <v/>
      </c>
    </row>
    <row r="845">
      <c r="A845" s="32">
        <f>IF(IFERROR($H845,0)*$J845&gt;0,$L845/86400+DATE(1970,1,1)+IF($L845*1&gt;=$G$5,$G$6,0),)</f>
        <v>0</v>
      </c>
      <c r="B845" s="22" t="e">
        <f>IF($A845&lt;&gt;"",$E845*$F845,)</f>
        <v>#VALUE!</v>
      </c>
      <c r="C845" s="12" t="str">
        <f>IF($A845&lt;&gt;"",MINIFS(Merchant!$A:$A,Merchant!$C:$C,$G$2),)</f>
        <v/>
      </c>
      <c r="D845" s="12" t="s">
        <f>IF($A845&lt;&gt;"",$K845,)</f>
      </c>
      <c r="E845" s="12" t="str">
        <v/>
      </c>
      <c r="F845" s="11" t="str">
        <f>IF($A845&lt;&gt;"",MAXIFS(Token!$C:$C,Token!$A:$A,$D845),)</f>
        <v/>
      </c>
    </row>
    <row r="846">
      <c r="A846" s="32">
        <f>IF(IFERROR($H846,0)*$J846&gt;0,$L846/86400+DATE(1970,1,1)+IF($L846*1&gt;=$G$5,$G$6,0),)</f>
        <v>0</v>
      </c>
      <c r="B846" s="22" t="e">
        <f>IF($A846&lt;&gt;"",$E846*$F846,)</f>
        <v>#VALUE!</v>
      </c>
      <c r="C846" s="12" t="str">
        <f>IF($A846&lt;&gt;"",MINIFS(Merchant!$A:$A,Merchant!$C:$C,$G$2),)</f>
        <v/>
      </c>
      <c r="D846" s="12" t="s">
        <f>IF($A846&lt;&gt;"",$K846,)</f>
      </c>
      <c r="E846" s="12" t="str">
        <v/>
      </c>
      <c r="F846" s="11" t="str">
        <f>IF($A846&lt;&gt;"",MAXIFS(Token!$C:$C,Token!$A:$A,$D846),)</f>
        <v/>
      </c>
    </row>
    <row r="847">
      <c r="A847" s="32">
        <f>IF(IFERROR($H847,0)*$J847&gt;0,$L847/86400+DATE(1970,1,1)+IF($L847*1&gt;=$G$5,$G$6,0),)</f>
        <v>0</v>
      </c>
      <c r="B847" s="22" t="e">
        <f>IF($A847&lt;&gt;"",$E847*$F847,)</f>
        <v>#VALUE!</v>
      </c>
      <c r="C847" s="12" t="str">
        <f>IF($A847&lt;&gt;"",MINIFS(Merchant!$A:$A,Merchant!$C:$C,$G$2),)</f>
        <v/>
      </c>
      <c r="D847" s="12" t="s">
        <f>IF($A847&lt;&gt;"",$K847,)</f>
      </c>
      <c r="E847" s="12" t="str">
        <v/>
      </c>
      <c r="F847" s="11" t="str">
        <f>IF($A847&lt;&gt;"",MAXIFS(Token!$C:$C,Token!$A:$A,$D847),)</f>
        <v/>
      </c>
    </row>
    <row r="848">
      <c r="A848" s="32">
        <f>IF(IFERROR($H848,0)*$J848&gt;0,$L848/86400+DATE(1970,1,1)+IF($L848*1&gt;=$G$5,$G$6,0),)</f>
        <v>0</v>
      </c>
      <c r="B848" s="22" t="e">
        <f>IF($A848&lt;&gt;"",$E848*$F848,)</f>
        <v>#VALUE!</v>
      </c>
      <c r="C848" s="12" t="str">
        <f>IF($A848&lt;&gt;"",MINIFS(Merchant!$A:$A,Merchant!$C:$C,$G$2),)</f>
        <v/>
      </c>
      <c r="D848" s="12" t="s">
        <f>IF($A848&lt;&gt;"",$K848,)</f>
      </c>
      <c r="E848" s="12" t="str">
        <v/>
      </c>
      <c r="F848" s="11" t="str">
        <f>IF($A848&lt;&gt;"",MAXIFS(Token!$C:$C,Token!$A:$A,$D848),)</f>
        <v/>
      </c>
    </row>
    <row r="849">
      <c r="A849" s="32">
        <f>IF(IFERROR($H849,0)*$J849&gt;0,$L849/86400+DATE(1970,1,1)+IF($L849*1&gt;=$G$5,$G$6,0),)</f>
        <v>0</v>
      </c>
      <c r="B849" s="22" t="e">
        <f>IF($A849&lt;&gt;"",$E849*$F849,)</f>
        <v>#VALUE!</v>
      </c>
      <c r="C849" s="12" t="str">
        <f>IF($A849&lt;&gt;"",MINIFS(Merchant!$A:$A,Merchant!$C:$C,$G$2),)</f>
        <v/>
      </c>
      <c r="D849" s="12" t="s">
        <f>IF($A849&lt;&gt;"",$K849,)</f>
      </c>
      <c r="E849" s="12" t="str">
        <v/>
      </c>
      <c r="F849" s="11" t="str">
        <f>IF($A849&lt;&gt;"",MAXIFS(Token!$C:$C,Token!$A:$A,$D849),)</f>
        <v/>
      </c>
    </row>
    <row r="850">
      <c r="A850" s="32">
        <f>IF(IFERROR($H850,0)*$J850&gt;0,$L850/86400+DATE(1970,1,1)+IF($L850*1&gt;=$G$5,$G$6,0),)</f>
        <v>0</v>
      </c>
      <c r="B850" s="22" t="e">
        <f>IF($A850&lt;&gt;"",$E850*$F850,)</f>
        <v>#VALUE!</v>
      </c>
      <c r="C850" s="12" t="str">
        <f>IF($A850&lt;&gt;"",MINIFS(Merchant!$A:$A,Merchant!$C:$C,$G$2),)</f>
        <v/>
      </c>
      <c r="D850" s="12" t="s">
        <f>IF($A850&lt;&gt;"",$K850,)</f>
      </c>
      <c r="E850" s="12" t="str">
        <v/>
      </c>
      <c r="F850" s="11" t="str">
        <f>IF($A850&lt;&gt;"",MAXIFS(Token!$C:$C,Token!$A:$A,$D850),)</f>
        <v/>
      </c>
    </row>
    <row r="851">
      <c r="A851" s="32">
        <f>IF(IFERROR($H851,0)*$J851&gt;0,$L851/86400+DATE(1970,1,1)+IF($L851*1&gt;=$G$5,$G$6,0),)</f>
        <v>0</v>
      </c>
      <c r="B851" s="22" t="e">
        <f>IF($A851&lt;&gt;"",$E851*$F851,)</f>
        <v>#VALUE!</v>
      </c>
      <c r="C851" s="12" t="str">
        <f>IF($A851&lt;&gt;"",MINIFS(Merchant!$A:$A,Merchant!$C:$C,$G$2),)</f>
        <v/>
      </c>
      <c r="D851" s="12" t="s">
        <f>IF($A851&lt;&gt;"",$K851,)</f>
      </c>
      <c r="E851" s="12" t="str">
        <v/>
      </c>
      <c r="F851" s="11" t="str">
        <f>IF($A851&lt;&gt;"",MAXIFS(Token!$C:$C,Token!$A:$A,$D851),)</f>
        <v/>
      </c>
    </row>
    <row r="852">
      <c r="A852" s="32">
        <f>IF(IFERROR($H852,0)*$J852&gt;0,$L852/86400+DATE(1970,1,1)+IF($L852*1&gt;=$G$5,$G$6,0),)</f>
        <v>0</v>
      </c>
      <c r="B852" s="22" t="e">
        <f>IF($A852&lt;&gt;"",$E852*$F852,)</f>
        <v>#VALUE!</v>
      </c>
      <c r="C852" s="12" t="str">
        <f>IF($A852&lt;&gt;"",MINIFS(Merchant!$A:$A,Merchant!$C:$C,$G$2),)</f>
        <v/>
      </c>
      <c r="D852" s="12" t="s">
        <f>IF($A852&lt;&gt;"",$K852,)</f>
      </c>
      <c r="E852" s="12" t="str">
        <v/>
      </c>
      <c r="F852" s="11" t="str">
        <f>IF($A852&lt;&gt;"",MAXIFS(Token!$C:$C,Token!$A:$A,$D852),)</f>
        <v/>
      </c>
    </row>
    <row r="853">
      <c r="A853" s="32">
        <f>IF(IFERROR($H853,0)*$J853&gt;0,$L853/86400+DATE(1970,1,1)+IF($L853*1&gt;=$G$5,$G$6,0),)</f>
        <v>0</v>
      </c>
      <c r="B853" s="22" t="e">
        <f>IF($A853&lt;&gt;"",$E853*$F853,)</f>
        <v>#VALUE!</v>
      </c>
      <c r="C853" s="12" t="str">
        <f>IF($A853&lt;&gt;"",MINIFS(Merchant!$A:$A,Merchant!$C:$C,$G$2),)</f>
        <v/>
      </c>
      <c r="D853" s="12" t="s">
        <f>IF($A853&lt;&gt;"",$K853,)</f>
      </c>
      <c r="E853" s="12" t="str">
        <v/>
      </c>
      <c r="F853" s="11" t="str">
        <f>IF($A853&lt;&gt;"",MAXIFS(Token!$C:$C,Token!$A:$A,$D853),)</f>
        <v/>
      </c>
    </row>
    <row r="854">
      <c r="A854" s="32">
        <f>IF(IFERROR($H854,0)*$J854&gt;0,$L854/86400+DATE(1970,1,1)+IF($L854*1&gt;=$G$5,$G$6,0),)</f>
        <v>0</v>
      </c>
      <c r="B854" s="22" t="e">
        <f>IF($A854&lt;&gt;"",$E854*$F854,)</f>
        <v>#VALUE!</v>
      </c>
      <c r="C854" s="12" t="str">
        <f>IF($A854&lt;&gt;"",MINIFS(Merchant!$A:$A,Merchant!$C:$C,$G$2),)</f>
        <v/>
      </c>
      <c r="D854" s="12" t="s">
        <f>IF($A854&lt;&gt;"",$K854,)</f>
      </c>
      <c r="E854" s="12" t="str">
        <v/>
      </c>
      <c r="F854" s="11" t="str">
        <f>IF($A854&lt;&gt;"",MAXIFS(Token!$C:$C,Token!$A:$A,$D854),)</f>
        <v/>
      </c>
    </row>
    <row r="855">
      <c r="A855" s="32">
        <f>IF(IFERROR($H855,0)*$J855&gt;0,$L855/86400+DATE(1970,1,1)+IF($L855*1&gt;=$G$5,$G$6,0),)</f>
        <v>0</v>
      </c>
      <c r="B855" s="22" t="e">
        <f>IF($A855&lt;&gt;"",$E855*$F855,)</f>
        <v>#VALUE!</v>
      </c>
      <c r="C855" s="12" t="str">
        <f>IF($A855&lt;&gt;"",MINIFS(Merchant!$A:$A,Merchant!$C:$C,$G$2),)</f>
        <v/>
      </c>
      <c r="D855" s="12" t="s">
        <f>IF($A855&lt;&gt;"",$K855,)</f>
      </c>
      <c r="E855" s="12" t="str">
        <v/>
      </c>
      <c r="F855" s="11" t="str">
        <f>IF($A855&lt;&gt;"",MAXIFS(Token!$C:$C,Token!$A:$A,$D855),)</f>
        <v/>
      </c>
    </row>
    <row r="856">
      <c r="A856" s="32">
        <f>IF(IFERROR($H856,0)*$J856&gt;0,$L856/86400+DATE(1970,1,1)+IF($L856*1&gt;=$G$5,$G$6,0),)</f>
        <v>0</v>
      </c>
      <c r="B856" s="22" t="e">
        <f>IF($A856&lt;&gt;"",$E856*$F856,)</f>
        <v>#VALUE!</v>
      </c>
      <c r="C856" s="12" t="str">
        <f>IF($A856&lt;&gt;"",MINIFS(Merchant!$A:$A,Merchant!$C:$C,$G$2),)</f>
        <v/>
      </c>
      <c r="D856" s="12" t="s">
        <f>IF($A856&lt;&gt;"",$K856,)</f>
      </c>
      <c r="E856" s="12" t="str">
        <v/>
      </c>
      <c r="F856" s="11" t="str">
        <f>IF($A856&lt;&gt;"",MAXIFS(Token!$C:$C,Token!$A:$A,$D856),)</f>
        <v/>
      </c>
    </row>
    <row r="857">
      <c r="A857" s="32">
        <f>IF(IFERROR($H857,0)*$J857&gt;0,$L857/86400+DATE(1970,1,1)+IF($L857*1&gt;=$G$5,$G$6,0),)</f>
        <v>0</v>
      </c>
      <c r="B857" s="22" t="e">
        <f>IF($A857&lt;&gt;"",$E857*$F857,)</f>
        <v>#VALUE!</v>
      </c>
      <c r="C857" s="12" t="str">
        <f>IF($A857&lt;&gt;"",MINIFS(Merchant!$A:$A,Merchant!$C:$C,$G$2),)</f>
        <v/>
      </c>
      <c r="D857" s="12" t="s">
        <f>IF($A857&lt;&gt;"",$K857,)</f>
      </c>
      <c r="E857" s="12" t="str">
        <v/>
      </c>
      <c r="F857" s="11" t="str">
        <f>IF($A857&lt;&gt;"",MAXIFS(Token!$C:$C,Token!$A:$A,$D857),)</f>
        <v/>
      </c>
    </row>
    <row r="858">
      <c r="A858" s="32">
        <f>IF(IFERROR($H858,0)*$J858&gt;0,$L858/86400+DATE(1970,1,1)+IF($L858*1&gt;=$G$5,$G$6,0),)</f>
        <v>0</v>
      </c>
      <c r="B858" s="22" t="e">
        <f>IF($A858&lt;&gt;"",$E858*$F858,)</f>
        <v>#VALUE!</v>
      </c>
      <c r="C858" s="12" t="str">
        <f>IF($A858&lt;&gt;"",MINIFS(Merchant!$A:$A,Merchant!$C:$C,$G$2),)</f>
        <v/>
      </c>
      <c r="D858" s="12" t="s">
        <f>IF($A858&lt;&gt;"",$K858,)</f>
      </c>
      <c r="E858" s="12" t="str">
        <v/>
      </c>
      <c r="F858" s="11" t="str">
        <f>IF($A858&lt;&gt;"",MAXIFS(Token!$C:$C,Token!$A:$A,$D858),)</f>
        <v/>
      </c>
    </row>
    <row r="859">
      <c r="A859" s="32">
        <f>IF(IFERROR($H859,0)*$J859&gt;0,$L859/86400+DATE(1970,1,1)+IF($L859*1&gt;=$G$5,$G$6,0),)</f>
        <v>0</v>
      </c>
      <c r="B859" s="22" t="e">
        <f>IF($A859&lt;&gt;"",$E859*$F859,)</f>
        <v>#VALUE!</v>
      </c>
      <c r="C859" s="12" t="str">
        <f>IF($A859&lt;&gt;"",MINIFS(Merchant!$A:$A,Merchant!$C:$C,$G$2),)</f>
        <v/>
      </c>
      <c r="D859" s="12" t="s">
        <f>IF($A859&lt;&gt;"",$K859,)</f>
      </c>
      <c r="E859" s="12" t="str">
        <v/>
      </c>
      <c r="F859" s="11" t="str">
        <f>IF($A859&lt;&gt;"",MAXIFS(Token!$C:$C,Token!$A:$A,$D859),)</f>
        <v/>
      </c>
    </row>
    <row r="860">
      <c r="A860" s="32">
        <f>IF(IFERROR($H860,0)*$J860&gt;0,$L860/86400+DATE(1970,1,1)+IF($L860*1&gt;=$G$5,$G$6,0),)</f>
        <v>0</v>
      </c>
      <c r="B860" s="22" t="e">
        <f>IF($A860&lt;&gt;"",$E860*$F860,)</f>
        <v>#VALUE!</v>
      </c>
      <c r="C860" s="12" t="str">
        <f>IF($A860&lt;&gt;"",MINIFS(Merchant!$A:$A,Merchant!$C:$C,$G$2),)</f>
        <v/>
      </c>
      <c r="D860" s="12" t="s">
        <f>IF($A860&lt;&gt;"",$K860,)</f>
      </c>
      <c r="E860" s="12" t="str">
        <v/>
      </c>
      <c r="F860" s="11" t="str">
        <f>IF($A860&lt;&gt;"",MAXIFS(Token!$C:$C,Token!$A:$A,$D860),)</f>
        <v/>
      </c>
    </row>
    <row r="861">
      <c r="A861" s="32">
        <f>IF(IFERROR($H861,0)*$J861&gt;0,$L861/86400+DATE(1970,1,1)+IF($L861*1&gt;=$G$5,$G$6,0),)</f>
        <v>0</v>
      </c>
      <c r="B861" s="22" t="e">
        <f>IF($A861&lt;&gt;"",$E861*$F861,)</f>
        <v>#VALUE!</v>
      </c>
      <c r="C861" s="12" t="str">
        <f>IF($A861&lt;&gt;"",MINIFS(Merchant!$A:$A,Merchant!$C:$C,$G$2),)</f>
        <v/>
      </c>
      <c r="D861" s="12" t="s">
        <f>IF($A861&lt;&gt;"",$K861,)</f>
      </c>
      <c r="E861" s="12" t="str">
        <v/>
      </c>
      <c r="F861" s="11" t="str">
        <f>IF($A861&lt;&gt;"",MAXIFS(Token!$C:$C,Token!$A:$A,$D861),)</f>
        <v/>
      </c>
    </row>
    <row r="862">
      <c r="A862" s="32">
        <f>IF(IFERROR($H862,0)*$J862&gt;0,$L862/86400+DATE(1970,1,1)+IF($L862*1&gt;=$G$5,$G$6,0),)</f>
        <v>0</v>
      </c>
      <c r="B862" s="22" t="e">
        <f>IF($A862&lt;&gt;"",$E862*$F862,)</f>
        <v>#VALUE!</v>
      </c>
      <c r="C862" s="12" t="str">
        <f>IF($A862&lt;&gt;"",MINIFS(Merchant!$A:$A,Merchant!$C:$C,$G$2),)</f>
        <v/>
      </c>
      <c r="D862" s="12" t="s">
        <f>IF($A862&lt;&gt;"",$K862,)</f>
      </c>
      <c r="E862" s="12" t="str">
        <v/>
      </c>
      <c r="F862" s="11" t="str">
        <f>IF($A862&lt;&gt;"",MAXIFS(Token!$C:$C,Token!$A:$A,$D862),)</f>
        <v/>
      </c>
    </row>
    <row r="863">
      <c r="A863" s="32">
        <f>IF(IFERROR($H863,0)*$J863&gt;0,$L863/86400+DATE(1970,1,1)+IF($L863*1&gt;=$G$5,$G$6,0),)</f>
        <v>0</v>
      </c>
      <c r="B863" s="22" t="e">
        <f>IF($A863&lt;&gt;"",$E863*$F863,)</f>
        <v>#VALUE!</v>
      </c>
      <c r="C863" s="12" t="str">
        <f>IF($A863&lt;&gt;"",MINIFS(Merchant!$A:$A,Merchant!$C:$C,$G$2),)</f>
        <v/>
      </c>
      <c r="D863" s="12" t="s">
        <f>IF($A863&lt;&gt;"",$K863,)</f>
      </c>
      <c r="E863" s="12" t="str">
        <v/>
      </c>
      <c r="F863" s="11" t="str">
        <f>IF($A863&lt;&gt;"",MAXIFS(Token!$C:$C,Token!$A:$A,$D863),)</f>
        <v/>
      </c>
    </row>
    <row r="864">
      <c r="A864" s="32">
        <f>IF(IFERROR($H864,0)*$J864&gt;0,$L864/86400+DATE(1970,1,1)+IF($L864*1&gt;=$G$5,$G$6,0),)</f>
        <v>0</v>
      </c>
      <c r="B864" s="22" t="e">
        <f>IF($A864&lt;&gt;"",$E864*$F864,)</f>
        <v>#VALUE!</v>
      </c>
      <c r="C864" s="12" t="str">
        <f>IF($A864&lt;&gt;"",MINIFS(Merchant!$A:$A,Merchant!$C:$C,$G$2),)</f>
        <v/>
      </c>
      <c r="D864" s="12" t="s">
        <f>IF($A864&lt;&gt;"",$K864,)</f>
      </c>
      <c r="E864" s="12" t="str">
        <v/>
      </c>
      <c r="F864" s="11" t="str">
        <f>IF($A864&lt;&gt;"",MAXIFS(Token!$C:$C,Token!$A:$A,$D864),)</f>
        <v/>
      </c>
    </row>
    <row r="865">
      <c r="A865" s="32">
        <f>IF(IFERROR($H865,0)*$J865&gt;0,$L865/86400+DATE(1970,1,1)+IF($L865*1&gt;=$G$5,$G$6,0),)</f>
        <v>0</v>
      </c>
      <c r="B865" s="22" t="e">
        <f>IF($A865&lt;&gt;"",$E865*$F865,)</f>
        <v>#VALUE!</v>
      </c>
      <c r="C865" s="12" t="str">
        <f>IF($A865&lt;&gt;"",MINIFS(Merchant!$A:$A,Merchant!$C:$C,$G$2),)</f>
        <v/>
      </c>
      <c r="D865" s="12" t="s">
        <f>IF($A865&lt;&gt;"",$K865,)</f>
      </c>
      <c r="E865" s="12" t="str">
        <v/>
      </c>
      <c r="F865" s="11" t="str">
        <f>IF($A865&lt;&gt;"",MAXIFS(Token!$C:$C,Token!$A:$A,$D865),)</f>
        <v/>
      </c>
    </row>
    <row r="866">
      <c r="A866" s="32">
        <f>IF(IFERROR($H866,0)*$J866&gt;0,$L866/86400+DATE(1970,1,1)+IF($L866*1&gt;=$G$5,$G$6,0),)</f>
        <v>0</v>
      </c>
      <c r="B866" s="22" t="e">
        <f>IF($A866&lt;&gt;"",$E866*$F866,)</f>
        <v>#VALUE!</v>
      </c>
      <c r="C866" s="12" t="str">
        <f>IF($A866&lt;&gt;"",MINIFS(Merchant!$A:$A,Merchant!$C:$C,$G$2),)</f>
        <v/>
      </c>
      <c r="D866" s="12" t="s">
        <f>IF($A866&lt;&gt;"",$K866,)</f>
      </c>
      <c r="E866" s="12" t="str">
        <v/>
      </c>
      <c r="F866" s="11" t="str">
        <f>IF($A866&lt;&gt;"",MAXIFS(Token!$C:$C,Token!$A:$A,$D866),)</f>
        <v/>
      </c>
    </row>
    <row r="867">
      <c r="A867" s="32">
        <f>IF(IFERROR($H867,0)*$J867&gt;0,$L867/86400+DATE(1970,1,1)+IF($L867*1&gt;=$G$5,$G$6,0),)</f>
        <v>0</v>
      </c>
      <c r="B867" s="22" t="e">
        <f>IF($A867&lt;&gt;"",$E867*$F867,)</f>
        <v>#VALUE!</v>
      </c>
      <c r="C867" s="12" t="str">
        <f>IF($A867&lt;&gt;"",MINIFS(Merchant!$A:$A,Merchant!$C:$C,$G$2),)</f>
        <v/>
      </c>
      <c r="D867" s="12" t="s">
        <f>IF($A867&lt;&gt;"",$K867,)</f>
      </c>
      <c r="E867" s="12" t="str">
        <v/>
      </c>
      <c r="F867" s="11" t="str">
        <f>IF($A867&lt;&gt;"",MAXIFS(Token!$C:$C,Token!$A:$A,$D867),)</f>
        <v/>
      </c>
    </row>
    <row r="868">
      <c r="A868" s="32">
        <f>IF(IFERROR($H868,0)*$J868&gt;0,$L868/86400+DATE(1970,1,1)+IF($L868*1&gt;=$G$5,$G$6,0),)</f>
        <v>0</v>
      </c>
      <c r="B868" s="22" t="e">
        <f>IF($A868&lt;&gt;"",$E868*$F868,)</f>
        <v>#VALUE!</v>
      </c>
      <c r="C868" s="12" t="str">
        <f>IF($A868&lt;&gt;"",MINIFS(Merchant!$A:$A,Merchant!$C:$C,$G$2),)</f>
        <v/>
      </c>
      <c r="D868" s="12" t="s">
        <f>IF($A868&lt;&gt;"",$K868,)</f>
      </c>
      <c r="E868" s="12" t="str">
        <v/>
      </c>
      <c r="F868" s="11" t="str">
        <f>IF($A868&lt;&gt;"",MAXIFS(Token!$C:$C,Token!$A:$A,$D868),)</f>
        <v/>
      </c>
    </row>
    <row r="869">
      <c r="A869" s="32">
        <f>IF(IFERROR($H869,0)*$J869&gt;0,$L869/86400+DATE(1970,1,1)+IF($L869*1&gt;=$G$5,$G$6,0),)</f>
        <v>0</v>
      </c>
      <c r="B869" s="22" t="e">
        <f>IF($A869&lt;&gt;"",$E869*$F869,)</f>
        <v>#VALUE!</v>
      </c>
      <c r="C869" s="12" t="str">
        <f>IF($A869&lt;&gt;"",MINIFS(Merchant!$A:$A,Merchant!$C:$C,$G$2),)</f>
        <v/>
      </c>
      <c r="D869" s="12" t="s">
        <f>IF($A869&lt;&gt;"",$K869,)</f>
      </c>
      <c r="E869" s="12" t="str">
        <v/>
      </c>
      <c r="F869" s="11" t="str">
        <f>IF($A869&lt;&gt;"",MAXIFS(Token!$C:$C,Token!$A:$A,$D869),)</f>
        <v/>
      </c>
    </row>
    <row r="870">
      <c r="A870" s="32">
        <f>IF(IFERROR($H870,0)*$J870&gt;0,$L870/86400+DATE(1970,1,1)+IF($L870*1&gt;=$G$5,$G$6,0),)</f>
        <v>0</v>
      </c>
      <c r="B870" s="22" t="e">
        <f>IF($A870&lt;&gt;"",$E870*$F870,)</f>
        <v>#VALUE!</v>
      </c>
      <c r="C870" s="12" t="str">
        <f>IF($A870&lt;&gt;"",MINIFS(Merchant!$A:$A,Merchant!$C:$C,$G$2),)</f>
        <v/>
      </c>
      <c r="D870" s="12" t="s">
        <f>IF($A870&lt;&gt;"",$K870,)</f>
      </c>
      <c r="E870" s="12" t="str">
        <v/>
      </c>
      <c r="F870" s="11" t="str">
        <f>IF($A870&lt;&gt;"",MAXIFS(Token!$C:$C,Token!$A:$A,$D870),)</f>
        <v/>
      </c>
    </row>
    <row r="871">
      <c r="A871" s="32">
        <f>IF(IFERROR($H871,0)*$J871&gt;0,$L871/86400+DATE(1970,1,1)+IF($L871*1&gt;=$G$5,$G$6,0),)</f>
        <v>0</v>
      </c>
      <c r="B871" s="22" t="e">
        <f>IF($A871&lt;&gt;"",$E871*$F871,)</f>
        <v>#VALUE!</v>
      </c>
      <c r="C871" s="12" t="str">
        <f>IF($A871&lt;&gt;"",MINIFS(Merchant!$A:$A,Merchant!$C:$C,$G$2),)</f>
        <v/>
      </c>
      <c r="D871" s="12" t="s">
        <f>IF($A871&lt;&gt;"",$K871,)</f>
      </c>
      <c r="E871" s="12" t="str">
        <v/>
      </c>
      <c r="F871" s="11" t="str">
        <f>IF($A871&lt;&gt;"",MAXIFS(Token!$C:$C,Token!$A:$A,$D871),)</f>
        <v/>
      </c>
    </row>
    <row r="872">
      <c r="A872" s="32">
        <f>IF(IFERROR($H872,0)*$J872&gt;0,$L872/86400+DATE(1970,1,1)+IF($L872*1&gt;=$G$5,$G$6,0),)</f>
        <v>0</v>
      </c>
      <c r="B872" s="22" t="e">
        <f>IF($A872&lt;&gt;"",$E872*$F872,)</f>
        <v>#VALUE!</v>
      </c>
      <c r="C872" s="12" t="str">
        <f>IF($A872&lt;&gt;"",MINIFS(Merchant!$A:$A,Merchant!$C:$C,$G$2),)</f>
        <v/>
      </c>
      <c r="D872" s="12" t="s">
        <f>IF($A872&lt;&gt;"",$K872,)</f>
      </c>
      <c r="E872" s="12" t="str">
        <v/>
      </c>
      <c r="F872" s="11" t="str">
        <f>IF($A872&lt;&gt;"",MAXIFS(Token!$C:$C,Token!$A:$A,$D872),)</f>
        <v/>
      </c>
    </row>
    <row r="873">
      <c r="A873" s="32">
        <f>IF(IFERROR($H873,0)*$J873&gt;0,$L873/86400+DATE(1970,1,1)+IF($L873*1&gt;=$G$5,$G$6,0),)</f>
        <v>0</v>
      </c>
      <c r="B873" s="22" t="e">
        <f>IF($A873&lt;&gt;"",$E873*$F873,)</f>
        <v>#VALUE!</v>
      </c>
      <c r="C873" s="12" t="str">
        <f>IF($A873&lt;&gt;"",MINIFS(Merchant!$A:$A,Merchant!$C:$C,$G$2),)</f>
        <v/>
      </c>
      <c r="D873" s="12" t="s">
        <f>IF($A873&lt;&gt;"",$K873,)</f>
      </c>
      <c r="E873" s="12" t="str">
        <v/>
      </c>
      <c r="F873" s="11" t="str">
        <f>IF($A873&lt;&gt;"",MAXIFS(Token!$C:$C,Token!$A:$A,$D873),)</f>
        <v/>
      </c>
    </row>
    <row r="874">
      <c r="A874" s="32">
        <f>IF(IFERROR($H874,0)*$J874&gt;0,$L874/86400+DATE(1970,1,1)+IF($L874*1&gt;=$G$5,$G$6,0),)</f>
        <v>0</v>
      </c>
      <c r="B874" s="22" t="e">
        <f>IF($A874&lt;&gt;"",$E874*$F874,)</f>
        <v>#VALUE!</v>
      </c>
      <c r="C874" s="12" t="str">
        <f>IF($A874&lt;&gt;"",MINIFS(Merchant!$A:$A,Merchant!$C:$C,$G$2),)</f>
        <v/>
      </c>
      <c r="D874" s="12" t="s">
        <f>IF($A874&lt;&gt;"",$K874,)</f>
      </c>
      <c r="E874" s="12" t="str">
        <v/>
      </c>
      <c r="F874" s="11" t="str">
        <f>IF($A874&lt;&gt;"",MAXIFS(Token!$C:$C,Token!$A:$A,$D874),)</f>
        <v/>
      </c>
    </row>
    <row r="875">
      <c r="A875" s="32">
        <f>IF(IFERROR($H875,0)*$J875&gt;0,$L875/86400+DATE(1970,1,1)+IF($L875*1&gt;=$G$5,$G$6,0),)</f>
        <v>0</v>
      </c>
      <c r="B875" s="22" t="e">
        <f>IF($A875&lt;&gt;"",$E875*$F875,)</f>
        <v>#VALUE!</v>
      </c>
      <c r="C875" s="12" t="str">
        <f>IF($A875&lt;&gt;"",MINIFS(Merchant!$A:$A,Merchant!$C:$C,$G$2),)</f>
        <v/>
      </c>
      <c r="D875" s="12" t="s">
        <f>IF($A875&lt;&gt;"",$K875,)</f>
      </c>
      <c r="E875" s="12" t="str">
        <v/>
      </c>
      <c r="F875" s="11" t="str">
        <f>IF($A875&lt;&gt;"",MAXIFS(Token!$C:$C,Token!$A:$A,$D875),)</f>
        <v/>
      </c>
    </row>
    <row r="876">
      <c r="A876" s="32">
        <f>IF(IFERROR($H876,0)*$J876&gt;0,$L876/86400+DATE(1970,1,1)+IF($L876*1&gt;=$G$5,$G$6,0),)</f>
        <v>0</v>
      </c>
      <c r="B876" s="22" t="e">
        <f>IF($A876&lt;&gt;"",$E876*$F876,)</f>
        <v>#VALUE!</v>
      </c>
      <c r="C876" s="12" t="str">
        <f>IF($A876&lt;&gt;"",MINIFS(Merchant!$A:$A,Merchant!$C:$C,$G$2),)</f>
        <v/>
      </c>
      <c r="D876" s="12" t="s">
        <f>IF($A876&lt;&gt;"",$K876,)</f>
      </c>
      <c r="E876" s="12" t="str">
        <v/>
      </c>
      <c r="F876" s="11" t="str">
        <f>IF($A876&lt;&gt;"",MAXIFS(Token!$C:$C,Token!$A:$A,$D876),)</f>
        <v/>
      </c>
    </row>
    <row r="877">
      <c r="A877" s="32">
        <f>IF(IFERROR($H877,0)*$J877&gt;0,$L877/86400+DATE(1970,1,1)+IF($L877*1&gt;=$G$5,$G$6,0),)</f>
        <v>0</v>
      </c>
      <c r="B877" s="22" t="e">
        <f>IF($A877&lt;&gt;"",$E877*$F877,)</f>
        <v>#VALUE!</v>
      </c>
      <c r="C877" s="12" t="str">
        <f>IF($A877&lt;&gt;"",MINIFS(Merchant!$A:$A,Merchant!$C:$C,$G$2),)</f>
        <v/>
      </c>
      <c r="D877" s="12" t="s">
        <f>IF($A877&lt;&gt;"",$K877,)</f>
      </c>
      <c r="E877" s="12" t="str">
        <v/>
      </c>
      <c r="F877" s="11" t="str">
        <f>IF($A877&lt;&gt;"",MAXIFS(Token!$C:$C,Token!$A:$A,$D877),)</f>
        <v/>
      </c>
    </row>
    <row r="878">
      <c r="A878" s="32">
        <f>IF(IFERROR($H878,0)*$J878&gt;0,$L878/86400+DATE(1970,1,1)+IF($L878*1&gt;=$G$5,$G$6,0),)</f>
        <v>0</v>
      </c>
      <c r="B878" s="22" t="e">
        <f>IF($A878&lt;&gt;"",$E878*$F878,)</f>
        <v>#VALUE!</v>
      </c>
      <c r="C878" s="12" t="str">
        <f>IF($A878&lt;&gt;"",MINIFS(Merchant!$A:$A,Merchant!$C:$C,$G$2),)</f>
        <v/>
      </c>
      <c r="D878" s="12" t="s">
        <f>IF($A878&lt;&gt;"",$K878,)</f>
      </c>
      <c r="E878" s="12" t="str">
        <v/>
      </c>
      <c r="F878" s="11" t="str">
        <f>IF($A878&lt;&gt;"",MAXIFS(Token!$C:$C,Token!$A:$A,$D878),)</f>
        <v/>
      </c>
    </row>
    <row r="879">
      <c r="A879" s="32">
        <f>IF(IFERROR($H879,0)*$J879&gt;0,$L879/86400+DATE(1970,1,1)+IF($L879*1&gt;=$G$5,$G$6,0),)</f>
        <v>0</v>
      </c>
      <c r="B879" s="22" t="e">
        <f>IF($A879&lt;&gt;"",$E879*$F879,)</f>
        <v>#VALUE!</v>
      </c>
      <c r="C879" s="12" t="str">
        <f>IF($A879&lt;&gt;"",MINIFS(Merchant!$A:$A,Merchant!$C:$C,$G$2),)</f>
        <v/>
      </c>
      <c r="D879" s="12" t="s">
        <f>IF($A879&lt;&gt;"",$K879,)</f>
      </c>
      <c r="E879" s="12" t="str">
        <v/>
      </c>
      <c r="F879" s="11" t="str">
        <f>IF($A879&lt;&gt;"",MAXIFS(Token!$C:$C,Token!$A:$A,$D879),)</f>
        <v/>
      </c>
    </row>
    <row r="880">
      <c r="A880" s="32">
        <f>IF(IFERROR($H880,0)*$J880&gt;0,$L880/86400+DATE(1970,1,1)+IF($L880*1&gt;=$G$5,$G$6,0),)</f>
        <v>0</v>
      </c>
      <c r="B880" s="22" t="e">
        <f>IF($A880&lt;&gt;"",$E880*$F880,)</f>
        <v>#VALUE!</v>
      </c>
      <c r="C880" s="12" t="str">
        <f>IF($A880&lt;&gt;"",MINIFS(Merchant!$A:$A,Merchant!$C:$C,$G$2),)</f>
        <v/>
      </c>
      <c r="D880" s="12" t="s">
        <f>IF($A880&lt;&gt;"",$K880,)</f>
      </c>
      <c r="E880" s="12" t="str">
        <v/>
      </c>
      <c r="F880" s="11" t="str">
        <f>IF($A880&lt;&gt;"",MAXIFS(Token!$C:$C,Token!$A:$A,$D880),)</f>
        <v/>
      </c>
    </row>
    <row r="881">
      <c r="A881" s="32">
        <f>IF(IFERROR($H881,0)*$J881&gt;0,$L881/86400+DATE(1970,1,1)+IF($L881*1&gt;=$G$5,$G$6,0),)</f>
        <v>0</v>
      </c>
      <c r="B881" s="22" t="e">
        <f>IF($A881&lt;&gt;"",$E881*$F881,)</f>
        <v>#VALUE!</v>
      </c>
      <c r="C881" s="12" t="str">
        <f>IF($A881&lt;&gt;"",MINIFS(Merchant!$A:$A,Merchant!$C:$C,$G$2),)</f>
        <v/>
      </c>
      <c r="D881" s="12" t="s">
        <f>IF($A881&lt;&gt;"",$K881,)</f>
      </c>
      <c r="E881" s="12" t="str">
        <v/>
      </c>
      <c r="F881" s="11" t="str">
        <f>IF($A881&lt;&gt;"",MAXIFS(Token!$C:$C,Token!$A:$A,$D881),)</f>
        <v/>
      </c>
    </row>
    <row r="882">
      <c r="A882" s="32">
        <f>IF(IFERROR($H882,0)*$J882&gt;0,$L882/86400+DATE(1970,1,1)+IF($L882*1&gt;=$G$5,$G$6,0),)</f>
        <v>0</v>
      </c>
      <c r="B882" s="22" t="e">
        <f>IF($A882&lt;&gt;"",$E882*$F882,)</f>
        <v>#VALUE!</v>
      </c>
      <c r="C882" s="12" t="str">
        <f>IF($A882&lt;&gt;"",MINIFS(Merchant!$A:$A,Merchant!$C:$C,$G$2),)</f>
        <v/>
      </c>
      <c r="D882" s="12" t="s">
        <f>IF($A882&lt;&gt;"",$K882,)</f>
      </c>
      <c r="E882" s="12" t="str">
        <v/>
      </c>
      <c r="F882" s="11" t="str">
        <f>IF($A882&lt;&gt;"",MAXIFS(Token!$C:$C,Token!$A:$A,$D882),)</f>
        <v/>
      </c>
    </row>
    <row r="883">
      <c r="A883" s="32">
        <f>IF(IFERROR($H883,0)*$J883&gt;0,$L883/86400+DATE(1970,1,1)+IF($L883*1&gt;=$G$5,$G$6,0),)</f>
        <v>0</v>
      </c>
      <c r="B883" s="22" t="e">
        <f>IF($A883&lt;&gt;"",$E883*$F883,)</f>
        <v>#VALUE!</v>
      </c>
      <c r="C883" s="12" t="str">
        <f>IF($A883&lt;&gt;"",MINIFS(Merchant!$A:$A,Merchant!$C:$C,$G$2),)</f>
        <v/>
      </c>
      <c r="D883" s="12" t="s">
        <f>IF($A883&lt;&gt;"",$K883,)</f>
      </c>
      <c r="E883" s="12" t="str">
        <v/>
      </c>
      <c r="F883" s="11" t="str">
        <f>IF($A883&lt;&gt;"",MAXIFS(Token!$C:$C,Token!$A:$A,$D883),)</f>
        <v/>
      </c>
    </row>
    <row r="884">
      <c r="A884" s="32">
        <f>IF(IFERROR($H884,0)*$J884&gt;0,$L884/86400+DATE(1970,1,1)+IF($L884*1&gt;=$G$5,$G$6,0),)</f>
        <v>0</v>
      </c>
      <c r="B884" s="22" t="e">
        <f>IF($A884&lt;&gt;"",$E884*$F884,)</f>
        <v>#VALUE!</v>
      </c>
      <c r="C884" s="12" t="str">
        <f>IF($A884&lt;&gt;"",MINIFS(Merchant!$A:$A,Merchant!$C:$C,$G$2),)</f>
        <v/>
      </c>
      <c r="D884" s="12" t="s">
        <f>IF($A884&lt;&gt;"",$K884,)</f>
      </c>
      <c r="E884" s="12" t="str">
        <v/>
      </c>
      <c r="F884" s="11" t="str">
        <f>IF($A884&lt;&gt;"",MAXIFS(Token!$C:$C,Token!$A:$A,$D884),)</f>
        <v/>
      </c>
    </row>
    <row r="885">
      <c r="A885" s="32">
        <f>IF(IFERROR($H885,0)*$J885&gt;0,$L885/86400+DATE(1970,1,1)+IF($L885*1&gt;=$G$5,$G$6,0),)</f>
        <v>0</v>
      </c>
      <c r="B885" s="22" t="e">
        <f>IF($A885&lt;&gt;"",$E885*$F885,)</f>
        <v>#VALUE!</v>
      </c>
      <c r="C885" s="12" t="str">
        <f>IF($A885&lt;&gt;"",MINIFS(Merchant!$A:$A,Merchant!$C:$C,$G$2),)</f>
        <v/>
      </c>
      <c r="D885" s="12" t="s">
        <f>IF($A885&lt;&gt;"",$K885,)</f>
      </c>
      <c r="E885" s="12" t="str">
        <v/>
      </c>
      <c r="F885" s="11" t="str">
        <f>IF($A885&lt;&gt;"",MAXIFS(Token!$C:$C,Token!$A:$A,$D885),)</f>
        <v/>
      </c>
    </row>
    <row r="886">
      <c r="A886" s="32">
        <f>IF(IFERROR($H886,0)*$J886&gt;0,$L886/86400+DATE(1970,1,1)+IF($L886*1&gt;=$G$5,$G$6,0),)</f>
        <v>0</v>
      </c>
      <c r="B886" s="22" t="e">
        <f>IF($A886&lt;&gt;"",$E886*$F886,)</f>
        <v>#VALUE!</v>
      </c>
      <c r="C886" s="12" t="str">
        <f>IF($A886&lt;&gt;"",MINIFS(Merchant!$A:$A,Merchant!$C:$C,$G$2),)</f>
        <v/>
      </c>
      <c r="D886" s="12" t="s">
        <f>IF($A886&lt;&gt;"",$K886,)</f>
      </c>
      <c r="E886" s="12" t="str">
        <v/>
      </c>
      <c r="F886" s="11" t="str">
        <f>IF($A886&lt;&gt;"",MAXIFS(Token!$C:$C,Token!$A:$A,$D886),)</f>
        <v/>
      </c>
    </row>
    <row r="887">
      <c r="A887" s="32">
        <f>IF(IFERROR($H887,0)*$J887&gt;0,$L887/86400+DATE(1970,1,1)+IF($L887*1&gt;=$G$5,$G$6,0),)</f>
        <v>0</v>
      </c>
      <c r="B887" s="22" t="e">
        <f>IF($A887&lt;&gt;"",$E887*$F887,)</f>
        <v>#VALUE!</v>
      </c>
      <c r="C887" s="12" t="str">
        <f>IF($A887&lt;&gt;"",MINIFS(Merchant!$A:$A,Merchant!$C:$C,$G$2),)</f>
        <v/>
      </c>
      <c r="D887" s="12" t="s">
        <f>IF($A887&lt;&gt;"",$K887,)</f>
      </c>
      <c r="E887" s="12" t="str">
        <v/>
      </c>
      <c r="F887" s="11" t="str">
        <f>IF($A887&lt;&gt;"",MAXIFS(Token!$C:$C,Token!$A:$A,$D887),)</f>
        <v/>
      </c>
    </row>
    <row r="888">
      <c r="A888" s="32">
        <f>IF(IFERROR($H888,0)*$J888&gt;0,$L888/86400+DATE(1970,1,1)+IF($L888*1&gt;=$G$5,$G$6,0),)</f>
        <v>0</v>
      </c>
      <c r="B888" s="22" t="e">
        <f>IF($A888&lt;&gt;"",$E888*$F888,)</f>
        <v>#VALUE!</v>
      </c>
      <c r="C888" s="12" t="str">
        <f>IF($A888&lt;&gt;"",MINIFS(Merchant!$A:$A,Merchant!$C:$C,$G$2),)</f>
        <v/>
      </c>
      <c r="D888" s="12" t="s">
        <f>IF($A888&lt;&gt;"",$K888,)</f>
      </c>
      <c r="E888" s="12" t="str">
        <v/>
      </c>
      <c r="F888" s="11" t="str">
        <f>IF($A888&lt;&gt;"",MAXIFS(Token!$C:$C,Token!$A:$A,$D888),)</f>
        <v/>
      </c>
    </row>
    <row r="889">
      <c r="A889" s="32">
        <f>IF(IFERROR($H889,0)*$J889&gt;0,$L889/86400+DATE(1970,1,1)+IF($L889*1&gt;=$G$5,$G$6,0),)</f>
        <v>0</v>
      </c>
      <c r="B889" s="22" t="e">
        <f>IF($A889&lt;&gt;"",$E889*$F889,)</f>
        <v>#VALUE!</v>
      </c>
      <c r="C889" s="12" t="str">
        <f>IF($A889&lt;&gt;"",MINIFS(Merchant!$A:$A,Merchant!$C:$C,$G$2),)</f>
        <v/>
      </c>
      <c r="D889" s="12" t="s">
        <f>IF($A889&lt;&gt;"",$K889,)</f>
      </c>
      <c r="E889" s="12" t="str">
        <v/>
      </c>
      <c r="F889" s="11" t="str">
        <f>IF($A889&lt;&gt;"",MAXIFS(Token!$C:$C,Token!$A:$A,$D889),)</f>
        <v/>
      </c>
    </row>
    <row r="890">
      <c r="A890" s="32">
        <f>IF(IFERROR($H890,0)*$J890&gt;0,$L890/86400+DATE(1970,1,1)+IF($L890*1&gt;=$G$5,$G$6,0),)</f>
        <v>0</v>
      </c>
      <c r="B890" s="22" t="e">
        <f>IF($A890&lt;&gt;"",$E890*$F890,)</f>
        <v>#VALUE!</v>
      </c>
      <c r="C890" s="12" t="str">
        <f>IF($A890&lt;&gt;"",MINIFS(Merchant!$A:$A,Merchant!$C:$C,$G$2),)</f>
        <v/>
      </c>
      <c r="D890" s="12" t="s">
        <f>IF($A890&lt;&gt;"",$K890,)</f>
      </c>
      <c r="E890" s="12" t="str">
        <v/>
      </c>
      <c r="F890" s="11" t="str">
        <f>IF($A890&lt;&gt;"",MAXIFS(Token!$C:$C,Token!$A:$A,$D890),)</f>
        <v/>
      </c>
    </row>
    <row r="891">
      <c r="A891" s="32">
        <f>IF(IFERROR($H891,0)*$J891&gt;0,$L891/86400+DATE(1970,1,1)+IF($L891*1&gt;=$G$5,$G$6,0),)</f>
        <v>0</v>
      </c>
      <c r="B891" s="22" t="e">
        <f>IF($A891&lt;&gt;"",$E891*$F891,)</f>
        <v>#VALUE!</v>
      </c>
      <c r="C891" s="12" t="str">
        <f>IF($A891&lt;&gt;"",MINIFS(Merchant!$A:$A,Merchant!$C:$C,$G$2),)</f>
        <v/>
      </c>
      <c r="D891" s="12" t="s">
        <f>IF($A891&lt;&gt;"",$K891,)</f>
      </c>
      <c r="E891" s="12" t="str">
        <v/>
      </c>
      <c r="F891" s="11" t="str">
        <f>IF($A891&lt;&gt;"",MAXIFS(Token!$C:$C,Token!$A:$A,$D891),)</f>
        <v/>
      </c>
    </row>
    <row r="892">
      <c r="A892" s="32">
        <f>IF(IFERROR($H892,0)*$J892&gt;0,$L892/86400+DATE(1970,1,1)+IF($L892*1&gt;=$G$5,$G$6,0),)</f>
        <v>0</v>
      </c>
      <c r="B892" s="22" t="e">
        <f>IF($A892&lt;&gt;"",$E892*$F892,)</f>
        <v>#VALUE!</v>
      </c>
      <c r="C892" s="12" t="str">
        <f>IF($A892&lt;&gt;"",MINIFS(Merchant!$A:$A,Merchant!$C:$C,$G$2),)</f>
        <v/>
      </c>
      <c r="D892" s="12" t="s">
        <f>IF($A892&lt;&gt;"",$K892,)</f>
      </c>
      <c r="E892" s="12" t="str">
        <v/>
      </c>
      <c r="F892" s="11" t="str">
        <f>IF($A892&lt;&gt;"",MAXIFS(Token!$C:$C,Token!$A:$A,$D892),)</f>
        <v/>
      </c>
    </row>
    <row r="893">
      <c r="A893" s="32">
        <f>IF(IFERROR($H893,0)*$J893&gt;0,$L893/86400+DATE(1970,1,1)+IF($L893*1&gt;=$G$5,$G$6,0),)</f>
        <v>0</v>
      </c>
      <c r="B893" s="22" t="e">
        <f>IF($A893&lt;&gt;"",$E893*$F893,)</f>
        <v>#VALUE!</v>
      </c>
      <c r="C893" s="12" t="str">
        <f>IF($A893&lt;&gt;"",MINIFS(Merchant!$A:$A,Merchant!$C:$C,$G$2),)</f>
        <v/>
      </c>
      <c r="D893" s="12" t="s">
        <f>IF($A893&lt;&gt;"",$K893,)</f>
      </c>
      <c r="E893" s="12" t="str">
        <v/>
      </c>
      <c r="F893" s="11" t="str">
        <f>IF($A893&lt;&gt;"",MAXIFS(Token!$C:$C,Token!$A:$A,$D893),)</f>
        <v/>
      </c>
    </row>
    <row r="894">
      <c r="A894" s="32">
        <f>IF(IFERROR($H894,0)*$J894&gt;0,$L894/86400+DATE(1970,1,1)+IF($L894*1&gt;=$G$5,$G$6,0),)</f>
        <v>0</v>
      </c>
      <c r="B894" s="22" t="e">
        <f>IF($A894&lt;&gt;"",$E894*$F894,)</f>
        <v>#VALUE!</v>
      </c>
      <c r="C894" s="12" t="str">
        <f>IF($A894&lt;&gt;"",MINIFS(Merchant!$A:$A,Merchant!$C:$C,$G$2),)</f>
        <v/>
      </c>
      <c r="D894" s="12" t="s">
        <f>IF($A894&lt;&gt;"",$K894,)</f>
      </c>
      <c r="E894" s="12" t="str">
        <v/>
      </c>
      <c r="F894" s="11" t="str">
        <f>IF($A894&lt;&gt;"",MAXIFS(Token!$C:$C,Token!$A:$A,$D894),)</f>
        <v/>
      </c>
    </row>
    <row r="895">
      <c r="A895" s="32">
        <f>IF(IFERROR($H895,0)*$J895&gt;0,$L895/86400+DATE(1970,1,1)+IF($L895*1&gt;=$G$5,$G$6,0),)</f>
        <v>0</v>
      </c>
      <c r="B895" s="22" t="e">
        <f>IF($A895&lt;&gt;"",$E895*$F895,)</f>
        <v>#VALUE!</v>
      </c>
      <c r="C895" s="12" t="str">
        <f>IF($A895&lt;&gt;"",MINIFS(Merchant!$A:$A,Merchant!$C:$C,$G$2),)</f>
        <v/>
      </c>
      <c r="D895" s="12" t="s">
        <f>IF($A895&lt;&gt;"",$K895,)</f>
      </c>
      <c r="E895" s="12" t="str">
        <v/>
      </c>
      <c r="F895" s="11" t="str">
        <f>IF($A895&lt;&gt;"",MAXIFS(Token!$C:$C,Token!$A:$A,$D895),)</f>
        <v/>
      </c>
    </row>
    <row r="896">
      <c r="A896" s="32">
        <f>IF(IFERROR($H896,0)*$J896&gt;0,$L896/86400+DATE(1970,1,1)+IF($L896*1&gt;=$G$5,$G$6,0),)</f>
        <v>0</v>
      </c>
      <c r="B896" s="22" t="e">
        <f>IF($A896&lt;&gt;"",$E896*$F896,)</f>
        <v>#VALUE!</v>
      </c>
      <c r="C896" s="12" t="str">
        <f>IF($A896&lt;&gt;"",MINIFS(Merchant!$A:$A,Merchant!$C:$C,$G$2),)</f>
        <v/>
      </c>
      <c r="D896" s="12" t="s">
        <f>IF($A896&lt;&gt;"",$K896,)</f>
      </c>
      <c r="E896" s="12" t="str">
        <v/>
      </c>
      <c r="F896" s="11" t="str">
        <f>IF($A896&lt;&gt;"",MAXIFS(Token!$C:$C,Token!$A:$A,$D896),)</f>
        <v/>
      </c>
    </row>
    <row r="897">
      <c r="A897" s="32">
        <f>IF(IFERROR($H897,0)*$J897&gt;0,$L897/86400+DATE(1970,1,1)+IF($L897*1&gt;=$G$5,$G$6,0),)</f>
        <v>0</v>
      </c>
      <c r="B897" s="22" t="e">
        <f>IF($A897&lt;&gt;"",$E897*$F897,)</f>
        <v>#VALUE!</v>
      </c>
      <c r="C897" s="12" t="str">
        <f>IF($A897&lt;&gt;"",MINIFS(Merchant!$A:$A,Merchant!$C:$C,$G$2),)</f>
        <v/>
      </c>
      <c r="D897" s="12" t="s">
        <f>IF($A897&lt;&gt;"",$K897,)</f>
      </c>
      <c r="E897" s="12" t="str">
        <v/>
      </c>
      <c r="F897" s="11" t="str">
        <f>IF($A897&lt;&gt;"",MAXIFS(Token!$C:$C,Token!$A:$A,$D897),)</f>
        <v/>
      </c>
    </row>
    <row r="898">
      <c r="A898" s="32">
        <f>IF(IFERROR($H898,0)*$J898&gt;0,$L898/86400+DATE(1970,1,1)+IF($L898*1&gt;=$G$5,$G$6,0),)</f>
        <v>0</v>
      </c>
      <c r="B898" s="22" t="e">
        <f>IF($A898&lt;&gt;"",$E898*$F898,)</f>
        <v>#VALUE!</v>
      </c>
      <c r="C898" s="12" t="str">
        <f>IF($A898&lt;&gt;"",MINIFS(Merchant!$A:$A,Merchant!$C:$C,$G$2),)</f>
        <v/>
      </c>
      <c r="D898" s="12" t="s">
        <f>IF($A898&lt;&gt;"",$K898,)</f>
      </c>
      <c r="E898" s="12" t="str">
        <v/>
      </c>
      <c r="F898" s="11" t="str">
        <f>IF($A898&lt;&gt;"",MAXIFS(Token!$C:$C,Token!$A:$A,$D898),)</f>
        <v/>
      </c>
    </row>
    <row r="899">
      <c r="A899" s="32">
        <f>IF(IFERROR($H899,0)*$J899&gt;0,$L899/86400+DATE(1970,1,1)+IF($L899*1&gt;=$G$5,$G$6,0),)</f>
        <v>0</v>
      </c>
      <c r="B899" s="22" t="e">
        <f>IF($A899&lt;&gt;"",$E899*$F899,)</f>
        <v>#VALUE!</v>
      </c>
      <c r="C899" s="12" t="str">
        <f>IF($A899&lt;&gt;"",MINIFS(Merchant!$A:$A,Merchant!$C:$C,$G$2),)</f>
        <v/>
      </c>
      <c r="D899" s="12" t="s">
        <f>IF($A899&lt;&gt;"",$K899,)</f>
      </c>
      <c r="E899" s="12" t="str">
        <v/>
      </c>
      <c r="F899" s="11" t="str">
        <f>IF($A899&lt;&gt;"",MAXIFS(Token!$C:$C,Token!$A:$A,$D899),)</f>
        <v/>
      </c>
    </row>
    <row r="900">
      <c r="A900" s="32">
        <f>IF(IFERROR($H900,0)*$J900&gt;0,$L900/86400+DATE(1970,1,1)+IF($L900*1&gt;=$G$5,$G$6,0),)</f>
        <v>0</v>
      </c>
      <c r="B900" s="22" t="e">
        <f>IF($A900&lt;&gt;"",$E900*$F900,)</f>
        <v>#VALUE!</v>
      </c>
      <c r="C900" s="12" t="str">
        <f>IF($A900&lt;&gt;"",MINIFS(Merchant!$A:$A,Merchant!$C:$C,$G$2),)</f>
        <v/>
      </c>
      <c r="D900" s="12" t="s">
        <f>IF($A900&lt;&gt;"",$K900,)</f>
      </c>
      <c r="E900" s="12" t="str">
        <v/>
      </c>
      <c r="F900" s="11" t="str">
        <f>IF($A900&lt;&gt;"",MAXIFS(Token!$C:$C,Token!$A:$A,$D900),)</f>
        <v/>
      </c>
    </row>
    <row r="901">
      <c r="A901" s="32">
        <f>IF(IFERROR($H901,0)*$J901&gt;0,$L901/86400+DATE(1970,1,1)+IF($L901*1&gt;=$G$5,$G$6,0),)</f>
        <v>0</v>
      </c>
      <c r="B901" s="22" t="e">
        <f>IF($A901&lt;&gt;"",$E901*$F901,)</f>
        <v>#VALUE!</v>
      </c>
      <c r="C901" s="12" t="str">
        <f>IF($A901&lt;&gt;"",MINIFS(Merchant!$A:$A,Merchant!$C:$C,$G$2),)</f>
        <v/>
      </c>
      <c r="D901" s="12" t="s">
        <f>IF($A901&lt;&gt;"",$K901,)</f>
      </c>
      <c r="E901" s="12" t="str">
        <v/>
      </c>
      <c r="F901" s="11" t="str">
        <f>IF($A901&lt;&gt;"",MAXIFS(Token!$C:$C,Token!$A:$A,$D901),)</f>
        <v/>
      </c>
    </row>
    <row r="902">
      <c r="A902" s="32">
        <f>IF(IFERROR($H902,0)*$J902&gt;0,$L902/86400+DATE(1970,1,1)+IF($L902*1&gt;=$G$5,$G$6,0),)</f>
        <v>0</v>
      </c>
      <c r="B902" s="22" t="e">
        <f>IF($A902&lt;&gt;"",$E902*$F902,)</f>
        <v>#VALUE!</v>
      </c>
      <c r="C902" s="12" t="str">
        <f>IF($A902&lt;&gt;"",MINIFS(Merchant!$A:$A,Merchant!$C:$C,$G$2),)</f>
        <v/>
      </c>
      <c r="D902" s="12" t="s">
        <f>IF($A902&lt;&gt;"",$K902,)</f>
      </c>
      <c r="E902" s="12" t="str">
        <v/>
      </c>
      <c r="F902" s="11" t="str">
        <f>IF($A902&lt;&gt;"",MAXIFS(Token!$C:$C,Token!$A:$A,$D902),)</f>
        <v/>
      </c>
    </row>
    <row r="903">
      <c r="A903" s="32">
        <f>IF(IFERROR($H903,0)*$J903&gt;0,$L903/86400+DATE(1970,1,1)+IF($L903*1&gt;=$G$5,$G$6,0),)</f>
        <v>0</v>
      </c>
      <c r="B903" s="22" t="e">
        <f>IF($A903&lt;&gt;"",$E903*$F903,)</f>
        <v>#VALUE!</v>
      </c>
      <c r="C903" s="12" t="str">
        <f>IF($A903&lt;&gt;"",MINIFS(Merchant!$A:$A,Merchant!$C:$C,$G$2),)</f>
        <v/>
      </c>
      <c r="D903" s="12" t="s">
        <f>IF($A903&lt;&gt;"",$K903,)</f>
      </c>
      <c r="E903" s="12" t="str">
        <v/>
      </c>
      <c r="F903" s="11" t="str">
        <f>IF($A903&lt;&gt;"",MAXIFS(Token!$C:$C,Token!$A:$A,$D903),)</f>
        <v/>
      </c>
    </row>
    <row r="904">
      <c r="A904" s="32">
        <f>IF(IFERROR($H904,0)*$J904&gt;0,$L904/86400+DATE(1970,1,1)+IF($L904*1&gt;=$G$5,$G$6,0),)</f>
        <v>0</v>
      </c>
      <c r="B904" s="22" t="e">
        <f>IF($A904&lt;&gt;"",$E904*$F904,)</f>
        <v>#VALUE!</v>
      </c>
      <c r="C904" s="12" t="str">
        <f>IF($A904&lt;&gt;"",MINIFS(Merchant!$A:$A,Merchant!$C:$C,$G$2),)</f>
        <v/>
      </c>
      <c r="D904" s="12" t="s">
        <f>IF($A904&lt;&gt;"",$K904,)</f>
      </c>
      <c r="E904" s="12" t="str">
        <v/>
      </c>
      <c r="F904" s="11" t="str">
        <f>IF($A904&lt;&gt;"",MAXIFS(Token!$C:$C,Token!$A:$A,$D904),)</f>
        <v/>
      </c>
    </row>
    <row r="905">
      <c r="A905" s="32">
        <f>IF(IFERROR($H905,0)*$J905&gt;0,$L905/86400+DATE(1970,1,1)+IF($L905*1&gt;=$G$5,$G$6,0),)</f>
        <v>0</v>
      </c>
      <c r="B905" s="22" t="e">
        <f>IF($A905&lt;&gt;"",$E905*$F905,)</f>
        <v>#VALUE!</v>
      </c>
      <c r="C905" s="12" t="str">
        <f>IF($A905&lt;&gt;"",MINIFS(Merchant!$A:$A,Merchant!$C:$C,$G$2),)</f>
        <v/>
      </c>
      <c r="D905" s="12" t="s">
        <f>IF($A905&lt;&gt;"",$K905,)</f>
      </c>
      <c r="E905" s="12" t="str">
        <v/>
      </c>
      <c r="F905" s="11" t="str">
        <f>IF($A905&lt;&gt;"",MAXIFS(Token!$C:$C,Token!$A:$A,$D905),)</f>
        <v/>
      </c>
    </row>
    <row r="906">
      <c r="A906" s="32">
        <f>IF(IFERROR($H906,0)*$J906&gt;0,$L906/86400+DATE(1970,1,1)+IF($L906*1&gt;=$G$5,$G$6,0),)</f>
        <v>0</v>
      </c>
      <c r="B906" s="22" t="e">
        <f>IF($A906&lt;&gt;"",$E906*$F906,)</f>
        <v>#VALUE!</v>
      </c>
      <c r="C906" s="12" t="str">
        <f>IF($A906&lt;&gt;"",MINIFS(Merchant!$A:$A,Merchant!$C:$C,$G$2),)</f>
        <v/>
      </c>
      <c r="D906" s="12" t="s">
        <f>IF($A906&lt;&gt;"",$K906,)</f>
      </c>
      <c r="E906" s="12" t="str">
        <v/>
      </c>
      <c r="F906" s="11" t="str">
        <f>IF($A906&lt;&gt;"",MAXIFS(Token!$C:$C,Token!$A:$A,$D906),)</f>
        <v/>
      </c>
    </row>
    <row r="907">
      <c r="A907" s="32">
        <f>IF(IFERROR($H907,0)*$J907&gt;0,$L907/86400+DATE(1970,1,1)+IF($L907*1&gt;=$G$5,$G$6,0),)</f>
        <v>0</v>
      </c>
      <c r="B907" s="22" t="e">
        <f>IF($A907&lt;&gt;"",$E907*$F907,)</f>
        <v>#VALUE!</v>
      </c>
      <c r="C907" s="12" t="str">
        <f>IF($A907&lt;&gt;"",MINIFS(Merchant!$A:$A,Merchant!$C:$C,$G$2),)</f>
        <v/>
      </c>
      <c r="D907" s="12" t="s">
        <f>IF($A907&lt;&gt;"",$K907,)</f>
      </c>
      <c r="E907" s="12" t="str">
        <v/>
      </c>
      <c r="F907" s="11" t="str">
        <f>IF($A907&lt;&gt;"",MAXIFS(Token!$C:$C,Token!$A:$A,$D907),)</f>
        <v/>
      </c>
    </row>
    <row r="908">
      <c r="A908" s="32">
        <f>IF(IFERROR($H908,0)*$J908&gt;0,$L908/86400+DATE(1970,1,1)+IF($L908*1&gt;=$G$5,$G$6,0),)</f>
        <v>0</v>
      </c>
      <c r="B908" s="22" t="e">
        <f>IF($A908&lt;&gt;"",$E908*$F908,)</f>
        <v>#VALUE!</v>
      </c>
      <c r="C908" s="12" t="str">
        <f>IF($A908&lt;&gt;"",MINIFS(Merchant!$A:$A,Merchant!$C:$C,$G$2),)</f>
        <v/>
      </c>
      <c r="D908" s="12" t="s">
        <f>IF($A908&lt;&gt;"",$K908,)</f>
      </c>
      <c r="E908" s="12" t="str">
        <v/>
      </c>
      <c r="F908" s="11" t="str">
        <f>IF($A908&lt;&gt;"",MAXIFS(Token!$C:$C,Token!$A:$A,$D908),)</f>
        <v/>
      </c>
    </row>
    <row r="909">
      <c r="A909" s="32">
        <f>IF(IFERROR($H909,0)*$J909&gt;0,$L909/86400+DATE(1970,1,1)+IF($L909*1&gt;=$G$5,$G$6,0),)</f>
        <v>0</v>
      </c>
      <c r="B909" s="22" t="e">
        <f>IF($A909&lt;&gt;"",$E909*$F909,)</f>
        <v>#VALUE!</v>
      </c>
      <c r="C909" s="12" t="str">
        <f>IF($A909&lt;&gt;"",MINIFS(Merchant!$A:$A,Merchant!$C:$C,$G$2),)</f>
        <v/>
      </c>
      <c r="D909" s="12" t="s">
        <f>IF($A909&lt;&gt;"",$K909,)</f>
      </c>
      <c r="E909" s="12" t="str">
        <v/>
      </c>
      <c r="F909" s="11" t="str">
        <f>IF($A909&lt;&gt;"",MAXIFS(Token!$C:$C,Token!$A:$A,$D909),)</f>
        <v/>
      </c>
    </row>
    <row r="910">
      <c r="A910" s="32">
        <f>IF(IFERROR($H910,0)*$J910&gt;0,$L910/86400+DATE(1970,1,1)+IF($L910*1&gt;=$G$5,$G$6,0),)</f>
        <v>0</v>
      </c>
      <c r="B910" s="22" t="e">
        <f>IF($A910&lt;&gt;"",$E910*$F910,)</f>
        <v>#VALUE!</v>
      </c>
      <c r="C910" s="12" t="str">
        <f>IF($A910&lt;&gt;"",MINIFS(Merchant!$A:$A,Merchant!$C:$C,$G$2),)</f>
        <v/>
      </c>
      <c r="D910" s="12" t="s">
        <f>IF($A910&lt;&gt;"",$K910,)</f>
      </c>
      <c r="E910" s="12" t="str">
        <v/>
      </c>
      <c r="F910" s="11" t="str">
        <f>IF($A910&lt;&gt;"",MAXIFS(Token!$C:$C,Token!$A:$A,$D910),)</f>
        <v/>
      </c>
    </row>
    <row r="911">
      <c r="A911" s="32">
        <f>IF(IFERROR($H911,0)*$J911&gt;0,$L911/86400+DATE(1970,1,1)+IF($L911*1&gt;=$G$5,$G$6,0),)</f>
        <v>0</v>
      </c>
      <c r="B911" s="22" t="e">
        <f>IF($A911&lt;&gt;"",$E911*$F911,)</f>
        <v>#VALUE!</v>
      </c>
      <c r="C911" s="12" t="str">
        <f>IF($A911&lt;&gt;"",MINIFS(Merchant!$A:$A,Merchant!$C:$C,$G$2),)</f>
        <v/>
      </c>
      <c r="D911" s="12" t="s">
        <f>IF($A911&lt;&gt;"",$K911,)</f>
      </c>
      <c r="E911" s="12" t="str">
        <v/>
      </c>
      <c r="F911" s="11" t="str">
        <f>IF($A911&lt;&gt;"",MAXIFS(Token!$C:$C,Token!$A:$A,$D911),)</f>
        <v/>
      </c>
    </row>
    <row r="912">
      <c r="A912" s="32">
        <f>IF(IFERROR($H912,0)*$J912&gt;0,$L912/86400+DATE(1970,1,1)+IF($L912*1&gt;=$G$5,$G$6,0),)</f>
        <v>0</v>
      </c>
      <c r="B912" s="22" t="e">
        <f>IF($A912&lt;&gt;"",$E912*$F912,)</f>
        <v>#VALUE!</v>
      </c>
      <c r="C912" s="12" t="str">
        <f>IF($A912&lt;&gt;"",MINIFS(Merchant!$A:$A,Merchant!$C:$C,$G$2),)</f>
        <v/>
      </c>
      <c r="D912" s="12" t="s">
        <f>IF($A912&lt;&gt;"",$K912,)</f>
      </c>
      <c r="E912" s="12" t="str">
        <v/>
      </c>
      <c r="F912" s="11" t="str">
        <f>IF($A912&lt;&gt;"",MAXIFS(Token!$C:$C,Token!$A:$A,$D912),)</f>
        <v/>
      </c>
    </row>
    <row r="913">
      <c r="A913" s="32">
        <f>IF(IFERROR($H913,0)*$J913&gt;0,$L913/86400+DATE(1970,1,1)+IF($L913*1&gt;=$G$5,$G$6,0),)</f>
        <v>0</v>
      </c>
      <c r="B913" s="22" t="e">
        <f>IF($A913&lt;&gt;"",$E913*$F913,)</f>
        <v>#VALUE!</v>
      </c>
      <c r="C913" s="12" t="str">
        <f>IF($A913&lt;&gt;"",MINIFS(Merchant!$A:$A,Merchant!$C:$C,$G$2),)</f>
        <v/>
      </c>
      <c r="D913" s="12" t="s">
        <f>IF($A913&lt;&gt;"",$K913,)</f>
      </c>
      <c r="E913" s="12" t="str">
        <v/>
      </c>
      <c r="F913" s="11" t="str">
        <f>IF($A913&lt;&gt;"",MAXIFS(Token!$C:$C,Token!$A:$A,$D913),)</f>
        <v/>
      </c>
    </row>
    <row r="914">
      <c r="A914" s="32">
        <f>IF(IFERROR($H914,0)*$J914&gt;0,$L914/86400+DATE(1970,1,1)+IF($L914*1&gt;=$G$5,$G$6,0),)</f>
        <v>0</v>
      </c>
      <c r="B914" s="22" t="e">
        <f>IF($A914&lt;&gt;"",$E914*$F914,)</f>
        <v>#VALUE!</v>
      </c>
      <c r="C914" s="12" t="str">
        <f>IF($A914&lt;&gt;"",MINIFS(Merchant!$A:$A,Merchant!$C:$C,$G$2),)</f>
        <v/>
      </c>
      <c r="D914" s="12" t="s">
        <f>IF($A914&lt;&gt;"",$K914,)</f>
      </c>
      <c r="E914" s="12" t="str">
        <v/>
      </c>
      <c r="F914" s="11" t="str">
        <f>IF($A914&lt;&gt;"",MAXIFS(Token!$C:$C,Token!$A:$A,$D914),)</f>
        <v/>
      </c>
    </row>
    <row r="915">
      <c r="A915" s="32">
        <f>IF(IFERROR($H915,0)*$J915&gt;0,$L915/86400+DATE(1970,1,1)+IF($L915*1&gt;=$G$5,$G$6,0),)</f>
        <v>0</v>
      </c>
      <c r="B915" s="22" t="e">
        <f>IF($A915&lt;&gt;"",$E915*$F915,)</f>
        <v>#VALUE!</v>
      </c>
      <c r="C915" s="12" t="str">
        <f>IF($A915&lt;&gt;"",MINIFS(Merchant!$A:$A,Merchant!$C:$C,$G$2),)</f>
        <v/>
      </c>
      <c r="D915" s="12" t="s">
        <f>IF($A915&lt;&gt;"",$K915,)</f>
      </c>
      <c r="E915" s="12" t="str">
        <v/>
      </c>
      <c r="F915" s="11" t="str">
        <f>IF($A915&lt;&gt;"",MAXIFS(Token!$C:$C,Token!$A:$A,$D915),)</f>
        <v/>
      </c>
    </row>
    <row r="916">
      <c r="A916" s="32">
        <f>IF(IFERROR($H916,0)*$J916&gt;0,$L916/86400+DATE(1970,1,1)+IF($L916*1&gt;=$G$5,$G$6,0),)</f>
        <v>0</v>
      </c>
      <c r="B916" s="22" t="e">
        <f>IF($A916&lt;&gt;"",$E916*$F916,)</f>
        <v>#VALUE!</v>
      </c>
      <c r="C916" s="12" t="str">
        <f>IF($A916&lt;&gt;"",MINIFS(Merchant!$A:$A,Merchant!$C:$C,$G$2),)</f>
        <v/>
      </c>
      <c r="D916" s="12" t="s">
        <f>IF($A916&lt;&gt;"",$K916,)</f>
      </c>
      <c r="E916" s="12" t="str">
        <v/>
      </c>
      <c r="F916" s="11" t="str">
        <f>IF($A916&lt;&gt;"",MAXIFS(Token!$C:$C,Token!$A:$A,$D916),)</f>
        <v/>
      </c>
    </row>
    <row r="917">
      <c r="A917" s="32">
        <f>IF(IFERROR($H917,0)*$J917&gt;0,$L917/86400+DATE(1970,1,1)+IF($L917*1&gt;=$G$5,$G$6,0),)</f>
        <v>0</v>
      </c>
      <c r="B917" s="22" t="e">
        <f>IF($A917&lt;&gt;"",$E917*$F917,)</f>
        <v>#VALUE!</v>
      </c>
      <c r="C917" s="12" t="str">
        <f>IF($A917&lt;&gt;"",MINIFS(Merchant!$A:$A,Merchant!$C:$C,$G$2),)</f>
        <v/>
      </c>
      <c r="D917" s="12" t="s">
        <f>IF($A917&lt;&gt;"",$K917,)</f>
      </c>
      <c r="E917" s="12" t="str">
        <v/>
      </c>
      <c r="F917" s="11" t="str">
        <f>IF($A917&lt;&gt;"",MAXIFS(Token!$C:$C,Token!$A:$A,$D917),)</f>
        <v/>
      </c>
    </row>
    <row r="918">
      <c r="A918" s="32">
        <f>IF(IFERROR($H918,0)*$J918&gt;0,$L918/86400+DATE(1970,1,1)+IF($L918*1&gt;=$G$5,$G$6,0),)</f>
        <v>0</v>
      </c>
      <c r="B918" s="22" t="e">
        <f>IF($A918&lt;&gt;"",$E918*$F918,)</f>
        <v>#VALUE!</v>
      </c>
      <c r="C918" s="12" t="str">
        <f>IF($A918&lt;&gt;"",MINIFS(Merchant!$A:$A,Merchant!$C:$C,$G$2),)</f>
        <v/>
      </c>
      <c r="D918" s="12" t="s">
        <f>IF($A918&lt;&gt;"",$K918,)</f>
      </c>
      <c r="E918" s="12" t="str">
        <v/>
      </c>
      <c r="F918" s="11" t="str">
        <f>IF($A918&lt;&gt;"",MAXIFS(Token!$C:$C,Token!$A:$A,$D918),)</f>
        <v/>
      </c>
    </row>
    <row r="919">
      <c r="A919" s="32">
        <f>IF(IFERROR($H919,0)*$J919&gt;0,$L919/86400+DATE(1970,1,1)+IF($L919*1&gt;=$G$5,$G$6,0),)</f>
        <v>0</v>
      </c>
      <c r="B919" s="22" t="e">
        <f>IF($A919&lt;&gt;"",$E919*$F919,)</f>
        <v>#VALUE!</v>
      </c>
      <c r="C919" s="12" t="str">
        <f>IF($A919&lt;&gt;"",MINIFS(Merchant!$A:$A,Merchant!$C:$C,$G$2),)</f>
        <v/>
      </c>
      <c r="D919" s="12" t="s">
        <f>IF($A919&lt;&gt;"",$K919,)</f>
      </c>
      <c r="E919" s="12" t="str">
        <v/>
      </c>
      <c r="F919" s="11" t="str">
        <f>IF($A919&lt;&gt;"",MAXIFS(Token!$C:$C,Token!$A:$A,$D919),)</f>
        <v/>
      </c>
    </row>
    <row r="920">
      <c r="A920" s="32">
        <f>IF(IFERROR($H920,0)*$J920&gt;0,$L920/86400+DATE(1970,1,1)+IF($L920*1&gt;=$G$5,$G$6,0),)</f>
        <v>0</v>
      </c>
      <c r="B920" s="22" t="e">
        <f>IF($A920&lt;&gt;"",$E920*$F920,)</f>
        <v>#VALUE!</v>
      </c>
      <c r="C920" s="12" t="str">
        <f>IF($A920&lt;&gt;"",MINIFS(Merchant!$A:$A,Merchant!$C:$C,$G$2),)</f>
        <v/>
      </c>
      <c r="D920" s="12" t="s">
        <f>IF($A920&lt;&gt;"",$K920,)</f>
      </c>
      <c r="E920" s="12" t="str">
        <v/>
      </c>
      <c r="F920" s="11" t="str">
        <f>IF($A920&lt;&gt;"",MAXIFS(Token!$C:$C,Token!$A:$A,$D920),)</f>
        <v/>
      </c>
    </row>
    <row r="921">
      <c r="A921" s="32">
        <f>IF(IFERROR($H921,0)*$J921&gt;0,$L921/86400+DATE(1970,1,1)+IF($L921*1&gt;=$G$5,$G$6,0),)</f>
        <v>0</v>
      </c>
      <c r="B921" s="22" t="e">
        <f>IF($A921&lt;&gt;"",$E921*$F921,)</f>
        <v>#VALUE!</v>
      </c>
      <c r="C921" s="12" t="str">
        <f>IF($A921&lt;&gt;"",MINIFS(Merchant!$A:$A,Merchant!$C:$C,$G$2),)</f>
        <v/>
      </c>
      <c r="D921" s="12" t="s">
        <f>IF($A921&lt;&gt;"",$K921,)</f>
      </c>
      <c r="E921" s="12" t="str">
        <v/>
      </c>
      <c r="F921" s="11" t="str">
        <f>IF($A921&lt;&gt;"",MAXIFS(Token!$C:$C,Token!$A:$A,$D921),)</f>
        <v/>
      </c>
    </row>
    <row r="922">
      <c r="A922" s="32">
        <f>IF(IFERROR($H922,0)*$J922&gt;0,$L922/86400+DATE(1970,1,1)+IF($L922*1&gt;=$G$5,$G$6,0),)</f>
        <v>0</v>
      </c>
      <c r="B922" s="22" t="e">
        <f>IF($A922&lt;&gt;"",$E922*$F922,)</f>
        <v>#VALUE!</v>
      </c>
      <c r="C922" s="12" t="str">
        <f>IF($A922&lt;&gt;"",MINIFS(Merchant!$A:$A,Merchant!$C:$C,$G$2),)</f>
        <v/>
      </c>
      <c r="D922" s="12" t="s">
        <f>IF($A922&lt;&gt;"",$K922,)</f>
      </c>
      <c r="E922" s="12" t="str">
        <v/>
      </c>
      <c r="F922" s="11" t="str">
        <f>IF($A922&lt;&gt;"",MAXIFS(Token!$C:$C,Token!$A:$A,$D922),)</f>
        <v/>
      </c>
    </row>
    <row r="923">
      <c r="A923" s="32">
        <f>IF(IFERROR($H923,0)*$J923&gt;0,$L923/86400+DATE(1970,1,1)+IF($L923*1&gt;=$G$5,$G$6,0),)</f>
        <v>0</v>
      </c>
      <c r="B923" s="22" t="e">
        <f>IF($A923&lt;&gt;"",$E923*$F923,)</f>
        <v>#VALUE!</v>
      </c>
      <c r="C923" s="12" t="str">
        <f>IF($A923&lt;&gt;"",MINIFS(Merchant!$A:$A,Merchant!$C:$C,$G$2),)</f>
        <v/>
      </c>
      <c r="D923" s="12" t="s">
        <f>IF($A923&lt;&gt;"",$K923,)</f>
      </c>
      <c r="E923" s="12" t="str">
        <v/>
      </c>
      <c r="F923" s="11" t="str">
        <f>IF($A923&lt;&gt;"",MAXIFS(Token!$C:$C,Token!$A:$A,$D923),)</f>
        <v/>
      </c>
    </row>
    <row r="924">
      <c r="A924" s="32">
        <f>IF(IFERROR($H924,0)*$J924&gt;0,$L924/86400+DATE(1970,1,1)+IF($L924*1&gt;=$G$5,$G$6,0),)</f>
        <v>0</v>
      </c>
      <c r="B924" s="22" t="e">
        <f>IF($A924&lt;&gt;"",$E924*$F924,)</f>
        <v>#VALUE!</v>
      </c>
      <c r="C924" s="12" t="str">
        <f>IF($A924&lt;&gt;"",MINIFS(Merchant!$A:$A,Merchant!$C:$C,$G$2),)</f>
        <v/>
      </c>
      <c r="D924" s="12" t="s">
        <f>IF($A924&lt;&gt;"",$K924,)</f>
      </c>
      <c r="E924" s="12" t="str">
        <v/>
      </c>
      <c r="F924" s="11" t="str">
        <f>IF($A924&lt;&gt;"",MAXIFS(Token!$C:$C,Token!$A:$A,$D924),)</f>
        <v/>
      </c>
    </row>
    <row r="925">
      <c r="A925" s="32">
        <f>IF(IFERROR($H925,0)*$J925&gt;0,$L925/86400+DATE(1970,1,1)+IF($L925*1&gt;=$G$5,$G$6,0),)</f>
        <v>0</v>
      </c>
      <c r="B925" s="22" t="e">
        <f>IF($A925&lt;&gt;"",$E925*$F925,)</f>
        <v>#VALUE!</v>
      </c>
      <c r="C925" s="12" t="str">
        <f>IF($A925&lt;&gt;"",MINIFS(Merchant!$A:$A,Merchant!$C:$C,$G$2),)</f>
        <v/>
      </c>
      <c r="D925" s="12" t="s">
        <f>IF($A925&lt;&gt;"",$K925,)</f>
      </c>
      <c r="E925" s="12" t="str">
        <v/>
      </c>
      <c r="F925" s="11" t="str">
        <f>IF($A925&lt;&gt;"",MAXIFS(Token!$C:$C,Token!$A:$A,$D925),)</f>
        <v/>
      </c>
    </row>
    <row r="926">
      <c r="A926" s="32">
        <f>IF(IFERROR($H926,0)*$J926&gt;0,$L926/86400+DATE(1970,1,1)+IF($L926*1&gt;=$G$5,$G$6,0),)</f>
        <v>0</v>
      </c>
      <c r="B926" s="22" t="e">
        <f>IF($A926&lt;&gt;"",$E926*$F926,)</f>
        <v>#VALUE!</v>
      </c>
      <c r="C926" s="12" t="str">
        <f>IF($A926&lt;&gt;"",MINIFS(Merchant!$A:$A,Merchant!$C:$C,$G$2),)</f>
        <v/>
      </c>
      <c r="D926" s="12" t="s">
        <f>IF($A926&lt;&gt;"",$K926,)</f>
      </c>
      <c r="E926" s="12" t="str">
        <v/>
      </c>
      <c r="F926" s="11" t="str">
        <f>IF($A926&lt;&gt;"",MAXIFS(Token!$C:$C,Token!$A:$A,$D926),)</f>
        <v/>
      </c>
    </row>
    <row r="927">
      <c r="A927" s="32">
        <f>IF(IFERROR($H927,0)*$J927&gt;0,$L927/86400+DATE(1970,1,1)+IF($L927*1&gt;=$G$5,$G$6,0),)</f>
        <v>0</v>
      </c>
      <c r="B927" s="22" t="e">
        <f>IF($A927&lt;&gt;"",$E927*$F927,)</f>
        <v>#VALUE!</v>
      </c>
      <c r="C927" s="12" t="str">
        <f>IF($A927&lt;&gt;"",MINIFS(Merchant!$A:$A,Merchant!$C:$C,$G$2),)</f>
        <v/>
      </c>
      <c r="D927" s="12" t="s">
        <f>IF($A927&lt;&gt;"",$K927,)</f>
      </c>
      <c r="E927" s="12" t="str">
        <v/>
      </c>
      <c r="F927" s="11" t="str">
        <f>IF($A927&lt;&gt;"",MAXIFS(Token!$C:$C,Token!$A:$A,$D927),)</f>
        <v/>
      </c>
    </row>
    <row r="928">
      <c r="A928" s="32">
        <f>IF(IFERROR($H928,0)*$J928&gt;0,$L928/86400+DATE(1970,1,1)+IF($L928*1&gt;=$G$5,$G$6,0),)</f>
        <v>0</v>
      </c>
      <c r="B928" s="22" t="e">
        <f>IF($A928&lt;&gt;"",$E928*$F928,)</f>
        <v>#VALUE!</v>
      </c>
      <c r="C928" s="12" t="str">
        <f>IF($A928&lt;&gt;"",MINIFS(Merchant!$A:$A,Merchant!$C:$C,$G$2),)</f>
        <v/>
      </c>
      <c r="D928" s="12" t="s">
        <f>IF($A928&lt;&gt;"",$K928,)</f>
      </c>
      <c r="E928" s="12" t="str">
        <v/>
      </c>
      <c r="F928" s="11" t="str">
        <f>IF($A928&lt;&gt;"",MAXIFS(Token!$C:$C,Token!$A:$A,$D928),)</f>
        <v/>
      </c>
    </row>
    <row r="929">
      <c r="A929" s="32">
        <f>IF(IFERROR($H929,0)*$J929&gt;0,$L929/86400+DATE(1970,1,1)+IF($L929*1&gt;=$G$5,$G$6,0),)</f>
        <v>0</v>
      </c>
      <c r="B929" s="22" t="e">
        <f>IF($A929&lt;&gt;"",$E929*$F929,)</f>
        <v>#VALUE!</v>
      </c>
      <c r="C929" s="12" t="str">
        <f>IF($A929&lt;&gt;"",MINIFS(Merchant!$A:$A,Merchant!$C:$C,$G$2),)</f>
        <v/>
      </c>
      <c r="D929" s="12" t="s">
        <f>IF($A929&lt;&gt;"",$K929,)</f>
      </c>
      <c r="E929" s="12" t="str">
        <v/>
      </c>
      <c r="F929" s="11" t="str">
        <f>IF($A929&lt;&gt;"",MAXIFS(Token!$C:$C,Token!$A:$A,$D929),)</f>
        <v/>
      </c>
    </row>
    <row r="930">
      <c r="A930" s="32">
        <f>IF(IFERROR($H930,0)*$J930&gt;0,$L930/86400+DATE(1970,1,1)+IF($L930*1&gt;=$G$5,$G$6,0),)</f>
        <v>0</v>
      </c>
      <c r="B930" s="22" t="e">
        <f>IF($A930&lt;&gt;"",$E930*$F930,)</f>
        <v>#VALUE!</v>
      </c>
      <c r="C930" s="12" t="str">
        <f>IF($A930&lt;&gt;"",MINIFS(Merchant!$A:$A,Merchant!$C:$C,$G$2),)</f>
        <v/>
      </c>
      <c r="D930" s="12" t="s">
        <f>IF($A930&lt;&gt;"",$K930,)</f>
      </c>
      <c r="E930" s="12" t="str">
        <v/>
      </c>
      <c r="F930" s="11" t="str">
        <f>IF($A930&lt;&gt;"",MAXIFS(Token!$C:$C,Token!$A:$A,$D930),)</f>
        <v/>
      </c>
    </row>
    <row r="931">
      <c r="A931" s="32">
        <f>IF(IFERROR($H931,0)*$J931&gt;0,$L931/86400+DATE(1970,1,1)+IF($L931*1&gt;=$G$5,$G$6,0),)</f>
        <v>0</v>
      </c>
      <c r="B931" s="22" t="e">
        <f>IF($A931&lt;&gt;"",$E931*$F931,)</f>
        <v>#VALUE!</v>
      </c>
      <c r="C931" s="12" t="str">
        <f>IF($A931&lt;&gt;"",MINIFS(Merchant!$A:$A,Merchant!$C:$C,$G$2),)</f>
        <v/>
      </c>
      <c r="D931" s="12" t="s">
        <f>IF($A931&lt;&gt;"",$K931,)</f>
      </c>
      <c r="E931" s="12" t="str">
        <v/>
      </c>
      <c r="F931" s="11" t="str">
        <f>IF($A931&lt;&gt;"",MAXIFS(Token!$C:$C,Token!$A:$A,$D931),)</f>
        <v/>
      </c>
    </row>
    <row r="932">
      <c r="A932" s="32">
        <f>IF(IFERROR($H932,0)*$J932&gt;0,$L932/86400+DATE(1970,1,1)+IF($L932*1&gt;=$G$5,$G$6,0),)</f>
        <v>0</v>
      </c>
      <c r="B932" s="22" t="e">
        <f>IF($A932&lt;&gt;"",$E932*$F932,)</f>
        <v>#VALUE!</v>
      </c>
      <c r="C932" s="12" t="str">
        <f>IF($A932&lt;&gt;"",MINIFS(Merchant!$A:$A,Merchant!$C:$C,$G$2),)</f>
        <v/>
      </c>
      <c r="D932" s="12" t="s">
        <f>IF($A932&lt;&gt;"",$K932,)</f>
      </c>
      <c r="E932" s="12" t="str">
        <v/>
      </c>
      <c r="F932" s="11" t="str">
        <f>IF($A932&lt;&gt;"",MAXIFS(Token!$C:$C,Token!$A:$A,$D932),)</f>
        <v/>
      </c>
    </row>
    <row r="933">
      <c r="A933" s="32">
        <f>IF(IFERROR($H933,0)*$J933&gt;0,$L933/86400+DATE(1970,1,1)+IF($L933*1&gt;=$G$5,$G$6,0),)</f>
        <v>0</v>
      </c>
      <c r="B933" s="22" t="e">
        <f>IF($A933&lt;&gt;"",$E933*$F933,)</f>
        <v>#VALUE!</v>
      </c>
      <c r="C933" s="12" t="str">
        <f>IF($A933&lt;&gt;"",MINIFS(Merchant!$A:$A,Merchant!$C:$C,$G$2),)</f>
        <v/>
      </c>
      <c r="D933" s="12" t="s">
        <f>IF($A933&lt;&gt;"",$K933,)</f>
      </c>
      <c r="E933" s="12" t="str">
        <v/>
      </c>
      <c r="F933" s="11" t="str">
        <f>IF($A933&lt;&gt;"",MAXIFS(Token!$C:$C,Token!$A:$A,$D933),)</f>
        <v/>
      </c>
    </row>
    <row r="934">
      <c r="A934" s="32">
        <f>IF(IFERROR($H934,0)*$J934&gt;0,$L934/86400+DATE(1970,1,1)+IF($L934*1&gt;=$G$5,$G$6,0),)</f>
        <v>0</v>
      </c>
      <c r="B934" s="22" t="e">
        <f>IF($A934&lt;&gt;"",$E934*$F934,)</f>
        <v>#VALUE!</v>
      </c>
      <c r="C934" s="12" t="str">
        <f>IF($A934&lt;&gt;"",MINIFS(Merchant!$A:$A,Merchant!$C:$C,$G$2),)</f>
        <v/>
      </c>
      <c r="D934" s="12" t="s">
        <f>IF($A934&lt;&gt;"",$K934,)</f>
      </c>
      <c r="E934" s="12" t="str">
        <v/>
      </c>
      <c r="F934" s="11" t="str">
        <f>IF($A934&lt;&gt;"",MAXIFS(Token!$C:$C,Token!$A:$A,$D934),)</f>
        <v/>
      </c>
    </row>
    <row r="935">
      <c r="A935" s="32">
        <f>IF(IFERROR($H935,0)*$J935&gt;0,$L935/86400+DATE(1970,1,1)+IF($L935*1&gt;=$G$5,$G$6,0),)</f>
        <v>0</v>
      </c>
      <c r="B935" s="22" t="e">
        <f>IF($A935&lt;&gt;"",$E935*$F935,)</f>
        <v>#VALUE!</v>
      </c>
      <c r="C935" s="12" t="str">
        <f>IF($A935&lt;&gt;"",MINIFS(Merchant!$A:$A,Merchant!$C:$C,$G$2),)</f>
        <v/>
      </c>
      <c r="D935" s="12" t="s">
        <f>IF($A935&lt;&gt;"",$K935,)</f>
      </c>
      <c r="E935" s="12" t="str">
        <v/>
      </c>
      <c r="F935" s="11" t="str">
        <f>IF($A935&lt;&gt;"",MAXIFS(Token!$C:$C,Token!$A:$A,$D935),)</f>
        <v/>
      </c>
    </row>
    <row r="936">
      <c r="A936" s="32">
        <f>IF(IFERROR($H936,0)*$J936&gt;0,$L936/86400+DATE(1970,1,1)+IF($L936*1&gt;=$G$5,$G$6,0),)</f>
        <v>0</v>
      </c>
      <c r="B936" s="22" t="e">
        <f>IF($A936&lt;&gt;"",$E936*$F936,)</f>
        <v>#VALUE!</v>
      </c>
      <c r="C936" s="12" t="str">
        <f>IF($A936&lt;&gt;"",MINIFS(Merchant!$A:$A,Merchant!$C:$C,$G$2),)</f>
        <v/>
      </c>
      <c r="D936" s="12" t="s">
        <f>IF($A936&lt;&gt;"",$K936,)</f>
      </c>
      <c r="E936" s="12" t="str">
        <v/>
      </c>
      <c r="F936" s="11" t="str">
        <f>IF($A936&lt;&gt;"",MAXIFS(Token!$C:$C,Token!$A:$A,$D936),)</f>
        <v/>
      </c>
    </row>
    <row r="937">
      <c r="A937" s="32">
        <f>IF(IFERROR($H937,0)*$J937&gt;0,$L937/86400+DATE(1970,1,1)+IF($L937*1&gt;=$G$5,$G$6,0),)</f>
        <v>0</v>
      </c>
      <c r="B937" s="22" t="e">
        <f>IF($A937&lt;&gt;"",$E937*$F937,)</f>
        <v>#VALUE!</v>
      </c>
      <c r="C937" s="12" t="str">
        <f>IF($A937&lt;&gt;"",MINIFS(Merchant!$A:$A,Merchant!$C:$C,$G$2),)</f>
        <v/>
      </c>
      <c r="D937" s="12" t="s">
        <f>IF($A937&lt;&gt;"",$K937,)</f>
      </c>
      <c r="E937" s="12" t="str">
        <v/>
      </c>
      <c r="F937" s="11" t="str">
        <f>IF($A937&lt;&gt;"",MAXIFS(Token!$C:$C,Token!$A:$A,$D937),)</f>
        <v/>
      </c>
    </row>
    <row r="938">
      <c r="A938" s="32">
        <f>IF(IFERROR($H938,0)*$J938&gt;0,$L938/86400+DATE(1970,1,1)+IF($L938*1&gt;=$G$5,$G$6,0),)</f>
        <v>0</v>
      </c>
      <c r="B938" s="22" t="e">
        <f>IF($A938&lt;&gt;"",$E938*$F938,)</f>
        <v>#VALUE!</v>
      </c>
      <c r="C938" s="12" t="str">
        <f>IF($A938&lt;&gt;"",MINIFS(Merchant!$A:$A,Merchant!$C:$C,$G$2),)</f>
        <v/>
      </c>
      <c r="D938" s="12" t="s">
        <f>IF($A938&lt;&gt;"",$K938,)</f>
      </c>
      <c r="E938" s="12" t="str">
        <v/>
      </c>
      <c r="F938" s="11" t="str">
        <f>IF($A938&lt;&gt;"",MAXIFS(Token!$C:$C,Token!$A:$A,$D938),)</f>
        <v/>
      </c>
    </row>
    <row r="939">
      <c r="A939" s="32">
        <f>IF(IFERROR($H939,0)*$J939&gt;0,$L939/86400+DATE(1970,1,1)+IF($L939*1&gt;=$G$5,$G$6,0),)</f>
        <v>0</v>
      </c>
      <c r="B939" s="22" t="e">
        <f>IF($A939&lt;&gt;"",$E939*$F939,)</f>
        <v>#VALUE!</v>
      </c>
      <c r="C939" s="12" t="str">
        <f>IF($A939&lt;&gt;"",MINIFS(Merchant!$A:$A,Merchant!$C:$C,$G$2),)</f>
        <v/>
      </c>
      <c r="D939" s="12" t="s">
        <f>IF($A939&lt;&gt;"",$K939,)</f>
      </c>
      <c r="E939" s="12" t="str">
        <v/>
      </c>
      <c r="F939" s="11" t="str">
        <f>IF($A939&lt;&gt;"",MAXIFS(Token!$C:$C,Token!$A:$A,$D939),)</f>
        <v/>
      </c>
    </row>
    <row r="940">
      <c r="A940" s="32">
        <f>IF(IFERROR($H940,0)*$J940&gt;0,$L940/86400+DATE(1970,1,1)+IF($L940*1&gt;=$G$5,$G$6,0),)</f>
        <v>0</v>
      </c>
      <c r="B940" s="22" t="e">
        <f>IF($A940&lt;&gt;"",$E940*$F940,)</f>
        <v>#VALUE!</v>
      </c>
      <c r="C940" s="12" t="str">
        <f>IF($A940&lt;&gt;"",MINIFS(Merchant!$A:$A,Merchant!$C:$C,$G$2),)</f>
        <v/>
      </c>
      <c r="D940" s="12" t="s">
        <f>IF($A940&lt;&gt;"",$K940,)</f>
      </c>
      <c r="E940" s="12" t="str">
        <v/>
      </c>
      <c r="F940" s="11" t="str">
        <f>IF($A940&lt;&gt;"",MAXIFS(Token!$C:$C,Token!$A:$A,$D940),)</f>
        <v/>
      </c>
    </row>
    <row r="941">
      <c r="A941" s="32">
        <f>IF(IFERROR($H941,0)*$J941&gt;0,$L941/86400+DATE(1970,1,1)+IF($L941*1&gt;=$G$5,$G$6,0),)</f>
        <v>0</v>
      </c>
      <c r="B941" s="22" t="e">
        <f>IF($A941&lt;&gt;"",$E941*$F941,)</f>
        <v>#VALUE!</v>
      </c>
      <c r="C941" s="12" t="str">
        <f>IF($A941&lt;&gt;"",MINIFS(Merchant!$A:$A,Merchant!$C:$C,$G$2),)</f>
        <v/>
      </c>
      <c r="D941" s="12" t="s">
        <f>IF($A941&lt;&gt;"",$K941,)</f>
      </c>
      <c r="E941" s="12" t="str">
        <v/>
      </c>
      <c r="F941" s="11" t="str">
        <f>IF($A941&lt;&gt;"",MAXIFS(Token!$C:$C,Token!$A:$A,$D941),)</f>
        <v/>
      </c>
    </row>
    <row r="942">
      <c r="A942" s="32">
        <f>IF(IFERROR($H942,0)*$J942&gt;0,$L942/86400+DATE(1970,1,1)+IF($L942*1&gt;=$G$5,$G$6,0),)</f>
        <v>0</v>
      </c>
      <c r="B942" s="22" t="e">
        <f>IF($A942&lt;&gt;"",$E942*$F942,)</f>
        <v>#VALUE!</v>
      </c>
      <c r="C942" s="12" t="str">
        <f>IF($A942&lt;&gt;"",MINIFS(Merchant!$A:$A,Merchant!$C:$C,$G$2),)</f>
        <v/>
      </c>
      <c r="D942" s="12" t="s">
        <f>IF($A942&lt;&gt;"",$K942,)</f>
      </c>
      <c r="E942" s="12" t="str">
        <v/>
      </c>
      <c r="F942" s="11" t="str">
        <f>IF($A942&lt;&gt;"",MAXIFS(Token!$C:$C,Token!$A:$A,$D942),)</f>
        <v/>
      </c>
    </row>
    <row r="943">
      <c r="A943" s="32">
        <f>IF(IFERROR($H943,0)*$J943&gt;0,$L943/86400+DATE(1970,1,1)+IF($L943*1&gt;=$G$5,$G$6,0),)</f>
        <v>0</v>
      </c>
      <c r="B943" s="22" t="e">
        <f>IF($A943&lt;&gt;"",$E943*$F943,)</f>
        <v>#VALUE!</v>
      </c>
      <c r="C943" s="12" t="str">
        <f>IF($A943&lt;&gt;"",MINIFS(Merchant!$A:$A,Merchant!$C:$C,$G$2),)</f>
        <v/>
      </c>
      <c r="D943" s="12" t="s">
        <f>IF($A943&lt;&gt;"",$K943,)</f>
      </c>
      <c r="E943" s="12" t="str">
        <v/>
      </c>
      <c r="F943" s="11" t="str">
        <f>IF($A943&lt;&gt;"",MAXIFS(Token!$C:$C,Token!$A:$A,$D943),)</f>
        <v/>
      </c>
    </row>
    <row r="944">
      <c r="A944" s="32">
        <f>IF(IFERROR($H944,0)*$J944&gt;0,$L944/86400+DATE(1970,1,1)+IF($L944*1&gt;=$G$5,$G$6,0),)</f>
        <v>0</v>
      </c>
      <c r="B944" s="22" t="e">
        <f>IF($A944&lt;&gt;"",$E944*$F944,)</f>
        <v>#VALUE!</v>
      </c>
      <c r="C944" s="12" t="str">
        <f>IF($A944&lt;&gt;"",MINIFS(Merchant!$A:$A,Merchant!$C:$C,$G$2),)</f>
        <v/>
      </c>
      <c r="D944" s="12" t="s">
        <f>IF($A944&lt;&gt;"",$K944,)</f>
      </c>
      <c r="E944" s="12" t="str">
        <v/>
      </c>
      <c r="F944" s="11" t="str">
        <f>IF($A944&lt;&gt;"",MAXIFS(Token!$C:$C,Token!$A:$A,$D944),)</f>
        <v/>
      </c>
    </row>
    <row r="945">
      <c r="A945" s="32">
        <f>IF(IFERROR($H945,0)*$J945&gt;0,$L945/86400+DATE(1970,1,1)+IF($L945*1&gt;=$G$5,$G$6,0),)</f>
        <v>0</v>
      </c>
      <c r="B945" s="22" t="e">
        <f>IF($A945&lt;&gt;"",$E945*$F945,)</f>
        <v>#VALUE!</v>
      </c>
      <c r="C945" s="12" t="str">
        <f>IF($A945&lt;&gt;"",MINIFS(Merchant!$A:$A,Merchant!$C:$C,$G$2),)</f>
        <v/>
      </c>
      <c r="D945" s="12" t="s">
        <f>IF($A945&lt;&gt;"",$K945,)</f>
      </c>
      <c r="E945" s="12" t="str">
        <v/>
      </c>
      <c r="F945" s="11" t="str">
        <f>IF($A945&lt;&gt;"",MAXIFS(Token!$C:$C,Token!$A:$A,$D945),)</f>
        <v/>
      </c>
    </row>
    <row r="946">
      <c r="A946" s="32">
        <f>IF(IFERROR($H946,0)*$J946&gt;0,$L946/86400+DATE(1970,1,1)+IF($L946*1&gt;=$G$5,$G$6,0),)</f>
        <v>0</v>
      </c>
      <c r="B946" s="22" t="e">
        <f>IF($A946&lt;&gt;"",$E946*$F946,)</f>
        <v>#VALUE!</v>
      </c>
      <c r="C946" s="12" t="str">
        <f>IF($A946&lt;&gt;"",MINIFS(Merchant!$A:$A,Merchant!$C:$C,$G$2),)</f>
        <v/>
      </c>
      <c r="D946" s="12" t="s">
        <f>IF($A946&lt;&gt;"",$K946,)</f>
      </c>
      <c r="E946" s="12" t="str">
        <v/>
      </c>
      <c r="F946" s="11" t="str">
        <f>IF($A946&lt;&gt;"",MAXIFS(Token!$C:$C,Token!$A:$A,$D946),)</f>
        <v/>
      </c>
    </row>
    <row r="947">
      <c r="A947" s="32">
        <f>IF(IFERROR($H947,0)*$J947&gt;0,$L947/86400+DATE(1970,1,1)+IF($L947*1&gt;=$G$5,$G$6,0),)</f>
        <v>0</v>
      </c>
      <c r="B947" s="22" t="e">
        <f>IF($A947&lt;&gt;"",$E947*$F947,)</f>
        <v>#VALUE!</v>
      </c>
      <c r="C947" s="12" t="str">
        <f>IF($A947&lt;&gt;"",MINIFS(Merchant!$A:$A,Merchant!$C:$C,$G$2),)</f>
        <v/>
      </c>
      <c r="D947" s="12" t="s">
        <f>IF($A947&lt;&gt;"",$K947,)</f>
      </c>
      <c r="E947" s="12" t="str">
        <v/>
      </c>
      <c r="F947" s="11" t="str">
        <f>IF($A947&lt;&gt;"",MAXIFS(Token!$C:$C,Token!$A:$A,$D947),)</f>
        <v/>
      </c>
    </row>
    <row r="948">
      <c r="A948" s="32">
        <f>IF(IFERROR($H948,0)*$J948&gt;0,$L948/86400+DATE(1970,1,1)+IF($L948*1&gt;=$G$5,$G$6,0),)</f>
        <v>0</v>
      </c>
      <c r="B948" s="22" t="e">
        <f>IF($A948&lt;&gt;"",$E948*$F948,)</f>
        <v>#VALUE!</v>
      </c>
      <c r="C948" s="12" t="str">
        <f>IF($A948&lt;&gt;"",MINIFS(Merchant!$A:$A,Merchant!$C:$C,$G$2),)</f>
        <v/>
      </c>
      <c r="D948" s="12" t="s">
        <f>IF($A948&lt;&gt;"",$K948,)</f>
      </c>
      <c r="E948" s="12" t="str">
        <v/>
      </c>
      <c r="F948" s="11" t="str">
        <f>IF($A948&lt;&gt;"",MAXIFS(Token!$C:$C,Token!$A:$A,$D948),)</f>
        <v/>
      </c>
    </row>
    <row r="949">
      <c r="A949" s="32">
        <f>IF(IFERROR($H949,0)*$J949&gt;0,$L949/86400+DATE(1970,1,1)+IF($L949*1&gt;=$G$5,$G$6,0),)</f>
        <v>0</v>
      </c>
      <c r="B949" s="22" t="e">
        <f>IF($A949&lt;&gt;"",$E949*$F949,)</f>
        <v>#VALUE!</v>
      </c>
      <c r="C949" s="12" t="str">
        <f>IF($A949&lt;&gt;"",MINIFS(Merchant!$A:$A,Merchant!$C:$C,$G$2),)</f>
        <v/>
      </c>
      <c r="D949" s="12" t="s">
        <f>IF($A949&lt;&gt;"",$K949,)</f>
      </c>
      <c r="E949" s="12" t="str">
        <v/>
      </c>
      <c r="F949" s="11" t="str">
        <f>IF($A949&lt;&gt;"",MAXIFS(Token!$C:$C,Token!$A:$A,$D949),)</f>
        <v/>
      </c>
    </row>
    <row r="950">
      <c r="A950" s="32">
        <f>IF(IFERROR($H950,0)*$J950&gt;0,$L950/86400+DATE(1970,1,1)+IF($L950*1&gt;=$G$5,$G$6,0),)</f>
        <v>0</v>
      </c>
      <c r="B950" s="22" t="e">
        <f>IF($A950&lt;&gt;"",$E950*$F950,)</f>
        <v>#VALUE!</v>
      </c>
      <c r="C950" s="12" t="str">
        <f>IF($A950&lt;&gt;"",MINIFS(Merchant!$A:$A,Merchant!$C:$C,$G$2),)</f>
        <v/>
      </c>
      <c r="D950" s="12" t="s">
        <f>IF($A950&lt;&gt;"",$K950,)</f>
      </c>
      <c r="E950" s="12" t="str">
        <v/>
      </c>
      <c r="F950" s="11" t="str">
        <f>IF($A950&lt;&gt;"",MAXIFS(Token!$C:$C,Token!$A:$A,$D950),)</f>
        <v/>
      </c>
    </row>
    <row r="951">
      <c r="A951" s="32">
        <f>IF(IFERROR($H951,0)*$J951&gt;0,$L951/86400+DATE(1970,1,1)+IF($L951*1&gt;=$G$5,$G$6,0),)</f>
        <v>0</v>
      </c>
      <c r="B951" s="22" t="e">
        <f>IF($A951&lt;&gt;"",$E951*$F951,)</f>
        <v>#VALUE!</v>
      </c>
      <c r="C951" s="12" t="str">
        <f>IF($A951&lt;&gt;"",MINIFS(Merchant!$A:$A,Merchant!$C:$C,$G$2),)</f>
        <v/>
      </c>
      <c r="D951" s="12" t="s">
        <f>IF($A951&lt;&gt;"",$K951,)</f>
      </c>
      <c r="E951" s="12" t="str">
        <v/>
      </c>
      <c r="F951" s="11" t="str">
        <f>IF($A951&lt;&gt;"",MAXIFS(Token!$C:$C,Token!$A:$A,$D951),)</f>
        <v/>
      </c>
    </row>
    <row r="952">
      <c r="A952" s="32">
        <f>IF(IFERROR($H952,0)*$J952&gt;0,$L952/86400+DATE(1970,1,1)+IF($L952*1&gt;=$G$5,$G$6,0),)</f>
        <v>0</v>
      </c>
      <c r="B952" s="22" t="e">
        <f>IF($A952&lt;&gt;"",$E952*$F952,)</f>
        <v>#VALUE!</v>
      </c>
      <c r="C952" s="12" t="str">
        <f>IF($A952&lt;&gt;"",MINIFS(Merchant!$A:$A,Merchant!$C:$C,$G$2),)</f>
        <v/>
      </c>
      <c r="D952" s="12" t="s">
        <f>IF($A952&lt;&gt;"",$K952,)</f>
      </c>
      <c r="E952" s="12" t="str">
        <v/>
      </c>
      <c r="F952" s="11" t="str">
        <f>IF($A952&lt;&gt;"",MAXIFS(Token!$C:$C,Token!$A:$A,$D952),)</f>
        <v/>
      </c>
    </row>
    <row r="953">
      <c r="A953" s="32">
        <f>IF(IFERROR($H953,0)*$J953&gt;0,$L953/86400+DATE(1970,1,1)+IF($L953*1&gt;=$G$5,$G$6,0),)</f>
        <v>0</v>
      </c>
      <c r="B953" s="22" t="e">
        <f>IF($A953&lt;&gt;"",$E953*$F953,)</f>
        <v>#VALUE!</v>
      </c>
      <c r="C953" s="12" t="str">
        <f>IF($A953&lt;&gt;"",MINIFS(Merchant!$A:$A,Merchant!$C:$C,$G$2),)</f>
        <v/>
      </c>
      <c r="D953" s="12" t="s">
        <f>IF($A953&lt;&gt;"",$K953,)</f>
      </c>
      <c r="E953" s="12" t="str">
        <v/>
      </c>
      <c r="F953" s="11" t="str">
        <f>IF($A953&lt;&gt;"",MAXIFS(Token!$C:$C,Token!$A:$A,$D953),)</f>
        <v/>
      </c>
    </row>
    <row r="954">
      <c r="A954" s="32">
        <f>IF(IFERROR($H954,0)*$J954&gt;0,$L954/86400+DATE(1970,1,1)+IF($L954*1&gt;=$G$5,$G$6,0),)</f>
        <v>0</v>
      </c>
      <c r="B954" s="22" t="e">
        <f>IF($A954&lt;&gt;"",$E954*$F954,)</f>
        <v>#VALUE!</v>
      </c>
      <c r="C954" s="12" t="str">
        <f>IF($A954&lt;&gt;"",MINIFS(Merchant!$A:$A,Merchant!$C:$C,$G$2),)</f>
        <v/>
      </c>
      <c r="D954" s="12" t="s">
        <f>IF($A954&lt;&gt;"",$K954,)</f>
      </c>
      <c r="E954" s="12" t="str">
        <v/>
      </c>
      <c r="F954" s="11" t="str">
        <f>IF($A954&lt;&gt;"",MAXIFS(Token!$C:$C,Token!$A:$A,$D954),)</f>
        <v/>
      </c>
    </row>
    <row r="955">
      <c r="A955" s="32">
        <f>IF(IFERROR($H955,0)*$J955&gt;0,$L955/86400+DATE(1970,1,1)+IF($L955*1&gt;=$G$5,$G$6,0),)</f>
        <v>0</v>
      </c>
      <c r="B955" s="22" t="e">
        <f>IF($A955&lt;&gt;"",$E955*$F955,)</f>
        <v>#VALUE!</v>
      </c>
      <c r="C955" s="12" t="str">
        <f>IF($A955&lt;&gt;"",MINIFS(Merchant!$A:$A,Merchant!$C:$C,$G$2),)</f>
        <v/>
      </c>
      <c r="D955" s="12" t="s">
        <f>IF($A955&lt;&gt;"",$K955,)</f>
      </c>
      <c r="E955" s="12" t="str">
        <v/>
      </c>
      <c r="F955" s="11" t="str">
        <f>IF($A955&lt;&gt;"",MAXIFS(Token!$C:$C,Token!$A:$A,$D955),)</f>
        <v/>
      </c>
    </row>
    <row r="956">
      <c r="A956" s="32">
        <f>IF(IFERROR($H956,0)*$J956&gt;0,$L956/86400+DATE(1970,1,1)+IF($L956*1&gt;=$G$5,$G$6,0),)</f>
        <v>0</v>
      </c>
      <c r="B956" s="22" t="e">
        <f>IF($A956&lt;&gt;"",$E956*$F956,)</f>
        <v>#VALUE!</v>
      </c>
      <c r="C956" s="12" t="str">
        <f>IF($A956&lt;&gt;"",MINIFS(Merchant!$A:$A,Merchant!$C:$C,$G$2),)</f>
        <v/>
      </c>
      <c r="D956" s="12" t="s">
        <f>IF($A956&lt;&gt;"",$K956,)</f>
      </c>
      <c r="E956" s="12" t="str">
        <v/>
      </c>
      <c r="F956" s="11" t="str">
        <f>IF($A956&lt;&gt;"",MAXIFS(Token!$C:$C,Token!$A:$A,$D956),)</f>
        <v/>
      </c>
    </row>
    <row r="957">
      <c r="A957" s="32">
        <f>IF(IFERROR($H957,0)*$J957&gt;0,$L957/86400+DATE(1970,1,1)+IF($L957*1&gt;=$G$5,$G$6,0),)</f>
        <v>0</v>
      </c>
      <c r="B957" s="22" t="e">
        <f>IF($A957&lt;&gt;"",$E957*$F957,)</f>
        <v>#VALUE!</v>
      </c>
      <c r="C957" s="12" t="str">
        <f>IF($A957&lt;&gt;"",MINIFS(Merchant!$A:$A,Merchant!$C:$C,$G$2),)</f>
        <v/>
      </c>
      <c r="D957" s="12" t="s">
        <f>IF($A957&lt;&gt;"",$K957,)</f>
      </c>
      <c r="E957" s="12" t="str">
        <v/>
      </c>
      <c r="F957" s="11" t="str">
        <f>IF($A957&lt;&gt;"",MAXIFS(Token!$C:$C,Token!$A:$A,$D957),)</f>
        <v/>
      </c>
    </row>
    <row r="958">
      <c r="A958" s="32">
        <f>IF(IFERROR($H958,0)*$J958&gt;0,$L958/86400+DATE(1970,1,1)+IF($L958*1&gt;=$G$5,$G$6,0),)</f>
        <v>0</v>
      </c>
      <c r="B958" s="22" t="e">
        <f>IF($A958&lt;&gt;"",$E958*$F958,)</f>
        <v>#VALUE!</v>
      </c>
      <c r="C958" s="12" t="str">
        <f>IF($A958&lt;&gt;"",MINIFS(Merchant!$A:$A,Merchant!$C:$C,$G$2),)</f>
        <v/>
      </c>
      <c r="D958" s="12" t="s">
        <f>IF($A958&lt;&gt;"",$K958,)</f>
      </c>
      <c r="E958" s="12" t="str">
        <v/>
      </c>
      <c r="F958" s="11" t="str">
        <f>IF($A958&lt;&gt;"",MAXIFS(Token!$C:$C,Token!$A:$A,$D958),)</f>
        <v/>
      </c>
    </row>
    <row r="959">
      <c r="A959" s="32">
        <f>IF(IFERROR($H959,0)*$J959&gt;0,$L959/86400+DATE(1970,1,1)+IF($L959*1&gt;=$G$5,$G$6,0),)</f>
        <v>0</v>
      </c>
      <c r="B959" s="22" t="e">
        <f>IF($A959&lt;&gt;"",$E959*$F959,)</f>
        <v>#VALUE!</v>
      </c>
      <c r="C959" s="12" t="str">
        <f>IF($A959&lt;&gt;"",MINIFS(Merchant!$A:$A,Merchant!$C:$C,$G$2),)</f>
        <v/>
      </c>
      <c r="D959" s="12" t="s">
        <f>IF($A959&lt;&gt;"",$K959,)</f>
      </c>
      <c r="E959" s="12" t="str">
        <v/>
      </c>
      <c r="F959" s="11" t="str">
        <f>IF($A959&lt;&gt;"",MAXIFS(Token!$C:$C,Token!$A:$A,$D959),)</f>
        <v/>
      </c>
    </row>
    <row r="960">
      <c r="A960" s="32">
        <f>IF(IFERROR($H960,0)*$J960&gt;0,$L960/86400+DATE(1970,1,1)+IF($L960*1&gt;=$G$5,$G$6,0),)</f>
        <v>0</v>
      </c>
      <c r="B960" s="22" t="e">
        <f>IF($A960&lt;&gt;"",$E960*$F960,)</f>
        <v>#VALUE!</v>
      </c>
      <c r="C960" s="12" t="str">
        <f>IF($A960&lt;&gt;"",MINIFS(Merchant!$A:$A,Merchant!$C:$C,$G$2),)</f>
        <v/>
      </c>
      <c r="D960" s="12" t="s">
        <f>IF($A960&lt;&gt;"",$K960,)</f>
      </c>
      <c r="E960" s="12" t="str">
        <v/>
      </c>
      <c r="F960" s="11" t="str">
        <f>IF($A960&lt;&gt;"",MAXIFS(Token!$C:$C,Token!$A:$A,$D960),)</f>
        <v/>
      </c>
    </row>
    <row r="961">
      <c r="A961" s="32">
        <f>IF(IFERROR($H961,0)*$J961&gt;0,$L961/86400+DATE(1970,1,1)+IF($L961*1&gt;=$G$5,$G$6,0),)</f>
        <v>0</v>
      </c>
      <c r="B961" s="22" t="e">
        <f>IF($A961&lt;&gt;"",$E961*$F961,)</f>
        <v>#VALUE!</v>
      </c>
      <c r="C961" s="12" t="str">
        <f>IF($A961&lt;&gt;"",MINIFS(Merchant!$A:$A,Merchant!$C:$C,$G$2),)</f>
        <v/>
      </c>
      <c r="D961" s="12" t="s">
        <f>IF($A961&lt;&gt;"",$K961,)</f>
      </c>
      <c r="E961" s="12" t="str">
        <v/>
      </c>
      <c r="F961" s="11" t="str">
        <f>IF($A961&lt;&gt;"",MAXIFS(Token!$C:$C,Token!$A:$A,$D961),)</f>
        <v/>
      </c>
    </row>
    <row r="962">
      <c r="A962" s="32">
        <f>IF(IFERROR($H962,0)*$J962&gt;0,$L962/86400+DATE(1970,1,1)+IF($L962*1&gt;=$G$5,$G$6,0),)</f>
        <v>0</v>
      </c>
      <c r="B962" s="22" t="e">
        <f>IF($A962&lt;&gt;"",$E962*$F962,)</f>
        <v>#VALUE!</v>
      </c>
      <c r="C962" s="12" t="str">
        <f>IF($A962&lt;&gt;"",MINIFS(Merchant!$A:$A,Merchant!$C:$C,$G$2),)</f>
        <v/>
      </c>
      <c r="D962" s="12" t="s">
        <f>IF($A962&lt;&gt;"",$K962,)</f>
      </c>
      <c r="E962" s="12" t="str">
        <v/>
      </c>
      <c r="F962" s="11" t="str">
        <f>IF($A962&lt;&gt;"",MAXIFS(Token!$C:$C,Token!$A:$A,$D962),)</f>
        <v/>
      </c>
    </row>
    <row r="963">
      <c r="A963" s="32">
        <f>IF(IFERROR($H963,0)*$J963&gt;0,$L963/86400+DATE(1970,1,1)+IF($L963*1&gt;=$G$5,$G$6,0),)</f>
        <v>0</v>
      </c>
      <c r="B963" s="22" t="e">
        <f>IF($A963&lt;&gt;"",$E963*$F963,)</f>
        <v>#VALUE!</v>
      </c>
      <c r="C963" s="12" t="str">
        <f>IF($A963&lt;&gt;"",MINIFS(Merchant!$A:$A,Merchant!$C:$C,$G$2),)</f>
        <v/>
      </c>
      <c r="D963" s="12" t="s">
        <f>IF($A963&lt;&gt;"",$K963,)</f>
      </c>
      <c r="E963" s="12" t="str">
        <v/>
      </c>
      <c r="F963" s="11" t="str">
        <f>IF($A963&lt;&gt;"",MAXIFS(Token!$C:$C,Token!$A:$A,$D963),)</f>
        <v/>
      </c>
    </row>
    <row r="964">
      <c r="A964" s="32">
        <f>IF(IFERROR($H964,0)*$J964&gt;0,$L964/86400+DATE(1970,1,1)+IF($L964*1&gt;=$G$5,$G$6,0),)</f>
        <v>0</v>
      </c>
      <c r="B964" s="22" t="e">
        <f>IF($A964&lt;&gt;"",$E964*$F964,)</f>
        <v>#VALUE!</v>
      </c>
      <c r="C964" s="12" t="str">
        <f>IF($A964&lt;&gt;"",MINIFS(Merchant!$A:$A,Merchant!$C:$C,$G$2),)</f>
        <v/>
      </c>
      <c r="D964" s="12" t="s">
        <f>IF($A964&lt;&gt;"",$K964,)</f>
      </c>
      <c r="E964" s="12" t="str">
        <v/>
      </c>
      <c r="F964" s="11" t="str">
        <f>IF($A964&lt;&gt;"",MAXIFS(Token!$C:$C,Token!$A:$A,$D964),)</f>
        <v/>
      </c>
    </row>
    <row r="965">
      <c r="A965" s="32">
        <f>IF(IFERROR($H965,0)*$J965&gt;0,$L965/86400+DATE(1970,1,1)+IF($L965*1&gt;=$G$5,$G$6,0),)</f>
        <v>0</v>
      </c>
      <c r="B965" s="22" t="e">
        <f>IF($A965&lt;&gt;"",$E965*$F965,)</f>
        <v>#VALUE!</v>
      </c>
      <c r="C965" s="12" t="str">
        <f>IF($A965&lt;&gt;"",MINIFS(Merchant!$A:$A,Merchant!$C:$C,$G$2),)</f>
        <v/>
      </c>
      <c r="D965" s="12" t="s">
        <f>IF($A965&lt;&gt;"",$K965,)</f>
      </c>
      <c r="E965" s="12" t="str">
        <v/>
      </c>
      <c r="F965" s="11" t="str">
        <f>IF($A965&lt;&gt;"",MAXIFS(Token!$C:$C,Token!$A:$A,$D965),)</f>
        <v/>
      </c>
    </row>
    <row r="966">
      <c r="A966" s="32">
        <f>IF(IFERROR($H966,0)*$J966&gt;0,$L966/86400+DATE(1970,1,1)+IF($L966*1&gt;=$G$5,$G$6,0),)</f>
        <v>0</v>
      </c>
      <c r="B966" s="22" t="e">
        <f>IF($A966&lt;&gt;"",$E966*$F966,)</f>
        <v>#VALUE!</v>
      </c>
      <c r="C966" s="12" t="str">
        <f>IF($A966&lt;&gt;"",MINIFS(Merchant!$A:$A,Merchant!$C:$C,$G$2),)</f>
        <v/>
      </c>
      <c r="D966" s="12" t="s">
        <f>IF($A966&lt;&gt;"",$K966,)</f>
      </c>
      <c r="E966" s="12" t="str">
        <v/>
      </c>
      <c r="F966" s="11" t="str">
        <f>IF($A966&lt;&gt;"",MAXIFS(Token!$C:$C,Token!$A:$A,$D966),)</f>
        <v/>
      </c>
    </row>
    <row r="967">
      <c r="A967" s="32">
        <f>IF(IFERROR($H967,0)*$J967&gt;0,$L967/86400+DATE(1970,1,1)+IF($L967*1&gt;=$G$5,$G$6,0),)</f>
        <v>0</v>
      </c>
      <c r="B967" s="22" t="e">
        <f>IF($A967&lt;&gt;"",$E967*$F967,)</f>
        <v>#VALUE!</v>
      </c>
      <c r="C967" s="12" t="str">
        <f>IF($A967&lt;&gt;"",MINIFS(Merchant!$A:$A,Merchant!$C:$C,$G$2),)</f>
        <v/>
      </c>
      <c r="D967" s="12" t="s">
        <f>IF($A967&lt;&gt;"",$K967,)</f>
      </c>
      <c r="E967" s="12" t="str">
        <v/>
      </c>
      <c r="F967" s="11" t="str">
        <f>IF($A967&lt;&gt;"",MAXIFS(Token!$C:$C,Token!$A:$A,$D967),)</f>
        <v/>
      </c>
    </row>
    <row r="968">
      <c r="A968" s="32">
        <f>IF(IFERROR($H968,0)*$J968&gt;0,$L968/86400+DATE(1970,1,1)+IF($L968*1&gt;=$G$5,$G$6,0),)</f>
        <v>0</v>
      </c>
      <c r="B968" s="22" t="e">
        <f>IF($A968&lt;&gt;"",$E968*$F968,)</f>
        <v>#VALUE!</v>
      </c>
      <c r="C968" s="12" t="str">
        <f>IF($A968&lt;&gt;"",MINIFS(Merchant!$A:$A,Merchant!$C:$C,$G$2),)</f>
        <v/>
      </c>
      <c r="D968" s="12" t="s">
        <f>IF($A968&lt;&gt;"",$K968,)</f>
      </c>
      <c r="E968" s="12" t="str">
        <v/>
      </c>
      <c r="F968" s="11" t="str">
        <f>IF($A968&lt;&gt;"",MAXIFS(Token!$C:$C,Token!$A:$A,$D968),)</f>
        <v/>
      </c>
    </row>
    <row r="969">
      <c r="A969" s="32">
        <f>IF(IFERROR($H969,0)*$J969&gt;0,$L969/86400+DATE(1970,1,1)+IF($L969*1&gt;=$G$5,$G$6,0),)</f>
        <v>0</v>
      </c>
      <c r="B969" s="22" t="e">
        <f>IF($A969&lt;&gt;"",$E969*$F969,)</f>
        <v>#VALUE!</v>
      </c>
      <c r="C969" s="12" t="str">
        <f>IF($A969&lt;&gt;"",MINIFS(Merchant!$A:$A,Merchant!$C:$C,$G$2),)</f>
        <v/>
      </c>
      <c r="D969" s="12" t="s">
        <f>IF($A969&lt;&gt;"",$K969,)</f>
      </c>
      <c r="E969" s="12" t="str">
        <v/>
      </c>
      <c r="F969" s="11" t="str">
        <f>IF($A969&lt;&gt;"",MAXIFS(Token!$C:$C,Token!$A:$A,$D969),)</f>
        <v/>
      </c>
    </row>
    <row r="970">
      <c r="A970" s="32">
        <f>IF(IFERROR($H970,0)*$J970&gt;0,$L970/86400+DATE(1970,1,1)+IF($L970*1&gt;=$G$5,$G$6,0),)</f>
        <v>0</v>
      </c>
      <c r="B970" s="22" t="e">
        <f>IF($A970&lt;&gt;"",$E970*$F970,)</f>
        <v>#VALUE!</v>
      </c>
      <c r="C970" s="12" t="str">
        <f>IF($A970&lt;&gt;"",MINIFS(Merchant!$A:$A,Merchant!$C:$C,$G$2),)</f>
        <v/>
      </c>
      <c r="D970" s="12" t="s">
        <f>IF($A970&lt;&gt;"",$K970,)</f>
      </c>
      <c r="E970" s="12" t="str">
        <v/>
      </c>
      <c r="F970" s="11" t="str">
        <f>IF($A970&lt;&gt;"",MAXIFS(Token!$C:$C,Token!$A:$A,$D970),)</f>
        <v/>
      </c>
    </row>
    <row r="971">
      <c r="A971" s="32">
        <f>IF(IFERROR($H971,0)*$J971&gt;0,$L971/86400+DATE(1970,1,1)+IF($L971*1&gt;=$G$5,$G$6,0),)</f>
        <v>0</v>
      </c>
      <c r="B971" s="22" t="e">
        <f>IF($A971&lt;&gt;"",$E971*$F971,)</f>
        <v>#VALUE!</v>
      </c>
      <c r="C971" s="12" t="str">
        <f>IF($A971&lt;&gt;"",MINIFS(Merchant!$A:$A,Merchant!$C:$C,$G$2),)</f>
        <v/>
      </c>
      <c r="D971" s="12" t="s">
        <f>IF($A971&lt;&gt;"",$K971,)</f>
      </c>
      <c r="E971" s="12" t="str">
        <v/>
      </c>
      <c r="F971" s="11" t="str">
        <f>IF($A971&lt;&gt;"",MAXIFS(Token!$C:$C,Token!$A:$A,$D971),)</f>
        <v/>
      </c>
    </row>
    <row r="972">
      <c r="A972" s="32">
        <f>IF(IFERROR($H972,0)*$J972&gt;0,$L972/86400+DATE(1970,1,1)+IF($L972*1&gt;=$G$5,$G$6,0),)</f>
        <v>0</v>
      </c>
      <c r="B972" s="22" t="e">
        <f>IF($A972&lt;&gt;"",$E972*$F972,)</f>
        <v>#VALUE!</v>
      </c>
      <c r="C972" s="12" t="str">
        <f>IF($A972&lt;&gt;"",MINIFS(Merchant!$A:$A,Merchant!$C:$C,$G$2),)</f>
        <v/>
      </c>
      <c r="D972" s="12" t="s">
        <f>IF($A972&lt;&gt;"",$K972,)</f>
      </c>
      <c r="E972" s="12" t="str">
        <v/>
      </c>
      <c r="F972" s="11" t="str">
        <f>IF($A972&lt;&gt;"",MAXIFS(Token!$C:$C,Token!$A:$A,$D972),)</f>
        <v/>
      </c>
    </row>
    <row r="973">
      <c r="A973" s="32">
        <f>IF(IFERROR($H973,0)*$J973&gt;0,$L973/86400+DATE(1970,1,1)+IF($L973*1&gt;=$G$5,$G$6,0),)</f>
        <v>0</v>
      </c>
      <c r="B973" s="22" t="e">
        <f>IF($A973&lt;&gt;"",$E973*$F973,)</f>
        <v>#VALUE!</v>
      </c>
      <c r="C973" s="12" t="str">
        <f>IF($A973&lt;&gt;"",MINIFS(Merchant!$A:$A,Merchant!$C:$C,$G$2),)</f>
        <v/>
      </c>
      <c r="D973" s="12" t="s">
        <f>IF($A973&lt;&gt;"",$K973,)</f>
      </c>
      <c r="E973" s="12" t="str">
        <v/>
      </c>
      <c r="F973" s="11" t="str">
        <f>IF($A973&lt;&gt;"",MAXIFS(Token!$C:$C,Token!$A:$A,$D973),)</f>
        <v/>
      </c>
    </row>
    <row r="974">
      <c r="A974" s="32">
        <f>IF(IFERROR($H974,0)*$J974&gt;0,$L974/86400+DATE(1970,1,1)+IF($L974*1&gt;=$G$5,$G$6,0),)</f>
        <v>0</v>
      </c>
      <c r="B974" s="22" t="e">
        <f>IF($A974&lt;&gt;"",$E974*$F974,)</f>
        <v>#VALUE!</v>
      </c>
      <c r="C974" s="12" t="str">
        <f>IF($A974&lt;&gt;"",MINIFS(Merchant!$A:$A,Merchant!$C:$C,$G$2),)</f>
        <v/>
      </c>
      <c r="D974" s="12" t="s">
        <f>IF($A974&lt;&gt;"",$K974,)</f>
      </c>
      <c r="E974" s="12" t="str">
        <v/>
      </c>
      <c r="F974" s="11" t="str">
        <f>IF($A974&lt;&gt;"",MAXIFS(Token!$C:$C,Token!$A:$A,$D974),)</f>
        <v/>
      </c>
    </row>
    <row r="975">
      <c r="A975" s="32">
        <f>IF(IFERROR($H975,0)*$J975&gt;0,$L975/86400+DATE(1970,1,1)+IF($L975*1&gt;=$G$5,$G$6,0),)</f>
        <v>0</v>
      </c>
      <c r="B975" s="22" t="e">
        <f>IF($A975&lt;&gt;"",$E975*$F975,)</f>
        <v>#VALUE!</v>
      </c>
      <c r="C975" s="12" t="str">
        <f>IF($A975&lt;&gt;"",MINIFS(Merchant!$A:$A,Merchant!$C:$C,$G$2),)</f>
        <v/>
      </c>
      <c r="D975" s="12" t="s">
        <f>IF($A975&lt;&gt;"",$K975,)</f>
      </c>
      <c r="E975" s="12" t="str">
        <v/>
      </c>
      <c r="F975" s="11" t="str">
        <f>IF($A975&lt;&gt;"",MAXIFS(Token!$C:$C,Token!$A:$A,$D975),)</f>
        <v/>
      </c>
    </row>
    <row r="976">
      <c r="A976" s="32">
        <f>IF(IFERROR($H976,0)*$J976&gt;0,$L976/86400+DATE(1970,1,1)+IF($L976*1&gt;=$G$5,$G$6,0),)</f>
        <v>0</v>
      </c>
      <c r="B976" s="22" t="e">
        <f>IF($A976&lt;&gt;"",$E976*$F976,)</f>
        <v>#VALUE!</v>
      </c>
      <c r="C976" s="12" t="str">
        <f>IF($A976&lt;&gt;"",MINIFS(Merchant!$A:$A,Merchant!$C:$C,$G$2),)</f>
        <v/>
      </c>
      <c r="D976" s="12" t="s">
        <f>IF($A976&lt;&gt;"",$K976,)</f>
      </c>
      <c r="E976" s="12" t="str">
        <v/>
      </c>
      <c r="F976" s="11" t="str">
        <f>IF($A976&lt;&gt;"",MAXIFS(Token!$C:$C,Token!$A:$A,$D976),)</f>
        <v/>
      </c>
    </row>
    <row r="977">
      <c r="A977" s="32">
        <f>IF(IFERROR($H977,0)*$J977&gt;0,$L977/86400+DATE(1970,1,1)+IF($L977*1&gt;=$G$5,$G$6,0),)</f>
        <v>0</v>
      </c>
      <c r="B977" s="22" t="e">
        <f>IF($A977&lt;&gt;"",$E977*$F977,)</f>
        <v>#VALUE!</v>
      </c>
      <c r="C977" s="12" t="str">
        <f>IF($A977&lt;&gt;"",MINIFS(Merchant!$A:$A,Merchant!$C:$C,$G$2),)</f>
        <v/>
      </c>
      <c r="D977" s="12" t="s">
        <f>IF($A977&lt;&gt;"",$K977,)</f>
      </c>
      <c r="E977" s="12" t="str">
        <v/>
      </c>
      <c r="F977" s="11" t="str">
        <f>IF($A977&lt;&gt;"",MAXIFS(Token!$C:$C,Token!$A:$A,$D977),)</f>
        <v/>
      </c>
    </row>
    <row r="978">
      <c r="A978" s="32">
        <f>IF(IFERROR($H978,0)*$J978&gt;0,$L978/86400+DATE(1970,1,1)+IF($L978*1&gt;=$G$5,$G$6,0),)</f>
        <v>0</v>
      </c>
      <c r="B978" s="22" t="e">
        <f>IF($A978&lt;&gt;"",$E978*$F978,)</f>
        <v>#VALUE!</v>
      </c>
      <c r="C978" s="12" t="str">
        <f>IF($A978&lt;&gt;"",MINIFS(Merchant!$A:$A,Merchant!$C:$C,$G$2),)</f>
        <v/>
      </c>
      <c r="D978" s="12" t="s">
        <f>IF($A978&lt;&gt;"",$K978,)</f>
      </c>
      <c r="E978" s="12" t="str">
        <v/>
      </c>
      <c r="F978" s="11" t="str">
        <f>IF($A978&lt;&gt;"",MAXIFS(Token!$C:$C,Token!$A:$A,$D978),)</f>
        <v/>
      </c>
    </row>
    <row r="979">
      <c r="A979" s="32">
        <f>IF(IFERROR($H979,0)*$J979&gt;0,$L979/86400+DATE(1970,1,1)+IF($L979*1&gt;=$G$5,$G$6,0),)</f>
        <v>0</v>
      </c>
      <c r="B979" s="22" t="e">
        <f>IF($A979&lt;&gt;"",$E979*$F979,)</f>
        <v>#VALUE!</v>
      </c>
      <c r="C979" s="12" t="str">
        <f>IF($A979&lt;&gt;"",MINIFS(Merchant!$A:$A,Merchant!$C:$C,$G$2),)</f>
        <v/>
      </c>
      <c r="D979" s="12" t="s">
        <f>IF($A979&lt;&gt;"",$K979,)</f>
      </c>
      <c r="E979" s="12" t="str">
        <v/>
      </c>
      <c r="F979" s="11" t="str">
        <f>IF($A979&lt;&gt;"",MAXIFS(Token!$C:$C,Token!$A:$A,$D979),)</f>
        <v/>
      </c>
    </row>
    <row r="980">
      <c r="A980" s="32">
        <f>IF(IFERROR($H980,0)*$J980&gt;0,$L980/86400+DATE(1970,1,1)+IF($L980*1&gt;=$G$5,$G$6,0),)</f>
        <v>0</v>
      </c>
      <c r="B980" s="22" t="e">
        <f>IF($A980&lt;&gt;"",$E980*$F980,)</f>
        <v>#VALUE!</v>
      </c>
      <c r="C980" s="12" t="str">
        <f>IF($A980&lt;&gt;"",MINIFS(Merchant!$A:$A,Merchant!$C:$C,$G$2),)</f>
        <v/>
      </c>
      <c r="D980" s="12" t="s">
        <f>IF($A980&lt;&gt;"",$K980,)</f>
      </c>
      <c r="E980" s="12" t="str">
        <v/>
      </c>
      <c r="F980" s="11" t="str">
        <f>IF($A980&lt;&gt;"",MAXIFS(Token!$C:$C,Token!$A:$A,$D980),)</f>
        <v/>
      </c>
    </row>
    <row r="981">
      <c r="A981" s="32">
        <f>IF(IFERROR($H981,0)*$J981&gt;0,$L981/86400+DATE(1970,1,1)+IF($L981*1&gt;=$G$5,$G$6,0),)</f>
        <v>0</v>
      </c>
      <c r="B981" s="22" t="e">
        <f>IF($A981&lt;&gt;"",$E981*$F981,)</f>
        <v>#VALUE!</v>
      </c>
      <c r="C981" s="12" t="str">
        <f>IF($A981&lt;&gt;"",MINIFS(Merchant!$A:$A,Merchant!$C:$C,$G$2),)</f>
        <v/>
      </c>
      <c r="D981" s="12" t="s">
        <f>IF($A981&lt;&gt;"",$K981,)</f>
      </c>
      <c r="E981" s="12" t="str">
        <v/>
      </c>
      <c r="F981" s="11" t="str">
        <f>IF($A981&lt;&gt;"",MAXIFS(Token!$C:$C,Token!$A:$A,$D981),)</f>
        <v/>
      </c>
    </row>
    <row r="982">
      <c r="A982" s="32">
        <f>IF(IFERROR($H982,0)*$J982&gt;0,$L982/86400+DATE(1970,1,1)+IF($L982*1&gt;=$G$5,$G$6,0),)</f>
        <v>0</v>
      </c>
      <c r="B982" s="22" t="e">
        <f>IF($A982&lt;&gt;"",$E982*$F982,)</f>
        <v>#VALUE!</v>
      </c>
      <c r="C982" s="12" t="str">
        <f>IF($A982&lt;&gt;"",MINIFS(Merchant!$A:$A,Merchant!$C:$C,$G$2),)</f>
        <v/>
      </c>
      <c r="D982" s="12" t="s">
        <f>IF($A982&lt;&gt;"",$K982,)</f>
      </c>
      <c r="E982" s="12" t="str">
        <v/>
      </c>
      <c r="F982" s="11" t="str">
        <f>IF($A982&lt;&gt;"",MAXIFS(Token!$C:$C,Token!$A:$A,$D982),)</f>
        <v/>
      </c>
    </row>
    <row r="983">
      <c r="A983" s="32">
        <f>IF(IFERROR($H983,0)*$J983&gt;0,$L983/86400+DATE(1970,1,1)+IF($L983*1&gt;=$G$5,$G$6,0),)</f>
        <v>0</v>
      </c>
      <c r="B983" s="22" t="e">
        <f>IF($A983&lt;&gt;"",$E983*$F983,)</f>
        <v>#VALUE!</v>
      </c>
      <c r="C983" s="12" t="str">
        <f>IF($A983&lt;&gt;"",MINIFS(Merchant!$A:$A,Merchant!$C:$C,$G$2),)</f>
        <v/>
      </c>
      <c r="D983" s="12" t="s">
        <f>IF($A983&lt;&gt;"",$K983,)</f>
      </c>
      <c r="E983" s="12" t="str">
        <v/>
      </c>
      <c r="F983" s="11" t="str">
        <f>IF($A983&lt;&gt;"",MAXIFS(Token!$C:$C,Token!$A:$A,$D983),)</f>
        <v/>
      </c>
    </row>
    <row r="984">
      <c r="A984" s="32">
        <f>IF(IFERROR($H984,0)*$J984&gt;0,$L984/86400+DATE(1970,1,1)+IF($L984*1&gt;=$G$5,$G$6,0),)</f>
        <v>0</v>
      </c>
      <c r="B984" s="22" t="e">
        <f>IF($A984&lt;&gt;"",$E984*$F984,)</f>
        <v>#VALUE!</v>
      </c>
      <c r="C984" s="12" t="str">
        <f>IF($A984&lt;&gt;"",MINIFS(Merchant!$A:$A,Merchant!$C:$C,$G$2),)</f>
        <v/>
      </c>
      <c r="D984" s="12" t="s">
        <f>IF($A984&lt;&gt;"",$K984,)</f>
      </c>
      <c r="E984" s="12" t="str">
        <v/>
      </c>
      <c r="F984" s="11" t="str">
        <f>IF($A984&lt;&gt;"",MAXIFS(Token!$C:$C,Token!$A:$A,$D984),)</f>
        <v/>
      </c>
    </row>
    <row r="985">
      <c r="A985" s="32">
        <f>IF(IFERROR($H985,0)*$J985&gt;0,$L985/86400+DATE(1970,1,1)+IF($L985*1&gt;=$G$5,$G$6,0),)</f>
        <v>0</v>
      </c>
      <c r="B985" s="22" t="e">
        <f>IF($A985&lt;&gt;"",$E985*$F985,)</f>
        <v>#VALUE!</v>
      </c>
      <c r="C985" s="12" t="str">
        <f>IF($A985&lt;&gt;"",MINIFS(Merchant!$A:$A,Merchant!$C:$C,$G$2),)</f>
        <v/>
      </c>
      <c r="D985" s="12" t="s">
        <f>IF($A985&lt;&gt;"",$K985,)</f>
      </c>
      <c r="E985" s="12" t="str">
        <v/>
      </c>
      <c r="F985" s="11" t="str">
        <f>IF($A985&lt;&gt;"",MAXIFS(Token!$C:$C,Token!$A:$A,$D985),)</f>
        <v/>
      </c>
    </row>
    <row r="986">
      <c r="A986" s="32">
        <f>IF(IFERROR($H986,0)*$J986&gt;0,$L986/86400+DATE(1970,1,1)+IF($L986*1&gt;=$G$5,$G$6,0),)</f>
        <v>0</v>
      </c>
      <c r="B986" s="22" t="e">
        <f>IF($A986&lt;&gt;"",$E986*$F986,)</f>
        <v>#VALUE!</v>
      </c>
      <c r="C986" s="12" t="str">
        <f>IF($A986&lt;&gt;"",MINIFS(Merchant!$A:$A,Merchant!$C:$C,$G$2),)</f>
        <v/>
      </c>
      <c r="D986" s="12" t="s">
        <f>IF($A986&lt;&gt;"",$K986,)</f>
      </c>
      <c r="E986" s="12" t="str">
        <v/>
      </c>
      <c r="F986" s="11" t="str">
        <f>IF($A986&lt;&gt;"",MAXIFS(Token!$C:$C,Token!$A:$A,$D986),)</f>
        <v/>
      </c>
    </row>
    <row r="987">
      <c r="A987" s="32">
        <f>IF(IFERROR($H987,0)*$J987&gt;0,$L987/86400+DATE(1970,1,1)+IF($L987*1&gt;=$G$5,$G$6,0),)</f>
        <v>0</v>
      </c>
      <c r="B987" s="22" t="e">
        <f>IF($A987&lt;&gt;"",$E987*$F987,)</f>
        <v>#VALUE!</v>
      </c>
      <c r="C987" s="12" t="str">
        <f>IF($A987&lt;&gt;"",MINIFS(Merchant!$A:$A,Merchant!$C:$C,$G$2),)</f>
        <v/>
      </c>
      <c r="D987" s="12" t="s">
        <f>IF($A987&lt;&gt;"",$K987,)</f>
      </c>
      <c r="E987" s="12" t="str">
        <v/>
      </c>
      <c r="F987" s="11" t="str">
        <f>IF($A987&lt;&gt;"",MAXIFS(Token!$C:$C,Token!$A:$A,$D987),)</f>
        <v/>
      </c>
    </row>
    <row r="988">
      <c r="A988" s="32">
        <f>IF(IFERROR($H988,0)*$J988&gt;0,$L988/86400+DATE(1970,1,1)+IF($L988*1&gt;=$G$5,$G$6,0),)</f>
        <v>0</v>
      </c>
      <c r="B988" s="22" t="e">
        <f>IF($A988&lt;&gt;"",$E988*$F988,)</f>
        <v>#VALUE!</v>
      </c>
      <c r="C988" s="12" t="str">
        <f>IF($A988&lt;&gt;"",MINIFS(Merchant!$A:$A,Merchant!$C:$C,$G$2),)</f>
        <v/>
      </c>
      <c r="D988" s="12" t="s">
        <f>IF($A988&lt;&gt;"",$K988,)</f>
      </c>
      <c r="E988" s="12" t="str">
        <v/>
      </c>
      <c r="F988" s="11" t="str">
        <f>IF($A988&lt;&gt;"",MAXIFS(Token!$C:$C,Token!$A:$A,$D988),)</f>
        <v/>
      </c>
    </row>
    <row r="989">
      <c r="A989" s="32">
        <f>IF(IFERROR($H989,0)*$J989&gt;0,$L989/86400+DATE(1970,1,1)+IF($L989*1&gt;=$G$5,$G$6,0),)</f>
        <v>0</v>
      </c>
      <c r="B989" s="22" t="e">
        <f>IF($A989&lt;&gt;"",$E989*$F989,)</f>
        <v>#VALUE!</v>
      </c>
      <c r="C989" s="12" t="str">
        <f>IF($A989&lt;&gt;"",MINIFS(Merchant!$A:$A,Merchant!$C:$C,$G$2),)</f>
        <v/>
      </c>
      <c r="D989" s="12" t="s">
        <f>IF($A989&lt;&gt;"",$K989,)</f>
      </c>
      <c r="E989" s="12" t="str">
        <v/>
      </c>
      <c r="F989" s="11" t="str">
        <f>IF($A989&lt;&gt;"",MAXIFS(Token!$C:$C,Token!$A:$A,$D989),)</f>
        <v/>
      </c>
    </row>
    <row r="990">
      <c r="A990" s="32">
        <f>IF(IFERROR($H990,0)*$J990&gt;0,$L990/86400+DATE(1970,1,1)+IF($L990*1&gt;=$G$5,$G$6,0),)</f>
        <v>0</v>
      </c>
      <c r="B990" s="22" t="e">
        <f>IF($A990&lt;&gt;"",$E990*$F990,)</f>
        <v>#VALUE!</v>
      </c>
      <c r="C990" s="12" t="str">
        <f>IF($A990&lt;&gt;"",MINIFS(Merchant!$A:$A,Merchant!$C:$C,$G$2),)</f>
        <v/>
      </c>
      <c r="D990" s="12" t="s">
        <f>IF($A990&lt;&gt;"",$K990,)</f>
      </c>
      <c r="E990" s="12" t="str">
        <v/>
      </c>
      <c r="F990" s="11" t="str">
        <f>IF($A990&lt;&gt;"",MAXIFS(Token!$C:$C,Token!$A:$A,$D990),)</f>
        <v/>
      </c>
    </row>
    <row r="991">
      <c r="A991" s="32">
        <f>IF(IFERROR($H991,0)*$J991&gt;0,$L991/86400+DATE(1970,1,1)+IF($L991*1&gt;=$G$5,$G$6,0),)</f>
        <v>0</v>
      </c>
      <c r="B991" s="22" t="e">
        <f>IF($A991&lt;&gt;"",$E991*$F991,)</f>
        <v>#VALUE!</v>
      </c>
      <c r="C991" s="12" t="str">
        <f>IF($A991&lt;&gt;"",MINIFS(Merchant!$A:$A,Merchant!$C:$C,$G$2),)</f>
        <v/>
      </c>
      <c r="D991" s="12" t="s">
        <f>IF($A991&lt;&gt;"",$K991,)</f>
      </c>
      <c r="E991" s="12" t="str">
        <v/>
      </c>
      <c r="F991" s="11" t="str">
        <f>IF($A991&lt;&gt;"",MAXIFS(Token!$C:$C,Token!$A:$A,$D991),)</f>
        <v/>
      </c>
    </row>
    <row r="992">
      <c r="A992" s="32">
        <f>IF(IFERROR($H992,0)*$J992&gt;0,$L992/86400+DATE(1970,1,1)+IF($L992*1&gt;=$G$5,$G$6,0),)</f>
        <v>0</v>
      </c>
      <c r="B992" s="22" t="e">
        <f>IF($A992&lt;&gt;"",$E992*$F992,)</f>
        <v>#VALUE!</v>
      </c>
      <c r="C992" s="12" t="str">
        <f>IF($A992&lt;&gt;"",MINIFS(Merchant!$A:$A,Merchant!$C:$C,$G$2),)</f>
        <v/>
      </c>
      <c r="D992" s="12" t="s">
        <f>IF($A992&lt;&gt;"",$K992,)</f>
      </c>
      <c r="E992" s="12" t="str">
        <v/>
      </c>
      <c r="F992" s="11" t="str">
        <f>IF($A992&lt;&gt;"",MAXIFS(Token!$C:$C,Token!$A:$A,$D992),)</f>
        <v/>
      </c>
    </row>
    <row r="993">
      <c r="A993" s="32">
        <f>IF(IFERROR($H993,0)*$J993&gt;0,$L993/86400+DATE(1970,1,1)+IF($L993*1&gt;=$G$5,$G$6,0),)</f>
        <v>0</v>
      </c>
      <c r="B993" s="22" t="e">
        <f>IF($A993&lt;&gt;"",$E993*$F993,)</f>
        <v>#VALUE!</v>
      </c>
      <c r="C993" s="12" t="str">
        <f>IF($A993&lt;&gt;"",MINIFS(Merchant!$A:$A,Merchant!$C:$C,$G$2),)</f>
        <v/>
      </c>
      <c r="D993" s="12" t="s">
        <f>IF($A993&lt;&gt;"",$K993,)</f>
      </c>
      <c r="E993" s="12" t="str">
        <v/>
      </c>
      <c r="F993" s="11" t="str">
        <f>IF($A993&lt;&gt;"",MAXIFS(Token!$C:$C,Token!$A:$A,$D993),)</f>
        <v/>
      </c>
    </row>
    <row r="994">
      <c r="A994" s="32">
        <f>IF(IFERROR($H994,0)*$J994&gt;0,$L994/86400+DATE(1970,1,1)+IF($L994*1&gt;=$G$5,$G$6,0),)</f>
        <v>0</v>
      </c>
      <c r="B994" s="22" t="e">
        <f>IF($A994&lt;&gt;"",$E994*$F994,)</f>
        <v>#VALUE!</v>
      </c>
      <c r="C994" s="12" t="str">
        <f>IF($A994&lt;&gt;"",MINIFS(Merchant!$A:$A,Merchant!$C:$C,$G$2),)</f>
        <v/>
      </c>
      <c r="D994" s="12" t="s">
        <f>IF($A994&lt;&gt;"",$K994,)</f>
      </c>
      <c r="E994" s="12" t="str">
        <v/>
      </c>
      <c r="F994" s="11" t="str">
        <f>IF($A994&lt;&gt;"",MAXIFS(Token!$C:$C,Token!$A:$A,$D994),)</f>
        <v/>
      </c>
    </row>
    <row r="995">
      <c r="A995" s="32">
        <f>IF(IFERROR($H995,0)*$J995&gt;0,$L995/86400+DATE(1970,1,1)+IF($L995*1&gt;=$G$5,$G$6,0),)</f>
        <v>0</v>
      </c>
      <c r="B995" s="22" t="e">
        <f>IF($A995&lt;&gt;"",$E995*$F995,)</f>
        <v>#VALUE!</v>
      </c>
      <c r="C995" s="12" t="str">
        <f>IF($A995&lt;&gt;"",MINIFS(Merchant!$A:$A,Merchant!$C:$C,$G$2),)</f>
        <v/>
      </c>
      <c r="D995" s="12" t="s">
        <f>IF($A995&lt;&gt;"",$K995,)</f>
      </c>
      <c r="E995" s="12" t="str">
        <v/>
      </c>
      <c r="F995" s="11" t="str">
        <f>IF($A995&lt;&gt;"",MAXIFS(Token!$C:$C,Token!$A:$A,$D995),)</f>
        <v/>
      </c>
    </row>
    <row r="996">
      <c r="A996" s="32">
        <f>IF(IFERROR($H996,0)*$J996&gt;0,$L996/86400+DATE(1970,1,1)+IF($L996*1&gt;=$G$5,$G$6,0),)</f>
        <v>0</v>
      </c>
      <c r="B996" s="22" t="e">
        <f>IF($A996&lt;&gt;"",$E996*$F996,)</f>
        <v>#VALUE!</v>
      </c>
      <c r="C996" s="12" t="str">
        <f>IF($A996&lt;&gt;"",MINIFS(Merchant!$A:$A,Merchant!$C:$C,$G$2),)</f>
        <v/>
      </c>
      <c r="D996" s="12" t="s">
        <f>IF($A996&lt;&gt;"",$K996,)</f>
      </c>
      <c r="E996" s="12" t="str">
        <v/>
      </c>
      <c r="F996" s="11" t="str">
        <f>IF($A996&lt;&gt;"",MAXIFS(Token!$C:$C,Token!$A:$A,$D996),)</f>
        <v/>
      </c>
    </row>
    <row r="997">
      <c r="A997" s="32">
        <f>IF(IFERROR($H997,0)*$J997&gt;0,$L997/86400+DATE(1970,1,1)+IF($L997*1&gt;=$G$5,$G$6,0),)</f>
        <v>0</v>
      </c>
      <c r="B997" s="22" t="e">
        <f>IF($A997&lt;&gt;"",$E997*$F997,)</f>
        <v>#VALUE!</v>
      </c>
      <c r="C997" s="12" t="str">
        <f>IF($A997&lt;&gt;"",MINIFS(Merchant!$A:$A,Merchant!$C:$C,$G$2),)</f>
        <v/>
      </c>
      <c r="D997" s="12" t="s">
        <f>IF($A997&lt;&gt;"",$K997,)</f>
      </c>
      <c r="E997" s="12" t="str">
        <v/>
      </c>
      <c r="F997" s="11" t="str">
        <f>IF($A997&lt;&gt;"",MAXIFS(Token!$C:$C,Token!$A:$A,$D997),)</f>
        <v/>
      </c>
    </row>
    <row r="998">
      <c r="A998" s="32">
        <f>IF(IFERROR($H998,0)*$J998&gt;0,$L998/86400+DATE(1970,1,1)+IF($L998*1&gt;=$G$5,$G$6,0),)</f>
        <v>0</v>
      </c>
      <c r="B998" s="22" t="e">
        <f>IF($A998&lt;&gt;"",$E998*$F998,)</f>
        <v>#VALUE!</v>
      </c>
      <c r="C998" s="12" t="str">
        <f>IF($A998&lt;&gt;"",MINIFS(Merchant!$A:$A,Merchant!$C:$C,$G$2),)</f>
        <v/>
      </c>
      <c r="D998" s="12" t="s">
        <f>IF($A998&lt;&gt;"",$K998,)</f>
      </c>
      <c r="E998" s="12" t="str">
        <v/>
      </c>
      <c r="F998" s="11" t="str">
        <f>IF($A998&lt;&gt;"",MAXIFS(Token!$C:$C,Token!$A:$A,$D998),)</f>
        <v/>
      </c>
    </row>
    <row r="999">
      <c r="A999" s="32">
        <f>IF(IFERROR($H999,0)*$J999&gt;0,$L999/86400+DATE(1970,1,1)+IF($L999*1&gt;=$G$5,$G$6,0),)</f>
        <v>0</v>
      </c>
      <c r="B999" s="22" t="e">
        <f>IF($A999&lt;&gt;"",$E999*$F999,)</f>
        <v>#VALUE!</v>
      </c>
      <c r="C999" s="12" t="str">
        <f>IF($A999&lt;&gt;"",MINIFS(Merchant!$A:$A,Merchant!$C:$C,$G$2),)</f>
        <v/>
      </c>
      <c r="D999" s="12" t="s">
        <f>IF($A999&lt;&gt;"",$K999,)</f>
      </c>
      <c r="E999" s="12" t="str">
        <v/>
      </c>
      <c r="F999" s="11" t="str">
        <f>IF($A999&lt;&gt;"",MAXIFS(Token!$C:$C,Token!$A:$A,$D999),)</f>
        <v/>
      </c>
    </row>
    <row r="1000">
      <c r="A1000" s="32">
        <f>IF(IFERROR($H1000,0)*$J1000&gt;0,$L1000/86400+DATE(1970,1,1)+IF($L1000*1&gt;=$G$5,$G$6,0),)</f>
        <v>0</v>
      </c>
      <c r="B1000" s="22" t="e">
        <f>IF($A1000&lt;&gt;"",$E1000*$F1000,)</f>
        <v>#VALUE!</v>
      </c>
      <c r="C1000" s="12" t="str">
        <f>IF($A1000&lt;&gt;"",MINIFS(Merchant!$A:$A,Merchant!$C:$C,$G$2),)</f>
        <v/>
      </c>
      <c r="D1000" s="12" t="s">
        <f>IF($A1000&lt;&gt;"",$K1000,)</f>
      </c>
      <c r="E1000" s="12" t="str">
        <v/>
      </c>
      <c r="F1000" s="11" t="str">
        <f>IF($A1000&lt;&gt;"",MAXIFS(Token!$C:$C,Token!$A:$A,$D1000),)</f>
        <v/>
      </c>
    </row>
  </sheetData>
  <drawing r:id="rId2"/>
  <legacyDrawing r:id="rId3"/>
</worksheet>
</file>

<file path=xl/worksheets/sheet9.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outlinePr summaryBelow="0" summaryRight="0"/>
  </sheetPr>
  <sheetViews>
    <sheetView workbookViewId="0">
      <pane ySplit="1" topLeftCell="A2" activePane="bottomLeft" state="frozen"/>
      <selection pane="bottomLeft" activeCell="B3" sqref="B3"/>
    </sheetView>
  </sheetViews>
  <sheetFormatPr baseColWidth="8" defaultColWidth="12.63" defaultRowHeight="15"/>
  <cols>
    <col min="1" max="1" width="15.75" customWidth="1"/>
    <col min="7" max="7" width="12.63" customWidth="1"/>
  </cols>
  <sheetData>
    <row r="1">
      <c r="A1" s="1" t="s">
        <v>4</v>
      </c>
      <c r="B1" s="1" t="s">
        <v>5</v>
      </c>
      <c r="C1" s="1" t="s">
        <v>6</v>
      </c>
      <c r="D1" s="1" t="s">
        <v>7</v>
      </c>
      <c r="E1" s="1" t="s">
        <v>8</v>
      </c>
      <c r="F1" s="10" t="s">
        <v>9</v>
      </c>
      <c r="G1" s="12">
        <v>2</v>
      </c>
      <c r="H1" s="12" t="s">
        <v>99</v>
      </c>
      <c r="I1" s="5" t="s">
        <v>100</v>
      </c>
      <c r="J1" s="5" t="s">
        <v>101</v>
      </c>
      <c r="K1" s="5" t="s">
        <v>102</v>
      </c>
      <c r="L1" s="5" t="s">
        <v>103</v>
      </c>
      <c r="M1" s="5" t="s">
        <v>104</v>
      </c>
    </row>
    <row r="2">
      <c r="A2" s="32">
        <f>IF(IFERROR($H2,0)*$J2&gt;0,$L2/86400+DATE(1970,1,1)+IF($L2*1&gt;=$G$5,$G$6,0),)</f>
        <v>0</v>
      </c>
      <c r="B2" s="22" t="e">
        <f>IF($A2&lt;&gt;"",$E2*$F2,)</f>
        <v>#VALUE!</v>
      </c>
      <c r="C2" s="12" t="str">
        <f>IF($A2&lt;&gt;"",MINIFS(Merchant!$A:$A,Merchant!$C:$C,$G$2),)</f>
        <v/>
      </c>
      <c r="D2" s="12" t="str">
        <f>IF($A2&lt;&gt;"",$K2,)</f>
        <v>agEUR</v>
      </c>
      <c r="E2" s="12" t="str">
        <f>IF($A2&lt;&gt;"",$H2/POW(10,$J2),)</f>
        <v/>
      </c>
      <c r="F2" s="11" t="str">
        <f>IF($A2&lt;&gt;"",MAXIFS(Token!$C:$C,Token!$A:$A,$D2),)</f>
        <v/>
      </c>
      <c r="G2" s="12" t="str">
        <f>VLOOKUP($G1,Merchant!$A:$B,2)</f>
        <v>GZLPJYkR3diD8c8vpgb7sXHEH9sG1R9sWa3yPwaL9Peb</v>
      </c>
      <c r="H2" s="5" t="str">
        <f>IFERROR(__xludf.DUMMYFUNCTION("IF(AND($G$11,$G$1&gt;1,INDEX(I:I,ROW()-1)&lt;&gt;""""),ImportJSON(""https://public-api.solscan.io/account/splTransfers?account=""&amp;$G$2&amp;""&amp;fromTime=""&amp;TO_TEXT($G$3)&amp;""&amp;toTime=""&amp;TO_TEXT($G$4)&amp;""&amp;offset=""&amp;ROW()-2&amp;""&amp;limit=50""&amp;$G$7,TEXTJOIN("","",1,$H$1:$M$1),""noH"&amp;"eaders""),)"),"-1")</f>
        <v>-1</v>
      </c>
      <c r="I2" s="5" t="str">
        <f>IFERROR(__xludf.DUMMYFUNCTION("""COMPUTED_VALUE"""),"466000000")</f>
        <v>466000000</v>
      </c>
      <c r="J2" s="5" t="str">
        <f>IFERROR(__xludf.DUMMYFUNCTION("""COMPUTED_VALUE"""),"8")</f>
        <v>8</v>
      </c>
      <c r="K2" s="5" t="str">
        <f>IFERROR(__xludf.DUMMYFUNCTION("""COMPUTED_VALUE"""),"agEUR")</f>
        <v>agEUR</v>
      </c>
      <c r="L2" s="5" t="str">
        <f>IFERROR(__xludf.DUMMYFUNCTION("""COMPUTED_VALUE"""),"1655977637")</f>
        <v>1655977637</v>
      </c>
      <c r="M2" s="5" t="str">
        <f>IFERROR(__xludf.DUMMYFUNCTION("""COMPUTED_VALUE"""),"GZLPJYkR3diD8c8vpgb7sXHEH9sG1R9sWa3yPwaL9Peb")</f>
        <v>GZLPJYkR3diD8c8vpgb7sXHEH9sG1R9sWa3yPwaL9Peb</v>
      </c>
    </row>
    <row r="3">
      <c r="A3" s="32">
        <f>IF(IFERROR($H3,0)*$J3&gt;0,$L3/86400+DATE(1970,1,1)+IF($L3*1&gt;=$G$5,$G$6,0),)</f>
        <v>0</v>
      </c>
      <c r="B3" s="22" t="e">
        <f>IF($A3&lt;&gt;"",$E3*$F3,)</f>
        <v>#VALUE!</v>
      </c>
      <c r="C3" s="12" t="str">
        <f>IF($A3&lt;&gt;"",MINIFS(Merchant!$A:$A,Merchant!$C:$C,$G$2),)</f>
        <v/>
      </c>
      <c r="D3" s="12" t="str">
        <f>IF($A3&lt;&gt;"",$K3,)</f>
        <v>agEUR</v>
      </c>
      <c r="E3" s="12" t="str">
        <v/>
      </c>
      <c r="F3" s="11" t="str">
        <f>IF($A3&lt;&gt;"",MAXIFS(Token!$C:$C,Token!$A:$A,$D3),)</f>
        <v/>
      </c>
      <c r="G3" s="36">
        <f>(VLOOKUP($G$1,Merchant!$A:$J,9)-DATE(1970,1,1)-IF($G$6&lt;&gt;"",$G$6,0))*86400</f>
        <v>1655668017.301</v>
      </c>
      <c r="H3" s="5" t="str">
        <f>IFERROR(__xludf.DUMMYFUNCTION("""COMPUTED_VALUE"""),"-1")</f>
        <v>-1</v>
      </c>
      <c r="I3" s="5" t="str">
        <f>IFERROR(__xludf.DUMMYFUNCTION("""COMPUTED_VALUE"""),"635000000")</f>
        <v>635000000</v>
      </c>
      <c r="J3" s="5" t="str">
        <f>IFERROR(__xludf.DUMMYFUNCTION("""COMPUTED_VALUE"""),"8")</f>
        <v>8</v>
      </c>
      <c r="K3" s="5" t="str">
        <f>IFERROR(__xludf.DUMMYFUNCTION("""COMPUTED_VALUE"""),"agEUR")</f>
        <v>agEUR</v>
      </c>
      <c r="L3" s="5" t="str">
        <f>IFERROR(__xludf.DUMMYFUNCTION("""COMPUTED_VALUE"""),"1655977406")</f>
        <v>1655977406</v>
      </c>
      <c r="M3" s="5" t="str">
        <f>IFERROR(__xludf.DUMMYFUNCTION("""COMPUTED_VALUE"""),"GZLPJYkR3diD8c8vpgb7sXHEH9sG1R9sWa3yPwaL9Peb")</f>
        <v>GZLPJYkR3diD8c8vpgb7sXHEH9sG1R9sWa3yPwaL9Peb</v>
      </c>
    </row>
    <row r="4">
      <c r="A4" s="32">
        <f>IF(IFERROR($H4,0)*$J4&gt;0,$L4/86400+DATE(1970,1,1)+IF($L4*1&gt;=$G$5,$G$6,0),)</f>
        <v>0</v>
      </c>
      <c r="B4" s="22" t="e">
        <f>IF($A4&lt;&gt;"",$E4*$F4,)</f>
        <v>#VALUE!</v>
      </c>
      <c r="C4" s="12" t="str">
        <f>IF($A4&lt;&gt;"",MINIFS(Merchant!$A:$A,Merchant!$C:$C,$G$2),)</f>
        <v/>
      </c>
      <c r="D4" s="12" t="str">
        <f>IF($A4&lt;&gt;"",$K4,)</f>
        <v>agEUR</v>
      </c>
      <c r="E4" s="12" t="str">
        <v/>
      </c>
      <c r="F4" s="11" t="str">
        <f>IF($A4&lt;&gt;"",MAXIFS(Token!$C:$C,Token!$A:$A,$D4),)</f>
        <v/>
      </c>
      <c r="G4" s="37">
        <f>(MAX($G$12+1,VLOOKUP($G$1,Merchant!$A:$J,10))-DATE(1970,1,1)-IF($G$6&lt;&gt;"",$G$6,0))*86400</f>
        <v>1656270000</v>
      </c>
      <c r="H4" s="5" t="str">
        <f>IFERROR(__xludf.DUMMYFUNCTION("""COMPUTED_VALUE"""),"-1")</f>
        <v>-1</v>
      </c>
      <c r="I4" s="5" t="str">
        <f>IFERROR(__xludf.DUMMYFUNCTION("""COMPUTED_VALUE"""),"-1469999999")</f>
        <v>-1469999999</v>
      </c>
      <c r="J4" s="5" t="str">
        <f>IFERROR(__xludf.DUMMYFUNCTION("""COMPUTED_VALUE"""),"8")</f>
        <v>8</v>
      </c>
      <c r="K4" s="5" t="str">
        <f>IFERROR(__xludf.DUMMYFUNCTION("""COMPUTED_VALUE"""),"agEUR")</f>
        <v>agEUR</v>
      </c>
      <c r="L4" s="5" t="str">
        <f>IFERROR(__xludf.DUMMYFUNCTION("""COMPUTED_VALUE"""),"1655734716")</f>
        <v>1655734716</v>
      </c>
      <c r="M4" s="5" t="str">
        <f>IFERROR(__xludf.DUMMYFUNCTION("""COMPUTED_VALUE"""),"GZLPJYkR3diD8c8vpgb7sXHEH9sG1R9sWa3yPwaL9Peb")</f>
        <v>GZLPJYkR3diD8c8vpgb7sXHEH9sG1R9sWa3yPwaL9Peb</v>
      </c>
    </row>
    <row r="5">
      <c r="A5" s="32">
        <f>IF(IFERROR($H5,0)*$J5&gt;0,$L5/86400+DATE(1970,1,1)+IF($L5*1&gt;=$G$5,$G$6,0),)</f>
        <v>0</v>
      </c>
      <c r="B5" s="22" t="e">
        <f>IF($A5&lt;&gt;"",$E5*$F5,)</f>
        <v>#VALUE!</v>
      </c>
      <c r="C5" s="12" t="str">
        <f>IF($A5&lt;&gt;"",MINIFS(Merchant!$A:$A,Merchant!$C:$C,$G$2),)</f>
        <v/>
      </c>
      <c r="D5" s="12" t="s">
        <f>IF($A5&lt;&gt;"",$K5,)</f>
      </c>
      <c r="E5" s="12" t="str">
        <v/>
      </c>
      <c r="F5" s="11" t="str">
        <f>IF($A5&lt;&gt;"",MAXIFS(Token!$C:$C,Token!$A:$A,$D5),)</f>
        <v/>
      </c>
      <c r="G5" s="33">
        <f>(DATE(2022,6,6)-DATE(1970,1,1)-IF($G$6&lt;&gt;"",$G$6,0))*86400</f>
        <v>1654466400</v>
      </c>
    </row>
    <row r="6">
      <c r="A6" s="32">
        <f>IF(IFERROR($H6,0)*$J6&gt;0,$L6/86400+DATE(1970,1,1)+IF($L6*1&gt;=$G$5,$G$6,0),)</f>
        <v>0</v>
      </c>
      <c r="B6" s="22" t="e">
        <f>IF($A6&lt;&gt;"",$E6*$F6,)</f>
        <v>#VALUE!</v>
      </c>
      <c r="C6" s="12" t="str">
        <f>IF($A6&lt;&gt;"",MINIFS(Merchant!$A:$A,Merchant!$C:$C,$G$2),)</f>
        <v/>
      </c>
      <c r="D6" s="12" t="s">
        <f>IF($A6&lt;&gt;"",$K6,)</f>
      </c>
      <c r="E6" s="12" t="str">
        <v/>
      </c>
      <c r="F6" s="11" t="str">
        <f>IF($A6&lt;&gt;"",MAXIFS(Token!$C:$C,Token!$A:$A,$D6),)</f>
        <v/>
      </c>
      <c r="G6" s="34">
        <f>TIME(2,0,0)</f>
        <v>0.0833333333333333</v>
      </c>
    </row>
    <row r="7">
      <c r="A7" s="32">
        <f>IF(IFERROR($H7,0)*$J7&gt;0,$L7/86400+DATE(1970,1,1)+IF($L7*1&gt;=$G$5,$G$6,0),)</f>
        <v>0</v>
      </c>
      <c r="B7" s="22" t="e">
        <f>IF($A7&lt;&gt;"",$E7*$F7,)</f>
        <v>#VALUE!</v>
      </c>
      <c r="C7" s="12" t="str">
        <f>IF($A7&lt;&gt;"",MINIFS(Merchant!$A:$A,Merchant!$C:$C,$G$2),)</f>
        <v/>
      </c>
      <c r="D7" s="12" t="s">
        <f>IF($A7&lt;&gt;"",$K7,)</f>
      </c>
      <c r="E7" s="12" t="str">
        <v/>
      </c>
      <c r="F7" s="11" t="str">
        <f>IF($A7&lt;&gt;"",MAXIFS(Token!$C:$C,Token!$A:$A,$D7),)</f>
        <v/>
      </c>
      <c r="G7" s="12"/>
    </row>
    <row r="8">
      <c r="A8" s="32">
        <f>IF(IFERROR($H8,0)*$J8&gt;0,$L8/86400+DATE(1970,1,1)+IF($L8*1&gt;=$G$5,$G$6,0),)</f>
        <v>0</v>
      </c>
      <c r="B8" s="22" t="e">
        <f>IF($A8&lt;&gt;"",$E8*$F8,)</f>
        <v>#VALUE!</v>
      </c>
      <c r="C8" s="12" t="str">
        <f>IF($A8&lt;&gt;"",MINIFS(Merchant!$A:$A,Merchant!$C:$C,$G$2),)</f>
        <v/>
      </c>
      <c r="D8" s="12" t="s">
        <f>IF($A8&lt;&gt;"",$K8,)</f>
      </c>
      <c r="E8" s="12" t="str">
        <v/>
      </c>
      <c r="F8" s="11" t="str">
        <f>IF($A8&lt;&gt;"",MAXIFS(Token!$C:$C,Token!$A:$A,$D8),)</f>
        <v/>
      </c>
      <c r="G8" s="5" t="e">
        <f>COUNTIF(OFFSET(A:A,1,0),"&lt;&gt;")&lt;&gt;COUNTIF(Transactions!C:C,$G$1)</f>
        <v>#REF!</v>
      </c>
    </row>
    <row r="9">
      <c r="A9" s="32">
        <f>IF(IFERROR($H9,0)*$J9&gt;0,$L9/86400+DATE(1970,1,1)+IF($L9*1&gt;=$G$5,$G$6,0),)</f>
        <v>0</v>
      </c>
      <c r="B9" s="22" t="e">
        <f>IF($A9&lt;&gt;"",$E9*$F9,)</f>
        <v>#VALUE!</v>
      </c>
      <c r="C9" s="12" t="str">
        <f>IF($A9&lt;&gt;"",MINIFS(Merchant!$A:$A,Merchant!$C:$C,$G$2),)</f>
        <v/>
      </c>
      <c r="D9" s="12" t="s">
        <f>IF($A9&lt;&gt;"",$K9,)</f>
      </c>
      <c r="E9" s="12" t="str">
        <v/>
      </c>
      <c r="F9" s="11" t="str">
        <f>IF($A9&lt;&gt;"",MAXIFS(Token!$C:$C,Token!$A:$A,$D9),)</f>
        <v/>
      </c>
      <c r="G9" s="35">
        <f>TODAY()+TIME(7,0,0)</f>
        <v>44735.2916666667</v>
      </c>
    </row>
    <row r="10">
      <c r="A10" s="32">
        <f>IF(IFERROR($H10,0)*$J10&gt;0,$L10/86400+DATE(1970,1,1)+IF($L10*1&gt;=$G$5,$G$6,0),)</f>
        <v>0</v>
      </c>
      <c r="B10" s="22" t="e">
        <f>IF($A10&lt;&gt;"",$E10*$F10,)</f>
        <v>#VALUE!</v>
      </c>
      <c r="C10" s="12" t="str">
        <f>IF($A10&lt;&gt;"",MINIFS(Merchant!$A:$A,Merchant!$C:$C,$G$2),)</f>
        <v/>
      </c>
      <c r="D10" s="12" t="s">
        <f>IF($A10&lt;&gt;"",$K10,)</f>
      </c>
      <c r="E10" s="12" t="str">
        <v/>
      </c>
      <c r="F10" s="11" t="str">
        <f>IF($A10&lt;&gt;"",MAXIFS(Token!$C:$C,Token!$A:$A,$D10),)</f>
        <v/>
      </c>
      <c r="G10" s="35">
        <f>TODAY()+TIME(22,0,0)</f>
        <v>44735.9166666667</v>
      </c>
    </row>
    <row r="11">
      <c r="A11" s="32">
        <f>IF(IFERROR($H11,0)*$J11&gt;0,$L11/86400+DATE(1970,1,1)+IF($L11*1&gt;=$G$5,$G$6,0),)</f>
        <v>0</v>
      </c>
      <c r="B11" s="22" t="e">
        <f>IF($A11&lt;&gt;"",$E11*$F11,)</f>
        <v>#VALUE!</v>
      </c>
      <c r="C11" s="12" t="str">
        <f>IF($A11&lt;&gt;"",MINIFS(Merchant!$A:$A,Merchant!$C:$C,$G$2),)</f>
        <v/>
      </c>
      <c r="D11" s="12" t="s">
        <f>IF($A11&lt;&gt;"",$K11,)</f>
      </c>
      <c r="E11" s="12" t="str">
        <v/>
      </c>
      <c r="F11" s="11" t="str">
        <f>IF($A11&lt;&gt;"",MAXIFS(Token!$C:$C,Token!$A:$A,$D11),)</f>
        <v/>
      </c>
      <c r="G11" s="5" t="b">
        <f>AND(NOW()&gt;$G$9,NOW()&lt;=$G$10)</f>
        <v>0</v>
      </c>
    </row>
    <row r="12">
      <c r="A12" s="32">
        <f>IF(IFERROR($H12,0)*$J12&gt;0,$L12/86400+DATE(1970,1,1)+IF($L12*1&gt;=$G$5,$G$6,0),)</f>
        <v>0</v>
      </c>
      <c r="B12" s="22" t="e">
        <f>IF($A12&lt;&gt;"",$E12*$F12,)</f>
        <v>#VALUE!</v>
      </c>
      <c r="C12" s="12" t="str">
        <f>IF($A12&lt;&gt;"",MINIFS(Merchant!$A:$A,Merchant!$C:$C,$G$2),)</f>
        <v/>
      </c>
      <c r="D12" s="12" t="s">
        <f>IF($A12&lt;&gt;"",$K12,)</f>
      </c>
      <c r="E12" s="12" t="str">
        <v/>
      </c>
      <c r="F12" s="11" t="str">
        <f>IF($A12&lt;&gt;"",MAXIFS(Token!$C:$C,Token!$A:$A,$D12),)</f>
        <v/>
      </c>
    </row>
    <row r="13">
      <c r="A13" s="32">
        <f>IF(IFERROR($H13,0)*$J13&gt;0,$L13/86400+DATE(1970,1,1)+IF($L13*1&gt;=$G$5,$G$6,0),)</f>
        <v>0</v>
      </c>
      <c r="B13" s="22" t="e">
        <f>IF($A13&lt;&gt;"",$E13*$F13,)</f>
        <v>#VALUE!</v>
      </c>
      <c r="C13" s="12" t="str">
        <f>IF($A13&lt;&gt;"",MINIFS(Merchant!$A:$A,Merchant!$C:$C,$G$2),)</f>
        <v/>
      </c>
      <c r="D13" s="12" t="s">
        <f>IF($A13&lt;&gt;"",$K13,)</f>
      </c>
      <c r="E13" s="12" t="str">
        <v/>
      </c>
      <c r="F13" s="11" t="str">
        <f>IF($A13&lt;&gt;"",MAXIFS(Token!$C:$C,Token!$A:$A,$D13),)</f>
        <v/>
      </c>
    </row>
    <row r="14">
      <c r="A14" s="32">
        <f>IF(IFERROR($H14,0)*$J14&gt;0,$L14/86400+DATE(1970,1,1)+IF($L14*1&gt;=$G$5,$G$6,0),)</f>
        <v>0</v>
      </c>
      <c r="B14" s="22" t="e">
        <f>IF($A14&lt;&gt;"",$E14*$F14,)</f>
        <v>#VALUE!</v>
      </c>
      <c r="C14" s="12" t="str">
        <f>IF($A14&lt;&gt;"",MINIFS(Merchant!$A:$A,Merchant!$C:$C,$G$2),)</f>
        <v/>
      </c>
      <c r="D14" s="12" t="s">
        <f>IF($A14&lt;&gt;"",$K14,)</f>
      </c>
      <c r="E14" s="12" t="str">
        <v/>
      </c>
      <c r="F14" s="11" t="str">
        <f>IF($A14&lt;&gt;"",MAXIFS(Token!$C:$C,Token!$A:$A,$D14),)</f>
        <v/>
      </c>
    </row>
    <row r="15">
      <c r="A15" s="32">
        <f>IF(IFERROR($H15,0)*$J15&gt;0,$L15/86400+DATE(1970,1,1)+IF($L15*1&gt;=$G$5,$G$6,0),)</f>
        <v>0</v>
      </c>
      <c r="B15" s="22" t="e">
        <f>IF($A15&lt;&gt;"",$E15*$F15,)</f>
        <v>#VALUE!</v>
      </c>
      <c r="C15" s="12" t="str">
        <f>IF($A15&lt;&gt;"",MINIFS(Merchant!$A:$A,Merchant!$C:$C,$G$2),)</f>
        <v/>
      </c>
      <c r="D15" s="12" t="s">
        <f>IF($A15&lt;&gt;"",$K15,)</f>
      </c>
      <c r="E15" s="12" t="str">
        <v/>
      </c>
      <c r="F15" s="11" t="str">
        <f>IF($A15&lt;&gt;"",MAXIFS(Token!$C:$C,Token!$A:$A,$D15),)</f>
        <v/>
      </c>
      <c r="G15" s="32"/>
    </row>
    <row r="16">
      <c r="A16" s="32">
        <f>IF(IFERROR($H16,0)*$J16&gt;0,$L16/86400+DATE(1970,1,1)+IF($L16*1&gt;=$G$5,$G$6,0),)</f>
        <v>0</v>
      </c>
      <c r="B16" s="22" t="e">
        <f>IF($A16&lt;&gt;"",$E16*$F16,)</f>
        <v>#VALUE!</v>
      </c>
      <c r="C16" s="12" t="str">
        <f>IF($A16&lt;&gt;"",MINIFS(Merchant!$A:$A,Merchant!$C:$C,$G$2),)</f>
        <v/>
      </c>
      <c r="D16" s="12" t="s">
        <f>IF($A16&lt;&gt;"",$K16,)</f>
      </c>
      <c r="E16" s="12" t="str">
        <v/>
      </c>
      <c r="F16" s="11" t="str">
        <f>IF($A16&lt;&gt;"",MAXIFS(Token!$C:$C,Token!$A:$A,$D16),)</f>
        <v/>
      </c>
    </row>
    <row r="17">
      <c r="A17" s="32">
        <f>IF(IFERROR($H17,0)*$J17&gt;0,$L17/86400+DATE(1970,1,1)+IF($L17*1&gt;=$G$5,$G$6,0),)</f>
        <v>0</v>
      </c>
      <c r="B17" s="22" t="e">
        <f>IF($A17&lt;&gt;"",$E17*$F17,)</f>
        <v>#VALUE!</v>
      </c>
      <c r="C17" s="12" t="str">
        <f>IF($A17&lt;&gt;"",MINIFS(Merchant!$A:$A,Merchant!$C:$C,$G$2),)</f>
        <v/>
      </c>
      <c r="D17" s="12" t="s">
        <f>IF($A17&lt;&gt;"",$K17,)</f>
      </c>
      <c r="E17" s="12" t="str">
        <v/>
      </c>
      <c r="F17" s="11" t="str">
        <f>IF($A17&lt;&gt;"",MAXIFS(Token!$C:$C,Token!$A:$A,$D17),)</f>
        <v/>
      </c>
    </row>
    <row r="18">
      <c r="A18" s="32">
        <f>IF(IFERROR($H18,0)*$J18&gt;0,$L18/86400+DATE(1970,1,1)+IF($L18*1&gt;=$G$5,$G$6,0),)</f>
        <v>0</v>
      </c>
      <c r="B18" s="22" t="e">
        <f>IF($A18&lt;&gt;"",$E18*$F18,)</f>
        <v>#VALUE!</v>
      </c>
      <c r="C18" s="12" t="str">
        <f>IF($A18&lt;&gt;"",MINIFS(Merchant!$A:$A,Merchant!$C:$C,$G$2),)</f>
        <v/>
      </c>
      <c r="D18" s="12" t="s">
        <f>IF($A18&lt;&gt;"",$K18,)</f>
      </c>
      <c r="E18" s="12" t="str">
        <v/>
      </c>
      <c r="F18" s="11" t="str">
        <f>IF($A18&lt;&gt;"",MAXIFS(Token!$C:$C,Token!$A:$A,$D18),)</f>
        <v/>
      </c>
    </row>
    <row r="19">
      <c r="A19" s="32">
        <f>IF(IFERROR($H19,0)*$J19&gt;0,$L19/86400+DATE(1970,1,1)+IF($L19*1&gt;=$G$5,$G$6,0),)</f>
        <v>0</v>
      </c>
      <c r="B19" s="22" t="e">
        <f>IF($A19&lt;&gt;"",$E19*$F19,)</f>
        <v>#VALUE!</v>
      </c>
      <c r="C19" s="12" t="str">
        <f>IF($A19&lt;&gt;"",MINIFS(Merchant!$A:$A,Merchant!$C:$C,$G$2),)</f>
        <v/>
      </c>
      <c r="D19" s="12" t="s">
        <f>IF($A19&lt;&gt;"",$K19,)</f>
      </c>
      <c r="E19" s="12" t="str">
        <v/>
      </c>
      <c r="F19" s="11" t="str">
        <f>IF($A19&lt;&gt;"",MAXIFS(Token!$C:$C,Token!$A:$A,$D19),)</f>
        <v/>
      </c>
    </row>
    <row r="20">
      <c r="A20" s="32">
        <f>IF(IFERROR($H20,0)*$J20&gt;0,$L20/86400+DATE(1970,1,1)+IF($L20*1&gt;=$G$5,$G$6,0),)</f>
        <v>0</v>
      </c>
      <c r="B20" s="22" t="e">
        <f>IF($A20&lt;&gt;"",$E20*$F20,)</f>
        <v>#VALUE!</v>
      </c>
      <c r="C20" s="12" t="str">
        <f>IF($A20&lt;&gt;"",MINIFS(Merchant!$A:$A,Merchant!$C:$C,$G$2),)</f>
        <v/>
      </c>
      <c r="D20" s="12" t="s">
        <f>IF($A20&lt;&gt;"",$K20,)</f>
      </c>
      <c r="E20" s="12" t="str">
        <v/>
      </c>
      <c r="F20" s="11" t="str">
        <f>IF($A20&lt;&gt;"",MAXIFS(Token!$C:$C,Token!$A:$A,$D20),)</f>
        <v/>
      </c>
    </row>
    <row r="21">
      <c r="A21" s="32">
        <f>IF(IFERROR($H21,0)*$J21&gt;0,$L21/86400+DATE(1970,1,1)+IF($L21*1&gt;=$G$5,$G$6,0),)</f>
        <v>0</v>
      </c>
      <c r="B21" s="22" t="e">
        <f>IF($A21&lt;&gt;"",$E21*$F21,)</f>
        <v>#VALUE!</v>
      </c>
      <c r="C21" s="12" t="str">
        <f>IF($A21&lt;&gt;"",MINIFS(Merchant!$A:$A,Merchant!$C:$C,$G$2),)</f>
        <v/>
      </c>
      <c r="D21" s="12" t="s">
        <f>IF($A21&lt;&gt;"",$K21,)</f>
      </c>
      <c r="E21" s="12" t="str">
        <v/>
      </c>
      <c r="F21" s="11" t="str">
        <f>IF($A21&lt;&gt;"",MAXIFS(Token!$C:$C,Token!$A:$A,$D21),)</f>
        <v/>
      </c>
    </row>
    <row r="22">
      <c r="A22" s="32">
        <f>IF(IFERROR($H22,0)*$J22&gt;0,$L22/86400+DATE(1970,1,1)+IF($L22*1&gt;=$G$5,$G$6,0),)</f>
        <v>0</v>
      </c>
      <c r="B22" s="22" t="e">
        <f>IF($A22&lt;&gt;"",$E22*$F22,)</f>
        <v>#VALUE!</v>
      </c>
      <c r="C22" s="12" t="str">
        <f>IF($A22&lt;&gt;"",MINIFS(Merchant!$A:$A,Merchant!$C:$C,$G$2),)</f>
        <v/>
      </c>
      <c r="D22" s="12" t="s">
        <f>IF($A22&lt;&gt;"",$K22,)</f>
      </c>
      <c r="E22" s="12" t="str">
        <v/>
      </c>
      <c r="F22" s="11" t="str">
        <f>IF($A22&lt;&gt;"",MAXIFS(Token!$C:$C,Token!$A:$A,$D22),)</f>
        <v/>
      </c>
    </row>
    <row r="23">
      <c r="A23" s="32">
        <f>IF(IFERROR($H23,0)*$J23&gt;0,$L23/86400+DATE(1970,1,1)+IF($L23*1&gt;=$G$5,$G$6,0),)</f>
        <v>0</v>
      </c>
      <c r="B23" s="22" t="e">
        <f>IF($A23&lt;&gt;"",$E23*$F23,)</f>
        <v>#VALUE!</v>
      </c>
      <c r="C23" s="12" t="str">
        <f>IF($A23&lt;&gt;"",MINIFS(Merchant!$A:$A,Merchant!$C:$C,$G$2),)</f>
        <v/>
      </c>
      <c r="D23" s="12" t="s">
        <f>IF($A23&lt;&gt;"",$K23,)</f>
      </c>
      <c r="E23" s="12" t="str">
        <v/>
      </c>
      <c r="F23" s="11" t="str">
        <f>IF($A23&lt;&gt;"",MAXIFS(Token!$C:$C,Token!$A:$A,$D23),)</f>
        <v/>
      </c>
    </row>
    <row r="24">
      <c r="A24" s="32">
        <f>IF(IFERROR($H24,0)*$J24&gt;0,$L24/86400+DATE(1970,1,1)+IF($L24*1&gt;=$G$5,$G$6,0),)</f>
        <v>0</v>
      </c>
      <c r="B24" s="22" t="e">
        <f>IF($A24&lt;&gt;"",$E24*$F24,)</f>
        <v>#VALUE!</v>
      </c>
      <c r="C24" s="12" t="str">
        <f>IF($A24&lt;&gt;"",MINIFS(Merchant!$A:$A,Merchant!$C:$C,$G$2),)</f>
        <v/>
      </c>
      <c r="D24" s="12" t="s">
        <f>IF($A24&lt;&gt;"",$K24,)</f>
      </c>
      <c r="E24" s="12" t="str">
        <v/>
      </c>
      <c r="F24" s="11" t="str">
        <f>IF($A24&lt;&gt;"",MAXIFS(Token!$C:$C,Token!$A:$A,$D24),)</f>
        <v/>
      </c>
    </row>
    <row r="25">
      <c r="A25" s="32">
        <f>IF(IFERROR($H25,0)*$J25&gt;0,$L25/86400+DATE(1970,1,1)+IF($L25*1&gt;=$G$5,$G$6,0),)</f>
        <v>0</v>
      </c>
      <c r="B25" s="22" t="e">
        <f>IF($A25&lt;&gt;"",$E25*$F25,)</f>
        <v>#VALUE!</v>
      </c>
      <c r="C25" s="12" t="str">
        <f>IF($A25&lt;&gt;"",MINIFS(Merchant!$A:$A,Merchant!$C:$C,$G$2),)</f>
        <v/>
      </c>
      <c r="D25" s="12" t="s">
        <f>IF($A25&lt;&gt;"",$K25,)</f>
      </c>
      <c r="E25" s="12" t="str">
        <v/>
      </c>
      <c r="F25" s="11" t="str">
        <f>IF($A25&lt;&gt;"",MAXIFS(Token!$C:$C,Token!$A:$A,$D25),)</f>
        <v/>
      </c>
    </row>
    <row r="26">
      <c r="A26" s="32">
        <f>IF(IFERROR($H26,0)*$J26&gt;0,$L26/86400+DATE(1970,1,1)+IF($L26*1&gt;=$G$5,$G$6,0),)</f>
        <v>0</v>
      </c>
      <c r="B26" s="22" t="e">
        <f>IF($A26&lt;&gt;"",$E26*$F26,)</f>
        <v>#VALUE!</v>
      </c>
      <c r="C26" s="12" t="str">
        <f>IF($A26&lt;&gt;"",MINIFS(Merchant!$A:$A,Merchant!$C:$C,$G$2),)</f>
        <v/>
      </c>
      <c r="D26" s="12" t="s">
        <f>IF($A26&lt;&gt;"",$K26,)</f>
      </c>
      <c r="E26" s="12" t="str">
        <v/>
      </c>
      <c r="F26" s="11" t="str">
        <f>IF($A26&lt;&gt;"",MAXIFS(Token!$C:$C,Token!$A:$A,$D26),)</f>
        <v/>
      </c>
    </row>
    <row r="27">
      <c r="A27" s="32">
        <f>IF(IFERROR($H27,0)*$J27&gt;0,$L27/86400+DATE(1970,1,1)+IF($L27*1&gt;=$G$5,$G$6,0),)</f>
        <v>0</v>
      </c>
      <c r="B27" s="22" t="e">
        <f>IF($A27&lt;&gt;"",$E27*$F27,)</f>
        <v>#VALUE!</v>
      </c>
      <c r="C27" s="12" t="str">
        <f>IF($A27&lt;&gt;"",MINIFS(Merchant!$A:$A,Merchant!$C:$C,$G$2),)</f>
        <v/>
      </c>
      <c r="D27" s="12" t="s">
        <f>IF($A27&lt;&gt;"",$K27,)</f>
      </c>
      <c r="E27" s="12" t="str">
        <v/>
      </c>
      <c r="F27" s="11" t="str">
        <f>IF($A27&lt;&gt;"",MAXIFS(Token!$C:$C,Token!$A:$A,$D27),)</f>
        <v/>
      </c>
    </row>
    <row r="28">
      <c r="A28" s="32">
        <f>IF(IFERROR($H28,0)*$J28&gt;0,$L28/86400+DATE(1970,1,1)+IF($L28*1&gt;=$G$5,$G$6,0),)</f>
        <v>0</v>
      </c>
      <c r="B28" s="22" t="e">
        <f>IF($A28&lt;&gt;"",$E28*$F28,)</f>
        <v>#VALUE!</v>
      </c>
      <c r="C28" s="12" t="str">
        <f>IF($A28&lt;&gt;"",MINIFS(Merchant!$A:$A,Merchant!$C:$C,$G$2),)</f>
        <v/>
      </c>
      <c r="D28" s="12" t="s">
        <f>IF($A28&lt;&gt;"",$K28,)</f>
      </c>
      <c r="E28" s="12" t="str">
        <v/>
      </c>
      <c r="F28" s="11" t="str">
        <f>IF($A28&lt;&gt;"",MAXIFS(Token!$C:$C,Token!$A:$A,$D28),)</f>
        <v/>
      </c>
    </row>
    <row r="29">
      <c r="A29" s="32">
        <f>IF(IFERROR($H29,0)*$J29&gt;0,$L29/86400+DATE(1970,1,1)+IF($L29*1&gt;=$G$5,$G$6,0),)</f>
        <v>0</v>
      </c>
      <c r="B29" s="22" t="e">
        <f>IF($A29&lt;&gt;"",$E29*$F29,)</f>
        <v>#VALUE!</v>
      </c>
      <c r="C29" s="12" t="str">
        <f>IF($A29&lt;&gt;"",MINIFS(Merchant!$A:$A,Merchant!$C:$C,$G$2),)</f>
        <v/>
      </c>
      <c r="D29" s="12" t="s">
        <f>IF($A29&lt;&gt;"",$K29,)</f>
      </c>
      <c r="E29" s="12" t="str">
        <v/>
      </c>
      <c r="F29" s="11" t="str">
        <f>IF($A29&lt;&gt;"",MAXIFS(Token!$C:$C,Token!$A:$A,$D29),)</f>
        <v/>
      </c>
    </row>
    <row r="30">
      <c r="A30" s="32">
        <f>IF(IFERROR($H30,0)*$J30&gt;0,$L30/86400+DATE(1970,1,1)+IF($L30*1&gt;=$G$5,$G$6,0),)</f>
        <v>0</v>
      </c>
      <c r="B30" s="22" t="e">
        <f>IF($A30&lt;&gt;"",$E30*$F30,)</f>
        <v>#VALUE!</v>
      </c>
      <c r="C30" s="12" t="str">
        <f>IF($A30&lt;&gt;"",MINIFS(Merchant!$A:$A,Merchant!$C:$C,$G$2),)</f>
        <v/>
      </c>
      <c r="D30" s="12" t="s">
        <f>IF($A30&lt;&gt;"",$K30,)</f>
      </c>
      <c r="E30" s="12" t="str">
        <v/>
      </c>
      <c r="F30" s="11" t="str">
        <f>IF($A30&lt;&gt;"",MAXIFS(Token!$C:$C,Token!$A:$A,$D30),)</f>
        <v/>
      </c>
    </row>
    <row r="31">
      <c r="A31" s="32">
        <f>IF(IFERROR($H31,0)*$J31&gt;0,$L31/86400+DATE(1970,1,1)+IF($L31*1&gt;=$G$5,$G$6,0),)</f>
        <v>0</v>
      </c>
      <c r="B31" s="22" t="e">
        <f>IF($A31&lt;&gt;"",$E31*$F31,)</f>
        <v>#VALUE!</v>
      </c>
      <c r="C31" s="12" t="str">
        <f>IF($A31&lt;&gt;"",MINIFS(Merchant!$A:$A,Merchant!$C:$C,$G$2),)</f>
        <v/>
      </c>
      <c r="D31" s="12" t="s">
        <f>IF($A31&lt;&gt;"",$K31,)</f>
      </c>
      <c r="E31" s="12" t="str">
        <v/>
      </c>
      <c r="F31" s="11" t="str">
        <f>IF($A31&lt;&gt;"",MAXIFS(Token!$C:$C,Token!$A:$A,$D31),)</f>
        <v/>
      </c>
    </row>
    <row r="32">
      <c r="A32" s="32">
        <f>IF(IFERROR($H32,0)*$J32&gt;0,$L32/86400+DATE(1970,1,1)+IF($L32*1&gt;=$G$5,$G$6,0),)</f>
        <v>0</v>
      </c>
      <c r="B32" s="22" t="e">
        <f>IF($A32&lt;&gt;"",$E32*$F32,)</f>
        <v>#VALUE!</v>
      </c>
      <c r="C32" s="12" t="str">
        <f>IF($A32&lt;&gt;"",MINIFS(Merchant!$A:$A,Merchant!$C:$C,$G$2),)</f>
        <v/>
      </c>
      <c r="D32" s="12" t="s">
        <f>IF($A32&lt;&gt;"",$K32,)</f>
      </c>
      <c r="E32" s="12" t="str">
        <v/>
      </c>
      <c r="F32" s="11" t="str">
        <f>IF($A32&lt;&gt;"",MAXIFS(Token!$C:$C,Token!$A:$A,$D32),)</f>
        <v/>
      </c>
    </row>
    <row r="33">
      <c r="A33" s="32">
        <f>IF(IFERROR($H33,0)*$J33&gt;0,$L33/86400+DATE(1970,1,1)+IF($L33*1&gt;=$G$5,$G$6,0),)</f>
        <v>0</v>
      </c>
      <c r="B33" s="22" t="e">
        <f>IF($A33&lt;&gt;"",$E33*$F33,)</f>
        <v>#VALUE!</v>
      </c>
      <c r="C33" s="12" t="str">
        <f>IF($A33&lt;&gt;"",MINIFS(Merchant!$A:$A,Merchant!$C:$C,$G$2),)</f>
        <v/>
      </c>
      <c r="D33" s="12" t="s">
        <f>IF($A33&lt;&gt;"",$K33,)</f>
      </c>
      <c r="E33" s="12" t="str">
        <v/>
      </c>
      <c r="F33" s="11" t="str">
        <f>IF($A33&lt;&gt;"",MAXIFS(Token!$C:$C,Token!$A:$A,$D33),)</f>
        <v/>
      </c>
    </row>
    <row r="34">
      <c r="A34" s="32">
        <f>IF(IFERROR($H34,0)*$J34&gt;0,$L34/86400+DATE(1970,1,1)+IF($L34*1&gt;=$G$5,$G$6,0),)</f>
        <v>0</v>
      </c>
      <c r="B34" s="22" t="e">
        <f>IF($A34&lt;&gt;"",$E34*$F34,)</f>
        <v>#VALUE!</v>
      </c>
      <c r="C34" s="12" t="str">
        <f>IF($A34&lt;&gt;"",MINIFS(Merchant!$A:$A,Merchant!$C:$C,$G$2),)</f>
        <v/>
      </c>
      <c r="D34" s="12" t="s">
        <f>IF($A34&lt;&gt;"",$K34,)</f>
      </c>
      <c r="E34" s="12" t="str">
        <v/>
      </c>
      <c r="F34" s="11" t="str">
        <f>IF($A34&lt;&gt;"",MAXIFS(Token!$C:$C,Token!$A:$A,$D34),)</f>
        <v/>
      </c>
    </row>
    <row r="35">
      <c r="A35" s="32">
        <f>IF(IFERROR($H35,0)*$J35&gt;0,$L35/86400+DATE(1970,1,1)+IF($L35*1&gt;=$G$5,$G$6,0),)</f>
        <v>0</v>
      </c>
      <c r="B35" s="22" t="e">
        <f>IF($A35&lt;&gt;"",$E35*$F35,)</f>
        <v>#VALUE!</v>
      </c>
      <c r="C35" s="12" t="str">
        <f>IF($A35&lt;&gt;"",MINIFS(Merchant!$A:$A,Merchant!$C:$C,$G$2),)</f>
        <v/>
      </c>
      <c r="D35" s="12" t="s">
        <f>IF($A35&lt;&gt;"",$K35,)</f>
      </c>
      <c r="E35" s="12" t="str">
        <v/>
      </c>
      <c r="F35" s="11" t="str">
        <f>IF($A35&lt;&gt;"",MAXIFS(Token!$C:$C,Token!$A:$A,$D35),)</f>
        <v/>
      </c>
    </row>
    <row r="36">
      <c r="A36" s="32">
        <f>IF(IFERROR($H36,0)*$J36&gt;0,$L36/86400+DATE(1970,1,1)+IF($L36*1&gt;=$G$5,$G$6,0),)</f>
        <v>0</v>
      </c>
      <c r="B36" s="22" t="e">
        <f>IF($A36&lt;&gt;"",$E36*$F36,)</f>
        <v>#VALUE!</v>
      </c>
      <c r="C36" s="12" t="str">
        <f>IF($A36&lt;&gt;"",MINIFS(Merchant!$A:$A,Merchant!$C:$C,$G$2),)</f>
        <v/>
      </c>
      <c r="D36" s="12" t="s">
        <f>IF($A36&lt;&gt;"",$K36,)</f>
      </c>
      <c r="E36" s="12" t="str">
        <v/>
      </c>
      <c r="F36" s="11" t="str">
        <f>IF($A36&lt;&gt;"",MAXIFS(Token!$C:$C,Token!$A:$A,$D36),)</f>
        <v/>
      </c>
    </row>
    <row r="37">
      <c r="A37" s="32">
        <f>IF(IFERROR($H37,0)*$J37&gt;0,$L37/86400+DATE(1970,1,1)+IF($L37*1&gt;=$G$5,$G$6,0),)</f>
        <v>0</v>
      </c>
      <c r="B37" s="22" t="e">
        <f>IF($A37&lt;&gt;"",$E37*$F37,)</f>
        <v>#VALUE!</v>
      </c>
      <c r="C37" s="12" t="str">
        <f>IF($A37&lt;&gt;"",MINIFS(Merchant!$A:$A,Merchant!$C:$C,$G$2),)</f>
        <v/>
      </c>
      <c r="D37" s="12" t="s">
        <f>IF($A37&lt;&gt;"",$K37,)</f>
      </c>
      <c r="E37" s="12" t="str">
        <v/>
      </c>
      <c r="F37" s="11" t="str">
        <f>IF($A37&lt;&gt;"",MAXIFS(Token!$C:$C,Token!$A:$A,$D37),)</f>
        <v/>
      </c>
    </row>
    <row r="38">
      <c r="A38" s="32">
        <f>IF(IFERROR($H38,0)*$J38&gt;0,$L38/86400+DATE(1970,1,1)+IF($L38*1&gt;=$G$5,$G$6,0),)</f>
        <v>0</v>
      </c>
      <c r="B38" s="22" t="e">
        <f>IF($A38&lt;&gt;"",$E38*$F38,)</f>
        <v>#VALUE!</v>
      </c>
      <c r="C38" s="12" t="str">
        <f>IF($A38&lt;&gt;"",MINIFS(Merchant!$A:$A,Merchant!$C:$C,$G$2),)</f>
        <v/>
      </c>
      <c r="D38" s="12" t="s">
        <f>IF($A38&lt;&gt;"",$K38,)</f>
      </c>
      <c r="E38" s="12" t="str">
        <v/>
      </c>
      <c r="F38" s="11" t="str">
        <f>IF($A38&lt;&gt;"",MAXIFS(Token!$C:$C,Token!$A:$A,$D38),)</f>
        <v/>
      </c>
    </row>
    <row r="39">
      <c r="A39" s="32">
        <f>IF(IFERROR($H39,0)*$J39&gt;0,$L39/86400+DATE(1970,1,1)+IF($L39*1&gt;=$G$5,$G$6,0),)</f>
        <v>0</v>
      </c>
      <c r="B39" s="22" t="e">
        <f>IF($A39&lt;&gt;"",$E39*$F39,)</f>
        <v>#VALUE!</v>
      </c>
      <c r="C39" s="12" t="str">
        <f>IF($A39&lt;&gt;"",MINIFS(Merchant!$A:$A,Merchant!$C:$C,$G$2),)</f>
        <v/>
      </c>
      <c r="D39" s="12" t="s">
        <f>IF($A39&lt;&gt;"",$K39,)</f>
      </c>
      <c r="E39" s="12" t="str">
        <v/>
      </c>
      <c r="F39" s="11" t="str">
        <f>IF($A39&lt;&gt;"",MAXIFS(Token!$C:$C,Token!$A:$A,$D39),)</f>
        <v/>
      </c>
    </row>
    <row r="40">
      <c r="A40" s="32">
        <f>IF(IFERROR($H40,0)*$J40&gt;0,$L40/86400+DATE(1970,1,1)+IF($L40*1&gt;=$G$5,$G$6,0),)</f>
        <v>0</v>
      </c>
      <c r="B40" s="22" t="e">
        <f>IF($A40&lt;&gt;"",$E40*$F40,)</f>
        <v>#VALUE!</v>
      </c>
      <c r="C40" s="12" t="str">
        <f>IF($A40&lt;&gt;"",MINIFS(Merchant!$A:$A,Merchant!$C:$C,$G$2),)</f>
        <v/>
      </c>
      <c r="D40" s="12" t="s">
        <f>IF($A40&lt;&gt;"",$K40,)</f>
      </c>
      <c r="E40" s="12" t="str">
        <v/>
      </c>
      <c r="F40" s="11" t="str">
        <f>IF($A40&lt;&gt;"",MAXIFS(Token!$C:$C,Token!$A:$A,$D40),)</f>
        <v/>
      </c>
    </row>
    <row r="41">
      <c r="A41" s="32">
        <f>IF(IFERROR($H41,0)*$J41&gt;0,$L41/86400+DATE(1970,1,1)+IF($L41*1&gt;=$G$5,$G$6,0),)</f>
        <v>0</v>
      </c>
      <c r="B41" s="22" t="e">
        <f>IF($A41&lt;&gt;"",$E41*$F41,)</f>
        <v>#VALUE!</v>
      </c>
      <c r="C41" s="12" t="str">
        <f>IF($A41&lt;&gt;"",MINIFS(Merchant!$A:$A,Merchant!$C:$C,$G$2),)</f>
        <v/>
      </c>
      <c r="D41" s="12" t="s">
        <f>IF($A41&lt;&gt;"",$K41,)</f>
      </c>
      <c r="E41" s="12" t="str">
        <v/>
      </c>
      <c r="F41" s="11" t="str">
        <f>IF($A41&lt;&gt;"",MAXIFS(Token!$C:$C,Token!$A:$A,$D41),)</f>
        <v/>
      </c>
    </row>
    <row r="42">
      <c r="A42" s="32">
        <f>IF(IFERROR($H42,0)*$J42&gt;0,$L42/86400+DATE(1970,1,1)+IF($L42*1&gt;=$G$5,$G$6,0),)</f>
        <v>0</v>
      </c>
      <c r="B42" s="22" t="e">
        <f>IF($A42&lt;&gt;"",$E42*$F42,)</f>
        <v>#VALUE!</v>
      </c>
      <c r="C42" s="12" t="str">
        <f>IF($A42&lt;&gt;"",MINIFS(Merchant!$A:$A,Merchant!$C:$C,$G$2),)</f>
        <v/>
      </c>
      <c r="D42" s="12" t="s">
        <f>IF($A42&lt;&gt;"",$K42,)</f>
      </c>
      <c r="E42" s="12" t="str">
        <v/>
      </c>
      <c r="F42" s="11" t="str">
        <f>IF($A42&lt;&gt;"",MAXIFS(Token!$C:$C,Token!$A:$A,$D42),)</f>
        <v/>
      </c>
    </row>
    <row r="43">
      <c r="A43" s="32">
        <f>IF(IFERROR($H43,0)*$J43&gt;0,$L43/86400+DATE(1970,1,1)+IF($L43*1&gt;=$G$5,$G$6,0),)</f>
        <v>0</v>
      </c>
      <c r="B43" s="22" t="e">
        <f>IF($A43&lt;&gt;"",$E43*$F43,)</f>
        <v>#VALUE!</v>
      </c>
      <c r="C43" s="12" t="str">
        <f>IF($A43&lt;&gt;"",MINIFS(Merchant!$A:$A,Merchant!$C:$C,$G$2),)</f>
        <v/>
      </c>
      <c r="D43" s="12" t="s">
        <f>IF($A43&lt;&gt;"",$K43,)</f>
      </c>
      <c r="E43" s="12" t="str">
        <v/>
      </c>
      <c r="F43" s="11" t="str">
        <f>IF($A43&lt;&gt;"",MAXIFS(Token!$C:$C,Token!$A:$A,$D43),)</f>
        <v/>
      </c>
    </row>
    <row r="44">
      <c r="A44" s="32">
        <f>IF(IFERROR($H44,0)*$J44&gt;0,$L44/86400+DATE(1970,1,1)+IF($L44*1&gt;=$G$5,$G$6,0),)</f>
        <v>0</v>
      </c>
      <c r="B44" s="22" t="e">
        <f>IF($A44&lt;&gt;"",$E44*$F44,)</f>
        <v>#VALUE!</v>
      </c>
      <c r="C44" s="12" t="str">
        <f>IF($A44&lt;&gt;"",MINIFS(Merchant!$A:$A,Merchant!$C:$C,$G$2),)</f>
        <v/>
      </c>
      <c r="D44" s="12" t="s">
        <f>IF($A44&lt;&gt;"",$K44,)</f>
      </c>
      <c r="E44" s="12" t="str">
        <v/>
      </c>
      <c r="F44" s="11" t="str">
        <f>IF($A44&lt;&gt;"",MAXIFS(Token!$C:$C,Token!$A:$A,$D44),)</f>
        <v/>
      </c>
    </row>
    <row r="45">
      <c r="A45" s="32">
        <f>IF(IFERROR($H45,0)*$J45&gt;0,$L45/86400+DATE(1970,1,1)+IF($L45*1&gt;=$G$5,$G$6,0),)</f>
        <v>0</v>
      </c>
      <c r="B45" s="22" t="e">
        <f>IF($A45&lt;&gt;"",$E45*$F45,)</f>
        <v>#VALUE!</v>
      </c>
      <c r="C45" s="12" t="str">
        <f>IF($A45&lt;&gt;"",MINIFS(Merchant!$A:$A,Merchant!$C:$C,$G$2),)</f>
        <v/>
      </c>
      <c r="D45" s="12" t="s">
        <f>IF($A45&lt;&gt;"",$K45,)</f>
      </c>
      <c r="E45" s="12" t="str">
        <v/>
      </c>
      <c r="F45" s="11" t="str">
        <f>IF($A45&lt;&gt;"",MAXIFS(Token!$C:$C,Token!$A:$A,$D45),)</f>
        <v/>
      </c>
    </row>
    <row r="46">
      <c r="A46" s="32">
        <f>IF(IFERROR($H46,0)*$J46&gt;0,$L46/86400+DATE(1970,1,1)+IF($L46*1&gt;=$G$5,$G$6,0),)</f>
        <v>0</v>
      </c>
      <c r="B46" s="22" t="e">
        <f>IF($A46&lt;&gt;"",$E46*$F46,)</f>
        <v>#VALUE!</v>
      </c>
      <c r="C46" s="12" t="str">
        <f>IF($A46&lt;&gt;"",MINIFS(Merchant!$A:$A,Merchant!$C:$C,$G$2),)</f>
        <v/>
      </c>
      <c r="D46" s="12" t="s">
        <f>IF($A46&lt;&gt;"",$K46,)</f>
      </c>
      <c r="E46" s="12" t="str">
        <v/>
      </c>
      <c r="F46" s="11" t="str">
        <f>IF($A46&lt;&gt;"",MAXIFS(Token!$C:$C,Token!$A:$A,$D46),)</f>
        <v/>
      </c>
    </row>
    <row r="47">
      <c r="A47" s="32">
        <f>IF(IFERROR($H47,0)*$J47&gt;0,$L47/86400+DATE(1970,1,1)+IF($L47*1&gt;=$G$5,$G$6,0),)</f>
        <v>0</v>
      </c>
      <c r="B47" s="22" t="e">
        <f>IF($A47&lt;&gt;"",$E47*$F47,)</f>
        <v>#VALUE!</v>
      </c>
      <c r="C47" s="12" t="str">
        <f>IF($A47&lt;&gt;"",MINIFS(Merchant!$A:$A,Merchant!$C:$C,$G$2),)</f>
        <v/>
      </c>
      <c r="D47" s="12" t="s">
        <f>IF($A47&lt;&gt;"",$K47,)</f>
      </c>
      <c r="E47" s="12" t="str">
        <v/>
      </c>
      <c r="F47" s="11" t="str">
        <f>IF($A47&lt;&gt;"",MAXIFS(Token!$C:$C,Token!$A:$A,$D47),)</f>
        <v/>
      </c>
    </row>
    <row r="48">
      <c r="A48" s="32">
        <f>IF(IFERROR($H48,0)*$J48&gt;0,$L48/86400+DATE(1970,1,1)+IF($L48*1&gt;=$G$5,$G$6,0),)</f>
        <v>0</v>
      </c>
      <c r="B48" s="22" t="e">
        <f>IF($A48&lt;&gt;"",$E48*$F48,)</f>
        <v>#VALUE!</v>
      </c>
      <c r="C48" s="12" t="str">
        <f>IF($A48&lt;&gt;"",MINIFS(Merchant!$A:$A,Merchant!$C:$C,$G$2),)</f>
        <v/>
      </c>
      <c r="D48" s="12" t="s">
        <f>IF($A48&lt;&gt;"",$K48,)</f>
      </c>
      <c r="E48" s="12" t="str">
        <v/>
      </c>
      <c r="F48" s="11" t="str">
        <f>IF($A48&lt;&gt;"",MAXIFS(Token!$C:$C,Token!$A:$A,$D48),)</f>
        <v/>
      </c>
    </row>
    <row r="49">
      <c r="A49" s="32">
        <f>IF(IFERROR($H49,0)*$J49&gt;0,$L49/86400+DATE(1970,1,1)+IF($L49*1&gt;=$G$5,$G$6,0),)</f>
        <v>0</v>
      </c>
      <c r="B49" s="22" t="e">
        <f>IF($A49&lt;&gt;"",$E49*$F49,)</f>
        <v>#VALUE!</v>
      </c>
      <c r="C49" s="12" t="str">
        <f>IF($A49&lt;&gt;"",MINIFS(Merchant!$A:$A,Merchant!$C:$C,$G$2),)</f>
        <v/>
      </c>
      <c r="D49" s="12" t="s">
        <f>IF($A49&lt;&gt;"",$K49,)</f>
      </c>
      <c r="E49" s="12" t="str">
        <v/>
      </c>
      <c r="F49" s="11" t="str">
        <f>IF($A49&lt;&gt;"",MAXIFS(Token!$C:$C,Token!$A:$A,$D49),)</f>
        <v/>
      </c>
    </row>
    <row r="50">
      <c r="A50" s="32">
        <f>IF(IFERROR($H50,0)*$J50&gt;0,$L50/86400+DATE(1970,1,1)+IF($L50*1&gt;=$G$5,$G$6,0),)</f>
        <v>0</v>
      </c>
      <c r="B50" s="22" t="e">
        <f>IF($A50&lt;&gt;"",$E50*$F50,)</f>
        <v>#VALUE!</v>
      </c>
      <c r="C50" s="12" t="str">
        <f>IF($A50&lt;&gt;"",MINIFS(Merchant!$A:$A,Merchant!$C:$C,$G$2),)</f>
        <v/>
      </c>
      <c r="D50" s="12" t="s">
        <f>IF($A50&lt;&gt;"",$K50,)</f>
      </c>
      <c r="E50" s="12" t="str">
        <v/>
      </c>
      <c r="F50" s="11" t="str">
        <f>IF($A50&lt;&gt;"",MAXIFS(Token!$C:$C,Token!$A:$A,$D50),)</f>
        <v/>
      </c>
    </row>
    <row r="51">
      <c r="A51" s="32">
        <f>IF(IFERROR($H51,0)*$J51&gt;0,$L51/86400+DATE(1970,1,1)+IF($L51*1&gt;=$G$5,$G$6,0),)</f>
        <v>0</v>
      </c>
      <c r="B51" s="22" t="e">
        <f>IF($A51&lt;&gt;"",$E51*$F51,)</f>
        <v>#VALUE!</v>
      </c>
      <c r="C51" s="12" t="str">
        <f>IF($A51&lt;&gt;"",MINIFS(Merchant!$A:$A,Merchant!$C:$C,$G$2),)</f>
        <v/>
      </c>
      <c r="D51" s="12" t="s">
        <f>IF($A51&lt;&gt;"",$K51,)</f>
      </c>
      <c r="E51" s="12" t="str">
        <v/>
      </c>
      <c r="F51" s="11" t="str">
        <f>IF($A51&lt;&gt;"",MAXIFS(Token!$C:$C,Token!$A:$A,$D51),)</f>
        <v/>
      </c>
    </row>
    <row r="52">
      <c r="A52" s="32" t="e">
        <f>IF(IFERROR($H52,0)*$J52&gt;0,$L52/86400+DATE(1970,1,1)+IF($L52*1&gt;=$G$5,$G$6,0),)</f>
        <v>#VALUE!</v>
      </c>
      <c r="B52" s="22" t="e">
        <f>IF($A52&lt;&gt;"",$E52*$F52,)</f>
        <v>#VALUE!</v>
      </c>
      <c r="C52" s="12" t="str">
        <f>IF($A52&lt;&gt;"",MINIFS(Merchant!$A:$A,Merchant!$C:$C,$G$2),)</f>
        <v/>
      </c>
      <c r="D52" s="12" t="e">
        <f>IF($A52&lt;&gt;"",$K52,)</f>
        <v>#VALUE!</v>
      </c>
      <c r="E52" s="12" t="str">
        <v/>
      </c>
      <c r="F52" s="11" t="str">
        <f>IF($A52&lt;&gt;"",MAXIFS(Token!$C:$C,Token!$A:$A,$D52),)</f>
        <v/>
      </c>
      <c r="H52" s="5" t="str">
        <f>IFERROR(__xludf.DUMMYFUNCTION("IF(AND($G$11,INDEX(I:I,ROW()-1)&lt;&gt;""""),ImportJSON(""https://public-api.solscan.io/account/splTransfers?account=""&amp;$G$2&amp;""&amp;fromTime=""&amp;TO_TEXT($G$3)&amp;""&amp;toTime=""&amp;TO_TEXT($G$4)&amp;""&amp;offset=""&amp;ROW()-2&amp;""&amp;limit=50""&amp;$G$7,TEXTJOIN("","",1,$H$1:$M$1),""noHeaders"&amp;"""),)"),"")</f>
        <v/>
      </c>
    </row>
    <row r="53">
      <c r="A53" s="32">
        <f>IF(IFERROR($H53,0)*$J53&gt;0,$L53/86400+DATE(1970,1,1)+IF($L53*1&gt;=$G$5,$G$6,0),)</f>
        <v>0</v>
      </c>
      <c r="B53" s="22" t="e">
        <f>IF($A53&lt;&gt;"",$E53*$F53,)</f>
        <v>#VALUE!</v>
      </c>
      <c r="C53" s="12" t="str">
        <f>IF($A53&lt;&gt;"",MINIFS(Merchant!$A:$A,Merchant!$C:$C,$G$2),)</f>
        <v/>
      </c>
      <c r="D53" s="12" t="s">
        <f>IF($A53&lt;&gt;"",$K53,)</f>
      </c>
      <c r="E53" s="12" t="str">
        <v/>
      </c>
      <c r="F53" s="11" t="str">
        <f>IF($A53&lt;&gt;"",MAXIFS(Token!$C:$C,Token!$A:$A,$D53),)</f>
        <v/>
      </c>
    </row>
    <row r="54">
      <c r="A54" s="32">
        <f>IF(IFERROR($H54,0)*$J54&gt;0,$L54/86400+DATE(1970,1,1)+IF($L54*1&gt;=$G$5,$G$6,0),)</f>
        <v>0</v>
      </c>
      <c r="B54" s="22" t="e">
        <f>IF($A54&lt;&gt;"",$E54*$F54,)</f>
        <v>#VALUE!</v>
      </c>
      <c r="C54" s="12" t="str">
        <f>IF($A54&lt;&gt;"",MINIFS(Merchant!$A:$A,Merchant!$C:$C,$G$2),)</f>
        <v/>
      </c>
      <c r="D54" s="12" t="s">
        <f>IF($A54&lt;&gt;"",$K54,)</f>
      </c>
      <c r="E54" s="12" t="str">
        <v/>
      </c>
      <c r="F54" s="11" t="str">
        <f>IF($A54&lt;&gt;"",MAXIFS(Token!$C:$C,Token!$A:$A,$D54),)</f>
        <v/>
      </c>
    </row>
    <row r="55">
      <c r="A55" s="32">
        <f>IF(IFERROR($H55,0)*$J55&gt;0,$L55/86400+DATE(1970,1,1)+IF($L55*1&gt;=$G$5,$G$6,0),)</f>
        <v>0</v>
      </c>
      <c r="B55" s="22" t="e">
        <f>IF($A55&lt;&gt;"",$E55*$F55,)</f>
        <v>#VALUE!</v>
      </c>
      <c r="C55" s="12" t="str">
        <f>IF($A55&lt;&gt;"",MINIFS(Merchant!$A:$A,Merchant!$C:$C,$G$2),)</f>
        <v/>
      </c>
      <c r="D55" s="12" t="s">
        <f>IF($A55&lt;&gt;"",$K55,)</f>
      </c>
      <c r="E55" s="12" t="str">
        <v/>
      </c>
      <c r="F55" s="11" t="str">
        <f>IF($A55&lt;&gt;"",MAXIFS(Token!$C:$C,Token!$A:$A,$D55),)</f>
        <v/>
      </c>
    </row>
    <row r="56">
      <c r="A56" s="32">
        <f>IF(IFERROR($H56,0)*$J56&gt;0,$L56/86400+DATE(1970,1,1)+IF($L56*1&gt;=$G$5,$G$6,0),)</f>
        <v>0</v>
      </c>
      <c r="B56" s="22" t="e">
        <f>IF($A56&lt;&gt;"",$E56*$F56,)</f>
        <v>#VALUE!</v>
      </c>
      <c r="C56" s="12" t="str">
        <f>IF($A56&lt;&gt;"",MINIFS(Merchant!$A:$A,Merchant!$C:$C,$G$2),)</f>
        <v/>
      </c>
      <c r="D56" s="12" t="s">
        <f>IF($A56&lt;&gt;"",$K56,)</f>
      </c>
      <c r="E56" s="12" t="str">
        <v/>
      </c>
      <c r="F56" s="11" t="str">
        <f>IF($A56&lt;&gt;"",MAXIFS(Token!$C:$C,Token!$A:$A,$D56),)</f>
        <v/>
      </c>
    </row>
    <row r="57">
      <c r="A57" s="32">
        <f>IF(IFERROR($H57,0)*$J57&gt;0,$L57/86400+DATE(1970,1,1)+IF($L57*1&gt;=$G$5,$G$6,0),)</f>
        <v>0</v>
      </c>
      <c r="B57" s="22" t="e">
        <f>IF($A57&lt;&gt;"",$E57*$F57,)</f>
        <v>#VALUE!</v>
      </c>
      <c r="C57" s="12" t="str">
        <f>IF($A57&lt;&gt;"",MINIFS(Merchant!$A:$A,Merchant!$C:$C,$G$2),)</f>
        <v/>
      </c>
      <c r="D57" s="12" t="s">
        <f>IF($A57&lt;&gt;"",$K57,)</f>
      </c>
      <c r="E57" s="12" t="str">
        <v/>
      </c>
      <c r="F57" s="11" t="str">
        <f>IF($A57&lt;&gt;"",MAXIFS(Token!$C:$C,Token!$A:$A,$D57),)</f>
        <v/>
      </c>
    </row>
    <row r="58">
      <c r="A58" s="32">
        <f>IF(IFERROR($H58,0)*$J58&gt;0,$L58/86400+DATE(1970,1,1)+IF($L58*1&gt;=$G$5,$G$6,0),)</f>
        <v>0</v>
      </c>
      <c r="B58" s="22" t="e">
        <f>IF($A58&lt;&gt;"",$E58*$F58,)</f>
        <v>#VALUE!</v>
      </c>
      <c r="C58" s="12" t="str">
        <f>IF($A58&lt;&gt;"",MINIFS(Merchant!$A:$A,Merchant!$C:$C,$G$2),)</f>
        <v/>
      </c>
      <c r="D58" s="12" t="s">
        <f>IF($A58&lt;&gt;"",$K58,)</f>
      </c>
      <c r="E58" s="12" t="str">
        <v/>
      </c>
      <c r="F58" s="11" t="str">
        <f>IF($A58&lt;&gt;"",MAXIFS(Token!$C:$C,Token!$A:$A,$D58),)</f>
        <v/>
      </c>
    </row>
    <row r="59">
      <c r="A59" s="32">
        <f>IF(IFERROR($H59,0)*$J59&gt;0,$L59/86400+DATE(1970,1,1)+IF($L59*1&gt;=$G$5,$G$6,0),)</f>
        <v>0</v>
      </c>
      <c r="B59" s="22" t="e">
        <f>IF($A59&lt;&gt;"",$E59*$F59,)</f>
        <v>#VALUE!</v>
      </c>
      <c r="C59" s="12" t="str">
        <f>IF($A59&lt;&gt;"",MINIFS(Merchant!$A:$A,Merchant!$C:$C,$G$2),)</f>
        <v/>
      </c>
      <c r="D59" s="12" t="s">
        <f>IF($A59&lt;&gt;"",$K59,)</f>
      </c>
      <c r="E59" s="12" t="str">
        <v/>
      </c>
      <c r="F59" s="11" t="str">
        <f>IF($A59&lt;&gt;"",MAXIFS(Token!$C:$C,Token!$A:$A,$D59),)</f>
        <v/>
      </c>
    </row>
    <row r="60">
      <c r="A60" s="32">
        <f>IF(IFERROR($H60,0)*$J60&gt;0,$L60/86400+DATE(1970,1,1)+IF($L60*1&gt;=$G$5,$G$6,0),)</f>
        <v>0</v>
      </c>
      <c r="B60" s="22" t="e">
        <f>IF($A60&lt;&gt;"",$E60*$F60,)</f>
        <v>#VALUE!</v>
      </c>
      <c r="C60" s="12" t="str">
        <f>IF($A60&lt;&gt;"",MINIFS(Merchant!$A:$A,Merchant!$C:$C,$G$2),)</f>
        <v/>
      </c>
      <c r="D60" s="12" t="s">
        <f>IF($A60&lt;&gt;"",$K60,)</f>
      </c>
      <c r="E60" s="12" t="str">
        <v/>
      </c>
      <c r="F60" s="11" t="str">
        <f>IF($A60&lt;&gt;"",MAXIFS(Token!$C:$C,Token!$A:$A,$D60),)</f>
        <v/>
      </c>
    </row>
    <row r="61">
      <c r="A61" s="32">
        <f>IF(IFERROR($H61,0)*$J61&gt;0,$L61/86400+DATE(1970,1,1)+IF($L61*1&gt;=$G$5,$G$6,0),)</f>
        <v>0</v>
      </c>
      <c r="B61" s="22" t="e">
        <f>IF($A61&lt;&gt;"",$E61*$F61,)</f>
        <v>#VALUE!</v>
      </c>
      <c r="C61" s="12" t="str">
        <f>IF($A61&lt;&gt;"",MINIFS(Merchant!$A:$A,Merchant!$C:$C,$G$2),)</f>
        <v/>
      </c>
      <c r="D61" s="12" t="s">
        <f>IF($A61&lt;&gt;"",$K61,)</f>
      </c>
      <c r="E61" s="12" t="str">
        <v/>
      </c>
      <c r="F61" s="11" t="str">
        <f>IF($A61&lt;&gt;"",MAXIFS(Token!$C:$C,Token!$A:$A,$D61),)</f>
        <v/>
      </c>
    </row>
    <row r="62">
      <c r="A62" s="32">
        <f>IF(IFERROR($H62,0)*$J62&gt;0,$L62/86400+DATE(1970,1,1)+IF($L62*1&gt;=$G$5,$G$6,0),)</f>
        <v>0</v>
      </c>
      <c r="B62" s="22" t="e">
        <f>IF($A62&lt;&gt;"",$E62*$F62,)</f>
        <v>#VALUE!</v>
      </c>
      <c r="C62" s="12" t="str">
        <f>IF($A62&lt;&gt;"",MINIFS(Merchant!$A:$A,Merchant!$C:$C,$G$2),)</f>
        <v/>
      </c>
      <c r="D62" s="12" t="s">
        <f>IF($A62&lt;&gt;"",$K62,)</f>
      </c>
      <c r="E62" s="12" t="str">
        <v/>
      </c>
      <c r="F62" s="11" t="str">
        <f>IF($A62&lt;&gt;"",MAXIFS(Token!$C:$C,Token!$A:$A,$D62),)</f>
        <v/>
      </c>
    </row>
    <row r="63">
      <c r="A63" s="32">
        <f>IF(IFERROR($H63,0)*$J63&gt;0,$L63/86400+DATE(1970,1,1)+IF($L63*1&gt;=$G$5,$G$6,0),)</f>
        <v>0</v>
      </c>
      <c r="B63" s="22" t="e">
        <f>IF($A63&lt;&gt;"",$E63*$F63,)</f>
        <v>#VALUE!</v>
      </c>
      <c r="C63" s="12" t="str">
        <f>IF($A63&lt;&gt;"",MINIFS(Merchant!$A:$A,Merchant!$C:$C,$G$2),)</f>
        <v/>
      </c>
      <c r="D63" s="12" t="s">
        <f>IF($A63&lt;&gt;"",$K63,)</f>
      </c>
      <c r="E63" s="12" t="str">
        <v/>
      </c>
      <c r="F63" s="11" t="str">
        <f>IF($A63&lt;&gt;"",MAXIFS(Token!$C:$C,Token!$A:$A,$D63),)</f>
        <v/>
      </c>
    </row>
    <row r="64">
      <c r="A64" s="32">
        <f>IF(IFERROR($H64,0)*$J64&gt;0,$L64/86400+DATE(1970,1,1)+IF($L64*1&gt;=$G$5,$G$6,0),)</f>
        <v>0</v>
      </c>
      <c r="B64" s="22" t="e">
        <f>IF($A64&lt;&gt;"",$E64*$F64,)</f>
        <v>#VALUE!</v>
      </c>
      <c r="C64" s="12" t="str">
        <f>IF($A64&lt;&gt;"",MINIFS(Merchant!$A:$A,Merchant!$C:$C,$G$2),)</f>
        <v/>
      </c>
      <c r="D64" s="12" t="s">
        <f>IF($A64&lt;&gt;"",$K64,)</f>
      </c>
      <c r="E64" s="12" t="str">
        <v/>
      </c>
      <c r="F64" s="11" t="str">
        <f>IF($A64&lt;&gt;"",MAXIFS(Token!$C:$C,Token!$A:$A,$D64),)</f>
        <v/>
      </c>
    </row>
    <row r="65">
      <c r="A65" s="32">
        <f>IF(IFERROR($H65,0)*$J65&gt;0,$L65/86400+DATE(1970,1,1)+IF($L65*1&gt;=$G$5,$G$6,0),)</f>
        <v>0</v>
      </c>
      <c r="B65" s="22" t="e">
        <f>IF($A65&lt;&gt;"",$E65*$F65,)</f>
        <v>#VALUE!</v>
      </c>
      <c r="C65" s="12" t="str">
        <f>IF($A65&lt;&gt;"",MINIFS(Merchant!$A:$A,Merchant!$C:$C,$G$2),)</f>
        <v/>
      </c>
      <c r="D65" s="12" t="s">
        <f>IF($A65&lt;&gt;"",$K65,)</f>
      </c>
      <c r="E65" s="12" t="str">
        <v/>
      </c>
      <c r="F65" s="11" t="str">
        <f>IF($A65&lt;&gt;"",MAXIFS(Token!$C:$C,Token!$A:$A,$D65),)</f>
        <v/>
      </c>
    </row>
    <row r="66">
      <c r="A66" s="32">
        <f>IF(IFERROR($H66,0)*$J66&gt;0,$L66/86400+DATE(1970,1,1)+IF($L66*1&gt;=$G$5,$G$6,0),)</f>
        <v>0</v>
      </c>
      <c r="B66" s="22" t="e">
        <f>IF($A66&lt;&gt;"",$E66*$F66,)</f>
        <v>#VALUE!</v>
      </c>
      <c r="C66" s="12" t="str">
        <f>IF($A66&lt;&gt;"",MINIFS(Merchant!$A:$A,Merchant!$C:$C,$G$2),)</f>
        <v/>
      </c>
      <c r="D66" s="12" t="s">
        <f>IF($A66&lt;&gt;"",$K66,)</f>
      </c>
      <c r="E66" s="12" t="str">
        <v/>
      </c>
      <c r="F66" s="11" t="str">
        <f>IF($A66&lt;&gt;"",MAXIFS(Token!$C:$C,Token!$A:$A,$D66),)</f>
        <v/>
      </c>
    </row>
    <row r="67">
      <c r="A67" s="32">
        <f>IF(IFERROR($H67,0)*$J67&gt;0,$L67/86400+DATE(1970,1,1)+IF($L67*1&gt;=$G$5,$G$6,0),)</f>
        <v>0</v>
      </c>
      <c r="B67" s="22" t="e">
        <f>IF($A67&lt;&gt;"",$E67*$F67,)</f>
        <v>#VALUE!</v>
      </c>
      <c r="C67" s="12" t="str">
        <f>IF($A67&lt;&gt;"",MINIFS(Merchant!$A:$A,Merchant!$C:$C,$G$2),)</f>
        <v/>
      </c>
      <c r="D67" s="12" t="s">
        <f>IF($A67&lt;&gt;"",$K67,)</f>
      </c>
      <c r="E67" s="12" t="str">
        <v/>
      </c>
      <c r="F67" s="11" t="str">
        <f>IF($A67&lt;&gt;"",MAXIFS(Token!$C:$C,Token!$A:$A,$D67),)</f>
        <v/>
      </c>
    </row>
    <row r="68">
      <c r="A68" s="32">
        <f>IF(IFERROR($H68,0)*$J68&gt;0,$L68/86400+DATE(1970,1,1)+IF($L68*1&gt;=$G$5,$G$6,0),)</f>
        <v>0</v>
      </c>
      <c r="B68" s="22" t="e">
        <f>IF($A68&lt;&gt;"",$E68*$F68,)</f>
        <v>#VALUE!</v>
      </c>
      <c r="C68" s="12" t="str">
        <f>IF($A68&lt;&gt;"",MINIFS(Merchant!$A:$A,Merchant!$C:$C,$G$2),)</f>
        <v/>
      </c>
      <c r="D68" s="12" t="s">
        <f>IF($A68&lt;&gt;"",$K68,)</f>
      </c>
      <c r="E68" s="12" t="str">
        <v/>
      </c>
      <c r="F68" s="11" t="str">
        <f>IF($A68&lt;&gt;"",MAXIFS(Token!$C:$C,Token!$A:$A,$D68),)</f>
        <v/>
      </c>
    </row>
    <row r="69">
      <c r="A69" s="32">
        <f>IF(IFERROR($H69,0)*$J69&gt;0,$L69/86400+DATE(1970,1,1)+IF($L69*1&gt;=$G$5,$G$6,0),)</f>
        <v>0</v>
      </c>
      <c r="B69" s="22" t="e">
        <f>IF($A69&lt;&gt;"",$E69*$F69,)</f>
        <v>#VALUE!</v>
      </c>
      <c r="C69" s="12" t="str">
        <f>IF($A69&lt;&gt;"",MINIFS(Merchant!$A:$A,Merchant!$C:$C,$G$2),)</f>
        <v/>
      </c>
      <c r="D69" s="12" t="s">
        <f>IF($A69&lt;&gt;"",$K69,)</f>
      </c>
      <c r="E69" s="12" t="str">
        <v/>
      </c>
      <c r="F69" s="11" t="str">
        <f>IF($A69&lt;&gt;"",MAXIFS(Token!$C:$C,Token!$A:$A,$D69),)</f>
        <v/>
      </c>
    </row>
    <row r="70">
      <c r="A70" s="32">
        <f>IF(IFERROR($H70,0)*$J70&gt;0,$L70/86400+DATE(1970,1,1)+IF($L70*1&gt;=$G$5,$G$6,0),)</f>
        <v>0</v>
      </c>
      <c r="B70" s="22" t="e">
        <f>IF($A70&lt;&gt;"",$E70*$F70,)</f>
        <v>#VALUE!</v>
      </c>
      <c r="C70" s="12" t="str">
        <f>IF($A70&lt;&gt;"",MINIFS(Merchant!$A:$A,Merchant!$C:$C,$G$2),)</f>
        <v/>
      </c>
      <c r="D70" s="12" t="s">
        <f>IF($A70&lt;&gt;"",$K70,)</f>
      </c>
      <c r="E70" s="12" t="str">
        <v/>
      </c>
      <c r="F70" s="11" t="str">
        <f>IF($A70&lt;&gt;"",MAXIFS(Token!$C:$C,Token!$A:$A,$D70),)</f>
        <v/>
      </c>
    </row>
    <row r="71">
      <c r="A71" s="32">
        <f>IF(IFERROR($H71,0)*$J71&gt;0,$L71/86400+DATE(1970,1,1)+IF($L71*1&gt;=$G$5,$G$6,0),)</f>
        <v>0</v>
      </c>
      <c r="B71" s="22" t="e">
        <f>IF($A71&lt;&gt;"",$E71*$F71,)</f>
        <v>#VALUE!</v>
      </c>
      <c r="C71" s="12" t="str">
        <f>IF($A71&lt;&gt;"",MINIFS(Merchant!$A:$A,Merchant!$C:$C,$G$2),)</f>
        <v/>
      </c>
      <c r="D71" s="12" t="s">
        <f>IF($A71&lt;&gt;"",$K71,)</f>
      </c>
      <c r="E71" s="12" t="str">
        <v/>
      </c>
      <c r="F71" s="11" t="str">
        <f>IF($A71&lt;&gt;"",MAXIFS(Token!$C:$C,Token!$A:$A,$D71),)</f>
        <v/>
      </c>
    </row>
    <row r="72">
      <c r="A72" s="32">
        <f>IF(IFERROR($H72,0)*$J72&gt;0,$L72/86400+DATE(1970,1,1)+IF($L72*1&gt;=$G$5,$G$6,0),)</f>
        <v>0</v>
      </c>
      <c r="B72" s="22" t="e">
        <f>IF($A72&lt;&gt;"",$E72*$F72,)</f>
        <v>#VALUE!</v>
      </c>
      <c r="C72" s="12" t="str">
        <f>IF($A72&lt;&gt;"",MINIFS(Merchant!$A:$A,Merchant!$C:$C,$G$2),)</f>
        <v/>
      </c>
      <c r="D72" s="12" t="s">
        <f>IF($A72&lt;&gt;"",$K72,)</f>
      </c>
      <c r="E72" s="12" t="str">
        <v/>
      </c>
      <c r="F72" s="11" t="str">
        <f>IF($A72&lt;&gt;"",MAXIFS(Token!$C:$C,Token!$A:$A,$D72),)</f>
        <v/>
      </c>
    </row>
    <row r="73">
      <c r="A73" s="32">
        <f>IF(IFERROR($H73,0)*$J73&gt;0,$L73/86400+DATE(1970,1,1)+IF($L73*1&gt;=$G$5,$G$6,0),)</f>
        <v>0</v>
      </c>
      <c r="B73" s="22" t="e">
        <f>IF($A73&lt;&gt;"",$E73*$F73,)</f>
        <v>#VALUE!</v>
      </c>
      <c r="C73" s="12" t="str">
        <f>IF($A73&lt;&gt;"",MINIFS(Merchant!$A:$A,Merchant!$C:$C,$G$2),)</f>
        <v/>
      </c>
      <c r="D73" s="12" t="s">
        <f>IF($A73&lt;&gt;"",$K73,)</f>
      </c>
      <c r="E73" s="12" t="str">
        <v/>
      </c>
      <c r="F73" s="11" t="str">
        <f>IF($A73&lt;&gt;"",MAXIFS(Token!$C:$C,Token!$A:$A,$D73),)</f>
        <v/>
      </c>
    </row>
    <row r="74">
      <c r="A74" s="32">
        <f>IF(IFERROR($H74,0)*$J74&gt;0,$L74/86400+DATE(1970,1,1)+IF($L74*1&gt;=$G$5,$G$6,0),)</f>
        <v>0</v>
      </c>
      <c r="B74" s="22" t="e">
        <f>IF($A74&lt;&gt;"",$E74*$F74,)</f>
        <v>#VALUE!</v>
      </c>
      <c r="C74" s="12" t="str">
        <f>IF($A74&lt;&gt;"",MINIFS(Merchant!$A:$A,Merchant!$C:$C,$G$2),)</f>
        <v/>
      </c>
      <c r="D74" s="12" t="s">
        <f>IF($A74&lt;&gt;"",$K74,)</f>
      </c>
      <c r="E74" s="12" t="str">
        <v/>
      </c>
      <c r="F74" s="11" t="str">
        <f>IF($A74&lt;&gt;"",MAXIFS(Token!$C:$C,Token!$A:$A,$D74),)</f>
        <v/>
      </c>
    </row>
    <row r="75">
      <c r="A75" s="32">
        <f>IF(IFERROR($H75,0)*$J75&gt;0,$L75/86400+DATE(1970,1,1)+IF($L75*1&gt;=$G$5,$G$6,0),)</f>
        <v>0</v>
      </c>
      <c r="B75" s="22" t="e">
        <f>IF($A75&lt;&gt;"",$E75*$F75,)</f>
        <v>#VALUE!</v>
      </c>
      <c r="C75" s="12" t="str">
        <f>IF($A75&lt;&gt;"",MINIFS(Merchant!$A:$A,Merchant!$C:$C,$G$2),)</f>
        <v/>
      </c>
      <c r="D75" s="12" t="s">
        <f>IF($A75&lt;&gt;"",$K75,)</f>
      </c>
      <c r="E75" s="12" t="str">
        <v/>
      </c>
      <c r="F75" s="11" t="str">
        <f>IF($A75&lt;&gt;"",MAXIFS(Token!$C:$C,Token!$A:$A,$D75),)</f>
        <v/>
      </c>
    </row>
    <row r="76">
      <c r="A76" s="32">
        <f>IF(IFERROR($H76,0)*$J76&gt;0,$L76/86400+DATE(1970,1,1)+IF($L76*1&gt;=$G$5,$G$6,0),)</f>
        <v>0</v>
      </c>
      <c r="B76" s="22" t="e">
        <f>IF($A76&lt;&gt;"",$E76*$F76,)</f>
        <v>#VALUE!</v>
      </c>
      <c r="C76" s="12" t="str">
        <f>IF($A76&lt;&gt;"",MINIFS(Merchant!$A:$A,Merchant!$C:$C,$G$2),)</f>
        <v/>
      </c>
      <c r="D76" s="12" t="s">
        <f>IF($A76&lt;&gt;"",$K76,)</f>
      </c>
      <c r="E76" s="12" t="str">
        <v/>
      </c>
      <c r="F76" s="11" t="str">
        <f>IF($A76&lt;&gt;"",MAXIFS(Token!$C:$C,Token!$A:$A,$D76),)</f>
        <v/>
      </c>
    </row>
    <row r="77">
      <c r="A77" s="32">
        <f>IF(IFERROR($H77,0)*$J77&gt;0,$L77/86400+DATE(1970,1,1)+IF($L77*1&gt;=$G$5,$G$6,0),)</f>
        <v>0</v>
      </c>
      <c r="B77" s="22" t="e">
        <f>IF($A77&lt;&gt;"",$E77*$F77,)</f>
        <v>#VALUE!</v>
      </c>
      <c r="C77" s="12" t="str">
        <f>IF($A77&lt;&gt;"",MINIFS(Merchant!$A:$A,Merchant!$C:$C,$G$2),)</f>
        <v/>
      </c>
      <c r="D77" s="12" t="s">
        <f>IF($A77&lt;&gt;"",$K77,)</f>
      </c>
      <c r="E77" s="12" t="str">
        <v/>
      </c>
      <c r="F77" s="11" t="str">
        <f>IF($A77&lt;&gt;"",MAXIFS(Token!$C:$C,Token!$A:$A,$D77),)</f>
        <v/>
      </c>
    </row>
    <row r="78">
      <c r="A78" s="32">
        <f>IF(IFERROR($H78,0)*$J78&gt;0,$L78/86400+DATE(1970,1,1)+IF($L78*1&gt;=$G$5,$G$6,0),)</f>
        <v>0</v>
      </c>
      <c r="B78" s="22" t="e">
        <f>IF($A78&lt;&gt;"",$E78*$F78,)</f>
        <v>#VALUE!</v>
      </c>
      <c r="C78" s="12" t="str">
        <f>IF($A78&lt;&gt;"",MINIFS(Merchant!$A:$A,Merchant!$C:$C,$G$2),)</f>
        <v/>
      </c>
      <c r="D78" s="12" t="s">
        <f>IF($A78&lt;&gt;"",$K78,)</f>
      </c>
      <c r="E78" s="12" t="str">
        <v/>
      </c>
      <c r="F78" s="11" t="str">
        <f>IF($A78&lt;&gt;"",MAXIFS(Token!$C:$C,Token!$A:$A,$D78),)</f>
        <v/>
      </c>
    </row>
    <row r="79">
      <c r="A79" s="32">
        <f>IF(IFERROR($H79,0)*$J79&gt;0,$L79/86400+DATE(1970,1,1)+IF($L79*1&gt;=$G$5,$G$6,0),)</f>
        <v>0</v>
      </c>
      <c r="B79" s="22" t="e">
        <f>IF($A79&lt;&gt;"",$E79*$F79,)</f>
        <v>#VALUE!</v>
      </c>
      <c r="C79" s="12" t="str">
        <f>IF($A79&lt;&gt;"",MINIFS(Merchant!$A:$A,Merchant!$C:$C,$G$2),)</f>
        <v/>
      </c>
      <c r="D79" s="12" t="s">
        <f>IF($A79&lt;&gt;"",$K79,)</f>
      </c>
      <c r="E79" s="12" t="str">
        <v/>
      </c>
      <c r="F79" s="11" t="str">
        <f>IF($A79&lt;&gt;"",MAXIFS(Token!$C:$C,Token!$A:$A,$D79),)</f>
        <v/>
      </c>
    </row>
    <row r="80">
      <c r="A80" s="32">
        <f>IF(IFERROR($H80,0)*$J80&gt;0,$L80/86400+DATE(1970,1,1)+IF($L80*1&gt;=$G$5,$G$6,0),)</f>
        <v>0</v>
      </c>
      <c r="B80" s="22" t="e">
        <f>IF($A80&lt;&gt;"",$E80*$F80,)</f>
        <v>#VALUE!</v>
      </c>
      <c r="C80" s="12" t="str">
        <f>IF($A80&lt;&gt;"",MINIFS(Merchant!$A:$A,Merchant!$C:$C,$G$2),)</f>
        <v/>
      </c>
      <c r="D80" s="12" t="s">
        <f>IF($A80&lt;&gt;"",$K80,)</f>
      </c>
      <c r="E80" s="12" t="str">
        <v/>
      </c>
      <c r="F80" s="11" t="str">
        <f>IF($A80&lt;&gt;"",MAXIFS(Token!$C:$C,Token!$A:$A,$D80),)</f>
        <v/>
      </c>
    </row>
    <row r="81">
      <c r="A81" s="32">
        <f>IF(IFERROR($H81,0)*$J81&gt;0,$L81/86400+DATE(1970,1,1)+IF($L81*1&gt;=$G$5,$G$6,0),)</f>
        <v>0</v>
      </c>
      <c r="B81" s="22" t="e">
        <f>IF($A81&lt;&gt;"",$E81*$F81,)</f>
        <v>#VALUE!</v>
      </c>
      <c r="C81" s="12" t="str">
        <f>IF($A81&lt;&gt;"",MINIFS(Merchant!$A:$A,Merchant!$C:$C,$G$2),)</f>
        <v/>
      </c>
      <c r="D81" s="12" t="s">
        <f>IF($A81&lt;&gt;"",$K81,)</f>
      </c>
      <c r="E81" s="12" t="str">
        <v/>
      </c>
      <c r="F81" s="11" t="str">
        <f>IF($A81&lt;&gt;"",MAXIFS(Token!$C:$C,Token!$A:$A,$D81),)</f>
        <v/>
      </c>
    </row>
    <row r="82">
      <c r="A82" s="32">
        <f>IF(IFERROR($H82,0)*$J82&gt;0,$L82/86400+DATE(1970,1,1)+IF($L82*1&gt;=$G$5,$G$6,0),)</f>
        <v>0</v>
      </c>
      <c r="B82" s="22" t="e">
        <f>IF($A82&lt;&gt;"",$E82*$F82,)</f>
        <v>#VALUE!</v>
      </c>
      <c r="C82" s="12" t="str">
        <f>IF($A82&lt;&gt;"",MINIFS(Merchant!$A:$A,Merchant!$C:$C,$G$2),)</f>
        <v/>
      </c>
      <c r="D82" s="12" t="s">
        <f>IF($A82&lt;&gt;"",$K82,)</f>
      </c>
      <c r="E82" s="12" t="str">
        <v/>
      </c>
      <c r="F82" s="11" t="str">
        <f>IF($A82&lt;&gt;"",MAXIFS(Token!$C:$C,Token!$A:$A,$D82),)</f>
        <v/>
      </c>
    </row>
    <row r="83">
      <c r="A83" s="32">
        <f>IF(IFERROR($H83,0)*$J83&gt;0,$L83/86400+DATE(1970,1,1)+IF($L83*1&gt;=$G$5,$G$6,0),)</f>
        <v>0</v>
      </c>
      <c r="B83" s="22" t="e">
        <f>IF($A83&lt;&gt;"",$E83*$F83,)</f>
        <v>#VALUE!</v>
      </c>
      <c r="C83" s="12" t="str">
        <f>IF($A83&lt;&gt;"",MINIFS(Merchant!$A:$A,Merchant!$C:$C,$G$2),)</f>
        <v/>
      </c>
      <c r="D83" s="12" t="s">
        <f>IF($A83&lt;&gt;"",$K83,)</f>
      </c>
      <c r="E83" s="12" t="str">
        <v/>
      </c>
      <c r="F83" s="11" t="str">
        <f>IF($A83&lt;&gt;"",MAXIFS(Token!$C:$C,Token!$A:$A,$D83),)</f>
        <v/>
      </c>
    </row>
    <row r="84">
      <c r="A84" s="32">
        <f>IF(IFERROR($H84,0)*$J84&gt;0,$L84/86400+DATE(1970,1,1)+IF($L84*1&gt;=$G$5,$G$6,0),)</f>
        <v>0</v>
      </c>
      <c r="B84" s="22" t="e">
        <f>IF($A84&lt;&gt;"",$E84*$F84,)</f>
        <v>#VALUE!</v>
      </c>
      <c r="C84" s="12" t="str">
        <f>IF($A84&lt;&gt;"",MINIFS(Merchant!$A:$A,Merchant!$C:$C,$G$2),)</f>
        <v/>
      </c>
      <c r="D84" s="12" t="s">
        <f>IF($A84&lt;&gt;"",$K84,)</f>
      </c>
      <c r="E84" s="12" t="str">
        <v/>
      </c>
      <c r="F84" s="11" t="str">
        <f>IF($A84&lt;&gt;"",MAXIFS(Token!$C:$C,Token!$A:$A,$D84),)</f>
        <v/>
      </c>
    </row>
    <row r="85">
      <c r="A85" s="32">
        <f>IF(IFERROR($H85,0)*$J85&gt;0,$L85/86400+DATE(1970,1,1)+IF($L85*1&gt;=$G$5,$G$6,0),)</f>
        <v>0</v>
      </c>
      <c r="B85" s="22" t="e">
        <f>IF($A85&lt;&gt;"",$E85*$F85,)</f>
        <v>#VALUE!</v>
      </c>
      <c r="C85" s="12" t="str">
        <f>IF($A85&lt;&gt;"",MINIFS(Merchant!$A:$A,Merchant!$C:$C,$G$2),)</f>
        <v/>
      </c>
      <c r="D85" s="12" t="s">
        <f>IF($A85&lt;&gt;"",$K85,)</f>
      </c>
      <c r="E85" s="12" t="str">
        <v/>
      </c>
      <c r="F85" s="11" t="str">
        <f>IF($A85&lt;&gt;"",MAXIFS(Token!$C:$C,Token!$A:$A,$D85),)</f>
        <v/>
      </c>
    </row>
    <row r="86">
      <c r="A86" s="32">
        <f>IF(IFERROR($H86,0)*$J86&gt;0,$L86/86400+DATE(1970,1,1)+IF($L86*1&gt;=$G$5,$G$6,0),)</f>
        <v>0</v>
      </c>
      <c r="B86" s="22" t="e">
        <f>IF($A86&lt;&gt;"",$E86*$F86,)</f>
        <v>#VALUE!</v>
      </c>
      <c r="C86" s="12" t="str">
        <f>IF($A86&lt;&gt;"",MINIFS(Merchant!$A:$A,Merchant!$C:$C,$G$2),)</f>
        <v/>
      </c>
      <c r="D86" s="12" t="s">
        <f>IF($A86&lt;&gt;"",$K86,)</f>
      </c>
      <c r="E86" s="12" t="str">
        <v/>
      </c>
      <c r="F86" s="11" t="str">
        <f>IF($A86&lt;&gt;"",MAXIFS(Token!$C:$C,Token!$A:$A,$D86),)</f>
        <v/>
      </c>
    </row>
    <row r="87">
      <c r="A87" s="32">
        <f>IF(IFERROR($H87,0)*$J87&gt;0,$L87/86400+DATE(1970,1,1)+IF($L87*1&gt;=$G$5,$G$6,0),)</f>
        <v>0</v>
      </c>
      <c r="B87" s="22" t="e">
        <f>IF($A87&lt;&gt;"",$E87*$F87,)</f>
        <v>#VALUE!</v>
      </c>
      <c r="C87" s="12" t="str">
        <f>IF($A87&lt;&gt;"",MINIFS(Merchant!$A:$A,Merchant!$C:$C,$G$2),)</f>
        <v/>
      </c>
      <c r="D87" s="12" t="s">
        <f>IF($A87&lt;&gt;"",$K87,)</f>
      </c>
      <c r="E87" s="12" t="str">
        <v/>
      </c>
      <c r="F87" s="11" t="str">
        <f>IF($A87&lt;&gt;"",MAXIFS(Token!$C:$C,Token!$A:$A,$D87),)</f>
        <v/>
      </c>
    </row>
    <row r="88">
      <c r="A88" s="32">
        <f>IF(IFERROR($H88,0)*$J88&gt;0,$L88/86400+DATE(1970,1,1)+IF($L88*1&gt;=$G$5,$G$6,0),)</f>
        <v>0</v>
      </c>
      <c r="B88" s="22" t="e">
        <f>IF($A88&lt;&gt;"",$E88*$F88,)</f>
        <v>#VALUE!</v>
      </c>
      <c r="C88" s="12" t="str">
        <f>IF($A88&lt;&gt;"",MINIFS(Merchant!$A:$A,Merchant!$C:$C,$G$2),)</f>
        <v/>
      </c>
      <c r="D88" s="12" t="s">
        <f>IF($A88&lt;&gt;"",$K88,)</f>
      </c>
      <c r="E88" s="12" t="str">
        <v/>
      </c>
      <c r="F88" s="11" t="str">
        <f>IF($A88&lt;&gt;"",MAXIFS(Token!$C:$C,Token!$A:$A,$D88),)</f>
        <v/>
      </c>
    </row>
    <row r="89">
      <c r="A89" s="32">
        <f>IF(IFERROR($H89,0)*$J89&gt;0,$L89/86400+DATE(1970,1,1)+IF($L89*1&gt;=$G$5,$G$6,0),)</f>
        <v>0</v>
      </c>
      <c r="B89" s="22" t="e">
        <f>IF($A89&lt;&gt;"",$E89*$F89,)</f>
        <v>#VALUE!</v>
      </c>
      <c r="C89" s="12" t="str">
        <f>IF($A89&lt;&gt;"",MINIFS(Merchant!$A:$A,Merchant!$C:$C,$G$2),)</f>
        <v/>
      </c>
      <c r="D89" s="12" t="s">
        <f>IF($A89&lt;&gt;"",$K89,)</f>
      </c>
      <c r="E89" s="12" t="str">
        <v/>
      </c>
      <c r="F89" s="11" t="str">
        <f>IF($A89&lt;&gt;"",MAXIFS(Token!$C:$C,Token!$A:$A,$D89),)</f>
        <v/>
      </c>
    </row>
    <row r="90">
      <c r="A90" s="32">
        <f>IF(IFERROR($H90,0)*$J90&gt;0,$L90/86400+DATE(1970,1,1)+IF($L90*1&gt;=$G$5,$G$6,0),)</f>
        <v>0</v>
      </c>
      <c r="B90" s="22" t="e">
        <f>IF($A90&lt;&gt;"",$E90*$F90,)</f>
        <v>#VALUE!</v>
      </c>
      <c r="C90" s="12" t="str">
        <f>IF($A90&lt;&gt;"",MINIFS(Merchant!$A:$A,Merchant!$C:$C,$G$2),)</f>
        <v/>
      </c>
      <c r="D90" s="12" t="s">
        <f>IF($A90&lt;&gt;"",$K90,)</f>
      </c>
      <c r="E90" s="12" t="str">
        <v/>
      </c>
      <c r="F90" s="11" t="str">
        <f>IF($A90&lt;&gt;"",MAXIFS(Token!$C:$C,Token!$A:$A,$D90),)</f>
        <v/>
      </c>
    </row>
    <row r="91">
      <c r="A91" s="32">
        <f>IF(IFERROR($H91,0)*$J91&gt;0,$L91/86400+DATE(1970,1,1)+IF($L91*1&gt;=$G$5,$G$6,0),)</f>
        <v>0</v>
      </c>
      <c r="B91" s="22" t="e">
        <f>IF($A91&lt;&gt;"",$E91*$F91,)</f>
        <v>#VALUE!</v>
      </c>
      <c r="C91" s="12" t="str">
        <f>IF($A91&lt;&gt;"",MINIFS(Merchant!$A:$A,Merchant!$C:$C,$G$2),)</f>
        <v/>
      </c>
      <c r="D91" s="12" t="s">
        <f>IF($A91&lt;&gt;"",$K91,)</f>
      </c>
      <c r="E91" s="12" t="str">
        <v/>
      </c>
      <c r="F91" s="11" t="str">
        <f>IF($A91&lt;&gt;"",MAXIFS(Token!$C:$C,Token!$A:$A,$D91),)</f>
        <v/>
      </c>
    </row>
    <row r="92">
      <c r="A92" s="32">
        <f>IF(IFERROR($H92,0)*$J92&gt;0,$L92/86400+DATE(1970,1,1)+IF($L92*1&gt;=$G$5,$G$6,0),)</f>
        <v>0</v>
      </c>
      <c r="B92" s="22" t="e">
        <f>IF($A92&lt;&gt;"",$E92*$F92,)</f>
        <v>#VALUE!</v>
      </c>
      <c r="C92" s="12" t="str">
        <f>IF($A92&lt;&gt;"",MINIFS(Merchant!$A:$A,Merchant!$C:$C,$G$2),)</f>
        <v/>
      </c>
      <c r="D92" s="12" t="s">
        <f>IF($A92&lt;&gt;"",$K92,)</f>
      </c>
      <c r="E92" s="12" t="str">
        <v/>
      </c>
      <c r="F92" s="11" t="str">
        <f>IF($A92&lt;&gt;"",MAXIFS(Token!$C:$C,Token!$A:$A,$D92),)</f>
        <v/>
      </c>
    </row>
    <row r="93">
      <c r="A93" s="32">
        <f>IF(IFERROR($H93,0)*$J93&gt;0,$L93/86400+DATE(1970,1,1)+IF($L93*1&gt;=$G$5,$G$6,0),)</f>
        <v>0</v>
      </c>
      <c r="B93" s="22" t="e">
        <f>IF($A93&lt;&gt;"",$E93*$F93,)</f>
        <v>#VALUE!</v>
      </c>
      <c r="C93" s="12" t="str">
        <f>IF($A93&lt;&gt;"",MINIFS(Merchant!$A:$A,Merchant!$C:$C,$G$2),)</f>
        <v/>
      </c>
      <c r="D93" s="12" t="s">
        <f>IF($A93&lt;&gt;"",$K93,)</f>
      </c>
      <c r="E93" s="12" t="str">
        <v/>
      </c>
      <c r="F93" s="11" t="str">
        <f>IF($A93&lt;&gt;"",MAXIFS(Token!$C:$C,Token!$A:$A,$D93),)</f>
        <v/>
      </c>
    </row>
    <row r="94">
      <c r="A94" s="32">
        <f>IF(IFERROR($H94,0)*$J94&gt;0,$L94/86400+DATE(1970,1,1)+IF($L94*1&gt;=$G$5,$G$6,0),)</f>
        <v>0</v>
      </c>
      <c r="B94" s="22" t="e">
        <f>IF($A94&lt;&gt;"",$E94*$F94,)</f>
        <v>#VALUE!</v>
      </c>
      <c r="C94" s="12" t="str">
        <f>IF($A94&lt;&gt;"",MINIFS(Merchant!$A:$A,Merchant!$C:$C,$G$2),)</f>
        <v/>
      </c>
      <c r="D94" s="12" t="s">
        <f>IF($A94&lt;&gt;"",$K94,)</f>
      </c>
      <c r="E94" s="12" t="str">
        <v/>
      </c>
      <c r="F94" s="11" t="str">
        <f>IF($A94&lt;&gt;"",MAXIFS(Token!$C:$C,Token!$A:$A,$D94),)</f>
        <v/>
      </c>
    </row>
    <row r="95">
      <c r="A95" s="32">
        <f>IF(IFERROR($H95,0)*$J95&gt;0,$L95/86400+DATE(1970,1,1)+IF($L95*1&gt;=$G$5,$G$6,0),)</f>
        <v>0</v>
      </c>
      <c r="B95" s="22" t="e">
        <f>IF($A95&lt;&gt;"",$E95*$F95,)</f>
        <v>#VALUE!</v>
      </c>
      <c r="C95" s="12" t="str">
        <f>IF($A95&lt;&gt;"",MINIFS(Merchant!$A:$A,Merchant!$C:$C,$G$2),)</f>
        <v/>
      </c>
      <c r="D95" s="12" t="s">
        <f>IF($A95&lt;&gt;"",$K95,)</f>
      </c>
      <c r="E95" s="12" t="str">
        <v/>
      </c>
      <c r="F95" s="11" t="str">
        <f>IF($A95&lt;&gt;"",MAXIFS(Token!$C:$C,Token!$A:$A,$D95),)</f>
        <v/>
      </c>
    </row>
    <row r="96">
      <c r="A96" s="32">
        <f>IF(IFERROR($H96,0)*$J96&gt;0,$L96/86400+DATE(1970,1,1)+IF($L96*1&gt;=$G$5,$G$6,0),)</f>
        <v>0</v>
      </c>
      <c r="B96" s="22" t="e">
        <f>IF($A96&lt;&gt;"",$E96*$F96,)</f>
        <v>#VALUE!</v>
      </c>
      <c r="C96" s="12" t="str">
        <f>IF($A96&lt;&gt;"",MINIFS(Merchant!$A:$A,Merchant!$C:$C,$G$2),)</f>
        <v/>
      </c>
      <c r="D96" s="12" t="s">
        <f>IF($A96&lt;&gt;"",$K96,)</f>
      </c>
      <c r="E96" s="12" t="str">
        <v/>
      </c>
      <c r="F96" s="11" t="str">
        <f>IF($A96&lt;&gt;"",MAXIFS(Token!$C:$C,Token!$A:$A,$D96),)</f>
        <v/>
      </c>
    </row>
    <row r="97">
      <c r="A97" s="32">
        <f>IF(IFERROR($H97,0)*$J97&gt;0,$L97/86400+DATE(1970,1,1)+IF($L97*1&gt;=$G$5,$G$6,0),)</f>
        <v>0</v>
      </c>
      <c r="B97" s="22" t="e">
        <f>IF($A97&lt;&gt;"",$E97*$F97,)</f>
        <v>#VALUE!</v>
      </c>
      <c r="C97" s="12" t="str">
        <f>IF($A97&lt;&gt;"",MINIFS(Merchant!$A:$A,Merchant!$C:$C,$G$2),)</f>
        <v/>
      </c>
      <c r="D97" s="12" t="s">
        <f>IF($A97&lt;&gt;"",$K97,)</f>
      </c>
      <c r="E97" s="12" t="str">
        <v/>
      </c>
      <c r="F97" s="11" t="str">
        <f>IF($A97&lt;&gt;"",MAXIFS(Token!$C:$C,Token!$A:$A,$D97),)</f>
        <v/>
      </c>
    </row>
    <row r="98">
      <c r="A98" s="32">
        <f>IF(IFERROR($H98,0)*$J98&gt;0,$L98/86400+DATE(1970,1,1)+IF($L98*1&gt;=$G$5,$G$6,0),)</f>
        <v>0</v>
      </c>
      <c r="B98" s="22" t="e">
        <f>IF($A98&lt;&gt;"",$E98*$F98,)</f>
        <v>#VALUE!</v>
      </c>
      <c r="C98" s="12" t="str">
        <f>IF($A98&lt;&gt;"",MINIFS(Merchant!$A:$A,Merchant!$C:$C,$G$2),)</f>
        <v/>
      </c>
      <c r="D98" s="12" t="s">
        <f>IF($A98&lt;&gt;"",$K98,)</f>
      </c>
      <c r="E98" s="12" t="str">
        <v/>
      </c>
      <c r="F98" s="11" t="str">
        <f>IF($A98&lt;&gt;"",MAXIFS(Token!$C:$C,Token!$A:$A,$D98),)</f>
        <v/>
      </c>
    </row>
    <row r="99">
      <c r="A99" s="32">
        <f>IF(IFERROR($H99,0)*$J99&gt;0,$L99/86400+DATE(1970,1,1)+IF($L99*1&gt;=$G$5,$G$6,0),)</f>
        <v>0</v>
      </c>
      <c r="B99" s="22" t="e">
        <f>IF($A99&lt;&gt;"",$E99*$F99,)</f>
        <v>#VALUE!</v>
      </c>
      <c r="C99" s="12" t="str">
        <f>IF($A99&lt;&gt;"",MINIFS(Merchant!$A:$A,Merchant!$C:$C,$G$2),)</f>
        <v/>
      </c>
      <c r="D99" s="12" t="s">
        <f>IF($A99&lt;&gt;"",$K99,)</f>
      </c>
      <c r="E99" s="12" t="str">
        <v/>
      </c>
      <c r="F99" s="11" t="str">
        <f>IF($A99&lt;&gt;"",MAXIFS(Token!$C:$C,Token!$A:$A,$D99),)</f>
        <v/>
      </c>
    </row>
    <row r="100">
      <c r="A100" s="32">
        <f>IF(IFERROR($H100,0)*$J100&gt;0,$L100/86400+DATE(1970,1,1)+IF($L100*1&gt;=$G$5,$G$6,0),)</f>
        <v>0</v>
      </c>
      <c r="B100" s="22" t="e">
        <f>IF($A100&lt;&gt;"",$E100*$F100,)</f>
        <v>#VALUE!</v>
      </c>
      <c r="C100" s="12" t="str">
        <f>IF($A100&lt;&gt;"",MINIFS(Merchant!$A:$A,Merchant!$C:$C,$G$2),)</f>
        <v/>
      </c>
      <c r="D100" s="12" t="s">
        <f>IF($A100&lt;&gt;"",$K100,)</f>
      </c>
      <c r="E100" s="12" t="str">
        <v/>
      </c>
      <c r="F100" s="11" t="str">
        <f>IF($A100&lt;&gt;"",MAXIFS(Token!$C:$C,Token!$A:$A,$D100),)</f>
        <v/>
      </c>
    </row>
    <row r="101">
      <c r="A101" s="32">
        <f>IF(IFERROR($H101,0)*$J101&gt;0,$L101/86400+DATE(1970,1,1)+IF($L101*1&gt;=$G$5,$G$6,0),)</f>
        <v>0</v>
      </c>
      <c r="B101" s="22" t="e">
        <f>IF($A101&lt;&gt;"",$E101*$F101,)</f>
        <v>#VALUE!</v>
      </c>
      <c r="C101" s="12" t="str">
        <f>IF($A101&lt;&gt;"",MINIFS(Merchant!$A:$A,Merchant!$C:$C,$G$2),)</f>
        <v/>
      </c>
      <c r="D101" s="12" t="s">
        <f>IF($A101&lt;&gt;"",$K101,)</f>
      </c>
      <c r="E101" s="12" t="str">
        <v/>
      </c>
      <c r="F101" s="11" t="str">
        <f>IF($A101&lt;&gt;"",MAXIFS(Token!$C:$C,Token!$A:$A,$D101),)</f>
        <v/>
      </c>
    </row>
    <row r="102">
      <c r="A102" s="32">
        <f>IF(IFERROR($H102,0)*$J102&gt;0,$L102/86400+DATE(1970,1,1)+IF($L102*1&gt;=$G$5,$G$6,0),)</f>
        <v>0</v>
      </c>
      <c r="B102" s="22" t="e">
        <f>IF($A102&lt;&gt;"",$E102*$F102,)</f>
        <v>#VALUE!</v>
      </c>
      <c r="C102" s="12" t="str">
        <f>IF($A102&lt;&gt;"",MINIFS(Merchant!$A:$A,Merchant!$C:$C,$G$2),)</f>
        <v/>
      </c>
      <c r="D102" s="12" t="s">
        <f>IF($A102&lt;&gt;"",$K102,)</f>
      </c>
      <c r="E102" s="12" t="str">
        <v/>
      </c>
      <c r="F102" s="11" t="str">
        <f>IF($A102&lt;&gt;"",MAXIFS(Token!$C:$C,Token!$A:$A,$D102),)</f>
        <v/>
      </c>
    </row>
    <row r="103">
      <c r="A103" s="32">
        <f>IF(IFERROR($H103,0)*$J103&gt;0,$L103/86400+DATE(1970,1,1)+IF($L103*1&gt;=$G$5,$G$6,0),)</f>
        <v>0</v>
      </c>
      <c r="B103" s="22" t="e">
        <f>IF($A103&lt;&gt;"",$E103*$F103,)</f>
        <v>#VALUE!</v>
      </c>
      <c r="C103" s="12" t="str">
        <f>IF($A103&lt;&gt;"",MINIFS(Merchant!$A:$A,Merchant!$C:$C,$G$2),)</f>
        <v/>
      </c>
      <c r="D103" s="12" t="s">
        <f>IF($A103&lt;&gt;"",$K103,)</f>
      </c>
      <c r="E103" s="12" t="str">
        <v/>
      </c>
      <c r="F103" s="11" t="str">
        <f>IF($A103&lt;&gt;"",MAXIFS(Token!$C:$C,Token!$A:$A,$D103),)</f>
        <v/>
      </c>
    </row>
    <row r="104">
      <c r="A104" s="32">
        <f>IF(IFERROR($H104,0)*$J104&gt;0,$L104/86400+DATE(1970,1,1)+IF($L104*1&gt;=$G$5,$G$6,0),)</f>
        <v>0</v>
      </c>
      <c r="B104" s="22" t="e">
        <f>IF($A104&lt;&gt;"",$E104*$F104,)</f>
        <v>#VALUE!</v>
      </c>
      <c r="C104" s="12" t="str">
        <f>IF($A104&lt;&gt;"",MINIFS(Merchant!$A:$A,Merchant!$C:$C,$G$2),)</f>
        <v/>
      </c>
      <c r="D104" s="12" t="s">
        <f>IF($A104&lt;&gt;"",$K104,)</f>
      </c>
      <c r="E104" s="12" t="str">
        <v/>
      </c>
      <c r="F104" s="11" t="str">
        <f>IF($A104&lt;&gt;"",MAXIFS(Token!$C:$C,Token!$A:$A,$D104),)</f>
        <v/>
      </c>
    </row>
    <row r="105">
      <c r="A105" s="32">
        <f>IF(IFERROR($H105,0)*$J105&gt;0,$L105/86400+DATE(1970,1,1)+IF($L105*1&gt;=$G$5,$G$6,0),)</f>
        <v>0</v>
      </c>
      <c r="B105" s="22" t="e">
        <f>IF($A105&lt;&gt;"",$E105*$F105,)</f>
        <v>#VALUE!</v>
      </c>
      <c r="C105" s="12" t="str">
        <f>IF($A105&lt;&gt;"",MINIFS(Merchant!$A:$A,Merchant!$C:$C,$G$2),)</f>
        <v/>
      </c>
      <c r="D105" s="12" t="s">
        <f>IF($A105&lt;&gt;"",$K105,)</f>
      </c>
      <c r="E105" s="12" t="str">
        <v/>
      </c>
      <c r="F105" s="11" t="str">
        <f>IF($A105&lt;&gt;"",MAXIFS(Token!$C:$C,Token!$A:$A,$D105),)</f>
        <v/>
      </c>
    </row>
    <row r="106">
      <c r="A106" s="32">
        <f>IF(IFERROR($H106,0)*$J106&gt;0,$L106/86400+DATE(1970,1,1)+IF($L106*1&gt;=$G$5,$G$6,0),)</f>
        <v>0</v>
      </c>
      <c r="B106" s="22" t="e">
        <f>IF($A106&lt;&gt;"",$E106*$F106,)</f>
        <v>#VALUE!</v>
      </c>
      <c r="C106" s="12" t="str">
        <f>IF($A106&lt;&gt;"",MINIFS(Merchant!$A:$A,Merchant!$C:$C,$G$2),)</f>
        <v/>
      </c>
      <c r="D106" s="12" t="s">
        <f>IF($A106&lt;&gt;"",$K106,)</f>
      </c>
      <c r="E106" s="12" t="str">
        <v/>
      </c>
      <c r="F106" s="11" t="str">
        <f>IF($A106&lt;&gt;"",MAXIFS(Token!$C:$C,Token!$A:$A,$D106),)</f>
        <v/>
      </c>
    </row>
    <row r="107">
      <c r="A107" s="32">
        <f>IF(IFERROR($H107,0)*$J107&gt;0,$L107/86400+DATE(1970,1,1)+IF($L107*1&gt;=$G$5,$G$6,0),)</f>
        <v>0</v>
      </c>
      <c r="B107" s="22" t="e">
        <f>IF($A107&lt;&gt;"",$E107*$F107,)</f>
        <v>#VALUE!</v>
      </c>
      <c r="C107" s="12" t="str">
        <f>IF($A107&lt;&gt;"",MINIFS(Merchant!$A:$A,Merchant!$C:$C,$G$2),)</f>
        <v/>
      </c>
      <c r="D107" s="12" t="s">
        <f>IF($A107&lt;&gt;"",$K107,)</f>
      </c>
      <c r="E107" s="12" t="str">
        <v/>
      </c>
      <c r="F107" s="11" t="str">
        <f>IF($A107&lt;&gt;"",MAXIFS(Token!$C:$C,Token!$A:$A,$D107),)</f>
        <v/>
      </c>
    </row>
    <row r="108">
      <c r="A108" s="32">
        <f>IF(IFERROR($H108,0)*$J108&gt;0,$L108/86400+DATE(1970,1,1)+IF($L108*1&gt;=$G$5,$G$6,0),)</f>
        <v>0</v>
      </c>
      <c r="B108" s="22" t="e">
        <f>IF($A108&lt;&gt;"",$E108*$F108,)</f>
        <v>#VALUE!</v>
      </c>
      <c r="C108" s="12" t="str">
        <f>IF($A108&lt;&gt;"",MINIFS(Merchant!$A:$A,Merchant!$C:$C,$G$2),)</f>
        <v/>
      </c>
      <c r="D108" s="12" t="s">
        <f>IF($A108&lt;&gt;"",$K108,)</f>
      </c>
      <c r="E108" s="12" t="str">
        <v/>
      </c>
      <c r="F108" s="11" t="str">
        <f>IF($A108&lt;&gt;"",MAXIFS(Token!$C:$C,Token!$A:$A,$D108),)</f>
        <v/>
      </c>
    </row>
    <row r="109">
      <c r="A109" s="32">
        <f>IF(IFERROR($H109,0)*$J109&gt;0,$L109/86400+DATE(1970,1,1)+IF($L109*1&gt;=$G$5,$G$6,0),)</f>
        <v>0</v>
      </c>
      <c r="B109" s="22" t="e">
        <f>IF($A109&lt;&gt;"",$E109*$F109,)</f>
        <v>#VALUE!</v>
      </c>
      <c r="C109" s="12" t="str">
        <f>IF($A109&lt;&gt;"",MINIFS(Merchant!$A:$A,Merchant!$C:$C,$G$2),)</f>
        <v/>
      </c>
      <c r="D109" s="12" t="s">
        <f>IF($A109&lt;&gt;"",$K109,)</f>
      </c>
      <c r="E109" s="12" t="str">
        <v/>
      </c>
      <c r="F109" s="11" t="str">
        <f>IF($A109&lt;&gt;"",MAXIFS(Token!$C:$C,Token!$A:$A,$D109),)</f>
        <v/>
      </c>
    </row>
    <row r="110">
      <c r="A110" s="32">
        <f>IF(IFERROR($H110,0)*$J110&gt;0,$L110/86400+DATE(1970,1,1)+IF($L110*1&gt;=$G$5,$G$6,0),)</f>
        <v>0</v>
      </c>
      <c r="B110" s="22" t="e">
        <f>IF($A110&lt;&gt;"",$E110*$F110,)</f>
        <v>#VALUE!</v>
      </c>
      <c r="C110" s="12" t="str">
        <f>IF($A110&lt;&gt;"",MINIFS(Merchant!$A:$A,Merchant!$C:$C,$G$2),)</f>
        <v/>
      </c>
      <c r="D110" s="12" t="s">
        <f>IF($A110&lt;&gt;"",$K110,)</f>
      </c>
      <c r="E110" s="12" t="str">
        <v/>
      </c>
      <c r="F110" s="11" t="str">
        <f>IF($A110&lt;&gt;"",MAXIFS(Token!$C:$C,Token!$A:$A,$D110),)</f>
        <v/>
      </c>
    </row>
    <row r="111">
      <c r="A111" s="32">
        <f>IF(IFERROR($H111,0)*$J111&gt;0,$L111/86400+DATE(1970,1,1)+IF($L111*1&gt;=$G$5,$G$6,0),)</f>
        <v>0</v>
      </c>
      <c r="B111" s="22" t="e">
        <f>IF($A111&lt;&gt;"",$E111*$F111,)</f>
        <v>#VALUE!</v>
      </c>
      <c r="C111" s="12" t="str">
        <f>IF($A111&lt;&gt;"",MINIFS(Merchant!$A:$A,Merchant!$C:$C,$G$2),)</f>
        <v/>
      </c>
      <c r="D111" s="12" t="s">
        <f>IF($A111&lt;&gt;"",$K111,)</f>
      </c>
      <c r="E111" s="12" t="str">
        <v/>
      </c>
      <c r="F111" s="11" t="str">
        <f>IF($A111&lt;&gt;"",MAXIFS(Token!$C:$C,Token!$A:$A,$D111),)</f>
        <v/>
      </c>
    </row>
    <row r="112">
      <c r="A112" s="32">
        <f>IF(IFERROR($H112,0)*$J112&gt;0,$L112/86400+DATE(1970,1,1)+IF($L112*1&gt;=$G$5,$G$6,0),)</f>
        <v>0</v>
      </c>
      <c r="B112" s="22" t="e">
        <f>IF($A112&lt;&gt;"",$E112*$F112,)</f>
        <v>#VALUE!</v>
      </c>
      <c r="C112" s="12" t="str">
        <f>IF($A112&lt;&gt;"",MINIFS(Merchant!$A:$A,Merchant!$C:$C,$G$2),)</f>
        <v/>
      </c>
      <c r="D112" s="12" t="s">
        <f>IF($A112&lt;&gt;"",$K112,)</f>
      </c>
      <c r="E112" s="12" t="str">
        <v/>
      </c>
      <c r="F112" s="11" t="str">
        <f>IF($A112&lt;&gt;"",MAXIFS(Token!$C:$C,Token!$A:$A,$D112),)</f>
        <v/>
      </c>
    </row>
    <row r="113">
      <c r="A113" s="32">
        <f>IF(IFERROR($H113,0)*$J113&gt;0,$L113/86400+DATE(1970,1,1)+IF($L113*1&gt;=$G$5,$G$6,0),)</f>
        <v>0</v>
      </c>
      <c r="B113" s="22" t="e">
        <f>IF($A113&lt;&gt;"",$E113*$F113,)</f>
        <v>#VALUE!</v>
      </c>
      <c r="C113" s="12" t="str">
        <f>IF($A113&lt;&gt;"",MINIFS(Merchant!$A:$A,Merchant!$C:$C,$G$2),)</f>
        <v/>
      </c>
      <c r="D113" s="12" t="s">
        <f>IF($A113&lt;&gt;"",$K113,)</f>
      </c>
      <c r="E113" s="12" t="str">
        <v/>
      </c>
      <c r="F113" s="11" t="str">
        <f>IF($A113&lt;&gt;"",MAXIFS(Token!$C:$C,Token!$A:$A,$D113),)</f>
        <v/>
      </c>
    </row>
    <row r="114">
      <c r="A114" s="32">
        <f>IF(IFERROR($H114,0)*$J114&gt;0,$L114/86400+DATE(1970,1,1)+IF($L114*1&gt;=$G$5,$G$6,0),)</f>
        <v>0</v>
      </c>
      <c r="B114" s="22" t="e">
        <f>IF($A114&lt;&gt;"",$E114*$F114,)</f>
        <v>#VALUE!</v>
      </c>
      <c r="C114" s="12" t="str">
        <f>IF($A114&lt;&gt;"",MINIFS(Merchant!$A:$A,Merchant!$C:$C,$G$2),)</f>
        <v/>
      </c>
      <c r="D114" s="12" t="s">
        <f>IF($A114&lt;&gt;"",$K114,)</f>
      </c>
      <c r="E114" s="12" t="str">
        <v/>
      </c>
      <c r="F114" s="11" t="str">
        <f>IF($A114&lt;&gt;"",MAXIFS(Token!$C:$C,Token!$A:$A,$D114),)</f>
        <v/>
      </c>
    </row>
    <row r="115">
      <c r="A115" s="32">
        <f>IF(IFERROR($H115,0)*$J115&gt;0,$L115/86400+DATE(1970,1,1)+IF($L115*1&gt;=$G$5,$G$6,0),)</f>
        <v>0</v>
      </c>
      <c r="B115" s="22" t="e">
        <f>IF($A115&lt;&gt;"",$E115*$F115,)</f>
        <v>#VALUE!</v>
      </c>
      <c r="C115" s="12" t="str">
        <f>IF($A115&lt;&gt;"",MINIFS(Merchant!$A:$A,Merchant!$C:$C,$G$2),)</f>
        <v/>
      </c>
      <c r="D115" s="12" t="s">
        <f>IF($A115&lt;&gt;"",$K115,)</f>
      </c>
      <c r="E115" s="12" t="str">
        <v/>
      </c>
      <c r="F115" s="11" t="str">
        <f>IF($A115&lt;&gt;"",MAXIFS(Token!$C:$C,Token!$A:$A,$D115),)</f>
        <v/>
      </c>
    </row>
    <row r="116">
      <c r="A116" s="32">
        <f>IF(IFERROR($H116,0)*$J116&gt;0,$L116/86400+DATE(1970,1,1)+IF($L116*1&gt;=$G$5,$G$6,0),)</f>
        <v>0</v>
      </c>
      <c r="B116" s="22" t="e">
        <f>IF($A116&lt;&gt;"",$E116*$F116,)</f>
        <v>#VALUE!</v>
      </c>
      <c r="C116" s="12" t="str">
        <f>IF($A116&lt;&gt;"",MINIFS(Merchant!$A:$A,Merchant!$C:$C,$G$2),)</f>
        <v/>
      </c>
      <c r="D116" s="12" t="s">
        <f>IF($A116&lt;&gt;"",$K116,)</f>
      </c>
      <c r="E116" s="12" t="str">
        <v/>
      </c>
      <c r="F116" s="11" t="str">
        <f>IF($A116&lt;&gt;"",MAXIFS(Token!$C:$C,Token!$A:$A,$D116),)</f>
        <v/>
      </c>
    </row>
    <row r="117">
      <c r="A117" s="32">
        <f>IF(IFERROR($H117,0)*$J117&gt;0,$L117/86400+DATE(1970,1,1)+IF($L117*1&gt;=$G$5,$G$6,0),)</f>
        <v>0</v>
      </c>
      <c r="B117" s="22" t="e">
        <f>IF($A117&lt;&gt;"",$E117*$F117,)</f>
        <v>#VALUE!</v>
      </c>
      <c r="C117" s="12" t="str">
        <f>IF($A117&lt;&gt;"",MINIFS(Merchant!$A:$A,Merchant!$C:$C,$G$2),)</f>
        <v/>
      </c>
      <c r="D117" s="12" t="s">
        <f>IF($A117&lt;&gt;"",$K117,)</f>
      </c>
      <c r="E117" s="12" t="str">
        <v/>
      </c>
      <c r="F117" s="11" t="str">
        <f>IF($A117&lt;&gt;"",MAXIFS(Token!$C:$C,Token!$A:$A,$D117),)</f>
        <v/>
      </c>
    </row>
    <row r="118">
      <c r="A118" s="32">
        <f>IF(IFERROR($H118,0)*$J118&gt;0,$L118/86400+DATE(1970,1,1)+IF($L118*1&gt;=$G$5,$G$6,0),)</f>
        <v>0</v>
      </c>
      <c r="B118" s="22" t="e">
        <f>IF($A118&lt;&gt;"",$E118*$F118,)</f>
        <v>#VALUE!</v>
      </c>
      <c r="C118" s="12" t="str">
        <f>IF($A118&lt;&gt;"",MINIFS(Merchant!$A:$A,Merchant!$C:$C,$G$2),)</f>
        <v/>
      </c>
      <c r="D118" s="12" t="s">
        <f>IF($A118&lt;&gt;"",$K118,)</f>
      </c>
      <c r="E118" s="12" t="str">
        <v/>
      </c>
      <c r="F118" s="11" t="str">
        <f>IF($A118&lt;&gt;"",MAXIFS(Token!$C:$C,Token!$A:$A,$D118),)</f>
        <v/>
      </c>
    </row>
    <row r="119">
      <c r="A119" s="32">
        <f>IF(IFERROR($H119,0)*$J119&gt;0,$L119/86400+DATE(1970,1,1)+IF($L119*1&gt;=$G$5,$G$6,0),)</f>
        <v>0</v>
      </c>
      <c r="B119" s="22" t="e">
        <f>IF($A119&lt;&gt;"",$E119*$F119,)</f>
        <v>#VALUE!</v>
      </c>
      <c r="C119" s="12" t="str">
        <f>IF($A119&lt;&gt;"",MINIFS(Merchant!$A:$A,Merchant!$C:$C,$G$2),)</f>
        <v/>
      </c>
      <c r="D119" s="12" t="s">
        <f>IF($A119&lt;&gt;"",$K119,)</f>
      </c>
      <c r="E119" s="12" t="str">
        <v/>
      </c>
      <c r="F119" s="11" t="str">
        <f>IF($A119&lt;&gt;"",MAXIFS(Token!$C:$C,Token!$A:$A,$D119),)</f>
        <v/>
      </c>
    </row>
    <row r="120">
      <c r="A120" s="32">
        <f>IF(IFERROR($H120,0)*$J120&gt;0,$L120/86400+DATE(1970,1,1)+IF($L120*1&gt;=$G$5,$G$6,0),)</f>
        <v>0</v>
      </c>
      <c r="B120" s="22" t="e">
        <f>IF($A120&lt;&gt;"",$E120*$F120,)</f>
        <v>#VALUE!</v>
      </c>
      <c r="C120" s="12" t="str">
        <f>IF($A120&lt;&gt;"",MINIFS(Merchant!$A:$A,Merchant!$C:$C,$G$2),)</f>
        <v/>
      </c>
      <c r="D120" s="12" t="s">
        <f>IF($A120&lt;&gt;"",$K120,)</f>
      </c>
      <c r="E120" s="12" t="str">
        <v/>
      </c>
      <c r="F120" s="11" t="str">
        <f>IF($A120&lt;&gt;"",MAXIFS(Token!$C:$C,Token!$A:$A,$D120),)</f>
        <v/>
      </c>
    </row>
    <row r="121">
      <c r="A121" s="32">
        <f>IF(IFERROR($H121,0)*$J121&gt;0,$L121/86400+DATE(1970,1,1)+IF($L121*1&gt;=$G$5,$G$6,0),)</f>
        <v>0</v>
      </c>
      <c r="B121" s="22" t="e">
        <f>IF($A121&lt;&gt;"",$E121*$F121,)</f>
        <v>#VALUE!</v>
      </c>
      <c r="C121" s="12" t="str">
        <f>IF($A121&lt;&gt;"",MINIFS(Merchant!$A:$A,Merchant!$C:$C,$G$2),)</f>
        <v/>
      </c>
      <c r="D121" s="12" t="s">
        <f>IF($A121&lt;&gt;"",$K121,)</f>
      </c>
      <c r="E121" s="12" t="str">
        <v/>
      </c>
      <c r="F121" s="11" t="str">
        <f>IF($A121&lt;&gt;"",MAXIFS(Token!$C:$C,Token!$A:$A,$D121),)</f>
        <v/>
      </c>
    </row>
    <row r="122">
      <c r="A122" s="32">
        <f>IF(IFERROR($H122,0)*$J122&gt;0,$L122/86400+DATE(1970,1,1)+IF($L122*1&gt;=$G$5,$G$6,0),)</f>
        <v>0</v>
      </c>
      <c r="B122" s="22" t="e">
        <f>IF($A122&lt;&gt;"",$E122*$F122,)</f>
        <v>#VALUE!</v>
      </c>
      <c r="C122" s="12" t="str">
        <f>IF($A122&lt;&gt;"",MINIFS(Merchant!$A:$A,Merchant!$C:$C,$G$2),)</f>
        <v/>
      </c>
      <c r="D122" s="12" t="s">
        <f>IF($A122&lt;&gt;"",$K122,)</f>
      </c>
      <c r="E122" s="12" t="str">
        <v/>
      </c>
      <c r="F122" s="11" t="str">
        <f>IF($A122&lt;&gt;"",MAXIFS(Token!$C:$C,Token!$A:$A,$D122),)</f>
        <v/>
      </c>
    </row>
    <row r="123">
      <c r="A123" s="32">
        <f>IF(IFERROR($H123,0)*$J123&gt;0,$L123/86400+DATE(1970,1,1)+IF($L123*1&gt;=$G$5,$G$6,0),)</f>
        <v>0</v>
      </c>
      <c r="B123" s="22" t="e">
        <f>IF($A123&lt;&gt;"",$E123*$F123,)</f>
        <v>#VALUE!</v>
      </c>
      <c r="C123" s="12" t="str">
        <f>IF($A123&lt;&gt;"",MINIFS(Merchant!$A:$A,Merchant!$C:$C,$G$2),)</f>
        <v/>
      </c>
      <c r="D123" s="12" t="s">
        <f>IF($A123&lt;&gt;"",$K123,)</f>
      </c>
      <c r="E123" s="12" t="str">
        <v/>
      </c>
      <c r="F123" s="11" t="str">
        <f>IF($A123&lt;&gt;"",MAXIFS(Token!$C:$C,Token!$A:$A,$D123),)</f>
        <v/>
      </c>
    </row>
    <row r="124">
      <c r="A124" s="32">
        <f>IF(IFERROR($H124,0)*$J124&gt;0,$L124/86400+DATE(1970,1,1)+IF($L124*1&gt;=$G$5,$G$6,0),)</f>
        <v>0</v>
      </c>
      <c r="B124" s="22" t="e">
        <f>IF($A124&lt;&gt;"",$E124*$F124,)</f>
        <v>#VALUE!</v>
      </c>
      <c r="C124" s="12" t="str">
        <f>IF($A124&lt;&gt;"",MINIFS(Merchant!$A:$A,Merchant!$C:$C,$G$2),)</f>
        <v/>
      </c>
      <c r="D124" s="12" t="s">
        <f>IF($A124&lt;&gt;"",$K124,)</f>
      </c>
      <c r="E124" s="12" t="str">
        <v/>
      </c>
      <c r="F124" s="11" t="str">
        <f>IF($A124&lt;&gt;"",MAXIFS(Token!$C:$C,Token!$A:$A,$D124),)</f>
        <v/>
      </c>
    </row>
    <row r="125">
      <c r="A125" s="32">
        <f>IF(IFERROR($H125,0)*$J125&gt;0,$L125/86400+DATE(1970,1,1)+IF($L125*1&gt;=$G$5,$G$6,0),)</f>
        <v>0</v>
      </c>
      <c r="B125" s="22" t="e">
        <f>IF($A125&lt;&gt;"",$E125*$F125,)</f>
        <v>#VALUE!</v>
      </c>
      <c r="C125" s="12" t="str">
        <f>IF($A125&lt;&gt;"",MINIFS(Merchant!$A:$A,Merchant!$C:$C,$G$2),)</f>
        <v/>
      </c>
      <c r="D125" s="12" t="s">
        <f>IF($A125&lt;&gt;"",$K125,)</f>
      </c>
      <c r="E125" s="12" t="str">
        <v/>
      </c>
      <c r="F125" s="11" t="str">
        <f>IF($A125&lt;&gt;"",MAXIFS(Token!$C:$C,Token!$A:$A,$D125),)</f>
        <v/>
      </c>
    </row>
    <row r="126">
      <c r="A126" s="32">
        <f>IF(IFERROR($H126,0)*$J126&gt;0,$L126/86400+DATE(1970,1,1)+IF($L126*1&gt;=$G$5,$G$6,0),)</f>
        <v>0</v>
      </c>
      <c r="B126" s="22" t="e">
        <f>IF($A126&lt;&gt;"",$E126*$F126,)</f>
        <v>#VALUE!</v>
      </c>
      <c r="C126" s="12" t="str">
        <f>IF($A126&lt;&gt;"",MINIFS(Merchant!$A:$A,Merchant!$C:$C,$G$2),)</f>
        <v/>
      </c>
      <c r="D126" s="12" t="s">
        <f>IF($A126&lt;&gt;"",$K126,)</f>
      </c>
      <c r="E126" s="12" t="str">
        <v/>
      </c>
      <c r="F126" s="11" t="str">
        <f>IF($A126&lt;&gt;"",MAXIFS(Token!$C:$C,Token!$A:$A,$D126),)</f>
        <v/>
      </c>
    </row>
    <row r="127">
      <c r="A127" s="32">
        <f>IF(IFERROR($H127,0)*$J127&gt;0,$L127/86400+DATE(1970,1,1)+IF($L127*1&gt;=$G$5,$G$6,0),)</f>
        <v>0</v>
      </c>
      <c r="B127" s="22" t="e">
        <f>IF($A127&lt;&gt;"",$E127*$F127,)</f>
        <v>#VALUE!</v>
      </c>
      <c r="C127" s="12" t="str">
        <f>IF($A127&lt;&gt;"",MINIFS(Merchant!$A:$A,Merchant!$C:$C,$G$2),)</f>
        <v/>
      </c>
      <c r="D127" s="12" t="s">
        <f>IF($A127&lt;&gt;"",$K127,)</f>
      </c>
      <c r="E127" s="12" t="str">
        <v/>
      </c>
      <c r="F127" s="11" t="str">
        <f>IF($A127&lt;&gt;"",MAXIFS(Token!$C:$C,Token!$A:$A,$D127),)</f>
        <v/>
      </c>
    </row>
    <row r="128">
      <c r="A128" s="32">
        <f>IF(IFERROR($H128,0)*$J128&gt;0,$L128/86400+DATE(1970,1,1)+IF($L128*1&gt;=$G$5,$G$6,0),)</f>
        <v>0</v>
      </c>
      <c r="B128" s="22" t="e">
        <f>IF($A128&lt;&gt;"",$E128*$F128,)</f>
        <v>#VALUE!</v>
      </c>
      <c r="C128" s="12" t="str">
        <f>IF($A128&lt;&gt;"",MINIFS(Merchant!$A:$A,Merchant!$C:$C,$G$2),)</f>
        <v/>
      </c>
      <c r="D128" s="12" t="s">
        <f>IF($A128&lt;&gt;"",$K128,)</f>
      </c>
      <c r="E128" s="12" t="str">
        <v/>
      </c>
      <c r="F128" s="11" t="str">
        <f>IF($A128&lt;&gt;"",MAXIFS(Token!$C:$C,Token!$A:$A,$D128),)</f>
        <v/>
      </c>
    </row>
    <row r="129">
      <c r="A129" s="32">
        <f>IF(IFERROR($H129,0)*$J129&gt;0,$L129/86400+DATE(1970,1,1)+IF($L129*1&gt;=$G$5,$G$6,0),)</f>
        <v>0</v>
      </c>
      <c r="B129" s="22" t="e">
        <f>IF($A129&lt;&gt;"",$E129*$F129,)</f>
        <v>#VALUE!</v>
      </c>
      <c r="C129" s="12" t="str">
        <f>IF($A129&lt;&gt;"",MINIFS(Merchant!$A:$A,Merchant!$C:$C,$G$2),)</f>
        <v/>
      </c>
      <c r="D129" s="12" t="s">
        <f>IF($A129&lt;&gt;"",$K129,)</f>
      </c>
      <c r="E129" s="12" t="str">
        <v/>
      </c>
      <c r="F129" s="11" t="str">
        <f>IF($A129&lt;&gt;"",MAXIFS(Token!$C:$C,Token!$A:$A,$D129),)</f>
        <v/>
      </c>
    </row>
    <row r="130">
      <c r="A130" s="32">
        <f>IF(IFERROR($H130,0)*$J130&gt;0,$L130/86400+DATE(1970,1,1)+IF($L130*1&gt;=$G$5,$G$6,0),)</f>
        <v>0</v>
      </c>
      <c r="B130" s="22" t="e">
        <f>IF($A130&lt;&gt;"",$E130*$F130,)</f>
        <v>#VALUE!</v>
      </c>
      <c r="C130" s="12" t="str">
        <f>IF($A130&lt;&gt;"",MINIFS(Merchant!$A:$A,Merchant!$C:$C,$G$2),)</f>
        <v/>
      </c>
      <c r="D130" s="12" t="s">
        <f>IF($A130&lt;&gt;"",$K130,)</f>
      </c>
      <c r="E130" s="12" t="str">
        <v/>
      </c>
      <c r="F130" s="11" t="str">
        <f>IF($A130&lt;&gt;"",MAXIFS(Token!$C:$C,Token!$A:$A,$D130),)</f>
        <v/>
      </c>
    </row>
    <row r="131">
      <c r="A131" s="32">
        <f>IF(IFERROR($H131,0)*$J131&gt;0,$L131/86400+DATE(1970,1,1)+IF($L131*1&gt;=$G$5,$G$6,0),)</f>
        <v>0</v>
      </c>
      <c r="B131" s="22" t="e">
        <f>IF($A131&lt;&gt;"",$E131*$F131,)</f>
        <v>#VALUE!</v>
      </c>
      <c r="C131" s="12" t="str">
        <f>IF($A131&lt;&gt;"",MINIFS(Merchant!$A:$A,Merchant!$C:$C,$G$2),)</f>
        <v/>
      </c>
      <c r="D131" s="12" t="s">
        <f>IF($A131&lt;&gt;"",$K131,)</f>
      </c>
      <c r="E131" s="12" t="str">
        <v/>
      </c>
      <c r="F131" s="11" t="str">
        <f>IF($A131&lt;&gt;"",MAXIFS(Token!$C:$C,Token!$A:$A,$D131),)</f>
        <v/>
      </c>
    </row>
    <row r="132">
      <c r="A132" s="32">
        <f>IF(IFERROR($H132,0)*$J132&gt;0,$L132/86400+DATE(1970,1,1)+IF($L132*1&gt;=$G$5,$G$6,0),)</f>
        <v>0</v>
      </c>
      <c r="B132" s="22" t="e">
        <f>IF($A132&lt;&gt;"",$E132*$F132,)</f>
        <v>#VALUE!</v>
      </c>
      <c r="C132" s="12" t="str">
        <f>IF($A132&lt;&gt;"",MINIFS(Merchant!$A:$A,Merchant!$C:$C,$G$2),)</f>
        <v/>
      </c>
      <c r="D132" s="12" t="s">
        <f>IF($A132&lt;&gt;"",$K132,)</f>
      </c>
      <c r="E132" s="12" t="str">
        <v/>
      </c>
      <c r="F132" s="11" t="str">
        <f>IF($A132&lt;&gt;"",MAXIFS(Token!$C:$C,Token!$A:$A,$D132),)</f>
        <v/>
      </c>
    </row>
    <row r="133">
      <c r="A133" s="32">
        <f>IF(IFERROR($H133,0)*$J133&gt;0,$L133/86400+DATE(1970,1,1)+IF($L133*1&gt;=$G$5,$G$6,0),)</f>
        <v>0</v>
      </c>
      <c r="B133" s="22" t="e">
        <f>IF($A133&lt;&gt;"",$E133*$F133,)</f>
        <v>#VALUE!</v>
      </c>
      <c r="C133" s="12" t="str">
        <f>IF($A133&lt;&gt;"",MINIFS(Merchant!$A:$A,Merchant!$C:$C,$G$2),)</f>
        <v/>
      </c>
      <c r="D133" s="12" t="s">
        <f>IF($A133&lt;&gt;"",$K133,)</f>
      </c>
      <c r="E133" s="12" t="str">
        <v/>
      </c>
      <c r="F133" s="11" t="str">
        <f>IF($A133&lt;&gt;"",MAXIFS(Token!$C:$C,Token!$A:$A,$D133),)</f>
        <v/>
      </c>
    </row>
    <row r="134">
      <c r="A134" s="32">
        <f>IF(IFERROR($H134,0)*$J134&gt;0,$L134/86400+DATE(1970,1,1)+IF($L134*1&gt;=$G$5,$G$6,0),)</f>
        <v>0</v>
      </c>
      <c r="B134" s="22" t="e">
        <f>IF($A134&lt;&gt;"",$E134*$F134,)</f>
        <v>#VALUE!</v>
      </c>
      <c r="C134" s="12" t="str">
        <f>IF($A134&lt;&gt;"",MINIFS(Merchant!$A:$A,Merchant!$C:$C,$G$2),)</f>
        <v/>
      </c>
      <c r="D134" s="12" t="s">
        <f>IF($A134&lt;&gt;"",$K134,)</f>
      </c>
      <c r="E134" s="12" t="str">
        <v/>
      </c>
      <c r="F134" s="11" t="str">
        <f>IF($A134&lt;&gt;"",MAXIFS(Token!$C:$C,Token!$A:$A,$D134),)</f>
        <v/>
      </c>
    </row>
    <row r="135">
      <c r="A135" s="32">
        <f>IF(IFERROR($H135,0)*$J135&gt;0,$L135/86400+DATE(1970,1,1)+IF($L135*1&gt;=$G$5,$G$6,0),)</f>
        <v>0</v>
      </c>
      <c r="B135" s="22" t="e">
        <f>IF($A135&lt;&gt;"",$E135*$F135,)</f>
        <v>#VALUE!</v>
      </c>
      <c r="C135" s="12" t="str">
        <f>IF($A135&lt;&gt;"",MINIFS(Merchant!$A:$A,Merchant!$C:$C,$G$2),)</f>
        <v/>
      </c>
      <c r="D135" s="12" t="s">
        <f>IF($A135&lt;&gt;"",$K135,)</f>
      </c>
      <c r="E135" s="12" t="str">
        <v/>
      </c>
      <c r="F135" s="11" t="str">
        <f>IF($A135&lt;&gt;"",MAXIFS(Token!$C:$C,Token!$A:$A,$D135),)</f>
        <v/>
      </c>
    </row>
    <row r="136">
      <c r="A136" s="32">
        <f>IF(IFERROR($H136,0)*$J136&gt;0,$L136/86400+DATE(1970,1,1)+IF($L136*1&gt;=$G$5,$G$6,0),)</f>
        <v>0</v>
      </c>
      <c r="B136" s="22" t="e">
        <f>IF($A136&lt;&gt;"",$E136*$F136,)</f>
        <v>#VALUE!</v>
      </c>
      <c r="C136" s="12" t="str">
        <f>IF($A136&lt;&gt;"",MINIFS(Merchant!$A:$A,Merchant!$C:$C,$G$2),)</f>
        <v/>
      </c>
      <c r="D136" s="12" t="s">
        <f>IF($A136&lt;&gt;"",$K136,)</f>
      </c>
      <c r="E136" s="12" t="str">
        <v/>
      </c>
      <c r="F136" s="11" t="str">
        <f>IF($A136&lt;&gt;"",MAXIFS(Token!$C:$C,Token!$A:$A,$D136),)</f>
        <v/>
      </c>
    </row>
    <row r="137">
      <c r="A137" s="32">
        <f>IF(IFERROR($H137,0)*$J137&gt;0,$L137/86400+DATE(1970,1,1)+IF($L137*1&gt;=$G$5,$G$6,0),)</f>
        <v>0</v>
      </c>
      <c r="B137" s="22" t="e">
        <f>IF($A137&lt;&gt;"",$E137*$F137,)</f>
        <v>#VALUE!</v>
      </c>
      <c r="C137" s="12" t="str">
        <f>IF($A137&lt;&gt;"",MINIFS(Merchant!$A:$A,Merchant!$C:$C,$G$2),)</f>
        <v/>
      </c>
      <c r="D137" s="12" t="s">
        <f>IF($A137&lt;&gt;"",$K137,)</f>
      </c>
      <c r="E137" s="12" t="str">
        <v/>
      </c>
      <c r="F137" s="11" t="str">
        <f>IF($A137&lt;&gt;"",MAXIFS(Token!$C:$C,Token!$A:$A,$D137),)</f>
        <v/>
      </c>
    </row>
    <row r="138">
      <c r="A138" s="32">
        <f>IF(IFERROR($H138,0)*$J138&gt;0,$L138/86400+DATE(1970,1,1)+IF($L138*1&gt;=$G$5,$G$6,0),)</f>
        <v>0</v>
      </c>
      <c r="B138" s="22" t="e">
        <f>IF($A138&lt;&gt;"",$E138*$F138,)</f>
        <v>#VALUE!</v>
      </c>
      <c r="C138" s="12" t="str">
        <f>IF($A138&lt;&gt;"",MINIFS(Merchant!$A:$A,Merchant!$C:$C,$G$2),)</f>
        <v/>
      </c>
      <c r="D138" s="12" t="s">
        <f>IF($A138&lt;&gt;"",$K138,)</f>
      </c>
      <c r="E138" s="12" t="str">
        <v/>
      </c>
      <c r="F138" s="11" t="str">
        <f>IF($A138&lt;&gt;"",MAXIFS(Token!$C:$C,Token!$A:$A,$D138),)</f>
        <v/>
      </c>
    </row>
    <row r="139">
      <c r="A139" s="32">
        <f>IF(IFERROR($H139,0)*$J139&gt;0,$L139/86400+DATE(1970,1,1)+IF($L139*1&gt;=$G$5,$G$6,0),)</f>
        <v>0</v>
      </c>
      <c r="B139" s="22" t="e">
        <f>IF($A139&lt;&gt;"",$E139*$F139,)</f>
        <v>#VALUE!</v>
      </c>
      <c r="C139" s="12" t="str">
        <f>IF($A139&lt;&gt;"",MINIFS(Merchant!$A:$A,Merchant!$C:$C,$G$2),)</f>
        <v/>
      </c>
      <c r="D139" s="12" t="s">
        <f>IF($A139&lt;&gt;"",$K139,)</f>
      </c>
      <c r="E139" s="12" t="str">
        <v/>
      </c>
      <c r="F139" s="11" t="str">
        <f>IF($A139&lt;&gt;"",MAXIFS(Token!$C:$C,Token!$A:$A,$D139),)</f>
        <v/>
      </c>
    </row>
    <row r="140">
      <c r="A140" s="32">
        <f>IF(IFERROR($H140,0)*$J140&gt;0,$L140/86400+DATE(1970,1,1)+IF($L140*1&gt;=$G$5,$G$6,0),)</f>
        <v>0</v>
      </c>
      <c r="B140" s="22" t="e">
        <f>IF($A140&lt;&gt;"",$E140*$F140,)</f>
        <v>#VALUE!</v>
      </c>
      <c r="C140" s="12" t="str">
        <f>IF($A140&lt;&gt;"",MINIFS(Merchant!$A:$A,Merchant!$C:$C,$G$2),)</f>
        <v/>
      </c>
      <c r="D140" s="12" t="s">
        <f>IF($A140&lt;&gt;"",$K140,)</f>
      </c>
      <c r="E140" s="12" t="str">
        <v/>
      </c>
      <c r="F140" s="11" t="str">
        <f>IF($A140&lt;&gt;"",MAXIFS(Token!$C:$C,Token!$A:$A,$D140),)</f>
        <v/>
      </c>
    </row>
    <row r="141">
      <c r="A141" s="32">
        <f>IF(IFERROR($H141,0)*$J141&gt;0,$L141/86400+DATE(1970,1,1)+IF($L141*1&gt;=$G$5,$G$6,0),)</f>
        <v>0</v>
      </c>
      <c r="B141" s="22" t="e">
        <f>IF($A141&lt;&gt;"",$E141*$F141,)</f>
        <v>#VALUE!</v>
      </c>
      <c r="C141" s="12" t="str">
        <f>IF($A141&lt;&gt;"",MINIFS(Merchant!$A:$A,Merchant!$C:$C,$G$2),)</f>
        <v/>
      </c>
      <c r="D141" s="12" t="s">
        <f>IF($A141&lt;&gt;"",$K141,)</f>
      </c>
      <c r="E141" s="12" t="str">
        <v/>
      </c>
      <c r="F141" s="11" t="str">
        <f>IF($A141&lt;&gt;"",MAXIFS(Token!$C:$C,Token!$A:$A,$D141),)</f>
        <v/>
      </c>
    </row>
    <row r="142">
      <c r="A142" s="32">
        <f>IF(IFERROR($H142,0)*$J142&gt;0,$L142/86400+DATE(1970,1,1)+IF($L142*1&gt;=$G$5,$G$6,0),)</f>
        <v>0</v>
      </c>
      <c r="B142" s="22" t="e">
        <f>IF($A142&lt;&gt;"",$E142*$F142,)</f>
        <v>#VALUE!</v>
      </c>
      <c r="C142" s="12" t="str">
        <f>IF($A142&lt;&gt;"",MINIFS(Merchant!$A:$A,Merchant!$C:$C,$G$2),)</f>
        <v/>
      </c>
      <c r="D142" s="12" t="s">
        <f>IF($A142&lt;&gt;"",$K142,)</f>
      </c>
      <c r="E142" s="12" t="str">
        <v/>
      </c>
      <c r="F142" s="11" t="str">
        <f>IF($A142&lt;&gt;"",MAXIFS(Token!$C:$C,Token!$A:$A,$D142),)</f>
        <v/>
      </c>
    </row>
    <row r="143">
      <c r="A143" s="32">
        <f>IF(IFERROR($H143,0)*$J143&gt;0,$L143/86400+DATE(1970,1,1)+IF($L143*1&gt;=$G$5,$G$6,0),)</f>
        <v>0</v>
      </c>
      <c r="B143" s="22" t="e">
        <f>IF($A143&lt;&gt;"",$E143*$F143,)</f>
        <v>#VALUE!</v>
      </c>
      <c r="C143" s="12" t="str">
        <f>IF($A143&lt;&gt;"",MINIFS(Merchant!$A:$A,Merchant!$C:$C,$G$2),)</f>
        <v/>
      </c>
      <c r="D143" s="12" t="s">
        <f>IF($A143&lt;&gt;"",$K143,)</f>
      </c>
      <c r="E143" s="12" t="str">
        <v/>
      </c>
      <c r="F143" s="11" t="str">
        <f>IF($A143&lt;&gt;"",MAXIFS(Token!$C:$C,Token!$A:$A,$D143),)</f>
        <v/>
      </c>
    </row>
    <row r="144">
      <c r="A144" s="32">
        <f>IF(IFERROR($H144,0)*$J144&gt;0,$L144/86400+DATE(1970,1,1)+IF($L144*1&gt;=$G$5,$G$6,0),)</f>
        <v>0</v>
      </c>
      <c r="B144" s="22" t="e">
        <f>IF($A144&lt;&gt;"",$E144*$F144,)</f>
        <v>#VALUE!</v>
      </c>
      <c r="C144" s="12" t="str">
        <f>IF($A144&lt;&gt;"",MINIFS(Merchant!$A:$A,Merchant!$C:$C,$G$2),)</f>
        <v/>
      </c>
      <c r="D144" s="12" t="s">
        <f>IF($A144&lt;&gt;"",$K144,)</f>
      </c>
      <c r="E144" s="12" t="str">
        <v/>
      </c>
      <c r="F144" s="11" t="str">
        <f>IF($A144&lt;&gt;"",MAXIFS(Token!$C:$C,Token!$A:$A,$D144),)</f>
        <v/>
      </c>
    </row>
    <row r="145">
      <c r="A145" s="32">
        <f>IF(IFERROR($H145,0)*$J145&gt;0,$L145/86400+DATE(1970,1,1)+IF($L145*1&gt;=$G$5,$G$6,0),)</f>
        <v>0</v>
      </c>
      <c r="B145" s="22" t="e">
        <f>IF($A145&lt;&gt;"",$E145*$F145,)</f>
        <v>#VALUE!</v>
      </c>
      <c r="C145" s="12" t="str">
        <f>IF($A145&lt;&gt;"",MINIFS(Merchant!$A:$A,Merchant!$C:$C,$G$2),)</f>
        <v/>
      </c>
      <c r="D145" s="12" t="s">
        <f>IF($A145&lt;&gt;"",$K145,)</f>
      </c>
      <c r="E145" s="12" t="str">
        <v/>
      </c>
      <c r="F145" s="11" t="str">
        <f>IF($A145&lt;&gt;"",MAXIFS(Token!$C:$C,Token!$A:$A,$D145),)</f>
        <v/>
      </c>
    </row>
    <row r="146">
      <c r="A146" s="32">
        <f>IF(IFERROR($H146,0)*$J146&gt;0,$L146/86400+DATE(1970,1,1)+IF($L146*1&gt;=$G$5,$G$6,0),)</f>
        <v>0</v>
      </c>
      <c r="B146" s="22" t="e">
        <f>IF($A146&lt;&gt;"",$E146*$F146,)</f>
        <v>#VALUE!</v>
      </c>
      <c r="C146" s="12" t="str">
        <f>IF($A146&lt;&gt;"",MINIFS(Merchant!$A:$A,Merchant!$C:$C,$G$2),)</f>
        <v/>
      </c>
      <c r="D146" s="12" t="s">
        <f>IF($A146&lt;&gt;"",$K146,)</f>
      </c>
      <c r="E146" s="12" t="str">
        <v/>
      </c>
      <c r="F146" s="11" t="str">
        <f>IF($A146&lt;&gt;"",MAXIFS(Token!$C:$C,Token!$A:$A,$D146),)</f>
        <v/>
      </c>
    </row>
    <row r="147">
      <c r="A147" s="32">
        <f>IF(IFERROR($H147,0)*$J147&gt;0,$L147/86400+DATE(1970,1,1)+IF($L147*1&gt;=$G$5,$G$6,0),)</f>
        <v>0</v>
      </c>
      <c r="B147" s="22" t="e">
        <f>IF($A147&lt;&gt;"",$E147*$F147,)</f>
        <v>#VALUE!</v>
      </c>
      <c r="C147" s="12" t="str">
        <f>IF($A147&lt;&gt;"",MINIFS(Merchant!$A:$A,Merchant!$C:$C,$G$2),)</f>
        <v/>
      </c>
      <c r="D147" s="12" t="s">
        <f>IF($A147&lt;&gt;"",$K147,)</f>
      </c>
      <c r="E147" s="12" t="str">
        <v/>
      </c>
      <c r="F147" s="11" t="str">
        <f>IF($A147&lt;&gt;"",MAXIFS(Token!$C:$C,Token!$A:$A,$D147),)</f>
        <v/>
      </c>
    </row>
    <row r="148">
      <c r="A148" s="32">
        <f>IF(IFERROR($H148,0)*$J148&gt;0,$L148/86400+DATE(1970,1,1)+IF($L148*1&gt;=$G$5,$G$6,0),)</f>
        <v>0</v>
      </c>
      <c r="B148" s="22" t="e">
        <f>IF($A148&lt;&gt;"",$E148*$F148,)</f>
        <v>#VALUE!</v>
      </c>
      <c r="C148" s="12" t="str">
        <f>IF($A148&lt;&gt;"",MINIFS(Merchant!$A:$A,Merchant!$C:$C,$G$2),)</f>
        <v/>
      </c>
      <c r="D148" s="12" t="s">
        <f>IF($A148&lt;&gt;"",$K148,)</f>
      </c>
      <c r="E148" s="12" t="str">
        <v/>
      </c>
      <c r="F148" s="11" t="str">
        <f>IF($A148&lt;&gt;"",MAXIFS(Token!$C:$C,Token!$A:$A,$D148),)</f>
        <v/>
      </c>
    </row>
    <row r="149">
      <c r="A149" s="32">
        <f>IF(IFERROR($H149,0)*$J149&gt;0,$L149/86400+DATE(1970,1,1)+IF($L149*1&gt;=$G$5,$G$6,0),)</f>
        <v>0</v>
      </c>
      <c r="B149" s="22" t="e">
        <f>IF($A149&lt;&gt;"",$E149*$F149,)</f>
        <v>#VALUE!</v>
      </c>
      <c r="C149" s="12" t="str">
        <f>IF($A149&lt;&gt;"",MINIFS(Merchant!$A:$A,Merchant!$C:$C,$G$2),)</f>
        <v/>
      </c>
      <c r="D149" s="12" t="s">
        <f>IF($A149&lt;&gt;"",$K149,)</f>
      </c>
      <c r="E149" s="12" t="str">
        <v/>
      </c>
      <c r="F149" s="11" t="str">
        <f>IF($A149&lt;&gt;"",MAXIFS(Token!$C:$C,Token!$A:$A,$D149),)</f>
        <v/>
      </c>
    </row>
    <row r="150">
      <c r="A150" s="32">
        <f>IF(IFERROR($H150,0)*$J150&gt;0,$L150/86400+DATE(1970,1,1)+IF($L150*1&gt;=$G$5,$G$6,0),)</f>
        <v>0</v>
      </c>
      <c r="B150" s="22" t="e">
        <f>IF($A150&lt;&gt;"",$E150*$F150,)</f>
        <v>#VALUE!</v>
      </c>
      <c r="C150" s="12" t="str">
        <f>IF($A150&lt;&gt;"",MINIFS(Merchant!$A:$A,Merchant!$C:$C,$G$2),)</f>
        <v/>
      </c>
      <c r="D150" s="12" t="s">
        <f>IF($A150&lt;&gt;"",$K150,)</f>
      </c>
      <c r="E150" s="12" t="str">
        <v/>
      </c>
      <c r="F150" s="11" t="str">
        <f>IF($A150&lt;&gt;"",MAXIFS(Token!$C:$C,Token!$A:$A,$D150),)</f>
        <v/>
      </c>
    </row>
    <row r="151">
      <c r="A151" s="32">
        <f>IF(IFERROR($H151,0)*$J151&gt;0,$L151/86400+DATE(1970,1,1)+IF($L151*1&gt;=$G$5,$G$6,0),)</f>
        <v>0</v>
      </c>
      <c r="B151" s="22" t="e">
        <f>IF($A151&lt;&gt;"",$E151*$F151,)</f>
        <v>#VALUE!</v>
      </c>
      <c r="C151" s="12" t="str">
        <f>IF($A151&lt;&gt;"",MINIFS(Merchant!$A:$A,Merchant!$C:$C,$G$2),)</f>
        <v/>
      </c>
      <c r="D151" s="12" t="s">
        <f>IF($A151&lt;&gt;"",$K151,)</f>
      </c>
      <c r="E151" s="12" t="str">
        <v/>
      </c>
      <c r="F151" s="11" t="str">
        <f>IF($A151&lt;&gt;"",MAXIFS(Token!$C:$C,Token!$A:$A,$D151),)</f>
        <v/>
      </c>
    </row>
    <row r="152">
      <c r="A152" s="32">
        <f>IF(IFERROR($H152,0)*$J152&gt;0,$L152/86400+DATE(1970,1,1)+IF($L152*1&gt;=$G$5,$G$6,0),)</f>
        <v>0</v>
      </c>
      <c r="B152" s="22" t="e">
        <f>IF($A152&lt;&gt;"",$E152*$F152,)</f>
        <v>#VALUE!</v>
      </c>
      <c r="C152" s="12" t="str">
        <f>IF($A152&lt;&gt;"",MINIFS(Merchant!$A:$A,Merchant!$C:$C,$G$2),)</f>
        <v/>
      </c>
      <c r="D152" s="12" t="s">
        <f>IF($A152&lt;&gt;"",$K152,)</f>
      </c>
      <c r="E152" s="12" t="str">
        <v/>
      </c>
      <c r="F152" s="11" t="str">
        <f>IF($A152&lt;&gt;"",MAXIFS(Token!$C:$C,Token!$A:$A,$D152),)</f>
        <v/>
      </c>
    </row>
    <row r="153">
      <c r="A153" s="32">
        <f>IF(IFERROR($H153,0)*$J153&gt;0,$L153/86400+DATE(1970,1,1)+IF($L153*1&gt;=$G$5,$G$6,0),)</f>
        <v>0</v>
      </c>
      <c r="B153" s="22" t="e">
        <f>IF($A153&lt;&gt;"",$E153*$F153,)</f>
        <v>#VALUE!</v>
      </c>
      <c r="C153" s="12" t="str">
        <f>IF($A153&lt;&gt;"",MINIFS(Merchant!$A:$A,Merchant!$C:$C,$G$2),)</f>
        <v/>
      </c>
      <c r="D153" s="12" t="s">
        <f>IF($A153&lt;&gt;"",$K153,)</f>
      </c>
      <c r="E153" s="12" t="str">
        <v/>
      </c>
      <c r="F153" s="11" t="str">
        <f>IF($A153&lt;&gt;"",MAXIFS(Token!$C:$C,Token!$A:$A,$D153),)</f>
        <v/>
      </c>
    </row>
    <row r="154">
      <c r="A154" s="32">
        <f>IF(IFERROR($H154,0)*$J154&gt;0,$L154/86400+DATE(1970,1,1)+IF($L154*1&gt;=$G$5,$G$6,0),)</f>
        <v>0</v>
      </c>
      <c r="B154" s="22" t="e">
        <f>IF($A154&lt;&gt;"",$E154*$F154,)</f>
        <v>#VALUE!</v>
      </c>
      <c r="C154" s="12" t="str">
        <f>IF($A154&lt;&gt;"",MINIFS(Merchant!$A:$A,Merchant!$C:$C,$G$2),)</f>
        <v/>
      </c>
      <c r="D154" s="12" t="s">
        <f>IF($A154&lt;&gt;"",$K154,)</f>
      </c>
      <c r="E154" s="12" t="str">
        <v/>
      </c>
      <c r="F154" s="11" t="str">
        <f>IF($A154&lt;&gt;"",MAXIFS(Token!$C:$C,Token!$A:$A,$D154),)</f>
        <v/>
      </c>
    </row>
    <row r="155">
      <c r="A155" s="32">
        <f>IF(IFERROR($H155,0)*$J155&gt;0,$L155/86400+DATE(1970,1,1)+IF($L155*1&gt;=$G$5,$G$6,0),)</f>
        <v>0</v>
      </c>
      <c r="B155" s="22" t="e">
        <f>IF($A155&lt;&gt;"",$E155*$F155,)</f>
        <v>#VALUE!</v>
      </c>
      <c r="C155" s="12" t="str">
        <f>IF($A155&lt;&gt;"",MINIFS(Merchant!$A:$A,Merchant!$C:$C,$G$2),)</f>
        <v/>
      </c>
      <c r="D155" s="12" t="s">
        <f>IF($A155&lt;&gt;"",$K155,)</f>
      </c>
      <c r="E155" s="12" t="str">
        <v/>
      </c>
      <c r="F155" s="11" t="str">
        <f>IF($A155&lt;&gt;"",MAXIFS(Token!$C:$C,Token!$A:$A,$D155),)</f>
        <v/>
      </c>
    </row>
    <row r="156">
      <c r="A156" s="32">
        <f>IF(IFERROR($H156,0)*$J156&gt;0,$L156/86400+DATE(1970,1,1)+IF($L156*1&gt;=$G$5,$G$6,0),)</f>
        <v>0</v>
      </c>
      <c r="B156" s="22" t="e">
        <f>IF($A156&lt;&gt;"",$E156*$F156,)</f>
        <v>#VALUE!</v>
      </c>
      <c r="C156" s="12" t="str">
        <f>IF($A156&lt;&gt;"",MINIFS(Merchant!$A:$A,Merchant!$C:$C,$G$2),)</f>
        <v/>
      </c>
      <c r="D156" s="12" t="s">
        <f>IF($A156&lt;&gt;"",$K156,)</f>
      </c>
      <c r="E156" s="12" t="str">
        <v/>
      </c>
      <c r="F156" s="11" t="str">
        <f>IF($A156&lt;&gt;"",MAXIFS(Token!$C:$C,Token!$A:$A,$D156),)</f>
        <v/>
      </c>
    </row>
    <row r="157">
      <c r="A157" s="32">
        <f>IF(IFERROR($H157,0)*$J157&gt;0,$L157/86400+DATE(1970,1,1)+IF($L157*1&gt;=$G$5,$G$6,0),)</f>
        <v>0</v>
      </c>
      <c r="B157" s="22" t="e">
        <f>IF($A157&lt;&gt;"",$E157*$F157,)</f>
        <v>#VALUE!</v>
      </c>
      <c r="C157" s="12" t="str">
        <f>IF($A157&lt;&gt;"",MINIFS(Merchant!$A:$A,Merchant!$C:$C,$G$2),)</f>
        <v/>
      </c>
      <c r="D157" s="12" t="s">
        <f>IF($A157&lt;&gt;"",$K157,)</f>
      </c>
      <c r="E157" s="12" t="str">
        <v/>
      </c>
      <c r="F157" s="11" t="str">
        <f>IF($A157&lt;&gt;"",MAXIFS(Token!$C:$C,Token!$A:$A,$D157),)</f>
        <v/>
      </c>
    </row>
    <row r="158">
      <c r="A158" s="32">
        <f>IF(IFERROR($H158,0)*$J158&gt;0,$L158/86400+DATE(1970,1,1)+IF($L158*1&gt;=$G$5,$G$6,0),)</f>
        <v>0</v>
      </c>
      <c r="B158" s="22" t="e">
        <f>IF($A158&lt;&gt;"",$E158*$F158,)</f>
        <v>#VALUE!</v>
      </c>
      <c r="C158" s="12" t="str">
        <f>IF($A158&lt;&gt;"",MINIFS(Merchant!$A:$A,Merchant!$C:$C,$G$2),)</f>
        <v/>
      </c>
      <c r="D158" s="12" t="s">
        <f>IF($A158&lt;&gt;"",$K158,)</f>
      </c>
      <c r="E158" s="12" t="str">
        <v/>
      </c>
      <c r="F158" s="11" t="str">
        <f>IF($A158&lt;&gt;"",MAXIFS(Token!$C:$C,Token!$A:$A,$D158),)</f>
        <v/>
      </c>
    </row>
    <row r="159">
      <c r="A159" s="32">
        <f>IF(IFERROR($H159,0)*$J159&gt;0,$L159/86400+DATE(1970,1,1)+IF($L159*1&gt;=$G$5,$G$6,0),)</f>
        <v>0</v>
      </c>
      <c r="B159" s="22" t="e">
        <f>IF($A159&lt;&gt;"",$E159*$F159,)</f>
        <v>#VALUE!</v>
      </c>
      <c r="C159" s="12" t="str">
        <f>IF($A159&lt;&gt;"",MINIFS(Merchant!$A:$A,Merchant!$C:$C,$G$2),)</f>
        <v/>
      </c>
      <c r="D159" s="12" t="s">
        <f>IF($A159&lt;&gt;"",$K159,)</f>
      </c>
      <c r="E159" s="12" t="str">
        <v/>
      </c>
      <c r="F159" s="11" t="str">
        <f>IF($A159&lt;&gt;"",MAXIFS(Token!$C:$C,Token!$A:$A,$D159),)</f>
        <v/>
      </c>
    </row>
    <row r="160">
      <c r="A160" s="32">
        <f>IF(IFERROR($H160,0)*$J160&gt;0,$L160/86400+DATE(1970,1,1)+IF($L160*1&gt;=$G$5,$G$6,0),)</f>
        <v>0</v>
      </c>
      <c r="B160" s="22" t="e">
        <f>IF($A160&lt;&gt;"",$E160*$F160,)</f>
        <v>#VALUE!</v>
      </c>
      <c r="C160" s="12" t="str">
        <f>IF($A160&lt;&gt;"",MINIFS(Merchant!$A:$A,Merchant!$C:$C,$G$2),)</f>
        <v/>
      </c>
      <c r="D160" s="12" t="s">
        <f>IF($A160&lt;&gt;"",$K160,)</f>
      </c>
      <c r="E160" s="12" t="str">
        <v/>
      </c>
      <c r="F160" s="11" t="str">
        <f>IF($A160&lt;&gt;"",MAXIFS(Token!$C:$C,Token!$A:$A,$D160),)</f>
        <v/>
      </c>
    </row>
    <row r="161">
      <c r="A161" s="32">
        <f>IF(IFERROR($H161,0)*$J161&gt;0,$L161/86400+DATE(1970,1,1)+IF($L161*1&gt;=$G$5,$G$6,0),)</f>
        <v>0</v>
      </c>
      <c r="B161" s="22" t="e">
        <f>IF($A161&lt;&gt;"",$E161*$F161,)</f>
        <v>#VALUE!</v>
      </c>
      <c r="C161" s="12" t="str">
        <f>IF($A161&lt;&gt;"",MINIFS(Merchant!$A:$A,Merchant!$C:$C,$G$2),)</f>
        <v/>
      </c>
      <c r="D161" s="12" t="s">
        <f>IF($A161&lt;&gt;"",$K161,)</f>
      </c>
      <c r="E161" s="12" t="str">
        <v/>
      </c>
      <c r="F161" s="11" t="str">
        <f>IF($A161&lt;&gt;"",MAXIFS(Token!$C:$C,Token!$A:$A,$D161),)</f>
        <v/>
      </c>
    </row>
    <row r="162">
      <c r="A162" s="32">
        <f>IF(IFERROR($H162,0)*$J162&gt;0,$L162/86400+DATE(1970,1,1)+IF($L162*1&gt;=$G$5,$G$6,0),)</f>
        <v>0</v>
      </c>
      <c r="B162" s="22" t="e">
        <f>IF($A162&lt;&gt;"",$E162*$F162,)</f>
        <v>#VALUE!</v>
      </c>
      <c r="C162" s="12" t="str">
        <f>IF($A162&lt;&gt;"",MINIFS(Merchant!$A:$A,Merchant!$C:$C,$G$2),)</f>
        <v/>
      </c>
      <c r="D162" s="12" t="s">
        <f>IF($A162&lt;&gt;"",$K162,)</f>
      </c>
      <c r="E162" s="12" t="str">
        <v/>
      </c>
      <c r="F162" s="11" t="str">
        <f>IF($A162&lt;&gt;"",MAXIFS(Token!$C:$C,Token!$A:$A,$D162),)</f>
        <v/>
      </c>
    </row>
    <row r="163">
      <c r="A163" s="32">
        <f>IF(IFERROR($H163,0)*$J163&gt;0,$L163/86400+DATE(1970,1,1)+IF($L163*1&gt;=$G$5,$G$6,0),)</f>
        <v>0</v>
      </c>
      <c r="B163" s="22" t="e">
        <f>IF($A163&lt;&gt;"",$E163*$F163,)</f>
        <v>#VALUE!</v>
      </c>
      <c r="C163" s="12" t="str">
        <f>IF($A163&lt;&gt;"",MINIFS(Merchant!$A:$A,Merchant!$C:$C,$G$2),)</f>
        <v/>
      </c>
      <c r="D163" s="12" t="s">
        <f>IF($A163&lt;&gt;"",$K163,)</f>
      </c>
      <c r="E163" s="12" t="str">
        <v/>
      </c>
      <c r="F163" s="11" t="str">
        <f>IF($A163&lt;&gt;"",MAXIFS(Token!$C:$C,Token!$A:$A,$D163),)</f>
        <v/>
      </c>
    </row>
    <row r="164">
      <c r="A164" s="32">
        <f>IF(IFERROR($H164,0)*$J164&gt;0,$L164/86400+DATE(1970,1,1)+IF($L164*1&gt;=$G$5,$G$6,0),)</f>
        <v>0</v>
      </c>
      <c r="B164" s="22" t="e">
        <f>IF($A164&lt;&gt;"",$E164*$F164,)</f>
        <v>#VALUE!</v>
      </c>
      <c r="C164" s="12" t="str">
        <f>IF($A164&lt;&gt;"",MINIFS(Merchant!$A:$A,Merchant!$C:$C,$G$2),)</f>
        <v/>
      </c>
      <c r="D164" s="12" t="s">
        <f>IF($A164&lt;&gt;"",$K164,)</f>
      </c>
      <c r="E164" s="12" t="str">
        <v/>
      </c>
      <c r="F164" s="11" t="str">
        <f>IF($A164&lt;&gt;"",MAXIFS(Token!$C:$C,Token!$A:$A,$D164),)</f>
        <v/>
      </c>
    </row>
    <row r="165">
      <c r="A165" s="32">
        <f>IF(IFERROR($H165,0)*$J165&gt;0,$L165/86400+DATE(1970,1,1)+IF($L165*1&gt;=$G$5,$G$6,0),)</f>
        <v>0</v>
      </c>
      <c r="B165" s="22" t="e">
        <f>IF($A165&lt;&gt;"",$E165*$F165,)</f>
        <v>#VALUE!</v>
      </c>
      <c r="C165" s="12" t="str">
        <f>IF($A165&lt;&gt;"",MINIFS(Merchant!$A:$A,Merchant!$C:$C,$G$2),)</f>
        <v/>
      </c>
      <c r="D165" s="12" t="s">
        <f>IF($A165&lt;&gt;"",$K165,)</f>
      </c>
      <c r="E165" s="12" t="str">
        <v/>
      </c>
      <c r="F165" s="11" t="str">
        <f>IF($A165&lt;&gt;"",MAXIFS(Token!$C:$C,Token!$A:$A,$D165),)</f>
        <v/>
      </c>
    </row>
    <row r="166">
      <c r="A166" s="32">
        <f>IF(IFERROR($H166,0)*$J166&gt;0,$L166/86400+DATE(1970,1,1)+IF($L166*1&gt;=$G$5,$G$6,0),)</f>
        <v>0</v>
      </c>
      <c r="B166" s="22" t="e">
        <f>IF($A166&lt;&gt;"",$E166*$F166,)</f>
        <v>#VALUE!</v>
      </c>
      <c r="C166" s="12" t="str">
        <f>IF($A166&lt;&gt;"",MINIFS(Merchant!$A:$A,Merchant!$C:$C,$G$2),)</f>
        <v/>
      </c>
      <c r="D166" s="12" t="s">
        <f>IF($A166&lt;&gt;"",$K166,)</f>
      </c>
      <c r="E166" s="12" t="str">
        <v/>
      </c>
      <c r="F166" s="11" t="str">
        <f>IF($A166&lt;&gt;"",MAXIFS(Token!$C:$C,Token!$A:$A,$D166),)</f>
        <v/>
      </c>
    </row>
    <row r="167">
      <c r="A167" s="32">
        <f>IF(IFERROR($H167,0)*$J167&gt;0,$L167/86400+DATE(1970,1,1)+IF($L167*1&gt;=$G$5,$G$6,0),)</f>
        <v>0</v>
      </c>
      <c r="B167" s="22" t="e">
        <f>IF($A167&lt;&gt;"",$E167*$F167,)</f>
        <v>#VALUE!</v>
      </c>
      <c r="C167" s="12" t="str">
        <f>IF($A167&lt;&gt;"",MINIFS(Merchant!$A:$A,Merchant!$C:$C,$G$2),)</f>
        <v/>
      </c>
      <c r="D167" s="12" t="s">
        <f>IF($A167&lt;&gt;"",$K167,)</f>
      </c>
      <c r="E167" s="12" t="str">
        <v/>
      </c>
      <c r="F167" s="11" t="str">
        <f>IF($A167&lt;&gt;"",MAXIFS(Token!$C:$C,Token!$A:$A,$D167),)</f>
        <v/>
      </c>
    </row>
    <row r="168">
      <c r="A168" s="32">
        <f>IF(IFERROR($H168,0)*$J168&gt;0,$L168/86400+DATE(1970,1,1)+IF($L168*1&gt;=$G$5,$G$6,0),)</f>
        <v>0</v>
      </c>
      <c r="B168" s="22" t="e">
        <f>IF($A168&lt;&gt;"",$E168*$F168,)</f>
        <v>#VALUE!</v>
      </c>
      <c r="C168" s="12" t="str">
        <f>IF($A168&lt;&gt;"",MINIFS(Merchant!$A:$A,Merchant!$C:$C,$G$2),)</f>
        <v/>
      </c>
      <c r="D168" s="12" t="s">
        <f>IF($A168&lt;&gt;"",$K168,)</f>
      </c>
      <c r="E168" s="12" t="str">
        <v/>
      </c>
      <c r="F168" s="11" t="str">
        <f>IF($A168&lt;&gt;"",MAXIFS(Token!$C:$C,Token!$A:$A,$D168),)</f>
        <v/>
      </c>
    </row>
    <row r="169">
      <c r="A169" s="32">
        <f>IF(IFERROR($H169,0)*$J169&gt;0,$L169/86400+DATE(1970,1,1)+IF($L169*1&gt;=$G$5,$G$6,0),)</f>
        <v>0</v>
      </c>
      <c r="B169" s="22" t="e">
        <f>IF($A169&lt;&gt;"",$E169*$F169,)</f>
        <v>#VALUE!</v>
      </c>
      <c r="C169" s="12" t="str">
        <f>IF($A169&lt;&gt;"",MINIFS(Merchant!$A:$A,Merchant!$C:$C,$G$2),)</f>
        <v/>
      </c>
      <c r="D169" s="12" t="s">
        <f>IF($A169&lt;&gt;"",$K169,)</f>
      </c>
      <c r="E169" s="12" t="str">
        <v/>
      </c>
      <c r="F169" s="11" t="str">
        <f>IF($A169&lt;&gt;"",MAXIFS(Token!$C:$C,Token!$A:$A,$D169),)</f>
        <v/>
      </c>
    </row>
    <row r="170">
      <c r="A170" s="32">
        <f>IF(IFERROR($H170,0)*$J170&gt;0,$L170/86400+DATE(1970,1,1)+IF($L170*1&gt;=$G$5,$G$6,0),)</f>
        <v>0</v>
      </c>
      <c r="B170" s="22" t="e">
        <f>IF($A170&lt;&gt;"",$E170*$F170,)</f>
        <v>#VALUE!</v>
      </c>
      <c r="C170" s="12" t="str">
        <f>IF($A170&lt;&gt;"",MINIFS(Merchant!$A:$A,Merchant!$C:$C,$G$2),)</f>
        <v/>
      </c>
      <c r="D170" s="12" t="s">
        <f>IF($A170&lt;&gt;"",$K170,)</f>
      </c>
      <c r="E170" s="12" t="str">
        <v/>
      </c>
      <c r="F170" s="11" t="str">
        <f>IF($A170&lt;&gt;"",MAXIFS(Token!$C:$C,Token!$A:$A,$D170),)</f>
        <v/>
      </c>
    </row>
    <row r="171">
      <c r="A171" s="32">
        <f>IF(IFERROR($H171,0)*$J171&gt;0,$L171/86400+DATE(1970,1,1)+IF($L171*1&gt;=$G$5,$G$6,0),)</f>
        <v>0</v>
      </c>
      <c r="B171" s="22" t="e">
        <f>IF($A171&lt;&gt;"",$E171*$F171,)</f>
        <v>#VALUE!</v>
      </c>
      <c r="C171" s="12" t="str">
        <f>IF($A171&lt;&gt;"",MINIFS(Merchant!$A:$A,Merchant!$C:$C,$G$2),)</f>
        <v/>
      </c>
      <c r="D171" s="12" t="s">
        <f>IF($A171&lt;&gt;"",$K171,)</f>
      </c>
      <c r="E171" s="12" t="str">
        <v/>
      </c>
      <c r="F171" s="11" t="str">
        <f>IF($A171&lt;&gt;"",MAXIFS(Token!$C:$C,Token!$A:$A,$D171),)</f>
        <v/>
      </c>
    </row>
    <row r="172">
      <c r="A172" s="32">
        <f>IF(IFERROR($H172,0)*$J172&gt;0,$L172/86400+DATE(1970,1,1)+IF($L172*1&gt;=$G$5,$G$6,0),)</f>
        <v>0</v>
      </c>
      <c r="B172" s="22" t="e">
        <f>IF($A172&lt;&gt;"",$E172*$F172,)</f>
        <v>#VALUE!</v>
      </c>
      <c r="C172" s="12" t="str">
        <f>IF($A172&lt;&gt;"",MINIFS(Merchant!$A:$A,Merchant!$C:$C,$G$2),)</f>
        <v/>
      </c>
      <c r="D172" s="12" t="s">
        <f>IF($A172&lt;&gt;"",$K172,)</f>
      </c>
      <c r="E172" s="12" t="str">
        <v/>
      </c>
      <c r="F172" s="11" t="str">
        <f>IF($A172&lt;&gt;"",MAXIFS(Token!$C:$C,Token!$A:$A,$D172),)</f>
        <v/>
      </c>
    </row>
    <row r="173">
      <c r="A173" s="32">
        <f>IF(IFERROR($H173,0)*$J173&gt;0,$L173/86400+DATE(1970,1,1)+IF($L173*1&gt;=$G$5,$G$6,0),)</f>
        <v>0</v>
      </c>
      <c r="B173" s="22" t="e">
        <f>IF($A173&lt;&gt;"",$E173*$F173,)</f>
        <v>#VALUE!</v>
      </c>
      <c r="C173" s="12" t="str">
        <f>IF($A173&lt;&gt;"",MINIFS(Merchant!$A:$A,Merchant!$C:$C,$G$2),)</f>
        <v/>
      </c>
      <c r="D173" s="12" t="s">
        <f>IF($A173&lt;&gt;"",$K173,)</f>
      </c>
      <c r="E173" s="12" t="str">
        <v/>
      </c>
      <c r="F173" s="11" t="str">
        <f>IF($A173&lt;&gt;"",MAXIFS(Token!$C:$C,Token!$A:$A,$D173),)</f>
        <v/>
      </c>
    </row>
    <row r="174">
      <c r="A174" s="32">
        <f>IF(IFERROR($H174,0)*$J174&gt;0,$L174/86400+DATE(1970,1,1)+IF($L174*1&gt;=$G$5,$G$6,0),)</f>
        <v>0</v>
      </c>
      <c r="B174" s="22" t="e">
        <f>IF($A174&lt;&gt;"",$E174*$F174,)</f>
        <v>#VALUE!</v>
      </c>
      <c r="C174" s="12" t="str">
        <f>IF($A174&lt;&gt;"",MINIFS(Merchant!$A:$A,Merchant!$C:$C,$G$2),)</f>
        <v/>
      </c>
      <c r="D174" s="12" t="s">
        <f>IF($A174&lt;&gt;"",$K174,)</f>
      </c>
      <c r="E174" s="12" t="str">
        <v/>
      </c>
      <c r="F174" s="11" t="str">
        <f>IF($A174&lt;&gt;"",MAXIFS(Token!$C:$C,Token!$A:$A,$D174),)</f>
        <v/>
      </c>
    </row>
    <row r="175">
      <c r="A175" s="32">
        <f>IF(IFERROR($H175,0)*$J175&gt;0,$L175/86400+DATE(1970,1,1)+IF($L175*1&gt;=$G$5,$G$6,0),)</f>
        <v>0</v>
      </c>
      <c r="B175" s="22" t="e">
        <f>IF($A175&lt;&gt;"",$E175*$F175,)</f>
        <v>#VALUE!</v>
      </c>
      <c r="C175" s="12" t="str">
        <f>IF($A175&lt;&gt;"",MINIFS(Merchant!$A:$A,Merchant!$C:$C,$G$2),)</f>
        <v/>
      </c>
      <c r="D175" s="12" t="s">
        <f>IF($A175&lt;&gt;"",$K175,)</f>
      </c>
      <c r="E175" s="12" t="str">
        <v/>
      </c>
      <c r="F175" s="11" t="str">
        <f>IF($A175&lt;&gt;"",MAXIFS(Token!$C:$C,Token!$A:$A,$D175),)</f>
        <v/>
      </c>
    </row>
    <row r="176">
      <c r="A176" s="32">
        <f>IF(IFERROR($H176,0)*$J176&gt;0,$L176/86400+DATE(1970,1,1)+IF($L176*1&gt;=$G$5,$G$6,0),)</f>
        <v>0</v>
      </c>
      <c r="B176" s="22" t="e">
        <f>IF($A176&lt;&gt;"",$E176*$F176,)</f>
        <v>#VALUE!</v>
      </c>
      <c r="C176" s="12" t="str">
        <f>IF($A176&lt;&gt;"",MINIFS(Merchant!$A:$A,Merchant!$C:$C,$G$2),)</f>
        <v/>
      </c>
      <c r="D176" s="12" t="s">
        <f>IF($A176&lt;&gt;"",$K176,)</f>
      </c>
      <c r="E176" s="12" t="str">
        <v/>
      </c>
      <c r="F176" s="11" t="str">
        <f>IF($A176&lt;&gt;"",MAXIFS(Token!$C:$C,Token!$A:$A,$D176),)</f>
        <v/>
      </c>
    </row>
    <row r="177">
      <c r="A177" s="32">
        <f>IF(IFERROR($H177,0)*$J177&gt;0,$L177/86400+DATE(1970,1,1)+IF($L177*1&gt;=$G$5,$G$6,0),)</f>
        <v>0</v>
      </c>
      <c r="B177" s="22" t="e">
        <f>IF($A177&lt;&gt;"",$E177*$F177,)</f>
        <v>#VALUE!</v>
      </c>
      <c r="C177" s="12" t="str">
        <f>IF($A177&lt;&gt;"",MINIFS(Merchant!$A:$A,Merchant!$C:$C,$G$2),)</f>
        <v/>
      </c>
      <c r="D177" s="12" t="s">
        <f>IF($A177&lt;&gt;"",$K177,)</f>
      </c>
      <c r="E177" s="12" t="str">
        <v/>
      </c>
      <c r="F177" s="11" t="str">
        <f>IF($A177&lt;&gt;"",MAXIFS(Token!$C:$C,Token!$A:$A,$D177),)</f>
        <v/>
      </c>
    </row>
    <row r="178">
      <c r="A178" s="32">
        <f>IF(IFERROR($H178,0)*$J178&gt;0,$L178/86400+DATE(1970,1,1)+IF($L178*1&gt;=$G$5,$G$6,0),)</f>
        <v>0</v>
      </c>
      <c r="B178" s="22" t="e">
        <f>IF($A178&lt;&gt;"",$E178*$F178,)</f>
        <v>#VALUE!</v>
      </c>
      <c r="C178" s="12" t="str">
        <f>IF($A178&lt;&gt;"",MINIFS(Merchant!$A:$A,Merchant!$C:$C,$G$2),)</f>
        <v/>
      </c>
      <c r="D178" s="12" t="s">
        <f>IF($A178&lt;&gt;"",$K178,)</f>
      </c>
      <c r="E178" s="12" t="str">
        <v/>
      </c>
      <c r="F178" s="11" t="str">
        <f>IF($A178&lt;&gt;"",MAXIFS(Token!$C:$C,Token!$A:$A,$D178),)</f>
        <v/>
      </c>
    </row>
    <row r="179">
      <c r="A179" s="32">
        <f>IF(IFERROR($H179,0)*$J179&gt;0,$L179/86400+DATE(1970,1,1)+IF($L179*1&gt;=$G$5,$G$6,0),)</f>
        <v>0</v>
      </c>
      <c r="B179" s="22" t="e">
        <f>IF($A179&lt;&gt;"",$E179*$F179,)</f>
        <v>#VALUE!</v>
      </c>
      <c r="C179" s="12" t="str">
        <f>IF($A179&lt;&gt;"",MINIFS(Merchant!$A:$A,Merchant!$C:$C,$G$2),)</f>
        <v/>
      </c>
      <c r="D179" s="12" t="s">
        <f>IF($A179&lt;&gt;"",$K179,)</f>
      </c>
      <c r="E179" s="12" t="str">
        <v/>
      </c>
      <c r="F179" s="11" t="str">
        <f>IF($A179&lt;&gt;"",MAXIFS(Token!$C:$C,Token!$A:$A,$D179),)</f>
        <v/>
      </c>
    </row>
    <row r="180">
      <c r="A180" s="32">
        <f>IF(IFERROR($H180,0)*$J180&gt;0,$L180/86400+DATE(1970,1,1)+IF($L180*1&gt;=$G$5,$G$6,0),)</f>
        <v>0</v>
      </c>
      <c r="B180" s="22" t="e">
        <f>IF($A180&lt;&gt;"",$E180*$F180,)</f>
        <v>#VALUE!</v>
      </c>
      <c r="C180" s="12" t="str">
        <f>IF($A180&lt;&gt;"",MINIFS(Merchant!$A:$A,Merchant!$C:$C,$G$2),)</f>
        <v/>
      </c>
      <c r="D180" s="12" t="s">
        <f>IF($A180&lt;&gt;"",$K180,)</f>
      </c>
      <c r="E180" s="12" t="str">
        <v/>
      </c>
      <c r="F180" s="11" t="str">
        <f>IF($A180&lt;&gt;"",MAXIFS(Token!$C:$C,Token!$A:$A,$D180),)</f>
        <v/>
      </c>
    </row>
    <row r="181">
      <c r="A181" s="32">
        <f>IF(IFERROR($H181,0)*$J181&gt;0,$L181/86400+DATE(1970,1,1)+IF($L181*1&gt;=$G$5,$G$6,0),)</f>
        <v>0</v>
      </c>
      <c r="B181" s="22" t="e">
        <f>IF($A181&lt;&gt;"",$E181*$F181,)</f>
        <v>#VALUE!</v>
      </c>
      <c r="C181" s="12" t="str">
        <f>IF($A181&lt;&gt;"",MINIFS(Merchant!$A:$A,Merchant!$C:$C,$G$2),)</f>
        <v/>
      </c>
      <c r="D181" s="12" t="s">
        <f>IF($A181&lt;&gt;"",$K181,)</f>
      </c>
      <c r="E181" s="12" t="str">
        <v/>
      </c>
      <c r="F181" s="11" t="str">
        <f>IF($A181&lt;&gt;"",MAXIFS(Token!$C:$C,Token!$A:$A,$D181),)</f>
        <v/>
      </c>
    </row>
    <row r="182">
      <c r="A182" s="32">
        <f>IF(IFERROR($H182,0)*$J182&gt;0,$L182/86400+DATE(1970,1,1)+IF($L182*1&gt;=$G$5,$G$6,0),)</f>
        <v>0</v>
      </c>
      <c r="B182" s="22" t="e">
        <f>IF($A182&lt;&gt;"",$E182*$F182,)</f>
        <v>#VALUE!</v>
      </c>
      <c r="C182" s="12" t="str">
        <f>IF($A182&lt;&gt;"",MINIFS(Merchant!$A:$A,Merchant!$C:$C,$G$2),)</f>
        <v/>
      </c>
      <c r="D182" s="12" t="s">
        <f>IF($A182&lt;&gt;"",$K182,)</f>
      </c>
      <c r="E182" s="12" t="str">
        <v/>
      </c>
      <c r="F182" s="11" t="str">
        <f>IF($A182&lt;&gt;"",MAXIFS(Token!$C:$C,Token!$A:$A,$D182),)</f>
        <v/>
      </c>
    </row>
    <row r="183">
      <c r="A183" s="32">
        <f>IF(IFERROR($H183,0)*$J183&gt;0,$L183/86400+DATE(1970,1,1)+IF($L183*1&gt;=$G$5,$G$6,0),)</f>
        <v>0</v>
      </c>
      <c r="B183" s="22" t="e">
        <f>IF($A183&lt;&gt;"",$E183*$F183,)</f>
        <v>#VALUE!</v>
      </c>
      <c r="C183" s="12" t="str">
        <f>IF($A183&lt;&gt;"",MINIFS(Merchant!$A:$A,Merchant!$C:$C,$G$2),)</f>
        <v/>
      </c>
      <c r="D183" s="12" t="s">
        <f>IF($A183&lt;&gt;"",$K183,)</f>
      </c>
      <c r="E183" s="12" t="str">
        <v/>
      </c>
      <c r="F183" s="11" t="str">
        <f>IF($A183&lt;&gt;"",MAXIFS(Token!$C:$C,Token!$A:$A,$D183),)</f>
        <v/>
      </c>
    </row>
    <row r="184">
      <c r="A184" s="32">
        <f>IF(IFERROR($H184,0)*$J184&gt;0,$L184/86400+DATE(1970,1,1)+IF($L184*1&gt;=$G$5,$G$6,0),)</f>
        <v>0</v>
      </c>
      <c r="B184" s="22" t="e">
        <f>IF($A184&lt;&gt;"",$E184*$F184,)</f>
        <v>#VALUE!</v>
      </c>
      <c r="C184" s="12" t="str">
        <f>IF($A184&lt;&gt;"",MINIFS(Merchant!$A:$A,Merchant!$C:$C,$G$2),)</f>
        <v/>
      </c>
      <c r="D184" s="12" t="s">
        <f>IF($A184&lt;&gt;"",$K184,)</f>
      </c>
      <c r="E184" s="12" t="str">
        <v/>
      </c>
      <c r="F184" s="11" t="str">
        <f>IF($A184&lt;&gt;"",MAXIFS(Token!$C:$C,Token!$A:$A,$D184),)</f>
        <v/>
      </c>
    </row>
    <row r="185">
      <c r="A185" s="32">
        <f>IF(IFERROR($H185,0)*$J185&gt;0,$L185/86400+DATE(1970,1,1)+IF($L185*1&gt;=$G$5,$G$6,0),)</f>
        <v>0</v>
      </c>
      <c r="B185" s="22" t="e">
        <f>IF($A185&lt;&gt;"",$E185*$F185,)</f>
        <v>#VALUE!</v>
      </c>
      <c r="C185" s="12" t="str">
        <f>IF($A185&lt;&gt;"",MINIFS(Merchant!$A:$A,Merchant!$C:$C,$G$2),)</f>
        <v/>
      </c>
      <c r="D185" s="12" t="s">
        <f>IF($A185&lt;&gt;"",$K185,)</f>
      </c>
      <c r="E185" s="12" t="str">
        <v/>
      </c>
      <c r="F185" s="11" t="str">
        <f>IF($A185&lt;&gt;"",MAXIFS(Token!$C:$C,Token!$A:$A,$D185),)</f>
        <v/>
      </c>
    </row>
    <row r="186">
      <c r="A186" s="32">
        <f>IF(IFERROR($H186,0)*$J186&gt;0,$L186/86400+DATE(1970,1,1)+IF($L186*1&gt;=$G$5,$G$6,0),)</f>
        <v>0</v>
      </c>
      <c r="B186" s="22" t="e">
        <f>IF($A186&lt;&gt;"",$E186*$F186,)</f>
        <v>#VALUE!</v>
      </c>
      <c r="C186" s="12" t="str">
        <f>IF($A186&lt;&gt;"",MINIFS(Merchant!$A:$A,Merchant!$C:$C,$G$2),)</f>
        <v/>
      </c>
      <c r="D186" s="12" t="s">
        <f>IF($A186&lt;&gt;"",$K186,)</f>
      </c>
      <c r="E186" s="12" t="str">
        <v/>
      </c>
      <c r="F186" s="11" t="str">
        <f>IF($A186&lt;&gt;"",MAXIFS(Token!$C:$C,Token!$A:$A,$D186),)</f>
        <v/>
      </c>
    </row>
    <row r="187">
      <c r="A187" s="32">
        <f>IF(IFERROR($H187,0)*$J187&gt;0,$L187/86400+DATE(1970,1,1)+IF($L187*1&gt;=$G$5,$G$6,0),)</f>
        <v>0</v>
      </c>
      <c r="B187" s="22" t="e">
        <f>IF($A187&lt;&gt;"",$E187*$F187,)</f>
        <v>#VALUE!</v>
      </c>
      <c r="C187" s="12" t="str">
        <f>IF($A187&lt;&gt;"",MINIFS(Merchant!$A:$A,Merchant!$C:$C,$G$2),)</f>
        <v/>
      </c>
      <c r="D187" s="12" t="s">
        <f>IF($A187&lt;&gt;"",$K187,)</f>
      </c>
      <c r="E187" s="12" t="str">
        <v/>
      </c>
      <c r="F187" s="11" t="str">
        <f>IF($A187&lt;&gt;"",MAXIFS(Token!$C:$C,Token!$A:$A,$D187),)</f>
        <v/>
      </c>
    </row>
    <row r="188">
      <c r="A188" s="32">
        <f>IF(IFERROR($H188,0)*$J188&gt;0,$L188/86400+DATE(1970,1,1)+IF($L188*1&gt;=$G$5,$G$6,0),)</f>
        <v>0</v>
      </c>
      <c r="B188" s="22" t="e">
        <f>IF($A188&lt;&gt;"",$E188*$F188,)</f>
        <v>#VALUE!</v>
      </c>
      <c r="C188" s="12" t="str">
        <f>IF($A188&lt;&gt;"",MINIFS(Merchant!$A:$A,Merchant!$C:$C,$G$2),)</f>
        <v/>
      </c>
      <c r="D188" s="12" t="s">
        <f>IF($A188&lt;&gt;"",$K188,)</f>
      </c>
      <c r="E188" s="12" t="str">
        <v/>
      </c>
      <c r="F188" s="11" t="str">
        <f>IF($A188&lt;&gt;"",MAXIFS(Token!$C:$C,Token!$A:$A,$D188),)</f>
        <v/>
      </c>
    </row>
    <row r="189">
      <c r="A189" s="32">
        <f>IF(IFERROR($H189,0)*$J189&gt;0,$L189/86400+DATE(1970,1,1)+IF($L189*1&gt;=$G$5,$G$6,0),)</f>
        <v>0</v>
      </c>
      <c r="B189" s="22" t="e">
        <f>IF($A189&lt;&gt;"",$E189*$F189,)</f>
        <v>#VALUE!</v>
      </c>
      <c r="C189" s="12" t="str">
        <f>IF($A189&lt;&gt;"",MINIFS(Merchant!$A:$A,Merchant!$C:$C,$G$2),)</f>
        <v/>
      </c>
      <c r="D189" s="12" t="s">
        <f>IF($A189&lt;&gt;"",$K189,)</f>
      </c>
      <c r="E189" s="12" t="str">
        <v/>
      </c>
      <c r="F189" s="11" t="str">
        <f>IF($A189&lt;&gt;"",MAXIFS(Token!$C:$C,Token!$A:$A,$D189),)</f>
        <v/>
      </c>
    </row>
    <row r="190">
      <c r="A190" s="32">
        <f>IF(IFERROR($H190,0)*$J190&gt;0,$L190/86400+DATE(1970,1,1)+IF($L190*1&gt;=$G$5,$G$6,0),)</f>
        <v>0</v>
      </c>
      <c r="B190" s="22" t="e">
        <f>IF($A190&lt;&gt;"",$E190*$F190,)</f>
        <v>#VALUE!</v>
      </c>
      <c r="C190" s="12" t="str">
        <f>IF($A190&lt;&gt;"",MINIFS(Merchant!$A:$A,Merchant!$C:$C,$G$2),)</f>
        <v/>
      </c>
      <c r="D190" s="12" t="s">
        <f>IF($A190&lt;&gt;"",$K190,)</f>
      </c>
      <c r="E190" s="12" t="str">
        <v/>
      </c>
      <c r="F190" s="11" t="str">
        <f>IF($A190&lt;&gt;"",MAXIFS(Token!$C:$C,Token!$A:$A,$D190),)</f>
        <v/>
      </c>
    </row>
    <row r="191">
      <c r="A191" s="32">
        <f>IF(IFERROR($H191,0)*$J191&gt;0,$L191/86400+DATE(1970,1,1)+IF($L191*1&gt;=$G$5,$G$6,0),)</f>
        <v>0</v>
      </c>
      <c r="B191" s="22" t="e">
        <f>IF($A191&lt;&gt;"",$E191*$F191,)</f>
        <v>#VALUE!</v>
      </c>
      <c r="C191" s="12" t="str">
        <f>IF($A191&lt;&gt;"",MINIFS(Merchant!$A:$A,Merchant!$C:$C,$G$2),)</f>
        <v/>
      </c>
      <c r="D191" s="12" t="s">
        <f>IF($A191&lt;&gt;"",$K191,)</f>
      </c>
      <c r="E191" s="12" t="str">
        <v/>
      </c>
      <c r="F191" s="11" t="str">
        <f>IF($A191&lt;&gt;"",MAXIFS(Token!$C:$C,Token!$A:$A,$D191),)</f>
        <v/>
      </c>
    </row>
    <row r="192">
      <c r="A192" s="32">
        <f>IF(IFERROR($H192,0)*$J192&gt;0,$L192/86400+DATE(1970,1,1)+IF($L192*1&gt;=$G$5,$G$6,0),)</f>
        <v>0</v>
      </c>
      <c r="B192" s="22" t="e">
        <f>IF($A192&lt;&gt;"",$E192*$F192,)</f>
        <v>#VALUE!</v>
      </c>
      <c r="C192" s="12" t="str">
        <f>IF($A192&lt;&gt;"",MINIFS(Merchant!$A:$A,Merchant!$C:$C,$G$2),)</f>
        <v/>
      </c>
      <c r="D192" s="12" t="s">
        <f>IF($A192&lt;&gt;"",$K192,)</f>
      </c>
      <c r="E192" s="12" t="str">
        <v/>
      </c>
      <c r="F192" s="11" t="str">
        <f>IF($A192&lt;&gt;"",MAXIFS(Token!$C:$C,Token!$A:$A,$D192),)</f>
        <v/>
      </c>
    </row>
    <row r="193">
      <c r="A193" s="32">
        <f>IF(IFERROR($H193,0)*$J193&gt;0,$L193/86400+DATE(1970,1,1)+IF($L193*1&gt;=$G$5,$G$6,0),)</f>
        <v>0</v>
      </c>
      <c r="B193" s="22" t="e">
        <f>IF($A193&lt;&gt;"",$E193*$F193,)</f>
        <v>#VALUE!</v>
      </c>
      <c r="C193" s="12" t="str">
        <f>IF($A193&lt;&gt;"",MINIFS(Merchant!$A:$A,Merchant!$C:$C,$G$2),)</f>
        <v/>
      </c>
      <c r="D193" s="12" t="s">
        <f>IF($A193&lt;&gt;"",$K193,)</f>
      </c>
      <c r="E193" s="12" t="str">
        <v/>
      </c>
      <c r="F193" s="11" t="str">
        <f>IF($A193&lt;&gt;"",MAXIFS(Token!$C:$C,Token!$A:$A,$D193),)</f>
        <v/>
      </c>
    </row>
    <row r="194">
      <c r="A194" s="32">
        <f>IF(IFERROR($H194,0)*$J194&gt;0,$L194/86400+DATE(1970,1,1)+IF($L194*1&gt;=$G$5,$G$6,0),)</f>
        <v>0</v>
      </c>
      <c r="B194" s="22" t="e">
        <f>IF($A194&lt;&gt;"",$E194*$F194,)</f>
        <v>#VALUE!</v>
      </c>
      <c r="C194" s="12" t="str">
        <f>IF($A194&lt;&gt;"",MINIFS(Merchant!$A:$A,Merchant!$C:$C,$G$2),)</f>
        <v/>
      </c>
      <c r="D194" s="12" t="s">
        <f>IF($A194&lt;&gt;"",$K194,)</f>
      </c>
      <c r="E194" s="12" t="str">
        <v/>
      </c>
      <c r="F194" s="11" t="str">
        <f>IF($A194&lt;&gt;"",MAXIFS(Token!$C:$C,Token!$A:$A,$D194),)</f>
        <v/>
      </c>
    </row>
    <row r="195">
      <c r="A195" s="32">
        <f>IF(IFERROR($H195,0)*$J195&gt;0,$L195/86400+DATE(1970,1,1)+IF($L195*1&gt;=$G$5,$G$6,0),)</f>
        <v>0</v>
      </c>
      <c r="B195" s="22" t="e">
        <f>IF($A195&lt;&gt;"",$E195*$F195,)</f>
        <v>#VALUE!</v>
      </c>
      <c r="C195" s="12" t="str">
        <f>IF($A195&lt;&gt;"",MINIFS(Merchant!$A:$A,Merchant!$C:$C,$G$2),)</f>
        <v/>
      </c>
      <c r="D195" s="12" t="s">
        <f>IF($A195&lt;&gt;"",$K195,)</f>
      </c>
      <c r="E195" s="12" t="str">
        <v/>
      </c>
      <c r="F195" s="11" t="str">
        <f>IF($A195&lt;&gt;"",MAXIFS(Token!$C:$C,Token!$A:$A,$D195),)</f>
        <v/>
      </c>
    </row>
    <row r="196">
      <c r="A196" s="32">
        <f>IF(IFERROR($H196,0)*$J196&gt;0,$L196/86400+DATE(1970,1,1)+IF($L196*1&gt;=$G$5,$G$6,0),)</f>
        <v>0</v>
      </c>
      <c r="B196" s="22" t="e">
        <f>IF($A196&lt;&gt;"",$E196*$F196,)</f>
        <v>#VALUE!</v>
      </c>
      <c r="C196" s="12" t="str">
        <f>IF($A196&lt;&gt;"",MINIFS(Merchant!$A:$A,Merchant!$C:$C,$G$2),)</f>
        <v/>
      </c>
      <c r="D196" s="12" t="s">
        <f>IF($A196&lt;&gt;"",$K196,)</f>
      </c>
      <c r="E196" s="12" t="str">
        <v/>
      </c>
      <c r="F196" s="11" t="str">
        <f>IF($A196&lt;&gt;"",MAXIFS(Token!$C:$C,Token!$A:$A,$D196),)</f>
        <v/>
      </c>
    </row>
    <row r="197">
      <c r="A197" s="32">
        <f>IF(IFERROR($H197,0)*$J197&gt;0,$L197/86400+DATE(1970,1,1)+IF($L197*1&gt;=$G$5,$G$6,0),)</f>
        <v>0</v>
      </c>
      <c r="B197" s="22" t="e">
        <f>IF($A197&lt;&gt;"",$E197*$F197,)</f>
        <v>#VALUE!</v>
      </c>
      <c r="C197" s="12" t="str">
        <f>IF($A197&lt;&gt;"",MINIFS(Merchant!$A:$A,Merchant!$C:$C,$G$2),)</f>
        <v/>
      </c>
      <c r="D197" s="12" t="s">
        <f>IF($A197&lt;&gt;"",$K197,)</f>
      </c>
      <c r="E197" s="12" t="str">
        <v/>
      </c>
      <c r="F197" s="11" t="str">
        <f>IF($A197&lt;&gt;"",MAXIFS(Token!$C:$C,Token!$A:$A,$D197),)</f>
        <v/>
      </c>
    </row>
    <row r="198">
      <c r="A198" s="32">
        <f>IF(IFERROR($H198,0)*$J198&gt;0,$L198/86400+DATE(1970,1,1)+IF($L198*1&gt;=$G$5,$G$6,0),)</f>
        <v>0</v>
      </c>
      <c r="B198" s="22" t="e">
        <f>IF($A198&lt;&gt;"",$E198*$F198,)</f>
        <v>#VALUE!</v>
      </c>
      <c r="C198" s="12" t="str">
        <f>IF($A198&lt;&gt;"",MINIFS(Merchant!$A:$A,Merchant!$C:$C,$G$2),)</f>
        <v/>
      </c>
      <c r="D198" s="12" t="s">
        <f>IF($A198&lt;&gt;"",$K198,)</f>
      </c>
      <c r="E198" s="12" t="str">
        <v/>
      </c>
      <c r="F198" s="11" t="str">
        <f>IF($A198&lt;&gt;"",MAXIFS(Token!$C:$C,Token!$A:$A,$D198),)</f>
        <v/>
      </c>
    </row>
    <row r="199">
      <c r="A199" s="32">
        <f>IF(IFERROR($H199,0)*$J199&gt;0,$L199/86400+DATE(1970,1,1)+IF($L199*1&gt;=$G$5,$G$6,0),)</f>
        <v>0</v>
      </c>
      <c r="B199" s="22" t="e">
        <f>IF($A199&lt;&gt;"",$E199*$F199,)</f>
        <v>#VALUE!</v>
      </c>
      <c r="C199" s="12" t="str">
        <f>IF($A199&lt;&gt;"",MINIFS(Merchant!$A:$A,Merchant!$C:$C,$G$2),)</f>
        <v/>
      </c>
      <c r="D199" s="12" t="s">
        <f>IF($A199&lt;&gt;"",$K199,)</f>
      </c>
      <c r="E199" s="12" t="str">
        <v/>
      </c>
      <c r="F199" s="11" t="str">
        <f>IF($A199&lt;&gt;"",MAXIFS(Token!$C:$C,Token!$A:$A,$D199),)</f>
        <v/>
      </c>
    </row>
    <row r="200">
      <c r="A200" s="32">
        <f>IF(IFERROR($H200,0)*$J200&gt;0,$L200/86400+DATE(1970,1,1)+IF($L200*1&gt;=$G$5,$G$6,0),)</f>
        <v>0</v>
      </c>
      <c r="B200" s="22" t="e">
        <f>IF($A200&lt;&gt;"",$E200*$F200,)</f>
        <v>#VALUE!</v>
      </c>
      <c r="C200" s="12" t="str">
        <f>IF($A200&lt;&gt;"",MINIFS(Merchant!$A:$A,Merchant!$C:$C,$G$2),)</f>
        <v/>
      </c>
      <c r="D200" s="12" t="s">
        <f>IF($A200&lt;&gt;"",$K200,)</f>
      </c>
      <c r="E200" s="12" t="str">
        <v/>
      </c>
      <c r="F200" s="11" t="str">
        <f>IF($A200&lt;&gt;"",MAXIFS(Token!$C:$C,Token!$A:$A,$D200),)</f>
        <v/>
      </c>
    </row>
    <row r="201">
      <c r="A201" s="32">
        <f>IF(IFERROR($H201,0)*$J201&gt;0,$L201/86400+DATE(1970,1,1)+IF($L201*1&gt;=$G$5,$G$6,0),)</f>
        <v>0</v>
      </c>
      <c r="B201" s="22" t="e">
        <f>IF($A201&lt;&gt;"",$E201*$F201,)</f>
        <v>#VALUE!</v>
      </c>
      <c r="C201" s="12" t="str">
        <f>IF($A201&lt;&gt;"",MINIFS(Merchant!$A:$A,Merchant!$C:$C,$G$2),)</f>
        <v/>
      </c>
      <c r="D201" s="12" t="s">
        <f>IF($A201&lt;&gt;"",$K201,)</f>
      </c>
      <c r="E201" s="12" t="str">
        <v/>
      </c>
      <c r="F201" s="11" t="str">
        <f>IF($A201&lt;&gt;"",MAXIFS(Token!$C:$C,Token!$A:$A,$D201),)</f>
        <v/>
      </c>
    </row>
    <row r="202">
      <c r="A202" s="32">
        <f>IF(IFERROR($H202,0)*$J202&gt;0,$L202/86400+DATE(1970,1,1)+IF($L202*1&gt;=$G$5,$G$6,0),)</f>
        <v>0</v>
      </c>
      <c r="B202" s="22" t="e">
        <f>IF($A202&lt;&gt;"",$E202*$F202,)</f>
        <v>#VALUE!</v>
      </c>
      <c r="C202" s="12" t="str">
        <f>IF($A202&lt;&gt;"",MINIFS(Merchant!$A:$A,Merchant!$C:$C,$G$2),)</f>
        <v/>
      </c>
      <c r="D202" s="12" t="s">
        <f>IF($A202&lt;&gt;"",$K202,)</f>
      </c>
      <c r="E202" s="12" t="str">
        <v/>
      </c>
      <c r="F202" s="11" t="str">
        <f>IF($A202&lt;&gt;"",MAXIFS(Token!$C:$C,Token!$A:$A,$D202),)</f>
        <v/>
      </c>
    </row>
    <row r="203">
      <c r="A203" s="32">
        <f>IF(IFERROR($H203,0)*$J203&gt;0,$L203/86400+DATE(1970,1,1)+IF($L203*1&gt;=$G$5,$G$6,0),)</f>
        <v>0</v>
      </c>
      <c r="B203" s="22" t="e">
        <f>IF($A203&lt;&gt;"",$E203*$F203,)</f>
        <v>#VALUE!</v>
      </c>
      <c r="C203" s="12" t="str">
        <f>IF($A203&lt;&gt;"",MINIFS(Merchant!$A:$A,Merchant!$C:$C,$G$2),)</f>
        <v/>
      </c>
      <c r="D203" s="12" t="s">
        <f>IF($A203&lt;&gt;"",$K203,)</f>
      </c>
      <c r="E203" s="12" t="str">
        <v/>
      </c>
      <c r="F203" s="11" t="str">
        <f>IF($A203&lt;&gt;"",MAXIFS(Token!$C:$C,Token!$A:$A,$D203),)</f>
        <v/>
      </c>
    </row>
    <row r="204">
      <c r="A204" s="32">
        <f>IF(IFERROR($H204,0)*$J204&gt;0,$L204/86400+DATE(1970,1,1)+IF($L204*1&gt;=$G$5,$G$6,0),)</f>
        <v>0</v>
      </c>
      <c r="B204" s="22" t="e">
        <f>IF($A204&lt;&gt;"",$E204*$F204,)</f>
        <v>#VALUE!</v>
      </c>
      <c r="C204" s="12" t="str">
        <f>IF($A204&lt;&gt;"",MINIFS(Merchant!$A:$A,Merchant!$C:$C,$G$2),)</f>
        <v/>
      </c>
      <c r="D204" s="12" t="s">
        <f>IF($A204&lt;&gt;"",$K204,)</f>
      </c>
      <c r="E204" s="12" t="str">
        <v/>
      </c>
      <c r="F204" s="11" t="str">
        <f>IF($A204&lt;&gt;"",MAXIFS(Token!$C:$C,Token!$A:$A,$D204),)</f>
        <v/>
      </c>
    </row>
    <row r="205">
      <c r="A205" s="32">
        <f>IF(IFERROR($H205,0)*$J205&gt;0,$L205/86400+DATE(1970,1,1)+IF($L205*1&gt;=$G$5,$G$6,0),)</f>
        <v>0</v>
      </c>
      <c r="B205" s="22" t="e">
        <f>IF($A205&lt;&gt;"",$E205*$F205,)</f>
        <v>#VALUE!</v>
      </c>
      <c r="C205" s="12" t="str">
        <f>IF($A205&lt;&gt;"",MINIFS(Merchant!$A:$A,Merchant!$C:$C,$G$2),)</f>
        <v/>
      </c>
      <c r="D205" s="12" t="s">
        <f>IF($A205&lt;&gt;"",$K205,)</f>
      </c>
      <c r="E205" s="12" t="str">
        <v/>
      </c>
      <c r="F205" s="11" t="str">
        <f>IF($A205&lt;&gt;"",MAXIFS(Token!$C:$C,Token!$A:$A,$D205),)</f>
        <v/>
      </c>
    </row>
    <row r="206">
      <c r="A206" s="32">
        <f>IF(IFERROR($H206,0)*$J206&gt;0,$L206/86400+DATE(1970,1,1)+IF($L206*1&gt;=$G$5,$G$6,0),)</f>
        <v>0</v>
      </c>
      <c r="B206" s="22" t="e">
        <f>IF($A206&lt;&gt;"",$E206*$F206,)</f>
        <v>#VALUE!</v>
      </c>
      <c r="C206" s="12" t="str">
        <f>IF($A206&lt;&gt;"",MINIFS(Merchant!$A:$A,Merchant!$C:$C,$G$2),)</f>
        <v/>
      </c>
      <c r="D206" s="12" t="s">
        <f>IF($A206&lt;&gt;"",$K206,)</f>
      </c>
      <c r="E206" s="12" t="str">
        <v/>
      </c>
      <c r="F206" s="11" t="str">
        <f>IF($A206&lt;&gt;"",MAXIFS(Token!$C:$C,Token!$A:$A,$D206),)</f>
        <v/>
      </c>
    </row>
    <row r="207">
      <c r="A207" s="32">
        <f>IF(IFERROR($H207,0)*$J207&gt;0,$L207/86400+DATE(1970,1,1)+IF($L207*1&gt;=$G$5,$G$6,0),)</f>
        <v>0</v>
      </c>
      <c r="B207" s="22" t="e">
        <f>IF($A207&lt;&gt;"",$E207*$F207,)</f>
        <v>#VALUE!</v>
      </c>
      <c r="C207" s="12" t="str">
        <f>IF($A207&lt;&gt;"",MINIFS(Merchant!$A:$A,Merchant!$C:$C,$G$2),)</f>
        <v/>
      </c>
      <c r="D207" s="12" t="s">
        <f>IF($A207&lt;&gt;"",$K207,)</f>
      </c>
      <c r="E207" s="12" t="str">
        <v/>
      </c>
      <c r="F207" s="11" t="str">
        <f>IF($A207&lt;&gt;"",MAXIFS(Token!$C:$C,Token!$A:$A,$D207),)</f>
        <v/>
      </c>
    </row>
    <row r="208">
      <c r="A208" s="32">
        <f>IF(IFERROR($H208,0)*$J208&gt;0,$L208/86400+DATE(1970,1,1)+IF($L208*1&gt;=$G$5,$G$6,0),)</f>
        <v>0</v>
      </c>
      <c r="B208" s="22" t="e">
        <f>IF($A208&lt;&gt;"",$E208*$F208,)</f>
        <v>#VALUE!</v>
      </c>
      <c r="C208" s="12" t="str">
        <f>IF($A208&lt;&gt;"",MINIFS(Merchant!$A:$A,Merchant!$C:$C,$G$2),)</f>
        <v/>
      </c>
      <c r="D208" s="12" t="s">
        <f>IF($A208&lt;&gt;"",$K208,)</f>
      </c>
      <c r="E208" s="12" t="str">
        <v/>
      </c>
      <c r="F208" s="11" t="str">
        <f>IF($A208&lt;&gt;"",MAXIFS(Token!$C:$C,Token!$A:$A,$D208),)</f>
        <v/>
      </c>
    </row>
    <row r="209">
      <c r="A209" s="32">
        <f>IF(IFERROR($H209,0)*$J209&gt;0,$L209/86400+DATE(1970,1,1)+IF($L209*1&gt;=$G$5,$G$6,0),)</f>
        <v>0</v>
      </c>
      <c r="B209" s="22" t="e">
        <f>IF($A209&lt;&gt;"",$E209*$F209,)</f>
        <v>#VALUE!</v>
      </c>
      <c r="C209" s="12" t="str">
        <f>IF($A209&lt;&gt;"",MINIFS(Merchant!$A:$A,Merchant!$C:$C,$G$2),)</f>
        <v/>
      </c>
      <c r="D209" s="12" t="s">
        <f>IF($A209&lt;&gt;"",$K209,)</f>
      </c>
      <c r="E209" s="12" t="str">
        <v/>
      </c>
      <c r="F209" s="11" t="str">
        <f>IF($A209&lt;&gt;"",MAXIFS(Token!$C:$C,Token!$A:$A,$D209),)</f>
        <v/>
      </c>
    </row>
    <row r="210">
      <c r="A210" s="32">
        <f>IF(IFERROR($H210,0)*$J210&gt;0,$L210/86400+DATE(1970,1,1)+IF($L210*1&gt;=$G$5,$G$6,0),)</f>
        <v>0</v>
      </c>
      <c r="B210" s="22" t="e">
        <f>IF($A210&lt;&gt;"",$E210*$F210,)</f>
        <v>#VALUE!</v>
      </c>
      <c r="C210" s="12" t="str">
        <f>IF($A210&lt;&gt;"",MINIFS(Merchant!$A:$A,Merchant!$C:$C,$G$2),)</f>
        <v/>
      </c>
      <c r="D210" s="12" t="s">
        <f>IF($A210&lt;&gt;"",$K210,)</f>
      </c>
      <c r="E210" s="12" t="str">
        <v/>
      </c>
      <c r="F210" s="11" t="str">
        <f>IF($A210&lt;&gt;"",MAXIFS(Token!$C:$C,Token!$A:$A,$D210),)</f>
        <v/>
      </c>
    </row>
    <row r="211">
      <c r="A211" s="32">
        <f>IF(IFERROR($H211,0)*$J211&gt;0,$L211/86400+DATE(1970,1,1)+IF($L211*1&gt;=$G$5,$G$6,0),)</f>
        <v>0</v>
      </c>
      <c r="B211" s="22" t="e">
        <f>IF($A211&lt;&gt;"",$E211*$F211,)</f>
        <v>#VALUE!</v>
      </c>
      <c r="C211" s="12" t="str">
        <f>IF($A211&lt;&gt;"",MINIFS(Merchant!$A:$A,Merchant!$C:$C,$G$2),)</f>
        <v/>
      </c>
      <c r="D211" s="12" t="s">
        <f>IF($A211&lt;&gt;"",$K211,)</f>
      </c>
      <c r="E211" s="12" t="str">
        <v/>
      </c>
      <c r="F211" s="11" t="str">
        <f>IF($A211&lt;&gt;"",MAXIFS(Token!$C:$C,Token!$A:$A,$D211),)</f>
        <v/>
      </c>
    </row>
    <row r="212">
      <c r="A212" s="32">
        <f>IF(IFERROR($H212,0)*$J212&gt;0,$L212/86400+DATE(1970,1,1)+IF($L212*1&gt;=$G$5,$G$6,0),)</f>
        <v>0</v>
      </c>
      <c r="B212" s="22" t="e">
        <f>IF($A212&lt;&gt;"",$E212*$F212,)</f>
        <v>#VALUE!</v>
      </c>
      <c r="C212" s="12" t="str">
        <f>IF($A212&lt;&gt;"",MINIFS(Merchant!$A:$A,Merchant!$C:$C,$G$2),)</f>
        <v/>
      </c>
      <c r="D212" s="12" t="s">
        <f>IF($A212&lt;&gt;"",$K212,)</f>
      </c>
      <c r="E212" s="12" t="str">
        <v/>
      </c>
      <c r="F212" s="11" t="str">
        <f>IF($A212&lt;&gt;"",MAXIFS(Token!$C:$C,Token!$A:$A,$D212),)</f>
        <v/>
      </c>
    </row>
    <row r="213">
      <c r="A213" s="32">
        <f>IF(IFERROR($H213,0)*$J213&gt;0,$L213/86400+DATE(1970,1,1)+IF($L213*1&gt;=$G$5,$G$6,0),)</f>
        <v>0</v>
      </c>
      <c r="B213" s="22" t="e">
        <f>IF($A213&lt;&gt;"",$E213*$F213,)</f>
        <v>#VALUE!</v>
      </c>
      <c r="C213" s="12" t="str">
        <f>IF($A213&lt;&gt;"",MINIFS(Merchant!$A:$A,Merchant!$C:$C,$G$2),)</f>
        <v/>
      </c>
      <c r="D213" s="12" t="s">
        <f>IF($A213&lt;&gt;"",$K213,)</f>
      </c>
      <c r="E213" s="12" t="str">
        <v/>
      </c>
      <c r="F213" s="11" t="str">
        <f>IF($A213&lt;&gt;"",MAXIFS(Token!$C:$C,Token!$A:$A,$D213),)</f>
        <v/>
      </c>
    </row>
    <row r="214">
      <c r="A214" s="32">
        <f>IF(IFERROR($H214,0)*$J214&gt;0,$L214/86400+DATE(1970,1,1)+IF($L214*1&gt;=$G$5,$G$6,0),)</f>
        <v>0</v>
      </c>
      <c r="B214" s="22" t="e">
        <f>IF($A214&lt;&gt;"",$E214*$F214,)</f>
        <v>#VALUE!</v>
      </c>
      <c r="C214" s="12" t="str">
        <f>IF($A214&lt;&gt;"",MINIFS(Merchant!$A:$A,Merchant!$C:$C,$G$2),)</f>
        <v/>
      </c>
      <c r="D214" s="12" t="s">
        <f>IF($A214&lt;&gt;"",$K214,)</f>
      </c>
      <c r="E214" s="12" t="str">
        <v/>
      </c>
      <c r="F214" s="11" t="str">
        <f>IF($A214&lt;&gt;"",MAXIFS(Token!$C:$C,Token!$A:$A,$D214),)</f>
        <v/>
      </c>
    </row>
    <row r="215">
      <c r="A215" s="32">
        <f>IF(IFERROR($H215,0)*$J215&gt;0,$L215/86400+DATE(1970,1,1)+IF($L215*1&gt;=$G$5,$G$6,0),)</f>
        <v>0</v>
      </c>
      <c r="B215" s="22" t="e">
        <f>IF($A215&lt;&gt;"",$E215*$F215,)</f>
        <v>#VALUE!</v>
      </c>
      <c r="C215" s="12" t="str">
        <f>IF($A215&lt;&gt;"",MINIFS(Merchant!$A:$A,Merchant!$C:$C,$G$2),)</f>
        <v/>
      </c>
      <c r="D215" s="12" t="s">
        <f>IF($A215&lt;&gt;"",$K215,)</f>
      </c>
      <c r="E215" s="12" t="str">
        <v/>
      </c>
      <c r="F215" s="11" t="str">
        <f>IF($A215&lt;&gt;"",MAXIFS(Token!$C:$C,Token!$A:$A,$D215),)</f>
        <v/>
      </c>
    </row>
    <row r="216">
      <c r="A216" s="32">
        <f>IF(IFERROR($H216,0)*$J216&gt;0,$L216/86400+DATE(1970,1,1)+IF($L216*1&gt;=$G$5,$G$6,0),)</f>
        <v>0</v>
      </c>
      <c r="B216" s="22" t="e">
        <f>IF($A216&lt;&gt;"",$E216*$F216,)</f>
        <v>#VALUE!</v>
      </c>
      <c r="C216" s="12" t="str">
        <f>IF($A216&lt;&gt;"",MINIFS(Merchant!$A:$A,Merchant!$C:$C,$G$2),)</f>
        <v/>
      </c>
      <c r="D216" s="12" t="s">
        <f>IF($A216&lt;&gt;"",$K216,)</f>
      </c>
      <c r="E216" s="12" t="str">
        <v/>
      </c>
      <c r="F216" s="11" t="str">
        <f>IF($A216&lt;&gt;"",MAXIFS(Token!$C:$C,Token!$A:$A,$D216),)</f>
        <v/>
      </c>
    </row>
    <row r="217">
      <c r="A217" s="32">
        <f>IF(IFERROR($H217,0)*$J217&gt;0,$L217/86400+DATE(1970,1,1)+IF($L217*1&gt;=$G$5,$G$6,0),)</f>
        <v>0</v>
      </c>
      <c r="B217" s="22" t="e">
        <f>IF($A217&lt;&gt;"",$E217*$F217,)</f>
        <v>#VALUE!</v>
      </c>
      <c r="C217" s="12" t="str">
        <f>IF($A217&lt;&gt;"",MINIFS(Merchant!$A:$A,Merchant!$C:$C,$G$2),)</f>
        <v/>
      </c>
      <c r="D217" s="12" t="s">
        <f>IF($A217&lt;&gt;"",$K217,)</f>
      </c>
      <c r="E217" s="12" t="str">
        <v/>
      </c>
      <c r="F217" s="11" t="str">
        <f>IF($A217&lt;&gt;"",MAXIFS(Token!$C:$C,Token!$A:$A,$D217),)</f>
        <v/>
      </c>
    </row>
    <row r="218">
      <c r="A218" s="32">
        <f>IF(IFERROR($H218,0)*$J218&gt;0,$L218/86400+DATE(1970,1,1)+IF($L218*1&gt;=$G$5,$G$6,0),)</f>
        <v>0</v>
      </c>
      <c r="B218" s="22" t="e">
        <f>IF($A218&lt;&gt;"",$E218*$F218,)</f>
        <v>#VALUE!</v>
      </c>
      <c r="C218" s="12" t="str">
        <f>IF($A218&lt;&gt;"",MINIFS(Merchant!$A:$A,Merchant!$C:$C,$G$2),)</f>
        <v/>
      </c>
      <c r="D218" s="12" t="s">
        <f>IF($A218&lt;&gt;"",$K218,)</f>
      </c>
      <c r="E218" s="12" t="str">
        <v/>
      </c>
      <c r="F218" s="11" t="str">
        <f>IF($A218&lt;&gt;"",MAXIFS(Token!$C:$C,Token!$A:$A,$D218),)</f>
        <v/>
      </c>
    </row>
    <row r="219">
      <c r="A219" s="32">
        <f>IF(IFERROR($H219,0)*$J219&gt;0,$L219/86400+DATE(1970,1,1)+IF($L219*1&gt;=$G$5,$G$6,0),)</f>
        <v>0</v>
      </c>
      <c r="B219" s="22" t="e">
        <f>IF($A219&lt;&gt;"",$E219*$F219,)</f>
        <v>#VALUE!</v>
      </c>
      <c r="C219" s="12" t="str">
        <f>IF($A219&lt;&gt;"",MINIFS(Merchant!$A:$A,Merchant!$C:$C,$G$2),)</f>
        <v/>
      </c>
      <c r="D219" s="12" t="s">
        <f>IF($A219&lt;&gt;"",$K219,)</f>
      </c>
      <c r="E219" s="12" t="str">
        <v/>
      </c>
      <c r="F219" s="11" t="str">
        <f>IF($A219&lt;&gt;"",MAXIFS(Token!$C:$C,Token!$A:$A,$D219),)</f>
        <v/>
      </c>
    </row>
    <row r="220">
      <c r="A220" s="32">
        <f>IF(IFERROR($H220,0)*$J220&gt;0,$L220/86400+DATE(1970,1,1)+IF($L220*1&gt;=$G$5,$G$6,0),)</f>
        <v>0</v>
      </c>
      <c r="B220" s="22" t="e">
        <f>IF($A220&lt;&gt;"",$E220*$F220,)</f>
        <v>#VALUE!</v>
      </c>
      <c r="C220" s="12" t="str">
        <f>IF($A220&lt;&gt;"",MINIFS(Merchant!$A:$A,Merchant!$C:$C,$G$2),)</f>
        <v/>
      </c>
      <c r="D220" s="12" t="s">
        <f>IF($A220&lt;&gt;"",$K220,)</f>
      </c>
      <c r="E220" s="12" t="str">
        <v/>
      </c>
      <c r="F220" s="11" t="str">
        <f>IF($A220&lt;&gt;"",MAXIFS(Token!$C:$C,Token!$A:$A,$D220),)</f>
        <v/>
      </c>
    </row>
    <row r="221">
      <c r="A221" s="32">
        <f>IF(IFERROR($H221,0)*$J221&gt;0,$L221/86400+DATE(1970,1,1)+IF($L221*1&gt;=$G$5,$G$6,0),)</f>
        <v>0</v>
      </c>
      <c r="B221" s="22" t="e">
        <f>IF($A221&lt;&gt;"",$E221*$F221,)</f>
        <v>#VALUE!</v>
      </c>
      <c r="C221" s="12" t="str">
        <f>IF($A221&lt;&gt;"",MINIFS(Merchant!$A:$A,Merchant!$C:$C,$G$2),)</f>
        <v/>
      </c>
      <c r="D221" s="12" t="s">
        <f>IF($A221&lt;&gt;"",$K221,)</f>
      </c>
      <c r="E221" s="12" t="str">
        <v/>
      </c>
      <c r="F221" s="11" t="str">
        <f>IF($A221&lt;&gt;"",MAXIFS(Token!$C:$C,Token!$A:$A,$D221),)</f>
        <v/>
      </c>
    </row>
    <row r="222">
      <c r="A222" s="32">
        <f>IF(IFERROR($H222,0)*$J222&gt;0,$L222/86400+DATE(1970,1,1)+IF($L222*1&gt;=$G$5,$G$6,0),)</f>
        <v>0</v>
      </c>
      <c r="B222" s="22" t="e">
        <f>IF($A222&lt;&gt;"",$E222*$F222,)</f>
        <v>#VALUE!</v>
      </c>
      <c r="C222" s="12" t="str">
        <f>IF($A222&lt;&gt;"",MINIFS(Merchant!$A:$A,Merchant!$C:$C,$G$2),)</f>
        <v/>
      </c>
      <c r="D222" s="12" t="s">
        <f>IF($A222&lt;&gt;"",$K222,)</f>
      </c>
      <c r="E222" s="12" t="str">
        <v/>
      </c>
      <c r="F222" s="11" t="str">
        <f>IF($A222&lt;&gt;"",MAXIFS(Token!$C:$C,Token!$A:$A,$D222),)</f>
        <v/>
      </c>
    </row>
    <row r="223">
      <c r="A223" s="32">
        <f>IF(IFERROR($H223,0)*$J223&gt;0,$L223/86400+DATE(1970,1,1)+IF($L223*1&gt;=$G$5,$G$6,0),)</f>
        <v>0</v>
      </c>
      <c r="B223" s="22" t="e">
        <f>IF($A223&lt;&gt;"",$E223*$F223,)</f>
        <v>#VALUE!</v>
      </c>
      <c r="C223" s="12" t="str">
        <f>IF($A223&lt;&gt;"",MINIFS(Merchant!$A:$A,Merchant!$C:$C,$G$2),)</f>
        <v/>
      </c>
      <c r="D223" s="12" t="s">
        <f>IF($A223&lt;&gt;"",$K223,)</f>
      </c>
      <c r="E223" s="12" t="str">
        <v/>
      </c>
      <c r="F223" s="11" t="str">
        <f>IF($A223&lt;&gt;"",MAXIFS(Token!$C:$C,Token!$A:$A,$D223),)</f>
        <v/>
      </c>
    </row>
    <row r="224">
      <c r="A224" s="32">
        <f>IF(IFERROR($H224,0)*$J224&gt;0,$L224/86400+DATE(1970,1,1)+IF($L224*1&gt;=$G$5,$G$6,0),)</f>
        <v>0</v>
      </c>
      <c r="B224" s="22" t="e">
        <f>IF($A224&lt;&gt;"",$E224*$F224,)</f>
        <v>#VALUE!</v>
      </c>
      <c r="C224" s="12" t="str">
        <f>IF($A224&lt;&gt;"",MINIFS(Merchant!$A:$A,Merchant!$C:$C,$G$2),)</f>
        <v/>
      </c>
      <c r="D224" s="12" t="s">
        <f>IF($A224&lt;&gt;"",$K224,)</f>
      </c>
      <c r="E224" s="12" t="str">
        <v/>
      </c>
      <c r="F224" s="11" t="str">
        <f>IF($A224&lt;&gt;"",MAXIFS(Token!$C:$C,Token!$A:$A,$D224),)</f>
        <v/>
      </c>
    </row>
    <row r="225">
      <c r="A225" s="32">
        <f>IF(IFERROR($H225,0)*$J225&gt;0,$L225/86400+DATE(1970,1,1)+IF($L225*1&gt;=$G$5,$G$6,0),)</f>
        <v>0</v>
      </c>
      <c r="B225" s="22" t="e">
        <f>IF($A225&lt;&gt;"",$E225*$F225,)</f>
        <v>#VALUE!</v>
      </c>
      <c r="C225" s="12" t="str">
        <f>IF($A225&lt;&gt;"",MINIFS(Merchant!$A:$A,Merchant!$C:$C,$G$2),)</f>
        <v/>
      </c>
      <c r="D225" s="12" t="s">
        <f>IF($A225&lt;&gt;"",$K225,)</f>
      </c>
      <c r="E225" s="12" t="str">
        <v/>
      </c>
      <c r="F225" s="11" t="str">
        <f>IF($A225&lt;&gt;"",MAXIFS(Token!$C:$C,Token!$A:$A,$D225),)</f>
        <v/>
      </c>
    </row>
    <row r="226">
      <c r="A226" s="32">
        <f>IF(IFERROR($H226,0)*$J226&gt;0,$L226/86400+DATE(1970,1,1)+IF($L226*1&gt;=$G$5,$G$6,0),)</f>
        <v>0</v>
      </c>
      <c r="B226" s="22" t="e">
        <f>IF($A226&lt;&gt;"",$E226*$F226,)</f>
        <v>#VALUE!</v>
      </c>
      <c r="C226" s="12" t="str">
        <f>IF($A226&lt;&gt;"",MINIFS(Merchant!$A:$A,Merchant!$C:$C,$G$2),)</f>
        <v/>
      </c>
      <c r="D226" s="12" t="s">
        <f>IF($A226&lt;&gt;"",$K226,)</f>
      </c>
      <c r="E226" s="12" t="str">
        <v/>
      </c>
      <c r="F226" s="11" t="str">
        <f>IF($A226&lt;&gt;"",MAXIFS(Token!$C:$C,Token!$A:$A,$D226),)</f>
        <v/>
      </c>
    </row>
    <row r="227">
      <c r="A227" s="32">
        <f>IF(IFERROR($H227,0)*$J227&gt;0,$L227/86400+DATE(1970,1,1)+IF($L227*1&gt;=$G$5,$G$6,0),)</f>
        <v>0</v>
      </c>
      <c r="B227" s="22" t="e">
        <f>IF($A227&lt;&gt;"",$E227*$F227,)</f>
        <v>#VALUE!</v>
      </c>
      <c r="C227" s="12" t="str">
        <f>IF($A227&lt;&gt;"",MINIFS(Merchant!$A:$A,Merchant!$C:$C,$G$2),)</f>
        <v/>
      </c>
      <c r="D227" s="12" t="s">
        <f>IF($A227&lt;&gt;"",$K227,)</f>
      </c>
      <c r="E227" s="12" t="str">
        <v/>
      </c>
      <c r="F227" s="11" t="str">
        <f>IF($A227&lt;&gt;"",MAXIFS(Token!$C:$C,Token!$A:$A,$D227),)</f>
        <v/>
      </c>
    </row>
    <row r="228">
      <c r="A228" s="32">
        <f>IF(IFERROR($H228,0)*$J228&gt;0,$L228/86400+DATE(1970,1,1)+IF($L228*1&gt;=$G$5,$G$6,0),)</f>
        <v>0</v>
      </c>
      <c r="B228" s="22" t="e">
        <f>IF($A228&lt;&gt;"",$E228*$F228,)</f>
        <v>#VALUE!</v>
      </c>
      <c r="C228" s="12" t="str">
        <f>IF($A228&lt;&gt;"",MINIFS(Merchant!$A:$A,Merchant!$C:$C,$G$2),)</f>
        <v/>
      </c>
      <c r="D228" s="12" t="s">
        <f>IF($A228&lt;&gt;"",$K228,)</f>
      </c>
      <c r="E228" s="12" t="str">
        <v/>
      </c>
      <c r="F228" s="11" t="str">
        <f>IF($A228&lt;&gt;"",MAXIFS(Token!$C:$C,Token!$A:$A,$D228),)</f>
        <v/>
      </c>
    </row>
    <row r="229">
      <c r="A229" s="32">
        <f>IF(IFERROR($H229,0)*$J229&gt;0,$L229/86400+DATE(1970,1,1)+IF($L229*1&gt;=$G$5,$G$6,0),)</f>
        <v>0</v>
      </c>
      <c r="B229" s="22" t="e">
        <f>IF($A229&lt;&gt;"",$E229*$F229,)</f>
        <v>#VALUE!</v>
      </c>
      <c r="C229" s="12" t="str">
        <f>IF($A229&lt;&gt;"",MINIFS(Merchant!$A:$A,Merchant!$C:$C,$G$2),)</f>
        <v/>
      </c>
      <c r="D229" s="12" t="s">
        <f>IF($A229&lt;&gt;"",$K229,)</f>
      </c>
      <c r="E229" s="12" t="str">
        <v/>
      </c>
      <c r="F229" s="11" t="str">
        <f>IF($A229&lt;&gt;"",MAXIFS(Token!$C:$C,Token!$A:$A,$D229),)</f>
        <v/>
      </c>
    </row>
    <row r="230">
      <c r="A230" s="32">
        <f>IF(IFERROR($H230,0)*$J230&gt;0,$L230/86400+DATE(1970,1,1)+IF($L230*1&gt;=$G$5,$G$6,0),)</f>
        <v>0</v>
      </c>
      <c r="B230" s="22" t="e">
        <f>IF($A230&lt;&gt;"",$E230*$F230,)</f>
        <v>#VALUE!</v>
      </c>
      <c r="C230" s="12" t="str">
        <f>IF($A230&lt;&gt;"",MINIFS(Merchant!$A:$A,Merchant!$C:$C,$G$2),)</f>
        <v/>
      </c>
      <c r="D230" s="12" t="s">
        <f>IF($A230&lt;&gt;"",$K230,)</f>
      </c>
      <c r="E230" s="12" t="str">
        <v/>
      </c>
      <c r="F230" s="11" t="str">
        <f>IF($A230&lt;&gt;"",MAXIFS(Token!$C:$C,Token!$A:$A,$D230),)</f>
        <v/>
      </c>
    </row>
    <row r="231">
      <c r="A231" s="32">
        <f>IF(IFERROR($H231,0)*$J231&gt;0,$L231/86400+DATE(1970,1,1)+IF($L231*1&gt;=$G$5,$G$6,0),)</f>
        <v>0</v>
      </c>
      <c r="B231" s="22" t="e">
        <f>IF($A231&lt;&gt;"",$E231*$F231,)</f>
        <v>#VALUE!</v>
      </c>
      <c r="C231" s="12" t="str">
        <f>IF($A231&lt;&gt;"",MINIFS(Merchant!$A:$A,Merchant!$C:$C,$G$2),)</f>
        <v/>
      </c>
      <c r="D231" s="12" t="s">
        <f>IF($A231&lt;&gt;"",$K231,)</f>
      </c>
      <c r="E231" s="12" t="str">
        <v/>
      </c>
      <c r="F231" s="11" t="str">
        <f>IF($A231&lt;&gt;"",MAXIFS(Token!$C:$C,Token!$A:$A,$D231),)</f>
        <v/>
      </c>
    </row>
    <row r="232">
      <c r="A232" s="32">
        <f>IF(IFERROR($H232,0)*$J232&gt;0,$L232/86400+DATE(1970,1,1)+IF($L232*1&gt;=$G$5,$G$6,0),)</f>
        <v>0</v>
      </c>
      <c r="B232" s="22" t="e">
        <f>IF($A232&lt;&gt;"",$E232*$F232,)</f>
        <v>#VALUE!</v>
      </c>
      <c r="C232" s="12" t="str">
        <f>IF($A232&lt;&gt;"",MINIFS(Merchant!$A:$A,Merchant!$C:$C,$G$2),)</f>
        <v/>
      </c>
      <c r="D232" s="12" t="s">
        <f>IF($A232&lt;&gt;"",$K232,)</f>
      </c>
      <c r="E232" s="12" t="str">
        <v/>
      </c>
      <c r="F232" s="11" t="str">
        <f>IF($A232&lt;&gt;"",MAXIFS(Token!$C:$C,Token!$A:$A,$D232),)</f>
        <v/>
      </c>
    </row>
    <row r="233">
      <c r="A233" s="32">
        <f>IF(IFERROR($H233,0)*$J233&gt;0,$L233/86400+DATE(1970,1,1)+IF($L233*1&gt;=$G$5,$G$6,0),)</f>
        <v>0</v>
      </c>
      <c r="B233" s="22" t="e">
        <f>IF($A233&lt;&gt;"",$E233*$F233,)</f>
        <v>#VALUE!</v>
      </c>
      <c r="C233" s="12" t="str">
        <f>IF($A233&lt;&gt;"",MINIFS(Merchant!$A:$A,Merchant!$C:$C,$G$2),)</f>
        <v/>
      </c>
      <c r="D233" s="12" t="s">
        <f>IF($A233&lt;&gt;"",$K233,)</f>
      </c>
      <c r="E233" s="12" t="str">
        <v/>
      </c>
      <c r="F233" s="11" t="str">
        <f>IF($A233&lt;&gt;"",MAXIFS(Token!$C:$C,Token!$A:$A,$D233),)</f>
        <v/>
      </c>
    </row>
    <row r="234">
      <c r="A234" s="32">
        <f>IF(IFERROR($H234,0)*$J234&gt;0,$L234/86400+DATE(1970,1,1)+IF($L234*1&gt;=$G$5,$G$6,0),)</f>
        <v>0</v>
      </c>
      <c r="B234" s="22" t="e">
        <f>IF($A234&lt;&gt;"",$E234*$F234,)</f>
        <v>#VALUE!</v>
      </c>
      <c r="C234" s="12" t="str">
        <f>IF($A234&lt;&gt;"",MINIFS(Merchant!$A:$A,Merchant!$C:$C,$G$2),)</f>
        <v/>
      </c>
      <c r="D234" s="12" t="s">
        <f>IF($A234&lt;&gt;"",$K234,)</f>
      </c>
      <c r="E234" s="12" t="str">
        <v/>
      </c>
      <c r="F234" s="11" t="str">
        <f>IF($A234&lt;&gt;"",MAXIFS(Token!$C:$C,Token!$A:$A,$D234),)</f>
        <v/>
      </c>
    </row>
    <row r="235">
      <c r="A235" s="32">
        <f>IF(IFERROR($H235,0)*$J235&gt;0,$L235/86400+DATE(1970,1,1)+IF($L235*1&gt;=$G$5,$G$6,0),)</f>
        <v>0</v>
      </c>
      <c r="B235" s="22" t="e">
        <f>IF($A235&lt;&gt;"",$E235*$F235,)</f>
        <v>#VALUE!</v>
      </c>
      <c r="C235" s="12" t="str">
        <f>IF($A235&lt;&gt;"",MINIFS(Merchant!$A:$A,Merchant!$C:$C,$G$2),)</f>
        <v/>
      </c>
      <c r="D235" s="12" t="s">
        <f>IF($A235&lt;&gt;"",$K235,)</f>
      </c>
      <c r="E235" s="12" t="str">
        <v/>
      </c>
      <c r="F235" s="11" t="str">
        <f>IF($A235&lt;&gt;"",MAXIFS(Token!$C:$C,Token!$A:$A,$D235),)</f>
        <v/>
      </c>
    </row>
    <row r="236">
      <c r="A236" s="32">
        <f>IF(IFERROR($H236,0)*$J236&gt;0,$L236/86400+DATE(1970,1,1)+IF($L236*1&gt;=$G$5,$G$6,0),)</f>
        <v>0</v>
      </c>
      <c r="B236" s="22" t="e">
        <f>IF($A236&lt;&gt;"",$E236*$F236,)</f>
        <v>#VALUE!</v>
      </c>
      <c r="C236" s="12" t="str">
        <f>IF($A236&lt;&gt;"",MINIFS(Merchant!$A:$A,Merchant!$C:$C,$G$2),)</f>
        <v/>
      </c>
      <c r="D236" s="12" t="s">
        <f>IF($A236&lt;&gt;"",$K236,)</f>
      </c>
      <c r="E236" s="12" t="str">
        <v/>
      </c>
      <c r="F236" s="11" t="str">
        <f>IF($A236&lt;&gt;"",MAXIFS(Token!$C:$C,Token!$A:$A,$D236),)</f>
        <v/>
      </c>
    </row>
    <row r="237">
      <c r="A237" s="32">
        <f>IF(IFERROR($H237,0)*$J237&gt;0,$L237/86400+DATE(1970,1,1)+IF($L237*1&gt;=$G$5,$G$6,0),)</f>
        <v>0</v>
      </c>
      <c r="B237" s="22" t="e">
        <f>IF($A237&lt;&gt;"",$E237*$F237,)</f>
        <v>#VALUE!</v>
      </c>
      <c r="C237" s="12" t="str">
        <f>IF($A237&lt;&gt;"",MINIFS(Merchant!$A:$A,Merchant!$C:$C,$G$2),)</f>
        <v/>
      </c>
      <c r="D237" s="12" t="s">
        <f>IF($A237&lt;&gt;"",$K237,)</f>
      </c>
      <c r="E237" s="12" t="str">
        <v/>
      </c>
      <c r="F237" s="11" t="str">
        <f>IF($A237&lt;&gt;"",MAXIFS(Token!$C:$C,Token!$A:$A,$D237),)</f>
        <v/>
      </c>
    </row>
    <row r="238">
      <c r="A238" s="32">
        <f>IF(IFERROR($H238,0)*$J238&gt;0,$L238/86400+DATE(1970,1,1)+IF($L238*1&gt;=$G$5,$G$6,0),)</f>
        <v>0</v>
      </c>
      <c r="B238" s="22" t="e">
        <f>IF($A238&lt;&gt;"",$E238*$F238,)</f>
        <v>#VALUE!</v>
      </c>
      <c r="C238" s="12" t="str">
        <f>IF($A238&lt;&gt;"",MINIFS(Merchant!$A:$A,Merchant!$C:$C,$G$2),)</f>
        <v/>
      </c>
      <c r="D238" s="12" t="s">
        <f>IF($A238&lt;&gt;"",$K238,)</f>
      </c>
      <c r="E238" s="12" t="str">
        <v/>
      </c>
      <c r="F238" s="11" t="str">
        <f>IF($A238&lt;&gt;"",MAXIFS(Token!$C:$C,Token!$A:$A,$D238),)</f>
        <v/>
      </c>
    </row>
    <row r="239">
      <c r="A239" s="32">
        <f>IF(IFERROR($H239,0)*$J239&gt;0,$L239/86400+DATE(1970,1,1)+IF($L239*1&gt;=$G$5,$G$6,0),)</f>
        <v>0</v>
      </c>
      <c r="B239" s="22" t="e">
        <f>IF($A239&lt;&gt;"",$E239*$F239,)</f>
        <v>#VALUE!</v>
      </c>
      <c r="C239" s="12" t="str">
        <f>IF($A239&lt;&gt;"",MINIFS(Merchant!$A:$A,Merchant!$C:$C,$G$2),)</f>
        <v/>
      </c>
      <c r="D239" s="12" t="s">
        <f>IF($A239&lt;&gt;"",$K239,)</f>
      </c>
      <c r="E239" s="12" t="str">
        <v/>
      </c>
      <c r="F239" s="11" t="str">
        <f>IF($A239&lt;&gt;"",MAXIFS(Token!$C:$C,Token!$A:$A,$D239),)</f>
        <v/>
      </c>
    </row>
    <row r="240">
      <c r="A240" s="32">
        <f>IF(IFERROR($H240,0)*$J240&gt;0,$L240/86400+DATE(1970,1,1)+IF($L240*1&gt;=$G$5,$G$6,0),)</f>
        <v>0</v>
      </c>
      <c r="B240" s="22" t="e">
        <f>IF($A240&lt;&gt;"",$E240*$F240,)</f>
        <v>#VALUE!</v>
      </c>
      <c r="C240" s="12" t="str">
        <f>IF($A240&lt;&gt;"",MINIFS(Merchant!$A:$A,Merchant!$C:$C,$G$2),)</f>
        <v/>
      </c>
      <c r="D240" s="12" t="s">
        <f>IF($A240&lt;&gt;"",$K240,)</f>
      </c>
      <c r="E240" s="12" t="str">
        <v/>
      </c>
      <c r="F240" s="11" t="str">
        <f>IF($A240&lt;&gt;"",MAXIFS(Token!$C:$C,Token!$A:$A,$D240),)</f>
        <v/>
      </c>
    </row>
    <row r="241">
      <c r="A241" s="32">
        <f>IF(IFERROR($H241,0)*$J241&gt;0,$L241/86400+DATE(1970,1,1)+IF($L241*1&gt;=$G$5,$G$6,0),)</f>
        <v>0</v>
      </c>
      <c r="B241" s="22" t="e">
        <f>IF($A241&lt;&gt;"",$E241*$F241,)</f>
        <v>#VALUE!</v>
      </c>
      <c r="C241" s="12" t="str">
        <f>IF($A241&lt;&gt;"",MINIFS(Merchant!$A:$A,Merchant!$C:$C,$G$2),)</f>
        <v/>
      </c>
      <c r="D241" s="12" t="s">
        <f>IF($A241&lt;&gt;"",$K241,)</f>
      </c>
      <c r="E241" s="12" t="str">
        <v/>
      </c>
      <c r="F241" s="11" t="str">
        <f>IF($A241&lt;&gt;"",MAXIFS(Token!$C:$C,Token!$A:$A,$D241),)</f>
        <v/>
      </c>
    </row>
    <row r="242">
      <c r="A242" s="32">
        <f>IF(IFERROR($H242,0)*$J242&gt;0,$L242/86400+DATE(1970,1,1)+IF($L242*1&gt;=$G$5,$G$6,0),)</f>
        <v>0</v>
      </c>
      <c r="B242" s="22" t="e">
        <f>IF($A242&lt;&gt;"",$E242*$F242,)</f>
        <v>#VALUE!</v>
      </c>
      <c r="C242" s="12" t="str">
        <f>IF($A242&lt;&gt;"",MINIFS(Merchant!$A:$A,Merchant!$C:$C,$G$2),)</f>
        <v/>
      </c>
      <c r="D242" s="12" t="s">
        <f>IF($A242&lt;&gt;"",$K242,)</f>
      </c>
      <c r="E242" s="12" t="str">
        <v/>
      </c>
      <c r="F242" s="11" t="str">
        <f>IF($A242&lt;&gt;"",MAXIFS(Token!$C:$C,Token!$A:$A,$D242),)</f>
        <v/>
      </c>
    </row>
    <row r="243">
      <c r="A243" s="32">
        <f>IF(IFERROR($H243,0)*$J243&gt;0,$L243/86400+DATE(1970,1,1)+IF($L243*1&gt;=$G$5,$G$6,0),)</f>
        <v>0</v>
      </c>
      <c r="B243" s="22" t="e">
        <f>IF($A243&lt;&gt;"",$E243*$F243,)</f>
        <v>#VALUE!</v>
      </c>
      <c r="C243" s="12" t="str">
        <f>IF($A243&lt;&gt;"",MINIFS(Merchant!$A:$A,Merchant!$C:$C,$G$2),)</f>
        <v/>
      </c>
      <c r="D243" s="12" t="s">
        <f>IF($A243&lt;&gt;"",$K243,)</f>
      </c>
      <c r="E243" s="12" t="str">
        <v/>
      </c>
      <c r="F243" s="11" t="str">
        <f>IF($A243&lt;&gt;"",MAXIFS(Token!$C:$C,Token!$A:$A,$D243),)</f>
        <v/>
      </c>
    </row>
    <row r="244">
      <c r="A244" s="32">
        <f>IF(IFERROR($H244,0)*$J244&gt;0,$L244/86400+DATE(1970,1,1)+IF($L244*1&gt;=$G$5,$G$6,0),)</f>
        <v>0</v>
      </c>
      <c r="B244" s="22" t="e">
        <f>IF($A244&lt;&gt;"",$E244*$F244,)</f>
        <v>#VALUE!</v>
      </c>
      <c r="C244" s="12" t="str">
        <f>IF($A244&lt;&gt;"",MINIFS(Merchant!$A:$A,Merchant!$C:$C,$G$2),)</f>
        <v/>
      </c>
      <c r="D244" s="12" t="s">
        <f>IF($A244&lt;&gt;"",$K244,)</f>
      </c>
      <c r="E244" s="12" t="str">
        <v/>
      </c>
      <c r="F244" s="11" t="str">
        <f>IF($A244&lt;&gt;"",MAXIFS(Token!$C:$C,Token!$A:$A,$D244),)</f>
        <v/>
      </c>
    </row>
    <row r="245">
      <c r="A245" s="32">
        <f>IF(IFERROR($H245,0)*$J245&gt;0,$L245/86400+DATE(1970,1,1)+IF($L245*1&gt;=$G$5,$G$6,0),)</f>
        <v>0</v>
      </c>
      <c r="B245" s="22" t="e">
        <f>IF($A245&lt;&gt;"",$E245*$F245,)</f>
        <v>#VALUE!</v>
      </c>
      <c r="C245" s="12" t="str">
        <f>IF($A245&lt;&gt;"",MINIFS(Merchant!$A:$A,Merchant!$C:$C,$G$2),)</f>
        <v/>
      </c>
      <c r="D245" s="12" t="s">
        <f>IF($A245&lt;&gt;"",$K245,)</f>
      </c>
      <c r="E245" s="12" t="str">
        <v/>
      </c>
      <c r="F245" s="11" t="str">
        <f>IF($A245&lt;&gt;"",MAXIFS(Token!$C:$C,Token!$A:$A,$D245),)</f>
        <v/>
      </c>
    </row>
    <row r="246">
      <c r="A246" s="32">
        <f>IF(IFERROR($H246,0)*$J246&gt;0,$L246/86400+DATE(1970,1,1)+IF($L246*1&gt;=$G$5,$G$6,0),)</f>
        <v>0</v>
      </c>
      <c r="B246" s="22" t="e">
        <f>IF($A246&lt;&gt;"",$E246*$F246,)</f>
        <v>#VALUE!</v>
      </c>
      <c r="C246" s="12" t="str">
        <f>IF($A246&lt;&gt;"",MINIFS(Merchant!$A:$A,Merchant!$C:$C,$G$2),)</f>
        <v/>
      </c>
      <c r="D246" s="12" t="s">
        <f>IF($A246&lt;&gt;"",$K246,)</f>
      </c>
      <c r="E246" s="12" t="str">
        <v/>
      </c>
      <c r="F246" s="11" t="str">
        <f>IF($A246&lt;&gt;"",MAXIFS(Token!$C:$C,Token!$A:$A,$D246),)</f>
        <v/>
      </c>
    </row>
    <row r="247">
      <c r="A247" s="32">
        <f>IF(IFERROR($H247,0)*$J247&gt;0,$L247/86400+DATE(1970,1,1)+IF($L247*1&gt;=$G$5,$G$6,0),)</f>
        <v>0</v>
      </c>
      <c r="B247" s="22" t="e">
        <f>IF($A247&lt;&gt;"",$E247*$F247,)</f>
        <v>#VALUE!</v>
      </c>
      <c r="C247" s="12" t="str">
        <f>IF($A247&lt;&gt;"",MINIFS(Merchant!$A:$A,Merchant!$C:$C,$G$2),)</f>
        <v/>
      </c>
      <c r="D247" s="12" t="s">
        <f>IF($A247&lt;&gt;"",$K247,)</f>
      </c>
      <c r="E247" s="12" t="str">
        <v/>
      </c>
      <c r="F247" s="11" t="str">
        <f>IF($A247&lt;&gt;"",MAXIFS(Token!$C:$C,Token!$A:$A,$D247),)</f>
        <v/>
      </c>
    </row>
    <row r="248">
      <c r="A248" s="32">
        <f>IF(IFERROR($H248,0)*$J248&gt;0,$L248/86400+DATE(1970,1,1)+IF($L248*1&gt;=$G$5,$G$6,0),)</f>
        <v>0</v>
      </c>
      <c r="B248" s="22" t="e">
        <f>IF($A248&lt;&gt;"",$E248*$F248,)</f>
        <v>#VALUE!</v>
      </c>
      <c r="C248" s="12" t="str">
        <f>IF($A248&lt;&gt;"",MINIFS(Merchant!$A:$A,Merchant!$C:$C,$G$2),)</f>
        <v/>
      </c>
      <c r="D248" s="12" t="s">
        <f>IF($A248&lt;&gt;"",$K248,)</f>
      </c>
      <c r="E248" s="12" t="str">
        <v/>
      </c>
      <c r="F248" s="11" t="str">
        <f>IF($A248&lt;&gt;"",MAXIFS(Token!$C:$C,Token!$A:$A,$D248),)</f>
        <v/>
      </c>
    </row>
    <row r="249">
      <c r="A249" s="32">
        <f>IF(IFERROR($H249,0)*$J249&gt;0,$L249/86400+DATE(1970,1,1)+IF($L249*1&gt;=$G$5,$G$6,0),)</f>
        <v>0</v>
      </c>
      <c r="B249" s="22" t="e">
        <f>IF($A249&lt;&gt;"",$E249*$F249,)</f>
        <v>#VALUE!</v>
      </c>
      <c r="C249" s="12" t="str">
        <f>IF($A249&lt;&gt;"",MINIFS(Merchant!$A:$A,Merchant!$C:$C,$G$2),)</f>
        <v/>
      </c>
      <c r="D249" s="12" t="s">
        <f>IF($A249&lt;&gt;"",$K249,)</f>
      </c>
      <c r="E249" s="12" t="str">
        <v/>
      </c>
      <c r="F249" s="11" t="str">
        <f>IF($A249&lt;&gt;"",MAXIFS(Token!$C:$C,Token!$A:$A,$D249),)</f>
        <v/>
      </c>
    </row>
    <row r="250">
      <c r="A250" s="32">
        <f>IF(IFERROR($H250,0)*$J250&gt;0,$L250/86400+DATE(1970,1,1)+IF($L250*1&gt;=$G$5,$G$6,0),)</f>
        <v>0</v>
      </c>
      <c r="B250" s="22" t="e">
        <f>IF($A250&lt;&gt;"",$E250*$F250,)</f>
        <v>#VALUE!</v>
      </c>
      <c r="C250" s="12" t="str">
        <f>IF($A250&lt;&gt;"",MINIFS(Merchant!$A:$A,Merchant!$C:$C,$G$2),)</f>
        <v/>
      </c>
      <c r="D250" s="12" t="s">
        <f>IF($A250&lt;&gt;"",$K250,)</f>
      </c>
      <c r="E250" s="12" t="str">
        <v/>
      </c>
      <c r="F250" s="11" t="str">
        <f>IF($A250&lt;&gt;"",MAXIFS(Token!$C:$C,Token!$A:$A,$D250),)</f>
        <v/>
      </c>
    </row>
    <row r="251">
      <c r="A251" s="32">
        <f>IF(IFERROR($H251,0)*$J251&gt;0,$L251/86400+DATE(1970,1,1)+IF($L251*1&gt;=$G$5,$G$6,0),)</f>
        <v>0</v>
      </c>
      <c r="B251" s="22" t="e">
        <f>IF($A251&lt;&gt;"",$E251*$F251,)</f>
        <v>#VALUE!</v>
      </c>
      <c r="C251" s="12" t="str">
        <f>IF($A251&lt;&gt;"",MINIFS(Merchant!$A:$A,Merchant!$C:$C,$G$2),)</f>
        <v/>
      </c>
      <c r="D251" s="12" t="s">
        <f>IF($A251&lt;&gt;"",$K251,)</f>
      </c>
      <c r="E251" s="12" t="str">
        <v/>
      </c>
      <c r="F251" s="11" t="str">
        <f>IF($A251&lt;&gt;"",MAXIFS(Token!$C:$C,Token!$A:$A,$D251),)</f>
        <v/>
      </c>
    </row>
    <row r="252">
      <c r="A252" s="32">
        <f>IF(IFERROR($H252,0)*$J252&gt;0,$L252/86400+DATE(1970,1,1)+IF($L252*1&gt;=$G$5,$G$6,0),)</f>
        <v>0</v>
      </c>
      <c r="B252" s="22" t="e">
        <f>IF($A252&lt;&gt;"",$E252*$F252,)</f>
        <v>#VALUE!</v>
      </c>
      <c r="C252" s="12" t="str">
        <f>IF($A252&lt;&gt;"",MINIFS(Merchant!$A:$A,Merchant!$C:$C,$G$2),)</f>
        <v/>
      </c>
      <c r="D252" s="12" t="s">
        <f>IF($A252&lt;&gt;"",$K252,)</f>
      </c>
      <c r="E252" s="12" t="str">
        <v/>
      </c>
      <c r="F252" s="11" t="str">
        <f>IF($A252&lt;&gt;"",MAXIFS(Token!$C:$C,Token!$A:$A,$D252),)</f>
        <v/>
      </c>
    </row>
    <row r="253">
      <c r="A253" s="32">
        <f>IF(IFERROR($H253,0)*$J253&gt;0,$L253/86400+DATE(1970,1,1)+IF($L253*1&gt;=$G$5,$G$6,0),)</f>
        <v>0</v>
      </c>
      <c r="B253" s="22" t="e">
        <f>IF($A253&lt;&gt;"",$E253*$F253,)</f>
        <v>#VALUE!</v>
      </c>
      <c r="C253" s="12" t="str">
        <f>IF($A253&lt;&gt;"",MINIFS(Merchant!$A:$A,Merchant!$C:$C,$G$2),)</f>
        <v/>
      </c>
      <c r="D253" s="12" t="s">
        <f>IF($A253&lt;&gt;"",$K253,)</f>
      </c>
      <c r="E253" s="12" t="str">
        <v/>
      </c>
      <c r="F253" s="11" t="str">
        <f>IF($A253&lt;&gt;"",MAXIFS(Token!$C:$C,Token!$A:$A,$D253),)</f>
        <v/>
      </c>
    </row>
    <row r="254">
      <c r="A254" s="32">
        <f>IF(IFERROR($H254,0)*$J254&gt;0,$L254/86400+DATE(1970,1,1)+IF($L254*1&gt;=$G$5,$G$6,0),)</f>
        <v>0</v>
      </c>
      <c r="B254" s="22" t="e">
        <f>IF($A254&lt;&gt;"",$E254*$F254,)</f>
        <v>#VALUE!</v>
      </c>
      <c r="C254" s="12" t="str">
        <f>IF($A254&lt;&gt;"",MINIFS(Merchant!$A:$A,Merchant!$C:$C,$G$2),)</f>
        <v/>
      </c>
      <c r="D254" s="12" t="s">
        <f>IF($A254&lt;&gt;"",$K254,)</f>
      </c>
      <c r="E254" s="12" t="str">
        <v/>
      </c>
      <c r="F254" s="11" t="str">
        <f>IF($A254&lt;&gt;"",MAXIFS(Token!$C:$C,Token!$A:$A,$D254),)</f>
        <v/>
      </c>
    </row>
    <row r="255">
      <c r="A255" s="32">
        <f>IF(IFERROR($H255,0)*$J255&gt;0,$L255/86400+DATE(1970,1,1)+IF($L255*1&gt;=$G$5,$G$6,0),)</f>
        <v>0</v>
      </c>
      <c r="B255" s="22" t="e">
        <f>IF($A255&lt;&gt;"",$E255*$F255,)</f>
        <v>#VALUE!</v>
      </c>
      <c r="C255" s="12" t="str">
        <f>IF($A255&lt;&gt;"",MINIFS(Merchant!$A:$A,Merchant!$C:$C,$G$2),)</f>
        <v/>
      </c>
      <c r="D255" s="12" t="s">
        <f>IF($A255&lt;&gt;"",$K255,)</f>
      </c>
      <c r="E255" s="12" t="str">
        <v/>
      </c>
      <c r="F255" s="11" t="str">
        <f>IF($A255&lt;&gt;"",MAXIFS(Token!$C:$C,Token!$A:$A,$D255),)</f>
        <v/>
      </c>
    </row>
    <row r="256">
      <c r="A256" s="32">
        <f>IF(IFERROR($H256,0)*$J256&gt;0,$L256/86400+DATE(1970,1,1)+IF($L256*1&gt;=$G$5,$G$6,0),)</f>
        <v>0</v>
      </c>
      <c r="B256" s="22" t="e">
        <f>IF($A256&lt;&gt;"",$E256*$F256,)</f>
        <v>#VALUE!</v>
      </c>
      <c r="C256" s="12" t="str">
        <f>IF($A256&lt;&gt;"",MINIFS(Merchant!$A:$A,Merchant!$C:$C,$G$2),)</f>
        <v/>
      </c>
      <c r="D256" s="12" t="s">
        <f>IF($A256&lt;&gt;"",$K256,)</f>
      </c>
      <c r="E256" s="12" t="str">
        <v/>
      </c>
      <c r="F256" s="11" t="str">
        <f>IF($A256&lt;&gt;"",MAXIFS(Token!$C:$C,Token!$A:$A,$D256),)</f>
        <v/>
      </c>
    </row>
    <row r="257">
      <c r="A257" s="32">
        <f>IF(IFERROR($H257,0)*$J257&gt;0,$L257/86400+DATE(1970,1,1)+IF($L257*1&gt;=$G$5,$G$6,0),)</f>
        <v>0</v>
      </c>
      <c r="B257" s="22" t="e">
        <f>IF($A257&lt;&gt;"",$E257*$F257,)</f>
        <v>#VALUE!</v>
      </c>
      <c r="C257" s="12" t="str">
        <f>IF($A257&lt;&gt;"",MINIFS(Merchant!$A:$A,Merchant!$C:$C,$G$2),)</f>
        <v/>
      </c>
      <c r="D257" s="12" t="s">
        <f>IF($A257&lt;&gt;"",$K257,)</f>
      </c>
      <c r="E257" s="12" t="str">
        <v/>
      </c>
      <c r="F257" s="11" t="str">
        <f>IF($A257&lt;&gt;"",MAXIFS(Token!$C:$C,Token!$A:$A,$D257),)</f>
        <v/>
      </c>
    </row>
    <row r="258">
      <c r="A258" s="32">
        <f>IF(IFERROR($H258,0)*$J258&gt;0,$L258/86400+DATE(1970,1,1)+IF($L258*1&gt;=$G$5,$G$6,0),)</f>
        <v>0</v>
      </c>
      <c r="B258" s="22" t="e">
        <f>IF($A258&lt;&gt;"",$E258*$F258,)</f>
        <v>#VALUE!</v>
      </c>
      <c r="C258" s="12" t="str">
        <f>IF($A258&lt;&gt;"",MINIFS(Merchant!$A:$A,Merchant!$C:$C,$G$2),)</f>
        <v/>
      </c>
      <c r="D258" s="12" t="s">
        <f>IF($A258&lt;&gt;"",$K258,)</f>
      </c>
      <c r="E258" s="12" t="str">
        <v/>
      </c>
      <c r="F258" s="11" t="str">
        <f>IF($A258&lt;&gt;"",MAXIFS(Token!$C:$C,Token!$A:$A,$D258),)</f>
        <v/>
      </c>
    </row>
    <row r="259">
      <c r="A259" s="32">
        <f>IF(IFERROR($H259,0)*$J259&gt;0,$L259/86400+DATE(1970,1,1)+IF($L259*1&gt;=$G$5,$G$6,0),)</f>
        <v>0</v>
      </c>
      <c r="B259" s="22" t="e">
        <f>IF($A259&lt;&gt;"",$E259*$F259,)</f>
        <v>#VALUE!</v>
      </c>
      <c r="C259" s="12" t="str">
        <f>IF($A259&lt;&gt;"",MINIFS(Merchant!$A:$A,Merchant!$C:$C,$G$2),)</f>
        <v/>
      </c>
      <c r="D259" s="12" t="s">
        <f>IF($A259&lt;&gt;"",$K259,)</f>
      </c>
      <c r="E259" s="12" t="str">
        <v/>
      </c>
      <c r="F259" s="11" t="str">
        <f>IF($A259&lt;&gt;"",MAXIFS(Token!$C:$C,Token!$A:$A,$D259),)</f>
        <v/>
      </c>
    </row>
    <row r="260">
      <c r="A260" s="32">
        <f>IF(IFERROR($H260,0)*$J260&gt;0,$L260/86400+DATE(1970,1,1)+IF($L260*1&gt;=$G$5,$G$6,0),)</f>
        <v>0</v>
      </c>
      <c r="B260" s="22" t="e">
        <f>IF($A260&lt;&gt;"",$E260*$F260,)</f>
        <v>#VALUE!</v>
      </c>
      <c r="C260" s="12" t="str">
        <f>IF($A260&lt;&gt;"",MINIFS(Merchant!$A:$A,Merchant!$C:$C,$G$2),)</f>
        <v/>
      </c>
      <c r="D260" s="12" t="s">
        <f>IF($A260&lt;&gt;"",$K260,)</f>
      </c>
      <c r="E260" s="12" t="str">
        <v/>
      </c>
      <c r="F260" s="11" t="str">
        <f>IF($A260&lt;&gt;"",MAXIFS(Token!$C:$C,Token!$A:$A,$D260),)</f>
        <v/>
      </c>
    </row>
    <row r="261">
      <c r="A261" s="32">
        <f>IF(IFERROR($H261,0)*$J261&gt;0,$L261/86400+DATE(1970,1,1)+IF($L261*1&gt;=$G$5,$G$6,0),)</f>
        <v>0</v>
      </c>
      <c r="B261" s="22" t="e">
        <f>IF($A261&lt;&gt;"",$E261*$F261,)</f>
        <v>#VALUE!</v>
      </c>
      <c r="C261" s="12" t="str">
        <f>IF($A261&lt;&gt;"",MINIFS(Merchant!$A:$A,Merchant!$C:$C,$G$2),)</f>
        <v/>
      </c>
      <c r="D261" s="12" t="s">
        <f>IF($A261&lt;&gt;"",$K261,)</f>
      </c>
      <c r="E261" s="12" t="str">
        <v/>
      </c>
      <c r="F261" s="11" t="str">
        <f>IF($A261&lt;&gt;"",MAXIFS(Token!$C:$C,Token!$A:$A,$D261),)</f>
        <v/>
      </c>
    </row>
    <row r="262">
      <c r="A262" s="32">
        <f>IF(IFERROR($H262,0)*$J262&gt;0,$L262/86400+DATE(1970,1,1)+IF($L262*1&gt;=$G$5,$G$6,0),)</f>
        <v>0</v>
      </c>
      <c r="B262" s="22" t="e">
        <f>IF($A262&lt;&gt;"",$E262*$F262,)</f>
        <v>#VALUE!</v>
      </c>
      <c r="C262" s="12" t="str">
        <f>IF($A262&lt;&gt;"",MINIFS(Merchant!$A:$A,Merchant!$C:$C,$G$2),)</f>
        <v/>
      </c>
      <c r="D262" s="12" t="s">
        <f>IF($A262&lt;&gt;"",$K262,)</f>
      </c>
      <c r="E262" s="12" t="str">
        <v/>
      </c>
      <c r="F262" s="11" t="str">
        <f>IF($A262&lt;&gt;"",MAXIFS(Token!$C:$C,Token!$A:$A,$D262),)</f>
        <v/>
      </c>
    </row>
    <row r="263">
      <c r="A263" s="32">
        <f>IF(IFERROR($H263,0)*$J263&gt;0,$L263/86400+DATE(1970,1,1)+IF($L263*1&gt;=$G$5,$G$6,0),)</f>
        <v>0</v>
      </c>
      <c r="B263" s="22" t="e">
        <f>IF($A263&lt;&gt;"",$E263*$F263,)</f>
        <v>#VALUE!</v>
      </c>
      <c r="C263" s="12" t="str">
        <f>IF($A263&lt;&gt;"",MINIFS(Merchant!$A:$A,Merchant!$C:$C,$G$2),)</f>
        <v/>
      </c>
      <c r="D263" s="12" t="s">
        <f>IF($A263&lt;&gt;"",$K263,)</f>
      </c>
      <c r="E263" s="12" t="str">
        <v/>
      </c>
      <c r="F263" s="11" t="str">
        <f>IF($A263&lt;&gt;"",MAXIFS(Token!$C:$C,Token!$A:$A,$D263),)</f>
        <v/>
      </c>
    </row>
    <row r="264">
      <c r="A264" s="32">
        <f>IF(IFERROR($H264,0)*$J264&gt;0,$L264/86400+DATE(1970,1,1)+IF($L264*1&gt;=$G$5,$G$6,0),)</f>
        <v>0</v>
      </c>
      <c r="B264" s="22" t="e">
        <f>IF($A264&lt;&gt;"",$E264*$F264,)</f>
        <v>#VALUE!</v>
      </c>
      <c r="C264" s="12" t="str">
        <f>IF($A264&lt;&gt;"",MINIFS(Merchant!$A:$A,Merchant!$C:$C,$G$2),)</f>
        <v/>
      </c>
      <c r="D264" s="12" t="s">
        <f>IF($A264&lt;&gt;"",$K264,)</f>
      </c>
      <c r="E264" s="12" t="str">
        <v/>
      </c>
      <c r="F264" s="11" t="str">
        <f>IF($A264&lt;&gt;"",MAXIFS(Token!$C:$C,Token!$A:$A,$D264),)</f>
        <v/>
      </c>
    </row>
    <row r="265">
      <c r="A265" s="32">
        <f>IF(IFERROR($H265,0)*$J265&gt;0,$L265/86400+DATE(1970,1,1)+IF($L265*1&gt;=$G$5,$G$6,0),)</f>
        <v>0</v>
      </c>
      <c r="B265" s="22" t="e">
        <f>IF($A265&lt;&gt;"",$E265*$F265,)</f>
        <v>#VALUE!</v>
      </c>
      <c r="C265" s="12" t="str">
        <f>IF($A265&lt;&gt;"",MINIFS(Merchant!$A:$A,Merchant!$C:$C,$G$2),)</f>
        <v/>
      </c>
      <c r="D265" s="12" t="s">
        <f>IF($A265&lt;&gt;"",$K265,)</f>
      </c>
      <c r="E265" s="12" t="str">
        <v/>
      </c>
      <c r="F265" s="11" t="str">
        <f>IF($A265&lt;&gt;"",MAXIFS(Token!$C:$C,Token!$A:$A,$D265),)</f>
        <v/>
      </c>
    </row>
    <row r="266">
      <c r="A266" s="32">
        <f>IF(IFERROR($H266,0)*$J266&gt;0,$L266/86400+DATE(1970,1,1)+IF($L266*1&gt;=$G$5,$G$6,0),)</f>
        <v>0</v>
      </c>
      <c r="B266" s="22" t="e">
        <f>IF($A266&lt;&gt;"",$E266*$F266,)</f>
        <v>#VALUE!</v>
      </c>
      <c r="C266" s="12" t="str">
        <f>IF($A266&lt;&gt;"",MINIFS(Merchant!$A:$A,Merchant!$C:$C,$G$2),)</f>
        <v/>
      </c>
      <c r="D266" s="12" t="s">
        <f>IF($A266&lt;&gt;"",$K266,)</f>
      </c>
      <c r="E266" s="12" t="str">
        <v/>
      </c>
      <c r="F266" s="11" t="str">
        <f>IF($A266&lt;&gt;"",MAXIFS(Token!$C:$C,Token!$A:$A,$D266),)</f>
        <v/>
      </c>
    </row>
    <row r="267">
      <c r="A267" s="32">
        <f>IF(IFERROR($H267,0)*$J267&gt;0,$L267/86400+DATE(1970,1,1)+IF($L267*1&gt;=$G$5,$G$6,0),)</f>
        <v>0</v>
      </c>
      <c r="B267" s="22" t="e">
        <f>IF($A267&lt;&gt;"",$E267*$F267,)</f>
        <v>#VALUE!</v>
      </c>
      <c r="C267" s="12" t="str">
        <f>IF($A267&lt;&gt;"",MINIFS(Merchant!$A:$A,Merchant!$C:$C,$G$2),)</f>
        <v/>
      </c>
      <c r="D267" s="12" t="s">
        <f>IF($A267&lt;&gt;"",$K267,)</f>
      </c>
      <c r="E267" s="12" t="str">
        <v/>
      </c>
      <c r="F267" s="11" t="str">
        <f>IF($A267&lt;&gt;"",MAXIFS(Token!$C:$C,Token!$A:$A,$D267),)</f>
        <v/>
      </c>
    </row>
    <row r="268">
      <c r="A268" s="32">
        <f>IF(IFERROR($H268,0)*$J268&gt;0,$L268/86400+DATE(1970,1,1)+IF($L268*1&gt;=$G$5,$G$6,0),)</f>
        <v>0</v>
      </c>
      <c r="B268" s="22" t="e">
        <f>IF($A268&lt;&gt;"",$E268*$F268,)</f>
        <v>#VALUE!</v>
      </c>
      <c r="C268" s="12" t="str">
        <f>IF($A268&lt;&gt;"",MINIFS(Merchant!$A:$A,Merchant!$C:$C,$G$2),)</f>
        <v/>
      </c>
      <c r="D268" s="12" t="s">
        <f>IF($A268&lt;&gt;"",$K268,)</f>
      </c>
      <c r="E268" s="12" t="str">
        <v/>
      </c>
      <c r="F268" s="11" t="str">
        <f>IF($A268&lt;&gt;"",MAXIFS(Token!$C:$C,Token!$A:$A,$D268),)</f>
        <v/>
      </c>
    </row>
    <row r="269">
      <c r="A269" s="32">
        <f>IF(IFERROR($H269,0)*$J269&gt;0,$L269/86400+DATE(1970,1,1)+IF($L269*1&gt;=$G$5,$G$6,0),)</f>
        <v>0</v>
      </c>
      <c r="B269" s="22" t="e">
        <f>IF($A269&lt;&gt;"",$E269*$F269,)</f>
        <v>#VALUE!</v>
      </c>
      <c r="C269" s="12" t="str">
        <f>IF($A269&lt;&gt;"",MINIFS(Merchant!$A:$A,Merchant!$C:$C,$G$2),)</f>
        <v/>
      </c>
      <c r="D269" s="12" t="s">
        <f>IF($A269&lt;&gt;"",$K269,)</f>
      </c>
      <c r="E269" s="12" t="str">
        <v/>
      </c>
      <c r="F269" s="11" t="str">
        <f>IF($A269&lt;&gt;"",MAXIFS(Token!$C:$C,Token!$A:$A,$D269),)</f>
        <v/>
      </c>
    </row>
    <row r="270">
      <c r="A270" s="32">
        <f>IF(IFERROR($H270,0)*$J270&gt;0,$L270/86400+DATE(1970,1,1)+IF($L270*1&gt;=$G$5,$G$6,0),)</f>
        <v>0</v>
      </c>
      <c r="B270" s="22" t="e">
        <f>IF($A270&lt;&gt;"",$E270*$F270,)</f>
        <v>#VALUE!</v>
      </c>
      <c r="C270" s="12" t="str">
        <f>IF($A270&lt;&gt;"",MINIFS(Merchant!$A:$A,Merchant!$C:$C,$G$2),)</f>
        <v/>
      </c>
      <c r="D270" s="12" t="s">
        <f>IF($A270&lt;&gt;"",$K270,)</f>
      </c>
      <c r="E270" s="12" t="str">
        <v/>
      </c>
      <c r="F270" s="11" t="str">
        <f>IF($A270&lt;&gt;"",MAXIFS(Token!$C:$C,Token!$A:$A,$D270),)</f>
        <v/>
      </c>
    </row>
    <row r="271">
      <c r="A271" s="32">
        <f>IF(IFERROR($H271,0)*$J271&gt;0,$L271/86400+DATE(1970,1,1)+IF($L271*1&gt;=$G$5,$G$6,0),)</f>
        <v>0</v>
      </c>
      <c r="B271" s="22" t="e">
        <f>IF($A271&lt;&gt;"",$E271*$F271,)</f>
        <v>#VALUE!</v>
      </c>
      <c r="C271" s="12" t="str">
        <f>IF($A271&lt;&gt;"",MINIFS(Merchant!$A:$A,Merchant!$C:$C,$G$2),)</f>
        <v/>
      </c>
      <c r="D271" s="12" t="s">
        <f>IF($A271&lt;&gt;"",$K271,)</f>
      </c>
      <c r="E271" s="12" t="str">
        <v/>
      </c>
      <c r="F271" s="11" t="str">
        <f>IF($A271&lt;&gt;"",MAXIFS(Token!$C:$C,Token!$A:$A,$D271),)</f>
        <v/>
      </c>
    </row>
    <row r="272">
      <c r="A272" s="32">
        <f>IF(IFERROR($H272,0)*$J272&gt;0,$L272/86400+DATE(1970,1,1)+IF($L272*1&gt;=$G$5,$G$6,0),)</f>
        <v>0</v>
      </c>
      <c r="B272" s="22" t="e">
        <f>IF($A272&lt;&gt;"",$E272*$F272,)</f>
        <v>#VALUE!</v>
      </c>
      <c r="C272" s="12" t="str">
        <f>IF($A272&lt;&gt;"",MINIFS(Merchant!$A:$A,Merchant!$C:$C,$G$2),)</f>
        <v/>
      </c>
      <c r="D272" s="12" t="s">
        <f>IF($A272&lt;&gt;"",$K272,)</f>
      </c>
      <c r="E272" s="12" t="str">
        <v/>
      </c>
      <c r="F272" s="11" t="str">
        <f>IF($A272&lt;&gt;"",MAXIFS(Token!$C:$C,Token!$A:$A,$D272),)</f>
        <v/>
      </c>
    </row>
    <row r="273">
      <c r="A273" s="32">
        <f>IF(IFERROR($H273,0)*$J273&gt;0,$L273/86400+DATE(1970,1,1)+IF($L273*1&gt;=$G$5,$G$6,0),)</f>
        <v>0</v>
      </c>
      <c r="B273" s="22" t="e">
        <f>IF($A273&lt;&gt;"",$E273*$F273,)</f>
        <v>#VALUE!</v>
      </c>
      <c r="C273" s="12" t="str">
        <f>IF($A273&lt;&gt;"",MINIFS(Merchant!$A:$A,Merchant!$C:$C,$G$2),)</f>
        <v/>
      </c>
      <c r="D273" s="12" t="s">
        <f>IF($A273&lt;&gt;"",$K273,)</f>
      </c>
      <c r="E273" s="12" t="str">
        <v/>
      </c>
      <c r="F273" s="11" t="str">
        <f>IF($A273&lt;&gt;"",MAXIFS(Token!$C:$C,Token!$A:$A,$D273),)</f>
        <v/>
      </c>
    </row>
    <row r="274">
      <c r="A274" s="32">
        <f>IF(IFERROR($H274,0)*$J274&gt;0,$L274/86400+DATE(1970,1,1)+IF($L274*1&gt;=$G$5,$G$6,0),)</f>
        <v>0</v>
      </c>
      <c r="B274" s="22" t="e">
        <f>IF($A274&lt;&gt;"",$E274*$F274,)</f>
        <v>#VALUE!</v>
      </c>
      <c r="C274" s="12" t="str">
        <f>IF($A274&lt;&gt;"",MINIFS(Merchant!$A:$A,Merchant!$C:$C,$G$2),)</f>
        <v/>
      </c>
      <c r="D274" s="12" t="s">
        <f>IF($A274&lt;&gt;"",$K274,)</f>
      </c>
      <c r="E274" s="12" t="str">
        <v/>
      </c>
      <c r="F274" s="11" t="str">
        <f>IF($A274&lt;&gt;"",MAXIFS(Token!$C:$C,Token!$A:$A,$D274),)</f>
        <v/>
      </c>
    </row>
    <row r="275">
      <c r="A275" s="32">
        <f>IF(IFERROR($H275,0)*$J275&gt;0,$L275/86400+DATE(1970,1,1)+IF($L275*1&gt;=$G$5,$G$6,0),)</f>
        <v>0</v>
      </c>
      <c r="B275" s="22" t="e">
        <f>IF($A275&lt;&gt;"",$E275*$F275,)</f>
        <v>#VALUE!</v>
      </c>
      <c r="C275" s="12" t="str">
        <f>IF($A275&lt;&gt;"",MINIFS(Merchant!$A:$A,Merchant!$C:$C,$G$2),)</f>
        <v/>
      </c>
      <c r="D275" s="12" t="s">
        <f>IF($A275&lt;&gt;"",$K275,)</f>
      </c>
      <c r="E275" s="12" t="str">
        <v/>
      </c>
      <c r="F275" s="11" t="str">
        <f>IF($A275&lt;&gt;"",MAXIFS(Token!$C:$C,Token!$A:$A,$D275),)</f>
        <v/>
      </c>
    </row>
    <row r="276">
      <c r="A276" s="32">
        <f>IF(IFERROR($H276,0)*$J276&gt;0,$L276/86400+DATE(1970,1,1)+IF($L276*1&gt;=$G$5,$G$6,0),)</f>
        <v>0</v>
      </c>
      <c r="B276" s="22" t="e">
        <f>IF($A276&lt;&gt;"",$E276*$F276,)</f>
        <v>#VALUE!</v>
      </c>
      <c r="C276" s="12" t="str">
        <f>IF($A276&lt;&gt;"",MINIFS(Merchant!$A:$A,Merchant!$C:$C,$G$2),)</f>
        <v/>
      </c>
      <c r="D276" s="12" t="s">
        <f>IF($A276&lt;&gt;"",$K276,)</f>
      </c>
      <c r="E276" s="12" t="str">
        <v/>
      </c>
      <c r="F276" s="11" t="str">
        <f>IF($A276&lt;&gt;"",MAXIFS(Token!$C:$C,Token!$A:$A,$D276),)</f>
        <v/>
      </c>
    </row>
    <row r="277">
      <c r="A277" s="32">
        <f>IF(IFERROR($H277,0)*$J277&gt;0,$L277/86400+DATE(1970,1,1)+IF($L277*1&gt;=$G$5,$G$6,0),)</f>
        <v>0</v>
      </c>
      <c r="B277" s="22" t="e">
        <f>IF($A277&lt;&gt;"",$E277*$F277,)</f>
        <v>#VALUE!</v>
      </c>
      <c r="C277" s="12" t="str">
        <f>IF($A277&lt;&gt;"",MINIFS(Merchant!$A:$A,Merchant!$C:$C,$G$2),)</f>
        <v/>
      </c>
      <c r="D277" s="12" t="s">
        <f>IF($A277&lt;&gt;"",$K277,)</f>
      </c>
      <c r="E277" s="12" t="str">
        <v/>
      </c>
      <c r="F277" s="11" t="str">
        <f>IF($A277&lt;&gt;"",MAXIFS(Token!$C:$C,Token!$A:$A,$D277),)</f>
        <v/>
      </c>
    </row>
    <row r="278">
      <c r="A278" s="32">
        <f>IF(IFERROR($H278,0)*$J278&gt;0,$L278/86400+DATE(1970,1,1)+IF($L278*1&gt;=$G$5,$G$6,0),)</f>
        <v>0</v>
      </c>
      <c r="B278" s="22" t="e">
        <f>IF($A278&lt;&gt;"",$E278*$F278,)</f>
        <v>#VALUE!</v>
      </c>
      <c r="C278" s="12" t="str">
        <f>IF($A278&lt;&gt;"",MINIFS(Merchant!$A:$A,Merchant!$C:$C,$G$2),)</f>
        <v/>
      </c>
      <c r="D278" s="12" t="s">
        <f>IF($A278&lt;&gt;"",$K278,)</f>
      </c>
      <c r="E278" s="12" t="str">
        <v/>
      </c>
      <c r="F278" s="11" t="str">
        <f>IF($A278&lt;&gt;"",MAXIFS(Token!$C:$C,Token!$A:$A,$D278),)</f>
        <v/>
      </c>
    </row>
    <row r="279">
      <c r="A279" s="32">
        <f>IF(IFERROR($H279,0)*$J279&gt;0,$L279/86400+DATE(1970,1,1)+IF($L279*1&gt;=$G$5,$G$6,0),)</f>
        <v>0</v>
      </c>
      <c r="B279" s="22" t="e">
        <f>IF($A279&lt;&gt;"",$E279*$F279,)</f>
        <v>#VALUE!</v>
      </c>
      <c r="C279" s="12" t="str">
        <f>IF($A279&lt;&gt;"",MINIFS(Merchant!$A:$A,Merchant!$C:$C,$G$2),)</f>
        <v/>
      </c>
      <c r="D279" s="12" t="s">
        <f>IF($A279&lt;&gt;"",$K279,)</f>
      </c>
      <c r="E279" s="12" t="str">
        <v/>
      </c>
      <c r="F279" s="11" t="str">
        <f>IF($A279&lt;&gt;"",MAXIFS(Token!$C:$C,Token!$A:$A,$D279),)</f>
        <v/>
      </c>
    </row>
    <row r="280">
      <c r="A280" s="32">
        <f>IF(IFERROR($H280,0)*$J280&gt;0,$L280/86400+DATE(1970,1,1)+IF($L280*1&gt;=$G$5,$G$6,0),)</f>
        <v>0</v>
      </c>
      <c r="B280" s="22" t="e">
        <f>IF($A280&lt;&gt;"",$E280*$F280,)</f>
        <v>#VALUE!</v>
      </c>
      <c r="C280" s="12" t="str">
        <f>IF($A280&lt;&gt;"",MINIFS(Merchant!$A:$A,Merchant!$C:$C,$G$2),)</f>
        <v/>
      </c>
      <c r="D280" s="12" t="s">
        <f>IF($A280&lt;&gt;"",$K280,)</f>
      </c>
      <c r="E280" s="12" t="str">
        <v/>
      </c>
      <c r="F280" s="11" t="str">
        <f>IF($A280&lt;&gt;"",MAXIFS(Token!$C:$C,Token!$A:$A,$D280),)</f>
        <v/>
      </c>
    </row>
    <row r="281">
      <c r="A281" s="32">
        <f>IF(IFERROR($H281,0)*$J281&gt;0,$L281/86400+DATE(1970,1,1)+IF($L281*1&gt;=$G$5,$G$6,0),)</f>
        <v>0</v>
      </c>
      <c r="B281" s="22" t="e">
        <f>IF($A281&lt;&gt;"",$E281*$F281,)</f>
        <v>#VALUE!</v>
      </c>
      <c r="C281" s="12" t="str">
        <f>IF($A281&lt;&gt;"",MINIFS(Merchant!$A:$A,Merchant!$C:$C,$G$2),)</f>
        <v/>
      </c>
      <c r="D281" s="12" t="s">
        <f>IF($A281&lt;&gt;"",$K281,)</f>
      </c>
      <c r="E281" s="12" t="str">
        <v/>
      </c>
      <c r="F281" s="11" t="str">
        <f>IF($A281&lt;&gt;"",MAXIFS(Token!$C:$C,Token!$A:$A,$D281),)</f>
        <v/>
      </c>
    </row>
    <row r="282">
      <c r="A282" s="32">
        <f>IF(IFERROR($H282,0)*$J282&gt;0,$L282/86400+DATE(1970,1,1)+IF($L282*1&gt;=$G$5,$G$6,0),)</f>
        <v>0</v>
      </c>
      <c r="B282" s="22" t="e">
        <f>IF($A282&lt;&gt;"",$E282*$F282,)</f>
        <v>#VALUE!</v>
      </c>
      <c r="C282" s="12" t="str">
        <f>IF($A282&lt;&gt;"",MINIFS(Merchant!$A:$A,Merchant!$C:$C,$G$2),)</f>
        <v/>
      </c>
      <c r="D282" s="12" t="s">
        <f>IF($A282&lt;&gt;"",$K282,)</f>
      </c>
      <c r="E282" s="12" t="str">
        <v/>
      </c>
      <c r="F282" s="11" t="str">
        <f>IF($A282&lt;&gt;"",MAXIFS(Token!$C:$C,Token!$A:$A,$D282),)</f>
        <v/>
      </c>
    </row>
    <row r="283">
      <c r="A283" s="32">
        <f>IF(IFERROR($H283,0)*$J283&gt;0,$L283/86400+DATE(1970,1,1)+IF($L283*1&gt;=$G$5,$G$6,0),)</f>
        <v>0</v>
      </c>
      <c r="B283" s="22" t="e">
        <f>IF($A283&lt;&gt;"",$E283*$F283,)</f>
        <v>#VALUE!</v>
      </c>
      <c r="C283" s="12" t="str">
        <f>IF($A283&lt;&gt;"",MINIFS(Merchant!$A:$A,Merchant!$C:$C,$G$2),)</f>
        <v/>
      </c>
      <c r="D283" s="12" t="s">
        <f>IF($A283&lt;&gt;"",$K283,)</f>
      </c>
      <c r="E283" s="12" t="str">
        <v/>
      </c>
      <c r="F283" s="11" t="str">
        <f>IF($A283&lt;&gt;"",MAXIFS(Token!$C:$C,Token!$A:$A,$D283),)</f>
        <v/>
      </c>
    </row>
    <row r="284">
      <c r="A284" s="32">
        <f>IF(IFERROR($H284,0)*$J284&gt;0,$L284/86400+DATE(1970,1,1)+IF($L284*1&gt;=$G$5,$G$6,0),)</f>
        <v>0</v>
      </c>
      <c r="B284" s="22" t="e">
        <f>IF($A284&lt;&gt;"",$E284*$F284,)</f>
        <v>#VALUE!</v>
      </c>
      <c r="C284" s="12" t="str">
        <f>IF($A284&lt;&gt;"",MINIFS(Merchant!$A:$A,Merchant!$C:$C,$G$2),)</f>
        <v/>
      </c>
      <c r="D284" s="12" t="s">
        <f>IF($A284&lt;&gt;"",$K284,)</f>
      </c>
      <c r="E284" s="12" t="str">
        <v/>
      </c>
      <c r="F284" s="11" t="str">
        <f>IF($A284&lt;&gt;"",MAXIFS(Token!$C:$C,Token!$A:$A,$D284),)</f>
        <v/>
      </c>
    </row>
    <row r="285">
      <c r="A285" s="32">
        <f>IF(IFERROR($H285,0)*$J285&gt;0,$L285/86400+DATE(1970,1,1)+IF($L285*1&gt;=$G$5,$G$6,0),)</f>
        <v>0</v>
      </c>
      <c r="B285" s="22" t="e">
        <f>IF($A285&lt;&gt;"",$E285*$F285,)</f>
        <v>#VALUE!</v>
      </c>
      <c r="C285" s="12" t="str">
        <f>IF($A285&lt;&gt;"",MINIFS(Merchant!$A:$A,Merchant!$C:$C,$G$2),)</f>
        <v/>
      </c>
      <c r="D285" s="12" t="s">
        <f>IF($A285&lt;&gt;"",$K285,)</f>
      </c>
      <c r="E285" s="12" t="str">
        <v/>
      </c>
      <c r="F285" s="11" t="str">
        <f>IF($A285&lt;&gt;"",MAXIFS(Token!$C:$C,Token!$A:$A,$D285),)</f>
        <v/>
      </c>
    </row>
    <row r="286">
      <c r="A286" s="32">
        <f>IF(IFERROR($H286,0)*$J286&gt;0,$L286/86400+DATE(1970,1,1)+IF($L286*1&gt;=$G$5,$G$6,0),)</f>
        <v>0</v>
      </c>
      <c r="B286" s="22" t="e">
        <f>IF($A286&lt;&gt;"",$E286*$F286,)</f>
        <v>#VALUE!</v>
      </c>
      <c r="C286" s="12" t="str">
        <f>IF($A286&lt;&gt;"",MINIFS(Merchant!$A:$A,Merchant!$C:$C,$G$2),)</f>
        <v/>
      </c>
      <c r="D286" s="12" t="s">
        <f>IF($A286&lt;&gt;"",$K286,)</f>
      </c>
      <c r="E286" s="12" t="str">
        <v/>
      </c>
      <c r="F286" s="11" t="str">
        <f>IF($A286&lt;&gt;"",MAXIFS(Token!$C:$C,Token!$A:$A,$D286),)</f>
        <v/>
      </c>
    </row>
    <row r="287">
      <c r="A287" s="32">
        <f>IF(IFERROR($H287,0)*$J287&gt;0,$L287/86400+DATE(1970,1,1)+IF($L287*1&gt;=$G$5,$G$6,0),)</f>
        <v>0</v>
      </c>
      <c r="B287" s="22" t="e">
        <f>IF($A287&lt;&gt;"",$E287*$F287,)</f>
        <v>#VALUE!</v>
      </c>
      <c r="C287" s="12" t="str">
        <f>IF($A287&lt;&gt;"",MINIFS(Merchant!$A:$A,Merchant!$C:$C,$G$2),)</f>
        <v/>
      </c>
      <c r="D287" s="12" t="s">
        <f>IF($A287&lt;&gt;"",$K287,)</f>
      </c>
      <c r="E287" s="12" t="str">
        <v/>
      </c>
      <c r="F287" s="11" t="str">
        <f>IF($A287&lt;&gt;"",MAXIFS(Token!$C:$C,Token!$A:$A,$D287),)</f>
        <v/>
      </c>
    </row>
    <row r="288">
      <c r="A288" s="32">
        <f>IF(IFERROR($H288,0)*$J288&gt;0,$L288/86400+DATE(1970,1,1)+IF($L288*1&gt;=$G$5,$G$6,0),)</f>
        <v>0</v>
      </c>
      <c r="B288" s="22" t="e">
        <f>IF($A288&lt;&gt;"",$E288*$F288,)</f>
        <v>#VALUE!</v>
      </c>
      <c r="C288" s="12" t="str">
        <f>IF($A288&lt;&gt;"",MINIFS(Merchant!$A:$A,Merchant!$C:$C,$G$2),)</f>
        <v/>
      </c>
      <c r="D288" s="12" t="s">
        <f>IF($A288&lt;&gt;"",$K288,)</f>
      </c>
      <c r="E288" s="12" t="str">
        <v/>
      </c>
      <c r="F288" s="11" t="str">
        <f>IF($A288&lt;&gt;"",MAXIFS(Token!$C:$C,Token!$A:$A,$D288),)</f>
        <v/>
      </c>
    </row>
    <row r="289">
      <c r="A289" s="32">
        <f>IF(IFERROR($H289,0)*$J289&gt;0,$L289/86400+DATE(1970,1,1)+IF($L289*1&gt;=$G$5,$G$6,0),)</f>
        <v>0</v>
      </c>
      <c r="B289" s="22" t="e">
        <f>IF($A289&lt;&gt;"",$E289*$F289,)</f>
        <v>#VALUE!</v>
      </c>
      <c r="C289" s="12" t="str">
        <f>IF($A289&lt;&gt;"",MINIFS(Merchant!$A:$A,Merchant!$C:$C,$G$2),)</f>
        <v/>
      </c>
      <c r="D289" s="12" t="s">
        <f>IF($A289&lt;&gt;"",$K289,)</f>
      </c>
      <c r="E289" s="12" t="str">
        <v/>
      </c>
      <c r="F289" s="11" t="str">
        <f>IF($A289&lt;&gt;"",MAXIFS(Token!$C:$C,Token!$A:$A,$D289),)</f>
        <v/>
      </c>
    </row>
    <row r="290">
      <c r="A290" s="32">
        <f>IF(IFERROR($H290,0)*$J290&gt;0,$L290/86400+DATE(1970,1,1)+IF($L290*1&gt;=$G$5,$G$6,0),)</f>
        <v>0</v>
      </c>
      <c r="B290" s="22" t="e">
        <f>IF($A290&lt;&gt;"",$E290*$F290,)</f>
        <v>#VALUE!</v>
      </c>
      <c r="C290" s="12" t="str">
        <f>IF($A290&lt;&gt;"",MINIFS(Merchant!$A:$A,Merchant!$C:$C,$G$2),)</f>
        <v/>
      </c>
      <c r="D290" s="12" t="s">
        <f>IF($A290&lt;&gt;"",$K290,)</f>
      </c>
      <c r="E290" s="12" t="str">
        <v/>
      </c>
      <c r="F290" s="11" t="str">
        <f>IF($A290&lt;&gt;"",MAXIFS(Token!$C:$C,Token!$A:$A,$D290),)</f>
        <v/>
      </c>
    </row>
    <row r="291">
      <c r="A291" s="32">
        <f>IF(IFERROR($H291,0)*$J291&gt;0,$L291/86400+DATE(1970,1,1)+IF($L291*1&gt;=$G$5,$G$6,0),)</f>
        <v>0</v>
      </c>
      <c r="B291" s="22" t="e">
        <f>IF($A291&lt;&gt;"",$E291*$F291,)</f>
        <v>#VALUE!</v>
      </c>
      <c r="C291" s="12" t="str">
        <f>IF($A291&lt;&gt;"",MINIFS(Merchant!$A:$A,Merchant!$C:$C,$G$2),)</f>
        <v/>
      </c>
      <c r="D291" s="12" t="s">
        <f>IF($A291&lt;&gt;"",$K291,)</f>
      </c>
      <c r="E291" s="12" t="str">
        <v/>
      </c>
      <c r="F291" s="11" t="str">
        <f>IF($A291&lt;&gt;"",MAXIFS(Token!$C:$C,Token!$A:$A,$D291),)</f>
        <v/>
      </c>
    </row>
    <row r="292">
      <c r="A292" s="32">
        <f>IF(IFERROR($H292,0)*$J292&gt;0,$L292/86400+DATE(1970,1,1)+IF($L292*1&gt;=$G$5,$G$6,0),)</f>
        <v>0</v>
      </c>
      <c r="B292" s="22" t="e">
        <f>IF($A292&lt;&gt;"",$E292*$F292,)</f>
        <v>#VALUE!</v>
      </c>
      <c r="C292" s="12" t="str">
        <f>IF($A292&lt;&gt;"",MINIFS(Merchant!$A:$A,Merchant!$C:$C,$G$2),)</f>
        <v/>
      </c>
      <c r="D292" s="12" t="s">
        <f>IF($A292&lt;&gt;"",$K292,)</f>
      </c>
      <c r="E292" s="12" t="str">
        <v/>
      </c>
      <c r="F292" s="11" t="str">
        <f>IF($A292&lt;&gt;"",MAXIFS(Token!$C:$C,Token!$A:$A,$D292),)</f>
        <v/>
      </c>
    </row>
    <row r="293">
      <c r="A293" s="32">
        <f>IF(IFERROR($H293,0)*$J293&gt;0,$L293/86400+DATE(1970,1,1)+IF($L293*1&gt;=$G$5,$G$6,0),)</f>
        <v>0</v>
      </c>
      <c r="B293" s="22" t="e">
        <f>IF($A293&lt;&gt;"",$E293*$F293,)</f>
        <v>#VALUE!</v>
      </c>
      <c r="C293" s="12" t="str">
        <f>IF($A293&lt;&gt;"",MINIFS(Merchant!$A:$A,Merchant!$C:$C,$G$2),)</f>
        <v/>
      </c>
      <c r="D293" s="12" t="s">
        <f>IF($A293&lt;&gt;"",$K293,)</f>
      </c>
      <c r="E293" s="12" t="str">
        <v/>
      </c>
      <c r="F293" s="11" t="str">
        <f>IF($A293&lt;&gt;"",MAXIFS(Token!$C:$C,Token!$A:$A,$D293),)</f>
        <v/>
      </c>
    </row>
    <row r="294">
      <c r="A294" s="32">
        <f>IF(IFERROR($H294,0)*$J294&gt;0,$L294/86400+DATE(1970,1,1)+IF($L294*1&gt;=$G$5,$G$6,0),)</f>
        <v>0</v>
      </c>
      <c r="B294" s="22" t="e">
        <f>IF($A294&lt;&gt;"",$E294*$F294,)</f>
        <v>#VALUE!</v>
      </c>
      <c r="C294" s="12" t="str">
        <f>IF($A294&lt;&gt;"",MINIFS(Merchant!$A:$A,Merchant!$C:$C,$G$2),)</f>
        <v/>
      </c>
      <c r="D294" s="12" t="s">
        <f>IF($A294&lt;&gt;"",$K294,)</f>
      </c>
      <c r="E294" s="12" t="str">
        <v/>
      </c>
      <c r="F294" s="11" t="str">
        <f>IF($A294&lt;&gt;"",MAXIFS(Token!$C:$C,Token!$A:$A,$D294),)</f>
        <v/>
      </c>
    </row>
    <row r="295">
      <c r="A295" s="32">
        <f>IF(IFERROR($H295,0)*$J295&gt;0,$L295/86400+DATE(1970,1,1)+IF($L295*1&gt;=$G$5,$G$6,0),)</f>
        <v>0</v>
      </c>
      <c r="B295" s="22" t="e">
        <f>IF($A295&lt;&gt;"",$E295*$F295,)</f>
        <v>#VALUE!</v>
      </c>
      <c r="C295" s="12" t="str">
        <f>IF($A295&lt;&gt;"",MINIFS(Merchant!$A:$A,Merchant!$C:$C,$G$2),)</f>
        <v/>
      </c>
      <c r="D295" s="12" t="s">
        <f>IF($A295&lt;&gt;"",$K295,)</f>
      </c>
      <c r="E295" s="12" t="str">
        <v/>
      </c>
      <c r="F295" s="11" t="str">
        <f>IF($A295&lt;&gt;"",MAXIFS(Token!$C:$C,Token!$A:$A,$D295),)</f>
        <v/>
      </c>
    </row>
    <row r="296">
      <c r="A296" s="32">
        <f>IF(IFERROR($H296,0)*$J296&gt;0,$L296/86400+DATE(1970,1,1)+IF($L296*1&gt;=$G$5,$G$6,0),)</f>
        <v>0</v>
      </c>
      <c r="B296" s="22" t="e">
        <f>IF($A296&lt;&gt;"",$E296*$F296,)</f>
        <v>#VALUE!</v>
      </c>
      <c r="C296" s="12" t="str">
        <f>IF($A296&lt;&gt;"",MINIFS(Merchant!$A:$A,Merchant!$C:$C,$G$2),)</f>
        <v/>
      </c>
      <c r="D296" s="12" t="s">
        <f>IF($A296&lt;&gt;"",$K296,)</f>
      </c>
      <c r="E296" s="12" t="str">
        <v/>
      </c>
      <c r="F296" s="11" t="str">
        <f>IF($A296&lt;&gt;"",MAXIFS(Token!$C:$C,Token!$A:$A,$D296),)</f>
        <v/>
      </c>
    </row>
    <row r="297">
      <c r="A297" s="32">
        <f>IF(IFERROR($H297,0)*$J297&gt;0,$L297/86400+DATE(1970,1,1)+IF($L297*1&gt;=$G$5,$G$6,0),)</f>
        <v>0</v>
      </c>
      <c r="B297" s="22" t="e">
        <f>IF($A297&lt;&gt;"",$E297*$F297,)</f>
        <v>#VALUE!</v>
      </c>
      <c r="C297" s="12" t="str">
        <f>IF($A297&lt;&gt;"",MINIFS(Merchant!$A:$A,Merchant!$C:$C,$G$2),)</f>
        <v/>
      </c>
      <c r="D297" s="12" t="s">
        <f>IF($A297&lt;&gt;"",$K297,)</f>
      </c>
      <c r="E297" s="12" t="str">
        <v/>
      </c>
      <c r="F297" s="11" t="str">
        <f>IF($A297&lt;&gt;"",MAXIFS(Token!$C:$C,Token!$A:$A,$D297),)</f>
        <v/>
      </c>
    </row>
    <row r="298">
      <c r="A298" s="32">
        <f>IF(IFERROR($H298,0)*$J298&gt;0,$L298/86400+DATE(1970,1,1)+IF($L298*1&gt;=$G$5,$G$6,0),)</f>
        <v>0</v>
      </c>
      <c r="B298" s="22" t="e">
        <f>IF($A298&lt;&gt;"",$E298*$F298,)</f>
        <v>#VALUE!</v>
      </c>
      <c r="C298" s="12" t="str">
        <f>IF($A298&lt;&gt;"",MINIFS(Merchant!$A:$A,Merchant!$C:$C,$G$2),)</f>
        <v/>
      </c>
      <c r="D298" s="12" t="s">
        <f>IF($A298&lt;&gt;"",$K298,)</f>
      </c>
      <c r="E298" s="12" t="str">
        <v/>
      </c>
      <c r="F298" s="11" t="str">
        <f>IF($A298&lt;&gt;"",MAXIFS(Token!$C:$C,Token!$A:$A,$D298),)</f>
        <v/>
      </c>
    </row>
    <row r="299">
      <c r="A299" s="32">
        <f>IF(IFERROR($H299,0)*$J299&gt;0,$L299/86400+DATE(1970,1,1)+IF($L299*1&gt;=$G$5,$G$6,0),)</f>
        <v>0</v>
      </c>
      <c r="B299" s="22" t="e">
        <f>IF($A299&lt;&gt;"",$E299*$F299,)</f>
        <v>#VALUE!</v>
      </c>
      <c r="C299" s="12" t="str">
        <f>IF($A299&lt;&gt;"",MINIFS(Merchant!$A:$A,Merchant!$C:$C,$G$2),)</f>
        <v/>
      </c>
      <c r="D299" s="12" t="s">
        <f>IF($A299&lt;&gt;"",$K299,)</f>
      </c>
      <c r="E299" s="12" t="str">
        <v/>
      </c>
      <c r="F299" s="11" t="str">
        <f>IF($A299&lt;&gt;"",MAXIFS(Token!$C:$C,Token!$A:$A,$D299),)</f>
        <v/>
      </c>
    </row>
    <row r="300">
      <c r="A300" s="32">
        <f>IF(IFERROR($H300,0)*$J300&gt;0,$L300/86400+DATE(1970,1,1)+IF($L300*1&gt;=$G$5,$G$6,0),)</f>
        <v>0</v>
      </c>
      <c r="B300" s="22" t="e">
        <f>IF($A300&lt;&gt;"",$E300*$F300,)</f>
        <v>#VALUE!</v>
      </c>
      <c r="C300" s="12" t="str">
        <f>IF($A300&lt;&gt;"",MINIFS(Merchant!$A:$A,Merchant!$C:$C,$G$2),)</f>
        <v/>
      </c>
      <c r="D300" s="12" t="s">
        <f>IF($A300&lt;&gt;"",$K300,)</f>
      </c>
      <c r="E300" s="12" t="str">
        <v/>
      </c>
      <c r="F300" s="11" t="str">
        <f>IF($A300&lt;&gt;"",MAXIFS(Token!$C:$C,Token!$A:$A,$D300),)</f>
        <v/>
      </c>
    </row>
    <row r="301">
      <c r="A301" s="32">
        <f>IF(IFERROR($H301,0)*$J301&gt;0,$L301/86400+DATE(1970,1,1)+IF($L301*1&gt;=$G$5,$G$6,0),)</f>
        <v>0</v>
      </c>
      <c r="B301" s="22" t="e">
        <f>IF($A301&lt;&gt;"",$E301*$F301,)</f>
        <v>#VALUE!</v>
      </c>
      <c r="C301" s="12" t="str">
        <f>IF($A301&lt;&gt;"",MINIFS(Merchant!$A:$A,Merchant!$C:$C,$G$2),)</f>
        <v/>
      </c>
      <c r="D301" s="12" t="s">
        <f>IF($A301&lt;&gt;"",$K301,)</f>
      </c>
      <c r="E301" s="12" t="str">
        <v/>
      </c>
      <c r="F301" s="11" t="str">
        <f>IF($A301&lt;&gt;"",MAXIFS(Token!$C:$C,Token!$A:$A,$D301),)</f>
        <v/>
      </c>
    </row>
    <row r="302">
      <c r="A302" s="32">
        <f>IF(IFERROR($H302,0)*$J302&gt;0,$L302/86400+DATE(1970,1,1)+IF($L302*1&gt;=$G$5,$G$6,0),)</f>
        <v>0</v>
      </c>
      <c r="B302" s="22" t="e">
        <f>IF($A302&lt;&gt;"",$E302*$F302,)</f>
        <v>#VALUE!</v>
      </c>
      <c r="C302" s="12" t="str">
        <f>IF($A302&lt;&gt;"",MINIFS(Merchant!$A:$A,Merchant!$C:$C,$G$2),)</f>
        <v/>
      </c>
      <c r="D302" s="12" t="s">
        <f>IF($A302&lt;&gt;"",$K302,)</f>
      </c>
      <c r="E302" s="12" t="str">
        <v/>
      </c>
      <c r="F302" s="11" t="str">
        <f>IF($A302&lt;&gt;"",MAXIFS(Token!$C:$C,Token!$A:$A,$D302),)</f>
        <v/>
      </c>
    </row>
    <row r="303">
      <c r="A303" s="32">
        <f>IF(IFERROR($H303,0)*$J303&gt;0,$L303/86400+DATE(1970,1,1)+IF($L303*1&gt;=$G$5,$G$6,0),)</f>
        <v>0</v>
      </c>
      <c r="B303" s="22" t="e">
        <f>IF($A303&lt;&gt;"",$E303*$F303,)</f>
        <v>#VALUE!</v>
      </c>
      <c r="C303" s="12" t="str">
        <f>IF($A303&lt;&gt;"",MINIFS(Merchant!$A:$A,Merchant!$C:$C,$G$2),)</f>
        <v/>
      </c>
      <c r="D303" s="12" t="s">
        <f>IF($A303&lt;&gt;"",$K303,)</f>
      </c>
      <c r="E303" s="12" t="str">
        <v/>
      </c>
      <c r="F303" s="11" t="str">
        <f>IF($A303&lt;&gt;"",MAXIFS(Token!$C:$C,Token!$A:$A,$D303),)</f>
        <v/>
      </c>
    </row>
    <row r="304">
      <c r="A304" s="32">
        <f>IF(IFERROR($H304,0)*$J304&gt;0,$L304/86400+DATE(1970,1,1)+IF($L304*1&gt;=$G$5,$G$6,0),)</f>
        <v>0</v>
      </c>
      <c r="B304" s="22" t="e">
        <f>IF($A304&lt;&gt;"",$E304*$F304,)</f>
        <v>#VALUE!</v>
      </c>
      <c r="C304" s="12" t="str">
        <f>IF($A304&lt;&gt;"",MINIFS(Merchant!$A:$A,Merchant!$C:$C,$G$2),)</f>
        <v/>
      </c>
      <c r="D304" s="12" t="s">
        <f>IF($A304&lt;&gt;"",$K304,)</f>
      </c>
      <c r="E304" s="12" t="str">
        <v/>
      </c>
      <c r="F304" s="11" t="str">
        <f>IF($A304&lt;&gt;"",MAXIFS(Token!$C:$C,Token!$A:$A,$D304),)</f>
        <v/>
      </c>
    </row>
    <row r="305">
      <c r="A305" s="32">
        <f>IF(IFERROR($H305,0)*$J305&gt;0,$L305/86400+DATE(1970,1,1)+IF($L305*1&gt;=$G$5,$G$6,0),)</f>
        <v>0</v>
      </c>
      <c r="B305" s="22" t="e">
        <f>IF($A305&lt;&gt;"",$E305*$F305,)</f>
        <v>#VALUE!</v>
      </c>
      <c r="C305" s="12" t="str">
        <f>IF($A305&lt;&gt;"",MINIFS(Merchant!$A:$A,Merchant!$C:$C,$G$2),)</f>
        <v/>
      </c>
      <c r="D305" s="12" t="s">
        <f>IF($A305&lt;&gt;"",$K305,)</f>
      </c>
      <c r="E305" s="12" t="str">
        <v/>
      </c>
      <c r="F305" s="11" t="str">
        <f>IF($A305&lt;&gt;"",MAXIFS(Token!$C:$C,Token!$A:$A,$D305),)</f>
        <v/>
      </c>
    </row>
    <row r="306">
      <c r="A306" s="32">
        <f>IF(IFERROR($H306,0)*$J306&gt;0,$L306/86400+DATE(1970,1,1)+IF($L306*1&gt;=$G$5,$G$6,0),)</f>
        <v>0</v>
      </c>
      <c r="B306" s="22" t="e">
        <f>IF($A306&lt;&gt;"",$E306*$F306,)</f>
        <v>#VALUE!</v>
      </c>
      <c r="C306" s="12" t="str">
        <f>IF($A306&lt;&gt;"",MINIFS(Merchant!$A:$A,Merchant!$C:$C,$G$2),)</f>
        <v/>
      </c>
      <c r="D306" s="12" t="s">
        <f>IF($A306&lt;&gt;"",$K306,)</f>
      </c>
      <c r="E306" s="12" t="str">
        <v/>
      </c>
      <c r="F306" s="11" t="str">
        <f>IF($A306&lt;&gt;"",MAXIFS(Token!$C:$C,Token!$A:$A,$D306),)</f>
        <v/>
      </c>
    </row>
    <row r="307">
      <c r="A307" s="32">
        <f>IF(IFERROR($H307,0)*$J307&gt;0,$L307/86400+DATE(1970,1,1)+IF($L307*1&gt;=$G$5,$G$6,0),)</f>
        <v>0</v>
      </c>
      <c r="B307" s="22" t="e">
        <f>IF($A307&lt;&gt;"",$E307*$F307,)</f>
        <v>#VALUE!</v>
      </c>
      <c r="C307" s="12" t="str">
        <f>IF($A307&lt;&gt;"",MINIFS(Merchant!$A:$A,Merchant!$C:$C,$G$2),)</f>
        <v/>
      </c>
      <c r="D307" s="12" t="s">
        <f>IF($A307&lt;&gt;"",$K307,)</f>
      </c>
      <c r="E307" s="12" t="str">
        <v/>
      </c>
      <c r="F307" s="11" t="str">
        <f>IF($A307&lt;&gt;"",MAXIFS(Token!$C:$C,Token!$A:$A,$D307),)</f>
        <v/>
      </c>
    </row>
    <row r="308">
      <c r="A308" s="32">
        <f>IF(IFERROR($H308,0)*$J308&gt;0,$L308/86400+DATE(1970,1,1)+IF($L308*1&gt;=$G$5,$G$6,0),)</f>
        <v>0</v>
      </c>
      <c r="B308" s="22" t="e">
        <f>IF($A308&lt;&gt;"",$E308*$F308,)</f>
        <v>#VALUE!</v>
      </c>
      <c r="C308" s="12" t="str">
        <f>IF($A308&lt;&gt;"",MINIFS(Merchant!$A:$A,Merchant!$C:$C,$G$2),)</f>
        <v/>
      </c>
      <c r="D308" s="12" t="s">
        <f>IF($A308&lt;&gt;"",$K308,)</f>
      </c>
      <c r="E308" s="12" t="str">
        <v/>
      </c>
      <c r="F308" s="11" t="str">
        <f>IF($A308&lt;&gt;"",MAXIFS(Token!$C:$C,Token!$A:$A,$D308),)</f>
        <v/>
      </c>
    </row>
    <row r="309">
      <c r="A309" s="32">
        <f>IF(IFERROR($H309,0)*$J309&gt;0,$L309/86400+DATE(1970,1,1)+IF($L309*1&gt;=$G$5,$G$6,0),)</f>
        <v>0</v>
      </c>
      <c r="B309" s="22" t="e">
        <f>IF($A309&lt;&gt;"",$E309*$F309,)</f>
        <v>#VALUE!</v>
      </c>
      <c r="C309" s="12" t="str">
        <f>IF($A309&lt;&gt;"",MINIFS(Merchant!$A:$A,Merchant!$C:$C,$G$2),)</f>
        <v/>
      </c>
      <c r="D309" s="12" t="s">
        <f>IF($A309&lt;&gt;"",$K309,)</f>
      </c>
      <c r="E309" s="12" t="str">
        <v/>
      </c>
      <c r="F309" s="11" t="str">
        <f>IF($A309&lt;&gt;"",MAXIFS(Token!$C:$C,Token!$A:$A,$D309),)</f>
        <v/>
      </c>
    </row>
    <row r="310">
      <c r="A310" s="32">
        <f>IF(IFERROR($H310,0)*$J310&gt;0,$L310/86400+DATE(1970,1,1)+IF($L310*1&gt;=$G$5,$G$6,0),)</f>
        <v>0</v>
      </c>
      <c r="B310" s="22" t="e">
        <f>IF($A310&lt;&gt;"",$E310*$F310,)</f>
        <v>#VALUE!</v>
      </c>
      <c r="C310" s="12" t="str">
        <f>IF($A310&lt;&gt;"",MINIFS(Merchant!$A:$A,Merchant!$C:$C,$G$2),)</f>
        <v/>
      </c>
      <c r="D310" s="12" t="s">
        <f>IF($A310&lt;&gt;"",$K310,)</f>
      </c>
      <c r="E310" s="12" t="str">
        <v/>
      </c>
      <c r="F310" s="11" t="str">
        <f>IF($A310&lt;&gt;"",MAXIFS(Token!$C:$C,Token!$A:$A,$D310),)</f>
        <v/>
      </c>
    </row>
    <row r="311">
      <c r="A311" s="32">
        <f>IF(IFERROR($H311,0)*$J311&gt;0,$L311/86400+DATE(1970,1,1)+IF($L311*1&gt;=$G$5,$G$6,0),)</f>
        <v>0</v>
      </c>
      <c r="B311" s="22" t="e">
        <f>IF($A311&lt;&gt;"",$E311*$F311,)</f>
        <v>#VALUE!</v>
      </c>
      <c r="C311" s="12" t="str">
        <f>IF($A311&lt;&gt;"",MINIFS(Merchant!$A:$A,Merchant!$C:$C,$G$2),)</f>
        <v/>
      </c>
      <c r="D311" s="12" t="s">
        <f>IF($A311&lt;&gt;"",$K311,)</f>
      </c>
      <c r="E311" s="12" t="str">
        <v/>
      </c>
      <c r="F311" s="11" t="str">
        <f>IF($A311&lt;&gt;"",MAXIFS(Token!$C:$C,Token!$A:$A,$D311),)</f>
        <v/>
      </c>
    </row>
    <row r="312">
      <c r="A312" s="32">
        <f>IF(IFERROR($H312,0)*$J312&gt;0,$L312/86400+DATE(1970,1,1)+IF($L312*1&gt;=$G$5,$G$6,0),)</f>
        <v>0</v>
      </c>
      <c r="B312" s="22" t="e">
        <f>IF($A312&lt;&gt;"",$E312*$F312,)</f>
        <v>#VALUE!</v>
      </c>
      <c r="C312" s="12" t="str">
        <f>IF($A312&lt;&gt;"",MINIFS(Merchant!$A:$A,Merchant!$C:$C,$G$2),)</f>
        <v/>
      </c>
      <c r="D312" s="12" t="s">
        <f>IF($A312&lt;&gt;"",$K312,)</f>
      </c>
      <c r="E312" s="12" t="str">
        <v/>
      </c>
      <c r="F312" s="11" t="str">
        <f>IF($A312&lt;&gt;"",MAXIFS(Token!$C:$C,Token!$A:$A,$D312),)</f>
        <v/>
      </c>
    </row>
    <row r="313">
      <c r="A313" s="32">
        <f>IF(IFERROR($H313,0)*$J313&gt;0,$L313/86400+DATE(1970,1,1)+IF($L313*1&gt;=$G$5,$G$6,0),)</f>
        <v>0</v>
      </c>
      <c r="B313" s="22" t="e">
        <f>IF($A313&lt;&gt;"",$E313*$F313,)</f>
        <v>#VALUE!</v>
      </c>
      <c r="C313" s="12" t="str">
        <f>IF($A313&lt;&gt;"",MINIFS(Merchant!$A:$A,Merchant!$C:$C,$G$2),)</f>
        <v/>
      </c>
      <c r="D313" s="12" t="s">
        <f>IF($A313&lt;&gt;"",$K313,)</f>
      </c>
      <c r="E313" s="12" t="str">
        <v/>
      </c>
      <c r="F313" s="11" t="str">
        <f>IF($A313&lt;&gt;"",MAXIFS(Token!$C:$C,Token!$A:$A,$D313),)</f>
        <v/>
      </c>
    </row>
    <row r="314">
      <c r="A314" s="32">
        <f>IF(IFERROR($H314,0)*$J314&gt;0,$L314/86400+DATE(1970,1,1)+IF($L314*1&gt;=$G$5,$G$6,0),)</f>
        <v>0</v>
      </c>
      <c r="B314" s="22" t="e">
        <f>IF($A314&lt;&gt;"",$E314*$F314,)</f>
        <v>#VALUE!</v>
      </c>
      <c r="C314" s="12" t="str">
        <f>IF($A314&lt;&gt;"",MINIFS(Merchant!$A:$A,Merchant!$C:$C,$G$2),)</f>
        <v/>
      </c>
      <c r="D314" s="12" t="s">
        <f>IF($A314&lt;&gt;"",$K314,)</f>
      </c>
      <c r="E314" s="12" t="str">
        <v/>
      </c>
      <c r="F314" s="11" t="str">
        <f>IF($A314&lt;&gt;"",MAXIFS(Token!$C:$C,Token!$A:$A,$D314),)</f>
        <v/>
      </c>
    </row>
    <row r="315">
      <c r="A315" s="32">
        <f>IF(IFERROR($H315,0)*$J315&gt;0,$L315/86400+DATE(1970,1,1)+IF($L315*1&gt;=$G$5,$G$6,0),)</f>
        <v>0</v>
      </c>
      <c r="B315" s="22" t="e">
        <f>IF($A315&lt;&gt;"",$E315*$F315,)</f>
        <v>#VALUE!</v>
      </c>
      <c r="C315" s="12" t="str">
        <f>IF($A315&lt;&gt;"",MINIFS(Merchant!$A:$A,Merchant!$C:$C,$G$2),)</f>
        <v/>
      </c>
      <c r="D315" s="12" t="s">
        <f>IF($A315&lt;&gt;"",$K315,)</f>
      </c>
      <c r="E315" s="12" t="str">
        <v/>
      </c>
      <c r="F315" s="11" t="str">
        <f>IF($A315&lt;&gt;"",MAXIFS(Token!$C:$C,Token!$A:$A,$D315),)</f>
        <v/>
      </c>
    </row>
    <row r="316">
      <c r="A316" s="32">
        <f>IF(IFERROR($H316,0)*$J316&gt;0,$L316/86400+DATE(1970,1,1)+IF($L316*1&gt;=$G$5,$G$6,0),)</f>
        <v>0</v>
      </c>
      <c r="B316" s="22" t="e">
        <f>IF($A316&lt;&gt;"",$E316*$F316,)</f>
        <v>#VALUE!</v>
      </c>
      <c r="C316" s="12" t="str">
        <f>IF($A316&lt;&gt;"",MINIFS(Merchant!$A:$A,Merchant!$C:$C,$G$2),)</f>
        <v/>
      </c>
      <c r="D316" s="12" t="s">
        <f>IF($A316&lt;&gt;"",$K316,)</f>
      </c>
      <c r="E316" s="12" t="str">
        <v/>
      </c>
      <c r="F316" s="11" t="str">
        <f>IF($A316&lt;&gt;"",MAXIFS(Token!$C:$C,Token!$A:$A,$D316),)</f>
        <v/>
      </c>
    </row>
    <row r="317">
      <c r="A317" s="32">
        <f>IF(IFERROR($H317,0)*$J317&gt;0,$L317/86400+DATE(1970,1,1)+IF($L317*1&gt;=$G$5,$G$6,0),)</f>
        <v>0</v>
      </c>
      <c r="B317" s="22" t="e">
        <f>IF($A317&lt;&gt;"",$E317*$F317,)</f>
        <v>#VALUE!</v>
      </c>
      <c r="C317" s="12" t="str">
        <f>IF($A317&lt;&gt;"",MINIFS(Merchant!$A:$A,Merchant!$C:$C,$G$2),)</f>
        <v/>
      </c>
      <c r="D317" s="12" t="s">
        <f>IF($A317&lt;&gt;"",$K317,)</f>
      </c>
      <c r="E317" s="12" t="str">
        <v/>
      </c>
      <c r="F317" s="11" t="str">
        <f>IF($A317&lt;&gt;"",MAXIFS(Token!$C:$C,Token!$A:$A,$D317),)</f>
        <v/>
      </c>
    </row>
    <row r="318">
      <c r="A318" s="32">
        <f>IF(IFERROR($H318,0)*$J318&gt;0,$L318/86400+DATE(1970,1,1)+IF($L318*1&gt;=$G$5,$G$6,0),)</f>
        <v>0</v>
      </c>
      <c r="B318" s="22" t="e">
        <f>IF($A318&lt;&gt;"",$E318*$F318,)</f>
        <v>#VALUE!</v>
      </c>
      <c r="C318" s="12" t="str">
        <f>IF($A318&lt;&gt;"",MINIFS(Merchant!$A:$A,Merchant!$C:$C,$G$2),)</f>
        <v/>
      </c>
      <c r="D318" s="12" t="s">
        <f>IF($A318&lt;&gt;"",$K318,)</f>
      </c>
      <c r="E318" s="12" t="str">
        <v/>
      </c>
      <c r="F318" s="11" t="str">
        <f>IF($A318&lt;&gt;"",MAXIFS(Token!$C:$C,Token!$A:$A,$D318),)</f>
        <v/>
      </c>
    </row>
    <row r="319">
      <c r="A319" s="32">
        <f>IF(IFERROR($H319,0)*$J319&gt;0,$L319/86400+DATE(1970,1,1)+IF($L319*1&gt;=$G$5,$G$6,0),)</f>
        <v>0</v>
      </c>
      <c r="B319" s="22" t="e">
        <f>IF($A319&lt;&gt;"",$E319*$F319,)</f>
        <v>#VALUE!</v>
      </c>
      <c r="C319" s="12" t="str">
        <f>IF($A319&lt;&gt;"",MINIFS(Merchant!$A:$A,Merchant!$C:$C,$G$2),)</f>
        <v/>
      </c>
      <c r="D319" s="12" t="s">
        <f>IF($A319&lt;&gt;"",$K319,)</f>
      </c>
      <c r="E319" s="12" t="str">
        <v/>
      </c>
      <c r="F319" s="11" t="str">
        <f>IF($A319&lt;&gt;"",MAXIFS(Token!$C:$C,Token!$A:$A,$D319),)</f>
        <v/>
      </c>
    </row>
    <row r="320">
      <c r="A320" s="32">
        <f>IF(IFERROR($H320,0)*$J320&gt;0,$L320/86400+DATE(1970,1,1)+IF($L320*1&gt;=$G$5,$G$6,0),)</f>
        <v>0</v>
      </c>
      <c r="B320" s="22" t="e">
        <f>IF($A320&lt;&gt;"",$E320*$F320,)</f>
        <v>#VALUE!</v>
      </c>
      <c r="C320" s="12" t="str">
        <f>IF($A320&lt;&gt;"",MINIFS(Merchant!$A:$A,Merchant!$C:$C,$G$2),)</f>
        <v/>
      </c>
      <c r="D320" s="12" t="s">
        <f>IF($A320&lt;&gt;"",$K320,)</f>
      </c>
      <c r="E320" s="12" t="str">
        <v/>
      </c>
      <c r="F320" s="11" t="str">
        <f>IF($A320&lt;&gt;"",MAXIFS(Token!$C:$C,Token!$A:$A,$D320),)</f>
        <v/>
      </c>
    </row>
    <row r="321">
      <c r="A321" s="32">
        <f>IF(IFERROR($H321,0)*$J321&gt;0,$L321/86400+DATE(1970,1,1)+IF($L321*1&gt;=$G$5,$G$6,0),)</f>
        <v>0</v>
      </c>
      <c r="B321" s="22" t="e">
        <f>IF($A321&lt;&gt;"",$E321*$F321,)</f>
        <v>#VALUE!</v>
      </c>
      <c r="C321" s="12" t="str">
        <f>IF($A321&lt;&gt;"",MINIFS(Merchant!$A:$A,Merchant!$C:$C,$G$2),)</f>
        <v/>
      </c>
      <c r="D321" s="12" t="s">
        <f>IF($A321&lt;&gt;"",$K321,)</f>
      </c>
      <c r="E321" s="12" t="str">
        <v/>
      </c>
      <c r="F321" s="11" t="str">
        <f>IF($A321&lt;&gt;"",MAXIFS(Token!$C:$C,Token!$A:$A,$D321),)</f>
        <v/>
      </c>
    </row>
    <row r="322">
      <c r="A322" s="32">
        <f>IF(IFERROR($H322,0)*$J322&gt;0,$L322/86400+DATE(1970,1,1)+IF($L322*1&gt;=$G$5,$G$6,0),)</f>
        <v>0</v>
      </c>
      <c r="B322" s="22" t="e">
        <f>IF($A322&lt;&gt;"",$E322*$F322,)</f>
        <v>#VALUE!</v>
      </c>
      <c r="C322" s="12" t="str">
        <f>IF($A322&lt;&gt;"",MINIFS(Merchant!$A:$A,Merchant!$C:$C,$G$2),)</f>
        <v/>
      </c>
      <c r="D322" s="12" t="s">
        <f>IF($A322&lt;&gt;"",$K322,)</f>
      </c>
      <c r="E322" s="12" t="str">
        <v/>
      </c>
      <c r="F322" s="11" t="str">
        <f>IF($A322&lt;&gt;"",MAXIFS(Token!$C:$C,Token!$A:$A,$D322),)</f>
        <v/>
      </c>
    </row>
    <row r="323">
      <c r="A323" s="32">
        <f>IF(IFERROR($H323,0)*$J323&gt;0,$L323/86400+DATE(1970,1,1)+IF($L323*1&gt;=$G$5,$G$6,0),)</f>
        <v>0</v>
      </c>
      <c r="B323" s="22" t="e">
        <f>IF($A323&lt;&gt;"",$E323*$F323,)</f>
        <v>#VALUE!</v>
      </c>
      <c r="C323" s="12" t="str">
        <f>IF($A323&lt;&gt;"",MINIFS(Merchant!$A:$A,Merchant!$C:$C,$G$2),)</f>
        <v/>
      </c>
      <c r="D323" s="12" t="s">
        <f>IF($A323&lt;&gt;"",$K323,)</f>
      </c>
      <c r="E323" s="12" t="str">
        <v/>
      </c>
      <c r="F323" s="11" t="str">
        <f>IF($A323&lt;&gt;"",MAXIFS(Token!$C:$C,Token!$A:$A,$D323),)</f>
        <v/>
      </c>
    </row>
    <row r="324">
      <c r="A324" s="32">
        <f>IF(IFERROR($H324,0)*$J324&gt;0,$L324/86400+DATE(1970,1,1)+IF($L324*1&gt;=$G$5,$G$6,0),)</f>
        <v>0</v>
      </c>
      <c r="B324" s="22" t="e">
        <f>IF($A324&lt;&gt;"",$E324*$F324,)</f>
        <v>#VALUE!</v>
      </c>
      <c r="C324" s="12" t="str">
        <f>IF($A324&lt;&gt;"",MINIFS(Merchant!$A:$A,Merchant!$C:$C,$G$2),)</f>
        <v/>
      </c>
      <c r="D324" s="12" t="s">
        <f>IF($A324&lt;&gt;"",$K324,)</f>
      </c>
      <c r="E324" s="12" t="str">
        <v/>
      </c>
      <c r="F324" s="11" t="str">
        <f>IF($A324&lt;&gt;"",MAXIFS(Token!$C:$C,Token!$A:$A,$D324),)</f>
        <v/>
      </c>
    </row>
    <row r="325">
      <c r="A325" s="32">
        <f>IF(IFERROR($H325,0)*$J325&gt;0,$L325/86400+DATE(1970,1,1)+IF($L325*1&gt;=$G$5,$G$6,0),)</f>
        <v>0</v>
      </c>
      <c r="B325" s="22" t="e">
        <f>IF($A325&lt;&gt;"",$E325*$F325,)</f>
        <v>#VALUE!</v>
      </c>
      <c r="C325" s="12" t="str">
        <f>IF($A325&lt;&gt;"",MINIFS(Merchant!$A:$A,Merchant!$C:$C,$G$2),)</f>
        <v/>
      </c>
      <c r="D325" s="12" t="s">
        <f>IF($A325&lt;&gt;"",$K325,)</f>
      </c>
      <c r="E325" s="12" t="str">
        <v/>
      </c>
      <c r="F325" s="11" t="str">
        <f>IF($A325&lt;&gt;"",MAXIFS(Token!$C:$C,Token!$A:$A,$D325),)</f>
        <v/>
      </c>
    </row>
    <row r="326">
      <c r="A326" s="32">
        <f>IF(IFERROR($H326,0)*$J326&gt;0,$L326/86400+DATE(1970,1,1)+IF($L326*1&gt;=$G$5,$G$6,0),)</f>
        <v>0</v>
      </c>
      <c r="B326" s="22" t="e">
        <f>IF($A326&lt;&gt;"",$E326*$F326,)</f>
        <v>#VALUE!</v>
      </c>
      <c r="C326" s="12" t="str">
        <f>IF($A326&lt;&gt;"",MINIFS(Merchant!$A:$A,Merchant!$C:$C,$G$2),)</f>
        <v/>
      </c>
      <c r="D326" s="12" t="s">
        <f>IF($A326&lt;&gt;"",$K326,)</f>
      </c>
      <c r="E326" s="12" t="str">
        <v/>
      </c>
      <c r="F326" s="11" t="str">
        <f>IF($A326&lt;&gt;"",MAXIFS(Token!$C:$C,Token!$A:$A,$D326),)</f>
        <v/>
      </c>
    </row>
    <row r="327">
      <c r="A327" s="32">
        <f>IF(IFERROR($H327,0)*$J327&gt;0,$L327/86400+DATE(1970,1,1)+IF($L327*1&gt;=$G$5,$G$6,0),)</f>
        <v>0</v>
      </c>
      <c r="B327" s="22" t="e">
        <f>IF($A327&lt;&gt;"",$E327*$F327,)</f>
        <v>#VALUE!</v>
      </c>
      <c r="C327" s="12" t="str">
        <f>IF($A327&lt;&gt;"",MINIFS(Merchant!$A:$A,Merchant!$C:$C,$G$2),)</f>
        <v/>
      </c>
      <c r="D327" s="12" t="s">
        <f>IF($A327&lt;&gt;"",$K327,)</f>
      </c>
      <c r="E327" s="12" t="str">
        <v/>
      </c>
      <c r="F327" s="11" t="str">
        <f>IF($A327&lt;&gt;"",MAXIFS(Token!$C:$C,Token!$A:$A,$D327),)</f>
        <v/>
      </c>
    </row>
    <row r="328">
      <c r="A328" s="32">
        <f>IF(IFERROR($H328,0)*$J328&gt;0,$L328/86400+DATE(1970,1,1)+IF($L328*1&gt;=$G$5,$G$6,0),)</f>
        <v>0</v>
      </c>
      <c r="B328" s="22" t="e">
        <f>IF($A328&lt;&gt;"",$E328*$F328,)</f>
        <v>#VALUE!</v>
      </c>
      <c r="C328" s="12" t="str">
        <f>IF($A328&lt;&gt;"",MINIFS(Merchant!$A:$A,Merchant!$C:$C,$G$2),)</f>
        <v/>
      </c>
      <c r="D328" s="12" t="s">
        <f>IF($A328&lt;&gt;"",$K328,)</f>
      </c>
      <c r="E328" s="12" t="str">
        <v/>
      </c>
      <c r="F328" s="11" t="str">
        <f>IF($A328&lt;&gt;"",MAXIFS(Token!$C:$C,Token!$A:$A,$D328),)</f>
        <v/>
      </c>
    </row>
    <row r="329">
      <c r="A329" s="32">
        <f>IF(IFERROR($H329,0)*$J329&gt;0,$L329/86400+DATE(1970,1,1)+IF($L329*1&gt;=$G$5,$G$6,0),)</f>
        <v>0</v>
      </c>
      <c r="B329" s="22" t="e">
        <f>IF($A329&lt;&gt;"",$E329*$F329,)</f>
        <v>#VALUE!</v>
      </c>
      <c r="C329" s="12" t="str">
        <f>IF($A329&lt;&gt;"",MINIFS(Merchant!$A:$A,Merchant!$C:$C,$G$2),)</f>
        <v/>
      </c>
      <c r="D329" s="12" t="s">
        <f>IF($A329&lt;&gt;"",$K329,)</f>
      </c>
      <c r="E329" s="12" t="str">
        <v/>
      </c>
      <c r="F329" s="11" t="str">
        <f>IF($A329&lt;&gt;"",MAXIFS(Token!$C:$C,Token!$A:$A,$D329),)</f>
        <v/>
      </c>
    </row>
    <row r="330">
      <c r="A330" s="32">
        <f>IF(IFERROR($H330,0)*$J330&gt;0,$L330/86400+DATE(1970,1,1)+IF($L330*1&gt;=$G$5,$G$6,0),)</f>
        <v>0</v>
      </c>
      <c r="B330" s="22" t="e">
        <f>IF($A330&lt;&gt;"",$E330*$F330,)</f>
        <v>#VALUE!</v>
      </c>
      <c r="C330" s="12" t="str">
        <f>IF($A330&lt;&gt;"",MINIFS(Merchant!$A:$A,Merchant!$C:$C,$G$2),)</f>
        <v/>
      </c>
      <c r="D330" s="12" t="s">
        <f>IF($A330&lt;&gt;"",$K330,)</f>
      </c>
      <c r="E330" s="12" t="str">
        <v/>
      </c>
      <c r="F330" s="11" t="str">
        <f>IF($A330&lt;&gt;"",MAXIFS(Token!$C:$C,Token!$A:$A,$D330),)</f>
        <v/>
      </c>
    </row>
    <row r="331">
      <c r="A331" s="32">
        <f>IF(IFERROR($H331,0)*$J331&gt;0,$L331/86400+DATE(1970,1,1)+IF($L331*1&gt;=$G$5,$G$6,0),)</f>
        <v>0</v>
      </c>
      <c r="B331" s="22" t="e">
        <f>IF($A331&lt;&gt;"",$E331*$F331,)</f>
        <v>#VALUE!</v>
      </c>
      <c r="C331" s="12" t="str">
        <f>IF($A331&lt;&gt;"",MINIFS(Merchant!$A:$A,Merchant!$C:$C,$G$2),)</f>
        <v/>
      </c>
      <c r="D331" s="12" t="s">
        <f>IF($A331&lt;&gt;"",$K331,)</f>
      </c>
      <c r="E331" s="12" t="str">
        <v/>
      </c>
      <c r="F331" s="11" t="str">
        <f>IF($A331&lt;&gt;"",MAXIFS(Token!$C:$C,Token!$A:$A,$D331),)</f>
        <v/>
      </c>
    </row>
    <row r="332">
      <c r="A332" s="32">
        <f>IF(IFERROR($H332,0)*$J332&gt;0,$L332/86400+DATE(1970,1,1)+IF($L332*1&gt;=$G$5,$G$6,0),)</f>
        <v>0</v>
      </c>
      <c r="B332" s="22" t="e">
        <f>IF($A332&lt;&gt;"",$E332*$F332,)</f>
        <v>#VALUE!</v>
      </c>
      <c r="C332" s="12" t="str">
        <f>IF($A332&lt;&gt;"",MINIFS(Merchant!$A:$A,Merchant!$C:$C,$G$2),)</f>
        <v/>
      </c>
      <c r="D332" s="12" t="s">
        <f>IF($A332&lt;&gt;"",$K332,)</f>
      </c>
      <c r="E332" s="12" t="str">
        <v/>
      </c>
      <c r="F332" s="11" t="str">
        <f>IF($A332&lt;&gt;"",MAXIFS(Token!$C:$C,Token!$A:$A,$D332),)</f>
        <v/>
      </c>
    </row>
    <row r="333">
      <c r="A333" s="32">
        <f>IF(IFERROR($H333,0)*$J333&gt;0,$L333/86400+DATE(1970,1,1)+IF($L333*1&gt;=$G$5,$G$6,0),)</f>
        <v>0</v>
      </c>
      <c r="B333" s="22" t="e">
        <f>IF($A333&lt;&gt;"",$E333*$F333,)</f>
        <v>#VALUE!</v>
      </c>
      <c r="C333" s="12" t="str">
        <f>IF($A333&lt;&gt;"",MINIFS(Merchant!$A:$A,Merchant!$C:$C,$G$2),)</f>
        <v/>
      </c>
      <c r="D333" s="12" t="s">
        <f>IF($A333&lt;&gt;"",$K333,)</f>
      </c>
      <c r="E333" s="12" t="str">
        <v/>
      </c>
      <c r="F333" s="11" t="str">
        <f>IF($A333&lt;&gt;"",MAXIFS(Token!$C:$C,Token!$A:$A,$D333),)</f>
        <v/>
      </c>
    </row>
    <row r="334">
      <c r="A334" s="32">
        <f>IF(IFERROR($H334,0)*$J334&gt;0,$L334/86400+DATE(1970,1,1)+IF($L334*1&gt;=$G$5,$G$6,0),)</f>
        <v>0</v>
      </c>
      <c r="B334" s="22" t="e">
        <f>IF($A334&lt;&gt;"",$E334*$F334,)</f>
        <v>#VALUE!</v>
      </c>
      <c r="C334" s="12" t="str">
        <f>IF($A334&lt;&gt;"",MINIFS(Merchant!$A:$A,Merchant!$C:$C,$G$2),)</f>
        <v/>
      </c>
      <c r="D334" s="12" t="s">
        <f>IF($A334&lt;&gt;"",$K334,)</f>
      </c>
      <c r="E334" s="12" t="str">
        <v/>
      </c>
      <c r="F334" s="11" t="str">
        <f>IF($A334&lt;&gt;"",MAXIFS(Token!$C:$C,Token!$A:$A,$D334),)</f>
        <v/>
      </c>
    </row>
    <row r="335">
      <c r="A335" s="32">
        <f>IF(IFERROR($H335,0)*$J335&gt;0,$L335/86400+DATE(1970,1,1)+IF($L335*1&gt;=$G$5,$G$6,0),)</f>
        <v>0</v>
      </c>
      <c r="B335" s="22" t="e">
        <f>IF($A335&lt;&gt;"",$E335*$F335,)</f>
        <v>#VALUE!</v>
      </c>
      <c r="C335" s="12" t="str">
        <f>IF($A335&lt;&gt;"",MINIFS(Merchant!$A:$A,Merchant!$C:$C,$G$2),)</f>
        <v/>
      </c>
      <c r="D335" s="12" t="s">
        <f>IF($A335&lt;&gt;"",$K335,)</f>
      </c>
      <c r="E335" s="12" t="str">
        <v/>
      </c>
      <c r="F335" s="11" t="str">
        <f>IF($A335&lt;&gt;"",MAXIFS(Token!$C:$C,Token!$A:$A,$D335),)</f>
        <v/>
      </c>
    </row>
    <row r="336">
      <c r="A336" s="32">
        <f>IF(IFERROR($H336,0)*$J336&gt;0,$L336/86400+DATE(1970,1,1)+IF($L336*1&gt;=$G$5,$G$6,0),)</f>
        <v>0</v>
      </c>
      <c r="B336" s="22" t="e">
        <f>IF($A336&lt;&gt;"",$E336*$F336,)</f>
        <v>#VALUE!</v>
      </c>
      <c r="C336" s="12" t="str">
        <f>IF($A336&lt;&gt;"",MINIFS(Merchant!$A:$A,Merchant!$C:$C,$G$2),)</f>
        <v/>
      </c>
      <c r="D336" s="12" t="s">
        <f>IF($A336&lt;&gt;"",$K336,)</f>
      </c>
      <c r="E336" s="12" t="str">
        <v/>
      </c>
      <c r="F336" s="11" t="str">
        <f>IF($A336&lt;&gt;"",MAXIFS(Token!$C:$C,Token!$A:$A,$D336),)</f>
        <v/>
      </c>
    </row>
    <row r="337">
      <c r="A337" s="32">
        <f>IF(IFERROR($H337,0)*$J337&gt;0,$L337/86400+DATE(1970,1,1)+IF($L337*1&gt;=$G$5,$G$6,0),)</f>
        <v>0</v>
      </c>
      <c r="B337" s="22" t="e">
        <f>IF($A337&lt;&gt;"",$E337*$F337,)</f>
        <v>#VALUE!</v>
      </c>
      <c r="C337" s="12" t="str">
        <f>IF($A337&lt;&gt;"",MINIFS(Merchant!$A:$A,Merchant!$C:$C,$G$2),)</f>
        <v/>
      </c>
      <c r="D337" s="12" t="s">
        <f>IF($A337&lt;&gt;"",$K337,)</f>
      </c>
      <c r="E337" s="12" t="str">
        <v/>
      </c>
      <c r="F337" s="11" t="str">
        <f>IF($A337&lt;&gt;"",MAXIFS(Token!$C:$C,Token!$A:$A,$D337),)</f>
        <v/>
      </c>
    </row>
    <row r="338">
      <c r="A338" s="32">
        <f>IF(IFERROR($H338,0)*$J338&gt;0,$L338/86400+DATE(1970,1,1)+IF($L338*1&gt;=$G$5,$G$6,0),)</f>
        <v>0</v>
      </c>
      <c r="B338" s="22" t="e">
        <f>IF($A338&lt;&gt;"",$E338*$F338,)</f>
        <v>#VALUE!</v>
      </c>
      <c r="C338" s="12" t="str">
        <f>IF($A338&lt;&gt;"",MINIFS(Merchant!$A:$A,Merchant!$C:$C,$G$2),)</f>
        <v/>
      </c>
      <c r="D338" s="12" t="s">
        <f>IF($A338&lt;&gt;"",$K338,)</f>
      </c>
      <c r="E338" s="12" t="str">
        <v/>
      </c>
      <c r="F338" s="11" t="str">
        <f>IF($A338&lt;&gt;"",MAXIFS(Token!$C:$C,Token!$A:$A,$D338),)</f>
        <v/>
      </c>
    </row>
    <row r="339">
      <c r="A339" s="32">
        <f>IF(IFERROR($H339,0)*$J339&gt;0,$L339/86400+DATE(1970,1,1)+IF($L339*1&gt;=$G$5,$G$6,0),)</f>
        <v>0</v>
      </c>
      <c r="B339" s="22" t="e">
        <f>IF($A339&lt;&gt;"",$E339*$F339,)</f>
        <v>#VALUE!</v>
      </c>
      <c r="C339" s="12" t="str">
        <f>IF($A339&lt;&gt;"",MINIFS(Merchant!$A:$A,Merchant!$C:$C,$G$2),)</f>
        <v/>
      </c>
      <c r="D339" s="12" t="s">
        <f>IF($A339&lt;&gt;"",$K339,)</f>
      </c>
      <c r="E339" s="12" t="str">
        <v/>
      </c>
      <c r="F339" s="11" t="str">
        <f>IF($A339&lt;&gt;"",MAXIFS(Token!$C:$C,Token!$A:$A,$D339),)</f>
        <v/>
      </c>
    </row>
    <row r="340">
      <c r="A340" s="32">
        <f>IF(IFERROR($H340,0)*$J340&gt;0,$L340/86400+DATE(1970,1,1)+IF($L340*1&gt;=$G$5,$G$6,0),)</f>
        <v>0</v>
      </c>
      <c r="B340" s="22" t="e">
        <f>IF($A340&lt;&gt;"",$E340*$F340,)</f>
        <v>#VALUE!</v>
      </c>
      <c r="C340" s="12" t="str">
        <f>IF($A340&lt;&gt;"",MINIFS(Merchant!$A:$A,Merchant!$C:$C,$G$2),)</f>
        <v/>
      </c>
      <c r="D340" s="12" t="s">
        <f>IF($A340&lt;&gt;"",$K340,)</f>
      </c>
      <c r="E340" s="12" t="str">
        <v/>
      </c>
      <c r="F340" s="11" t="str">
        <f>IF($A340&lt;&gt;"",MAXIFS(Token!$C:$C,Token!$A:$A,$D340),)</f>
        <v/>
      </c>
    </row>
    <row r="341">
      <c r="A341" s="32">
        <f>IF(IFERROR($H341,0)*$J341&gt;0,$L341/86400+DATE(1970,1,1)+IF($L341*1&gt;=$G$5,$G$6,0),)</f>
        <v>0</v>
      </c>
      <c r="B341" s="22" t="e">
        <f>IF($A341&lt;&gt;"",$E341*$F341,)</f>
        <v>#VALUE!</v>
      </c>
      <c r="C341" s="12" t="str">
        <f>IF($A341&lt;&gt;"",MINIFS(Merchant!$A:$A,Merchant!$C:$C,$G$2),)</f>
        <v/>
      </c>
      <c r="D341" s="12" t="s">
        <f>IF($A341&lt;&gt;"",$K341,)</f>
      </c>
      <c r="E341" s="12" t="str">
        <v/>
      </c>
      <c r="F341" s="11" t="str">
        <f>IF($A341&lt;&gt;"",MAXIFS(Token!$C:$C,Token!$A:$A,$D341),)</f>
        <v/>
      </c>
    </row>
    <row r="342">
      <c r="A342" s="32">
        <f>IF(IFERROR($H342,0)*$J342&gt;0,$L342/86400+DATE(1970,1,1)+IF($L342*1&gt;=$G$5,$G$6,0),)</f>
        <v>0</v>
      </c>
      <c r="B342" s="22" t="e">
        <f>IF($A342&lt;&gt;"",$E342*$F342,)</f>
        <v>#VALUE!</v>
      </c>
      <c r="C342" s="12" t="str">
        <f>IF($A342&lt;&gt;"",MINIFS(Merchant!$A:$A,Merchant!$C:$C,$G$2),)</f>
        <v/>
      </c>
      <c r="D342" s="12" t="s">
        <f>IF($A342&lt;&gt;"",$K342,)</f>
      </c>
      <c r="E342" s="12" t="str">
        <v/>
      </c>
      <c r="F342" s="11" t="str">
        <f>IF($A342&lt;&gt;"",MAXIFS(Token!$C:$C,Token!$A:$A,$D342),)</f>
        <v/>
      </c>
    </row>
    <row r="343">
      <c r="A343" s="32">
        <f>IF(IFERROR($H343,0)*$J343&gt;0,$L343/86400+DATE(1970,1,1)+IF($L343*1&gt;=$G$5,$G$6,0),)</f>
        <v>0</v>
      </c>
      <c r="B343" s="22" t="e">
        <f>IF($A343&lt;&gt;"",$E343*$F343,)</f>
        <v>#VALUE!</v>
      </c>
      <c r="C343" s="12" t="str">
        <f>IF($A343&lt;&gt;"",MINIFS(Merchant!$A:$A,Merchant!$C:$C,$G$2),)</f>
        <v/>
      </c>
      <c r="D343" s="12" t="s">
        <f>IF($A343&lt;&gt;"",$K343,)</f>
      </c>
      <c r="E343" s="12" t="str">
        <v/>
      </c>
      <c r="F343" s="11" t="str">
        <f>IF($A343&lt;&gt;"",MAXIFS(Token!$C:$C,Token!$A:$A,$D343),)</f>
        <v/>
      </c>
    </row>
    <row r="344">
      <c r="A344" s="32">
        <f>IF(IFERROR($H344,0)*$J344&gt;0,$L344/86400+DATE(1970,1,1)+IF($L344*1&gt;=$G$5,$G$6,0),)</f>
        <v>0</v>
      </c>
      <c r="B344" s="22" t="e">
        <f>IF($A344&lt;&gt;"",$E344*$F344,)</f>
        <v>#VALUE!</v>
      </c>
      <c r="C344" s="12" t="str">
        <f>IF($A344&lt;&gt;"",MINIFS(Merchant!$A:$A,Merchant!$C:$C,$G$2),)</f>
        <v/>
      </c>
      <c r="D344" s="12" t="s">
        <f>IF($A344&lt;&gt;"",$K344,)</f>
      </c>
      <c r="E344" s="12" t="str">
        <v/>
      </c>
      <c r="F344" s="11" t="str">
        <f>IF($A344&lt;&gt;"",MAXIFS(Token!$C:$C,Token!$A:$A,$D344),)</f>
        <v/>
      </c>
    </row>
    <row r="345">
      <c r="A345" s="32">
        <f>IF(IFERROR($H345,0)*$J345&gt;0,$L345/86400+DATE(1970,1,1)+IF($L345*1&gt;=$G$5,$G$6,0),)</f>
        <v>0</v>
      </c>
      <c r="B345" s="22" t="e">
        <f>IF($A345&lt;&gt;"",$E345*$F345,)</f>
        <v>#VALUE!</v>
      </c>
      <c r="C345" s="12" t="str">
        <f>IF($A345&lt;&gt;"",MINIFS(Merchant!$A:$A,Merchant!$C:$C,$G$2),)</f>
        <v/>
      </c>
      <c r="D345" s="12" t="s">
        <f>IF($A345&lt;&gt;"",$K345,)</f>
      </c>
      <c r="E345" s="12" t="str">
        <v/>
      </c>
      <c r="F345" s="11" t="str">
        <f>IF($A345&lt;&gt;"",MAXIFS(Token!$C:$C,Token!$A:$A,$D345),)</f>
        <v/>
      </c>
    </row>
    <row r="346">
      <c r="A346" s="32">
        <f>IF(IFERROR($H346,0)*$J346&gt;0,$L346/86400+DATE(1970,1,1)+IF($L346*1&gt;=$G$5,$G$6,0),)</f>
        <v>0</v>
      </c>
      <c r="B346" s="22" t="e">
        <f>IF($A346&lt;&gt;"",$E346*$F346,)</f>
        <v>#VALUE!</v>
      </c>
      <c r="C346" s="12" t="str">
        <f>IF($A346&lt;&gt;"",MINIFS(Merchant!$A:$A,Merchant!$C:$C,$G$2),)</f>
        <v/>
      </c>
      <c r="D346" s="12" t="s">
        <f>IF($A346&lt;&gt;"",$K346,)</f>
      </c>
      <c r="E346" s="12" t="str">
        <v/>
      </c>
      <c r="F346" s="11" t="str">
        <f>IF($A346&lt;&gt;"",MAXIFS(Token!$C:$C,Token!$A:$A,$D346),)</f>
        <v/>
      </c>
    </row>
    <row r="347">
      <c r="A347" s="32">
        <f>IF(IFERROR($H347,0)*$J347&gt;0,$L347/86400+DATE(1970,1,1)+IF($L347*1&gt;=$G$5,$G$6,0),)</f>
        <v>0</v>
      </c>
      <c r="B347" s="22" t="e">
        <f>IF($A347&lt;&gt;"",$E347*$F347,)</f>
        <v>#VALUE!</v>
      </c>
      <c r="C347" s="12" t="str">
        <f>IF($A347&lt;&gt;"",MINIFS(Merchant!$A:$A,Merchant!$C:$C,$G$2),)</f>
        <v/>
      </c>
      <c r="D347" s="12" t="s">
        <f>IF($A347&lt;&gt;"",$K347,)</f>
      </c>
      <c r="E347" s="12" t="str">
        <v/>
      </c>
      <c r="F347" s="11" t="str">
        <f>IF($A347&lt;&gt;"",MAXIFS(Token!$C:$C,Token!$A:$A,$D347),)</f>
        <v/>
      </c>
    </row>
    <row r="348">
      <c r="A348" s="32">
        <f>IF(IFERROR($H348,0)*$J348&gt;0,$L348/86400+DATE(1970,1,1)+IF($L348*1&gt;=$G$5,$G$6,0),)</f>
        <v>0</v>
      </c>
      <c r="B348" s="22" t="e">
        <f>IF($A348&lt;&gt;"",$E348*$F348,)</f>
        <v>#VALUE!</v>
      </c>
      <c r="C348" s="12" t="str">
        <f>IF($A348&lt;&gt;"",MINIFS(Merchant!$A:$A,Merchant!$C:$C,$G$2),)</f>
        <v/>
      </c>
      <c r="D348" s="12" t="s">
        <f>IF($A348&lt;&gt;"",$K348,)</f>
      </c>
      <c r="E348" s="12" t="str">
        <v/>
      </c>
      <c r="F348" s="11" t="str">
        <f>IF($A348&lt;&gt;"",MAXIFS(Token!$C:$C,Token!$A:$A,$D348),)</f>
        <v/>
      </c>
    </row>
    <row r="349">
      <c r="A349" s="32">
        <f>IF(IFERROR($H349,0)*$J349&gt;0,$L349/86400+DATE(1970,1,1)+IF($L349*1&gt;=$G$5,$G$6,0),)</f>
        <v>0</v>
      </c>
      <c r="B349" s="22" t="e">
        <f>IF($A349&lt;&gt;"",$E349*$F349,)</f>
        <v>#VALUE!</v>
      </c>
      <c r="C349" s="12" t="str">
        <f>IF($A349&lt;&gt;"",MINIFS(Merchant!$A:$A,Merchant!$C:$C,$G$2),)</f>
        <v/>
      </c>
      <c r="D349" s="12" t="s">
        <f>IF($A349&lt;&gt;"",$K349,)</f>
      </c>
      <c r="E349" s="12" t="str">
        <v/>
      </c>
      <c r="F349" s="11" t="str">
        <f>IF($A349&lt;&gt;"",MAXIFS(Token!$C:$C,Token!$A:$A,$D349),)</f>
        <v/>
      </c>
    </row>
    <row r="350">
      <c r="A350" s="32">
        <f>IF(IFERROR($H350,0)*$J350&gt;0,$L350/86400+DATE(1970,1,1)+IF($L350*1&gt;=$G$5,$G$6,0),)</f>
        <v>0</v>
      </c>
      <c r="B350" s="22" t="e">
        <f>IF($A350&lt;&gt;"",$E350*$F350,)</f>
        <v>#VALUE!</v>
      </c>
      <c r="C350" s="12" t="str">
        <f>IF($A350&lt;&gt;"",MINIFS(Merchant!$A:$A,Merchant!$C:$C,$G$2),)</f>
        <v/>
      </c>
      <c r="D350" s="12" t="s">
        <f>IF($A350&lt;&gt;"",$K350,)</f>
      </c>
      <c r="E350" s="12" t="str">
        <v/>
      </c>
      <c r="F350" s="11" t="str">
        <f>IF($A350&lt;&gt;"",MAXIFS(Token!$C:$C,Token!$A:$A,$D350),)</f>
        <v/>
      </c>
    </row>
    <row r="351">
      <c r="A351" s="32">
        <f>IF(IFERROR($H351,0)*$J351&gt;0,$L351/86400+DATE(1970,1,1)+IF($L351*1&gt;=$G$5,$G$6,0),)</f>
        <v>0</v>
      </c>
      <c r="B351" s="22" t="e">
        <f>IF($A351&lt;&gt;"",$E351*$F351,)</f>
        <v>#VALUE!</v>
      </c>
      <c r="C351" s="12" t="str">
        <f>IF($A351&lt;&gt;"",MINIFS(Merchant!$A:$A,Merchant!$C:$C,$G$2),)</f>
        <v/>
      </c>
      <c r="D351" s="12" t="s">
        <f>IF($A351&lt;&gt;"",$K351,)</f>
      </c>
      <c r="E351" s="12" t="str">
        <v/>
      </c>
      <c r="F351" s="11" t="str">
        <f>IF($A351&lt;&gt;"",MAXIFS(Token!$C:$C,Token!$A:$A,$D351),)</f>
        <v/>
      </c>
    </row>
    <row r="352">
      <c r="A352" s="32">
        <f>IF(IFERROR($H352,0)*$J352&gt;0,$L352/86400+DATE(1970,1,1)+IF($L352*1&gt;=$G$5,$G$6,0),)</f>
        <v>0</v>
      </c>
      <c r="B352" s="22" t="e">
        <f>IF($A352&lt;&gt;"",$E352*$F352,)</f>
        <v>#VALUE!</v>
      </c>
      <c r="C352" s="12" t="str">
        <f>IF($A352&lt;&gt;"",MINIFS(Merchant!$A:$A,Merchant!$C:$C,$G$2),)</f>
        <v/>
      </c>
      <c r="D352" s="12" t="s">
        <f>IF($A352&lt;&gt;"",$K352,)</f>
      </c>
      <c r="E352" s="12" t="str">
        <v/>
      </c>
      <c r="F352" s="11" t="str">
        <f>IF($A352&lt;&gt;"",MAXIFS(Token!$C:$C,Token!$A:$A,$D352),)</f>
        <v/>
      </c>
    </row>
    <row r="353">
      <c r="A353" s="32">
        <f>IF(IFERROR($H353,0)*$J353&gt;0,$L353/86400+DATE(1970,1,1)+IF($L353*1&gt;=$G$5,$G$6,0),)</f>
        <v>0</v>
      </c>
      <c r="B353" s="22" t="e">
        <f>IF($A353&lt;&gt;"",$E353*$F353,)</f>
        <v>#VALUE!</v>
      </c>
      <c r="C353" s="12" t="str">
        <f>IF($A353&lt;&gt;"",MINIFS(Merchant!$A:$A,Merchant!$C:$C,$G$2),)</f>
        <v/>
      </c>
      <c r="D353" s="12" t="s">
        <f>IF($A353&lt;&gt;"",$K353,)</f>
      </c>
      <c r="E353" s="12" t="str">
        <v/>
      </c>
      <c r="F353" s="11" t="str">
        <f>IF($A353&lt;&gt;"",MAXIFS(Token!$C:$C,Token!$A:$A,$D353),)</f>
        <v/>
      </c>
    </row>
    <row r="354">
      <c r="A354" s="32">
        <f>IF(IFERROR($H354,0)*$J354&gt;0,$L354/86400+DATE(1970,1,1)+IF($L354*1&gt;=$G$5,$G$6,0),)</f>
        <v>0</v>
      </c>
      <c r="B354" s="22" t="e">
        <f>IF($A354&lt;&gt;"",$E354*$F354,)</f>
        <v>#VALUE!</v>
      </c>
      <c r="C354" s="12" t="str">
        <f>IF($A354&lt;&gt;"",MINIFS(Merchant!$A:$A,Merchant!$C:$C,$G$2),)</f>
        <v/>
      </c>
      <c r="D354" s="12" t="s">
        <f>IF($A354&lt;&gt;"",$K354,)</f>
      </c>
      <c r="E354" s="12" t="str">
        <v/>
      </c>
      <c r="F354" s="11" t="str">
        <f>IF($A354&lt;&gt;"",MAXIFS(Token!$C:$C,Token!$A:$A,$D354),)</f>
        <v/>
      </c>
    </row>
    <row r="355">
      <c r="A355" s="32">
        <f>IF(IFERROR($H355,0)*$J355&gt;0,$L355/86400+DATE(1970,1,1)+IF($L355*1&gt;=$G$5,$G$6,0),)</f>
        <v>0</v>
      </c>
      <c r="B355" s="22" t="e">
        <f>IF($A355&lt;&gt;"",$E355*$F355,)</f>
        <v>#VALUE!</v>
      </c>
      <c r="C355" s="12" t="str">
        <f>IF($A355&lt;&gt;"",MINIFS(Merchant!$A:$A,Merchant!$C:$C,$G$2),)</f>
        <v/>
      </c>
      <c r="D355" s="12" t="s">
        <f>IF($A355&lt;&gt;"",$K355,)</f>
      </c>
      <c r="E355" s="12" t="str">
        <v/>
      </c>
      <c r="F355" s="11" t="str">
        <f>IF($A355&lt;&gt;"",MAXIFS(Token!$C:$C,Token!$A:$A,$D355),)</f>
        <v/>
      </c>
    </row>
    <row r="356">
      <c r="A356" s="32">
        <f>IF(IFERROR($H356,0)*$J356&gt;0,$L356/86400+DATE(1970,1,1)+IF($L356*1&gt;=$G$5,$G$6,0),)</f>
        <v>0</v>
      </c>
      <c r="B356" s="22" t="e">
        <f>IF($A356&lt;&gt;"",$E356*$F356,)</f>
        <v>#VALUE!</v>
      </c>
      <c r="C356" s="12" t="str">
        <f>IF($A356&lt;&gt;"",MINIFS(Merchant!$A:$A,Merchant!$C:$C,$G$2),)</f>
        <v/>
      </c>
      <c r="D356" s="12" t="s">
        <f>IF($A356&lt;&gt;"",$K356,)</f>
      </c>
      <c r="E356" s="12" t="str">
        <v/>
      </c>
      <c r="F356" s="11" t="str">
        <f>IF($A356&lt;&gt;"",MAXIFS(Token!$C:$C,Token!$A:$A,$D356),)</f>
        <v/>
      </c>
    </row>
    <row r="357">
      <c r="A357" s="32">
        <f>IF(IFERROR($H357,0)*$J357&gt;0,$L357/86400+DATE(1970,1,1)+IF($L357*1&gt;=$G$5,$G$6,0),)</f>
        <v>0</v>
      </c>
      <c r="B357" s="22" t="e">
        <f>IF($A357&lt;&gt;"",$E357*$F357,)</f>
        <v>#VALUE!</v>
      </c>
      <c r="C357" s="12" t="str">
        <f>IF($A357&lt;&gt;"",MINIFS(Merchant!$A:$A,Merchant!$C:$C,$G$2),)</f>
        <v/>
      </c>
      <c r="D357" s="12" t="s">
        <f>IF($A357&lt;&gt;"",$K357,)</f>
      </c>
      <c r="E357" s="12" t="str">
        <v/>
      </c>
      <c r="F357" s="11" t="str">
        <f>IF($A357&lt;&gt;"",MAXIFS(Token!$C:$C,Token!$A:$A,$D357),)</f>
        <v/>
      </c>
    </row>
    <row r="358">
      <c r="A358" s="32">
        <f>IF(IFERROR($H358,0)*$J358&gt;0,$L358/86400+DATE(1970,1,1)+IF($L358*1&gt;=$G$5,$G$6,0),)</f>
        <v>0</v>
      </c>
      <c r="B358" s="22" t="e">
        <f>IF($A358&lt;&gt;"",$E358*$F358,)</f>
        <v>#VALUE!</v>
      </c>
      <c r="C358" s="12" t="str">
        <f>IF($A358&lt;&gt;"",MINIFS(Merchant!$A:$A,Merchant!$C:$C,$G$2),)</f>
        <v/>
      </c>
      <c r="D358" s="12" t="s">
        <f>IF($A358&lt;&gt;"",$K358,)</f>
      </c>
      <c r="E358" s="12" t="str">
        <v/>
      </c>
      <c r="F358" s="11" t="str">
        <f>IF($A358&lt;&gt;"",MAXIFS(Token!$C:$C,Token!$A:$A,$D358),)</f>
        <v/>
      </c>
    </row>
    <row r="359">
      <c r="A359" s="32">
        <f>IF(IFERROR($H359,0)*$J359&gt;0,$L359/86400+DATE(1970,1,1)+IF($L359*1&gt;=$G$5,$G$6,0),)</f>
        <v>0</v>
      </c>
      <c r="B359" s="22" t="e">
        <f>IF($A359&lt;&gt;"",$E359*$F359,)</f>
        <v>#VALUE!</v>
      </c>
      <c r="C359" s="12" t="str">
        <f>IF($A359&lt;&gt;"",MINIFS(Merchant!$A:$A,Merchant!$C:$C,$G$2),)</f>
        <v/>
      </c>
      <c r="D359" s="12" t="s">
        <f>IF($A359&lt;&gt;"",$K359,)</f>
      </c>
      <c r="E359" s="12" t="str">
        <v/>
      </c>
      <c r="F359" s="11" t="str">
        <f>IF($A359&lt;&gt;"",MAXIFS(Token!$C:$C,Token!$A:$A,$D359),)</f>
        <v/>
      </c>
    </row>
    <row r="360">
      <c r="A360" s="32">
        <f>IF(IFERROR($H360,0)*$J360&gt;0,$L360/86400+DATE(1970,1,1)+IF($L360*1&gt;=$G$5,$G$6,0),)</f>
        <v>0</v>
      </c>
      <c r="B360" s="22" t="e">
        <f>IF($A360&lt;&gt;"",$E360*$F360,)</f>
        <v>#VALUE!</v>
      </c>
      <c r="C360" s="12" t="str">
        <f>IF($A360&lt;&gt;"",MINIFS(Merchant!$A:$A,Merchant!$C:$C,$G$2),)</f>
        <v/>
      </c>
      <c r="D360" s="12" t="s">
        <f>IF($A360&lt;&gt;"",$K360,)</f>
      </c>
      <c r="E360" s="12" t="str">
        <v/>
      </c>
      <c r="F360" s="11" t="str">
        <f>IF($A360&lt;&gt;"",MAXIFS(Token!$C:$C,Token!$A:$A,$D360),)</f>
        <v/>
      </c>
    </row>
    <row r="361">
      <c r="A361" s="32">
        <f>IF(IFERROR($H361,0)*$J361&gt;0,$L361/86400+DATE(1970,1,1)+IF($L361*1&gt;=$G$5,$G$6,0),)</f>
        <v>0</v>
      </c>
      <c r="B361" s="22" t="e">
        <f>IF($A361&lt;&gt;"",$E361*$F361,)</f>
        <v>#VALUE!</v>
      </c>
      <c r="C361" s="12" t="str">
        <f>IF($A361&lt;&gt;"",MINIFS(Merchant!$A:$A,Merchant!$C:$C,$G$2),)</f>
        <v/>
      </c>
      <c r="D361" s="12" t="s">
        <f>IF($A361&lt;&gt;"",$K361,)</f>
      </c>
      <c r="E361" s="12" t="str">
        <v/>
      </c>
      <c r="F361" s="11" t="str">
        <f>IF($A361&lt;&gt;"",MAXIFS(Token!$C:$C,Token!$A:$A,$D361),)</f>
        <v/>
      </c>
    </row>
    <row r="362">
      <c r="A362" s="32">
        <f>IF(IFERROR($H362,0)*$J362&gt;0,$L362/86400+DATE(1970,1,1)+IF($L362*1&gt;=$G$5,$G$6,0),)</f>
        <v>0</v>
      </c>
      <c r="B362" s="22" t="e">
        <f>IF($A362&lt;&gt;"",$E362*$F362,)</f>
        <v>#VALUE!</v>
      </c>
      <c r="C362" s="12" t="str">
        <f>IF($A362&lt;&gt;"",MINIFS(Merchant!$A:$A,Merchant!$C:$C,$G$2),)</f>
        <v/>
      </c>
      <c r="D362" s="12" t="s">
        <f>IF($A362&lt;&gt;"",$K362,)</f>
      </c>
      <c r="E362" s="12" t="str">
        <v/>
      </c>
      <c r="F362" s="11" t="str">
        <f>IF($A362&lt;&gt;"",MAXIFS(Token!$C:$C,Token!$A:$A,$D362),)</f>
        <v/>
      </c>
    </row>
    <row r="363">
      <c r="A363" s="32">
        <f>IF(IFERROR($H363,0)*$J363&gt;0,$L363/86400+DATE(1970,1,1)+IF($L363*1&gt;=$G$5,$G$6,0),)</f>
        <v>0</v>
      </c>
      <c r="B363" s="22" t="e">
        <f>IF($A363&lt;&gt;"",$E363*$F363,)</f>
        <v>#VALUE!</v>
      </c>
      <c r="C363" s="12" t="str">
        <f>IF($A363&lt;&gt;"",MINIFS(Merchant!$A:$A,Merchant!$C:$C,$G$2),)</f>
        <v/>
      </c>
      <c r="D363" s="12" t="s">
        <f>IF($A363&lt;&gt;"",$K363,)</f>
      </c>
      <c r="E363" s="12" t="str">
        <v/>
      </c>
      <c r="F363" s="11" t="str">
        <f>IF($A363&lt;&gt;"",MAXIFS(Token!$C:$C,Token!$A:$A,$D363),)</f>
        <v/>
      </c>
    </row>
    <row r="364">
      <c r="A364" s="32">
        <f>IF(IFERROR($H364,0)*$J364&gt;0,$L364/86400+DATE(1970,1,1)+IF($L364*1&gt;=$G$5,$G$6,0),)</f>
        <v>0</v>
      </c>
      <c r="B364" s="22" t="e">
        <f>IF($A364&lt;&gt;"",$E364*$F364,)</f>
        <v>#VALUE!</v>
      </c>
      <c r="C364" s="12" t="str">
        <f>IF($A364&lt;&gt;"",MINIFS(Merchant!$A:$A,Merchant!$C:$C,$G$2),)</f>
        <v/>
      </c>
      <c r="D364" s="12" t="s">
        <f>IF($A364&lt;&gt;"",$K364,)</f>
      </c>
      <c r="E364" s="12" t="str">
        <v/>
      </c>
      <c r="F364" s="11" t="str">
        <f>IF($A364&lt;&gt;"",MAXIFS(Token!$C:$C,Token!$A:$A,$D364),)</f>
        <v/>
      </c>
    </row>
    <row r="365">
      <c r="A365" s="32">
        <f>IF(IFERROR($H365,0)*$J365&gt;0,$L365/86400+DATE(1970,1,1)+IF($L365*1&gt;=$G$5,$G$6,0),)</f>
        <v>0</v>
      </c>
      <c r="B365" s="22" t="e">
        <f>IF($A365&lt;&gt;"",$E365*$F365,)</f>
        <v>#VALUE!</v>
      </c>
      <c r="C365" s="12" t="str">
        <f>IF($A365&lt;&gt;"",MINIFS(Merchant!$A:$A,Merchant!$C:$C,$G$2),)</f>
        <v/>
      </c>
      <c r="D365" s="12" t="s">
        <f>IF($A365&lt;&gt;"",$K365,)</f>
      </c>
      <c r="E365" s="12" t="str">
        <v/>
      </c>
      <c r="F365" s="11" t="str">
        <f>IF($A365&lt;&gt;"",MAXIFS(Token!$C:$C,Token!$A:$A,$D365),)</f>
        <v/>
      </c>
    </row>
    <row r="366">
      <c r="A366" s="32">
        <f>IF(IFERROR($H366,0)*$J366&gt;0,$L366/86400+DATE(1970,1,1)+IF($L366*1&gt;=$G$5,$G$6,0),)</f>
        <v>0</v>
      </c>
      <c r="B366" s="22" t="e">
        <f>IF($A366&lt;&gt;"",$E366*$F366,)</f>
        <v>#VALUE!</v>
      </c>
      <c r="C366" s="12" t="str">
        <f>IF($A366&lt;&gt;"",MINIFS(Merchant!$A:$A,Merchant!$C:$C,$G$2),)</f>
        <v/>
      </c>
      <c r="D366" s="12" t="s">
        <f>IF($A366&lt;&gt;"",$K366,)</f>
      </c>
      <c r="E366" s="12" t="str">
        <v/>
      </c>
      <c r="F366" s="11" t="str">
        <f>IF($A366&lt;&gt;"",MAXIFS(Token!$C:$C,Token!$A:$A,$D366),)</f>
        <v/>
      </c>
    </row>
    <row r="367">
      <c r="A367" s="32">
        <f>IF(IFERROR($H367,0)*$J367&gt;0,$L367/86400+DATE(1970,1,1)+IF($L367*1&gt;=$G$5,$G$6,0),)</f>
        <v>0</v>
      </c>
      <c r="B367" s="22" t="e">
        <f>IF($A367&lt;&gt;"",$E367*$F367,)</f>
        <v>#VALUE!</v>
      </c>
      <c r="C367" s="12" t="str">
        <f>IF($A367&lt;&gt;"",MINIFS(Merchant!$A:$A,Merchant!$C:$C,$G$2),)</f>
        <v/>
      </c>
      <c r="D367" s="12" t="s">
        <f>IF($A367&lt;&gt;"",$K367,)</f>
      </c>
      <c r="E367" s="12" t="str">
        <v/>
      </c>
      <c r="F367" s="11" t="str">
        <f>IF($A367&lt;&gt;"",MAXIFS(Token!$C:$C,Token!$A:$A,$D367),)</f>
        <v/>
      </c>
    </row>
    <row r="368">
      <c r="A368" s="32">
        <f>IF(IFERROR($H368,0)*$J368&gt;0,$L368/86400+DATE(1970,1,1)+IF($L368*1&gt;=$G$5,$G$6,0),)</f>
        <v>0</v>
      </c>
      <c r="B368" s="22" t="e">
        <f>IF($A368&lt;&gt;"",$E368*$F368,)</f>
        <v>#VALUE!</v>
      </c>
      <c r="C368" s="12" t="str">
        <f>IF($A368&lt;&gt;"",MINIFS(Merchant!$A:$A,Merchant!$C:$C,$G$2),)</f>
        <v/>
      </c>
      <c r="D368" s="12" t="s">
        <f>IF($A368&lt;&gt;"",$K368,)</f>
      </c>
      <c r="E368" s="12" t="str">
        <v/>
      </c>
      <c r="F368" s="11" t="str">
        <f>IF($A368&lt;&gt;"",MAXIFS(Token!$C:$C,Token!$A:$A,$D368),)</f>
        <v/>
      </c>
    </row>
    <row r="369">
      <c r="A369" s="32">
        <f>IF(IFERROR($H369,0)*$J369&gt;0,$L369/86400+DATE(1970,1,1)+IF($L369*1&gt;=$G$5,$G$6,0),)</f>
        <v>0</v>
      </c>
      <c r="B369" s="22" t="e">
        <f>IF($A369&lt;&gt;"",$E369*$F369,)</f>
        <v>#VALUE!</v>
      </c>
      <c r="C369" s="12" t="str">
        <f>IF($A369&lt;&gt;"",MINIFS(Merchant!$A:$A,Merchant!$C:$C,$G$2),)</f>
        <v/>
      </c>
      <c r="D369" s="12" t="s">
        <f>IF($A369&lt;&gt;"",$K369,)</f>
      </c>
      <c r="E369" s="12" t="str">
        <v/>
      </c>
      <c r="F369" s="11" t="str">
        <f>IF($A369&lt;&gt;"",MAXIFS(Token!$C:$C,Token!$A:$A,$D369),)</f>
        <v/>
      </c>
    </row>
    <row r="370">
      <c r="A370" s="32">
        <f>IF(IFERROR($H370,0)*$J370&gt;0,$L370/86400+DATE(1970,1,1)+IF($L370*1&gt;=$G$5,$G$6,0),)</f>
        <v>0</v>
      </c>
      <c r="B370" s="22" t="e">
        <f>IF($A370&lt;&gt;"",$E370*$F370,)</f>
        <v>#VALUE!</v>
      </c>
      <c r="C370" s="12" t="str">
        <f>IF($A370&lt;&gt;"",MINIFS(Merchant!$A:$A,Merchant!$C:$C,$G$2),)</f>
        <v/>
      </c>
      <c r="D370" s="12" t="s">
        <f>IF($A370&lt;&gt;"",$K370,)</f>
      </c>
      <c r="E370" s="12" t="str">
        <v/>
      </c>
      <c r="F370" s="11" t="str">
        <f>IF($A370&lt;&gt;"",MAXIFS(Token!$C:$C,Token!$A:$A,$D370),)</f>
        <v/>
      </c>
    </row>
    <row r="371">
      <c r="A371" s="32">
        <f>IF(IFERROR($H371,0)*$J371&gt;0,$L371/86400+DATE(1970,1,1)+IF($L371*1&gt;=$G$5,$G$6,0),)</f>
        <v>0</v>
      </c>
      <c r="B371" s="22" t="e">
        <f>IF($A371&lt;&gt;"",$E371*$F371,)</f>
        <v>#VALUE!</v>
      </c>
      <c r="C371" s="12" t="str">
        <f>IF($A371&lt;&gt;"",MINIFS(Merchant!$A:$A,Merchant!$C:$C,$G$2),)</f>
        <v/>
      </c>
      <c r="D371" s="12" t="s">
        <f>IF($A371&lt;&gt;"",$K371,)</f>
      </c>
      <c r="E371" s="12" t="str">
        <v/>
      </c>
      <c r="F371" s="11" t="str">
        <f>IF($A371&lt;&gt;"",MAXIFS(Token!$C:$C,Token!$A:$A,$D371),)</f>
        <v/>
      </c>
    </row>
    <row r="372">
      <c r="A372" s="32">
        <f>IF(IFERROR($H372,0)*$J372&gt;0,$L372/86400+DATE(1970,1,1)+IF($L372*1&gt;=$G$5,$G$6,0),)</f>
        <v>0</v>
      </c>
      <c r="B372" s="22" t="e">
        <f>IF($A372&lt;&gt;"",$E372*$F372,)</f>
        <v>#VALUE!</v>
      </c>
      <c r="C372" s="12" t="str">
        <f>IF($A372&lt;&gt;"",MINIFS(Merchant!$A:$A,Merchant!$C:$C,$G$2),)</f>
        <v/>
      </c>
      <c r="D372" s="12" t="s">
        <f>IF($A372&lt;&gt;"",$K372,)</f>
      </c>
      <c r="E372" s="12" t="str">
        <v/>
      </c>
      <c r="F372" s="11" t="str">
        <f>IF($A372&lt;&gt;"",MAXIFS(Token!$C:$C,Token!$A:$A,$D372),)</f>
        <v/>
      </c>
    </row>
    <row r="373">
      <c r="A373" s="32">
        <f>IF(IFERROR($H373,0)*$J373&gt;0,$L373/86400+DATE(1970,1,1)+IF($L373*1&gt;=$G$5,$G$6,0),)</f>
        <v>0</v>
      </c>
      <c r="B373" s="22" t="e">
        <f>IF($A373&lt;&gt;"",$E373*$F373,)</f>
        <v>#VALUE!</v>
      </c>
      <c r="C373" s="12" t="str">
        <f>IF($A373&lt;&gt;"",MINIFS(Merchant!$A:$A,Merchant!$C:$C,$G$2),)</f>
        <v/>
      </c>
      <c r="D373" s="12" t="s">
        <f>IF($A373&lt;&gt;"",$K373,)</f>
      </c>
      <c r="E373" s="12" t="str">
        <v/>
      </c>
      <c r="F373" s="11" t="str">
        <f>IF($A373&lt;&gt;"",MAXIFS(Token!$C:$C,Token!$A:$A,$D373),)</f>
        <v/>
      </c>
    </row>
    <row r="374">
      <c r="A374" s="32">
        <f>IF(IFERROR($H374,0)*$J374&gt;0,$L374/86400+DATE(1970,1,1)+IF($L374*1&gt;=$G$5,$G$6,0),)</f>
        <v>0</v>
      </c>
      <c r="B374" s="22" t="e">
        <f>IF($A374&lt;&gt;"",$E374*$F374,)</f>
        <v>#VALUE!</v>
      </c>
      <c r="C374" s="12" t="str">
        <f>IF($A374&lt;&gt;"",MINIFS(Merchant!$A:$A,Merchant!$C:$C,$G$2),)</f>
        <v/>
      </c>
      <c r="D374" s="12" t="s">
        <f>IF($A374&lt;&gt;"",$K374,)</f>
      </c>
      <c r="E374" s="12" t="str">
        <v/>
      </c>
      <c r="F374" s="11" t="str">
        <f>IF($A374&lt;&gt;"",MAXIFS(Token!$C:$C,Token!$A:$A,$D374),)</f>
        <v/>
      </c>
    </row>
    <row r="375">
      <c r="A375" s="32">
        <f>IF(IFERROR($H375,0)*$J375&gt;0,$L375/86400+DATE(1970,1,1)+IF($L375*1&gt;=$G$5,$G$6,0),)</f>
        <v>0</v>
      </c>
      <c r="B375" s="22" t="e">
        <f>IF($A375&lt;&gt;"",$E375*$F375,)</f>
        <v>#VALUE!</v>
      </c>
      <c r="C375" s="12" t="str">
        <f>IF($A375&lt;&gt;"",MINIFS(Merchant!$A:$A,Merchant!$C:$C,$G$2),)</f>
        <v/>
      </c>
      <c r="D375" s="12" t="s">
        <f>IF($A375&lt;&gt;"",$K375,)</f>
      </c>
      <c r="E375" s="12" t="str">
        <v/>
      </c>
      <c r="F375" s="11" t="str">
        <f>IF($A375&lt;&gt;"",MAXIFS(Token!$C:$C,Token!$A:$A,$D375),)</f>
        <v/>
      </c>
    </row>
    <row r="376">
      <c r="A376" s="32">
        <f>IF(IFERROR($H376,0)*$J376&gt;0,$L376/86400+DATE(1970,1,1)+IF($L376*1&gt;=$G$5,$G$6,0),)</f>
        <v>0</v>
      </c>
      <c r="B376" s="22" t="e">
        <f>IF($A376&lt;&gt;"",$E376*$F376,)</f>
        <v>#VALUE!</v>
      </c>
      <c r="C376" s="12" t="str">
        <f>IF($A376&lt;&gt;"",MINIFS(Merchant!$A:$A,Merchant!$C:$C,$G$2),)</f>
        <v/>
      </c>
      <c r="D376" s="12" t="s">
        <f>IF($A376&lt;&gt;"",$K376,)</f>
      </c>
      <c r="E376" s="12" t="str">
        <v/>
      </c>
      <c r="F376" s="11" t="str">
        <f>IF($A376&lt;&gt;"",MAXIFS(Token!$C:$C,Token!$A:$A,$D376),)</f>
        <v/>
      </c>
    </row>
    <row r="377">
      <c r="A377" s="32">
        <f>IF(IFERROR($H377,0)*$J377&gt;0,$L377/86400+DATE(1970,1,1)+IF($L377*1&gt;=$G$5,$G$6,0),)</f>
        <v>0</v>
      </c>
      <c r="B377" s="22" t="e">
        <f>IF($A377&lt;&gt;"",$E377*$F377,)</f>
        <v>#VALUE!</v>
      </c>
      <c r="C377" s="12" t="str">
        <f>IF($A377&lt;&gt;"",MINIFS(Merchant!$A:$A,Merchant!$C:$C,$G$2),)</f>
        <v/>
      </c>
      <c r="D377" s="12" t="s">
        <f>IF($A377&lt;&gt;"",$K377,)</f>
      </c>
      <c r="E377" s="12" t="str">
        <v/>
      </c>
      <c r="F377" s="11" t="str">
        <f>IF($A377&lt;&gt;"",MAXIFS(Token!$C:$C,Token!$A:$A,$D377),)</f>
        <v/>
      </c>
    </row>
    <row r="378">
      <c r="A378" s="32">
        <f>IF(IFERROR($H378,0)*$J378&gt;0,$L378/86400+DATE(1970,1,1)+IF($L378*1&gt;=$G$5,$G$6,0),)</f>
        <v>0</v>
      </c>
      <c r="B378" s="22" t="e">
        <f>IF($A378&lt;&gt;"",$E378*$F378,)</f>
        <v>#VALUE!</v>
      </c>
      <c r="C378" s="12" t="str">
        <f>IF($A378&lt;&gt;"",MINIFS(Merchant!$A:$A,Merchant!$C:$C,$G$2),)</f>
        <v/>
      </c>
      <c r="D378" s="12" t="s">
        <f>IF($A378&lt;&gt;"",$K378,)</f>
      </c>
      <c r="E378" s="12" t="str">
        <v/>
      </c>
      <c r="F378" s="11" t="str">
        <f>IF($A378&lt;&gt;"",MAXIFS(Token!$C:$C,Token!$A:$A,$D378),)</f>
        <v/>
      </c>
    </row>
    <row r="379">
      <c r="A379" s="32">
        <f>IF(IFERROR($H379,0)*$J379&gt;0,$L379/86400+DATE(1970,1,1)+IF($L379*1&gt;=$G$5,$G$6,0),)</f>
        <v>0</v>
      </c>
      <c r="B379" s="22" t="e">
        <f>IF($A379&lt;&gt;"",$E379*$F379,)</f>
        <v>#VALUE!</v>
      </c>
      <c r="C379" s="12" t="str">
        <f>IF($A379&lt;&gt;"",MINIFS(Merchant!$A:$A,Merchant!$C:$C,$G$2),)</f>
        <v/>
      </c>
      <c r="D379" s="12" t="s">
        <f>IF($A379&lt;&gt;"",$K379,)</f>
      </c>
      <c r="E379" s="12" t="str">
        <v/>
      </c>
      <c r="F379" s="11" t="str">
        <f>IF($A379&lt;&gt;"",MAXIFS(Token!$C:$C,Token!$A:$A,$D379),)</f>
        <v/>
      </c>
    </row>
    <row r="380">
      <c r="A380" s="32">
        <f>IF(IFERROR($H380,0)*$J380&gt;0,$L380/86400+DATE(1970,1,1)+IF($L380*1&gt;=$G$5,$G$6,0),)</f>
        <v>0</v>
      </c>
      <c r="B380" s="22" t="e">
        <f>IF($A380&lt;&gt;"",$E380*$F380,)</f>
        <v>#VALUE!</v>
      </c>
      <c r="C380" s="12" t="str">
        <f>IF($A380&lt;&gt;"",MINIFS(Merchant!$A:$A,Merchant!$C:$C,$G$2),)</f>
        <v/>
      </c>
      <c r="D380" s="12" t="s">
        <f>IF($A380&lt;&gt;"",$K380,)</f>
      </c>
      <c r="E380" s="12" t="str">
        <v/>
      </c>
      <c r="F380" s="11" t="str">
        <f>IF($A380&lt;&gt;"",MAXIFS(Token!$C:$C,Token!$A:$A,$D380),)</f>
        <v/>
      </c>
    </row>
    <row r="381">
      <c r="A381" s="32">
        <f>IF(IFERROR($H381,0)*$J381&gt;0,$L381/86400+DATE(1970,1,1)+IF($L381*1&gt;=$G$5,$G$6,0),)</f>
        <v>0</v>
      </c>
      <c r="B381" s="22" t="e">
        <f>IF($A381&lt;&gt;"",$E381*$F381,)</f>
        <v>#VALUE!</v>
      </c>
      <c r="C381" s="12" t="str">
        <f>IF($A381&lt;&gt;"",MINIFS(Merchant!$A:$A,Merchant!$C:$C,$G$2),)</f>
        <v/>
      </c>
      <c r="D381" s="12" t="s">
        <f>IF($A381&lt;&gt;"",$K381,)</f>
      </c>
      <c r="E381" s="12" t="str">
        <v/>
      </c>
      <c r="F381" s="11" t="str">
        <f>IF($A381&lt;&gt;"",MAXIFS(Token!$C:$C,Token!$A:$A,$D381),)</f>
        <v/>
      </c>
    </row>
    <row r="382">
      <c r="A382" s="32">
        <f>IF(IFERROR($H382,0)*$J382&gt;0,$L382/86400+DATE(1970,1,1)+IF($L382*1&gt;=$G$5,$G$6,0),)</f>
        <v>0</v>
      </c>
      <c r="B382" s="22" t="e">
        <f>IF($A382&lt;&gt;"",$E382*$F382,)</f>
        <v>#VALUE!</v>
      </c>
      <c r="C382" s="12" t="str">
        <f>IF($A382&lt;&gt;"",MINIFS(Merchant!$A:$A,Merchant!$C:$C,$G$2),)</f>
        <v/>
      </c>
      <c r="D382" s="12" t="s">
        <f>IF($A382&lt;&gt;"",$K382,)</f>
      </c>
      <c r="E382" s="12" t="str">
        <v/>
      </c>
      <c r="F382" s="11" t="str">
        <f>IF($A382&lt;&gt;"",MAXIFS(Token!$C:$C,Token!$A:$A,$D382),)</f>
        <v/>
      </c>
    </row>
    <row r="383">
      <c r="A383" s="32">
        <f>IF(IFERROR($H383,0)*$J383&gt;0,$L383/86400+DATE(1970,1,1)+IF($L383*1&gt;=$G$5,$G$6,0),)</f>
        <v>0</v>
      </c>
      <c r="B383" s="22" t="e">
        <f>IF($A383&lt;&gt;"",$E383*$F383,)</f>
        <v>#VALUE!</v>
      </c>
      <c r="C383" s="12" t="str">
        <f>IF($A383&lt;&gt;"",MINIFS(Merchant!$A:$A,Merchant!$C:$C,$G$2),)</f>
        <v/>
      </c>
      <c r="D383" s="12" t="s">
        <f>IF($A383&lt;&gt;"",$K383,)</f>
      </c>
      <c r="E383" s="12" t="str">
        <v/>
      </c>
      <c r="F383" s="11" t="str">
        <f>IF($A383&lt;&gt;"",MAXIFS(Token!$C:$C,Token!$A:$A,$D383),)</f>
        <v/>
      </c>
    </row>
    <row r="384">
      <c r="A384" s="32">
        <f>IF(IFERROR($H384,0)*$J384&gt;0,$L384/86400+DATE(1970,1,1)+IF($L384*1&gt;=$G$5,$G$6,0),)</f>
        <v>0</v>
      </c>
      <c r="B384" s="22" t="e">
        <f>IF($A384&lt;&gt;"",$E384*$F384,)</f>
        <v>#VALUE!</v>
      </c>
      <c r="C384" s="12" t="str">
        <f>IF($A384&lt;&gt;"",MINIFS(Merchant!$A:$A,Merchant!$C:$C,$G$2),)</f>
        <v/>
      </c>
      <c r="D384" s="12" t="s">
        <f>IF($A384&lt;&gt;"",$K384,)</f>
      </c>
      <c r="E384" s="12" t="str">
        <v/>
      </c>
      <c r="F384" s="11" t="str">
        <f>IF($A384&lt;&gt;"",MAXIFS(Token!$C:$C,Token!$A:$A,$D384),)</f>
        <v/>
      </c>
    </row>
    <row r="385">
      <c r="A385" s="32">
        <f>IF(IFERROR($H385,0)*$J385&gt;0,$L385/86400+DATE(1970,1,1)+IF($L385*1&gt;=$G$5,$G$6,0),)</f>
        <v>0</v>
      </c>
      <c r="B385" s="22" t="e">
        <f>IF($A385&lt;&gt;"",$E385*$F385,)</f>
        <v>#VALUE!</v>
      </c>
      <c r="C385" s="12" t="str">
        <f>IF($A385&lt;&gt;"",MINIFS(Merchant!$A:$A,Merchant!$C:$C,$G$2),)</f>
        <v/>
      </c>
      <c r="D385" s="12" t="s">
        <f>IF($A385&lt;&gt;"",$K385,)</f>
      </c>
      <c r="E385" s="12" t="str">
        <v/>
      </c>
      <c r="F385" s="11" t="str">
        <f>IF($A385&lt;&gt;"",MAXIFS(Token!$C:$C,Token!$A:$A,$D385),)</f>
        <v/>
      </c>
    </row>
    <row r="386">
      <c r="A386" s="32">
        <f>IF(IFERROR($H386,0)*$J386&gt;0,$L386/86400+DATE(1970,1,1)+IF($L386*1&gt;=$G$5,$G$6,0),)</f>
        <v>0</v>
      </c>
      <c r="B386" s="22" t="e">
        <f>IF($A386&lt;&gt;"",$E386*$F386,)</f>
        <v>#VALUE!</v>
      </c>
      <c r="C386" s="12" t="str">
        <f>IF($A386&lt;&gt;"",MINIFS(Merchant!$A:$A,Merchant!$C:$C,$G$2),)</f>
        <v/>
      </c>
      <c r="D386" s="12" t="s">
        <f>IF($A386&lt;&gt;"",$K386,)</f>
      </c>
      <c r="E386" s="12" t="str">
        <v/>
      </c>
      <c r="F386" s="11" t="str">
        <f>IF($A386&lt;&gt;"",MAXIFS(Token!$C:$C,Token!$A:$A,$D386),)</f>
        <v/>
      </c>
    </row>
    <row r="387">
      <c r="A387" s="32">
        <f>IF(IFERROR($H387,0)*$J387&gt;0,$L387/86400+DATE(1970,1,1)+IF($L387*1&gt;=$G$5,$G$6,0),)</f>
        <v>0</v>
      </c>
      <c r="B387" s="22" t="e">
        <f>IF($A387&lt;&gt;"",$E387*$F387,)</f>
        <v>#VALUE!</v>
      </c>
      <c r="C387" s="12" t="str">
        <f>IF($A387&lt;&gt;"",MINIFS(Merchant!$A:$A,Merchant!$C:$C,$G$2),)</f>
        <v/>
      </c>
      <c r="D387" s="12" t="s">
        <f>IF($A387&lt;&gt;"",$K387,)</f>
      </c>
      <c r="E387" s="12" t="str">
        <v/>
      </c>
      <c r="F387" s="11" t="str">
        <f>IF($A387&lt;&gt;"",MAXIFS(Token!$C:$C,Token!$A:$A,$D387),)</f>
        <v/>
      </c>
    </row>
    <row r="388">
      <c r="A388" s="32">
        <f>IF(IFERROR($H388,0)*$J388&gt;0,$L388/86400+DATE(1970,1,1)+IF($L388*1&gt;=$G$5,$G$6,0),)</f>
        <v>0</v>
      </c>
      <c r="B388" s="22" t="e">
        <f>IF($A388&lt;&gt;"",$E388*$F388,)</f>
        <v>#VALUE!</v>
      </c>
      <c r="C388" s="12" t="str">
        <f>IF($A388&lt;&gt;"",MINIFS(Merchant!$A:$A,Merchant!$C:$C,$G$2),)</f>
        <v/>
      </c>
      <c r="D388" s="12" t="s">
        <f>IF($A388&lt;&gt;"",$K388,)</f>
      </c>
      <c r="E388" s="12" t="str">
        <v/>
      </c>
      <c r="F388" s="11" t="str">
        <f>IF($A388&lt;&gt;"",MAXIFS(Token!$C:$C,Token!$A:$A,$D388),)</f>
        <v/>
      </c>
    </row>
    <row r="389">
      <c r="A389" s="32">
        <f>IF(IFERROR($H389,0)*$J389&gt;0,$L389/86400+DATE(1970,1,1)+IF($L389*1&gt;=$G$5,$G$6,0),)</f>
        <v>0</v>
      </c>
      <c r="B389" s="22" t="e">
        <f>IF($A389&lt;&gt;"",$E389*$F389,)</f>
        <v>#VALUE!</v>
      </c>
      <c r="C389" s="12" t="str">
        <f>IF($A389&lt;&gt;"",MINIFS(Merchant!$A:$A,Merchant!$C:$C,$G$2),)</f>
        <v/>
      </c>
      <c r="D389" s="12" t="s">
        <f>IF($A389&lt;&gt;"",$K389,)</f>
      </c>
      <c r="E389" s="12" t="str">
        <v/>
      </c>
      <c r="F389" s="11" t="str">
        <f>IF($A389&lt;&gt;"",MAXIFS(Token!$C:$C,Token!$A:$A,$D389),)</f>
        <v/>
      </c>
    </row>
    <row r="390">
      <c r="A390" s="32">
        <f>IF(IFERROR($H390,0)*$J390&gt;0,$L390/86400+DATE(1970,1,1)+IF($L390*1&gt;=$G$5,$G$6,0),)</f>
        <v>0</v>
      </c>
      <c r="B390" s="22" t="e">
        <f>IF($A390&lt;&gt;"",$E390*$F390,)</f>
        <v>#VALUE!</v>
      </c>
      <c r="C390" s="12" t="str">
        <f>IF($A390&lt;&gt;"",MINIFS(Merchant!$A:$A,Merchant!$C:$C,$G$2),)</f>
        <v/>
      </c>
      <c r="D390" s="12" t="s">
        <f>IF($A390&lt;&gt;"",$K390,)</f>
      </c>
      <c r="E390" s="12" t="str">
        <v/>
      </c>
      <c r="F390" s="11" t="str">
        <f>IF($A390&lt;&gt;"",MAXIFS(Token!$C:$C,Token!$A:$A,$D390),)</f>
        <v/>
      </c>
    </row>
    <row r="391">
      <c r="A391" s="32">
        <f>IF(IFERROR($H391,0)*$J391&gt;0,$L391/86400+DATE(1970,1,1)+IF($L391*1&gt;=$G$5,$G$6,0),)</f>
        <v>0</v>
      </c>
      <c r="B391" s="22" t="e">
        <f>IF($A391&lt;&gt;"",$E391*$F391,)</f>
        <v>#VALUE!</v>
      </c>
      <c r="C391" s="12" t="str">
        <f>IF($A391&lt;&gt;"",MINIFS(Merchant!$A:$A,Merchant!$C:$C,$G$2),)</f>
        <v/>
      </c>
      <c r="D391" s="12" t="s">
        <f>IF($A391&lt;&gt;"",$K391,)</f>
      </c>
      <c r="E391" s="12" t="str">
        <v/>
      </c>
      <c r="F391" s="11" t="str">
        <f>IF($A391&lt;&gt;"",MAXIFS(Token!$C:$C,Token!$A:$A,$D391),)</f>
        <v/>
      </c>
    </row>
    <row r="392">
      <c r="A392" s="32">
        <f>IF(IFERROR($H392,0)*$J392&gt;0,$L392/86400+DATE(1970,1,1)+IF($L392*1&gt;=$G$5,$G$6,0),)</f>
        <v>0</v>
      </c>
      <c r="B392" s="22" t="e">
        <f>IF($A392&lt;&gt;"",$E392*$F392,)</f>
        <v>#VALUE!</v>
      </c>
      <c r="C392" s="12" t="str">
        <f>IF($A392&lt;&gt;"",MINIFS(Merchant!$A:$A,Merchant!$C:$C,$G$2),)</f>
        <v/>
      </c>
      <c r="D392" s="12" t="s">
        <f>IF($A392&lt;&gt;"",$K392,)</f>
      </c>
      <c r="E392" s="12" t="str">
        <v/>
      </c>
      <c r="F392" s="11" t="str">
        <f>IF($A392&lt;&gt;"",MAXIFS(Token!$C:$C,Token!$A:$A,$D392),)</f>
        <v/>
      </c>
    </row>
    <row r="393">
      <c r="A393" s="32">
        <f>IF(IFERROR($H393,0)*$J393&gt;0,$L393/86400+DATE(1970,1,1)+IF($L393*1&gt;=$G$5,$G$6,0),)</f>
        <v>0</v>
      </c>
      <c r="B393" s="22" t="e">
        <f>IF($A393&lt;&gt;"",$E393*$F393,)</f>
        <v>#VALUE!</v>
      </c>
      <c r="C393" s="12" t="str">
        <f>IF($A393&lt;&gt;"",MINIFS(Merchant!$A:$A,Merchant!$C:$C,$G$2),)</f>
        <v/>
      </c>
      <c r="D393" s="12" t="s">
        <f>IF($A393&lt;&gt;"",$K393,)</f>
      </c>
      <c r="E393" s="12" t="str">
        <v/>
      </c>
      <c r="F393" s="11" t="str">
        <f>IF($A393&lt;&gt;"",MAXIFS(Token!$C:$C,Token!$A:$A,$D393),)</f>
        <v/>
      </c>
    </row>
    <row r="394">
      <c r="A394" s="32">
        <f>IF(IFERROR($H394,0)*$J394&gt;0,$L394/86400+DATE(1970,1,1)+IF($L394*1&gt;=$G$5,$G$6,0),)</f>
        <v>0</v>
      </c>
      <c r="B394" s="22" t="e">
        <f>IF($A394&lt;&gt;"",$E394*$F394,)</f>
        <v>#VALUE!</v>
      </c>
      <c r="C394" s="12" t="str">
        <f>IF($A394&lt;&gt;"",MINIFS(Merchant!$A:$A,Merchant!$C:$C,$G$2),)</f>
        <v/>
      </c>
      <c r="D394" s="12" t="s">
        <f>IF($A394&lt;&gt;"",$K394,)</f>
      </c>
      <c r="E394" s="12" t="str">
        <v/>
      </c>
      <c r="F394" s="11" t="str">
        <f>IF($A394&lt;&gt;"",MAXIFS(Token!$C:$C,Token!$A:$A,$D394),)</f>
        <v/>
      </c>
    </row>
    <row r="395">
      <c r="A395" s="32">
        <f>IF(IFERROR($H395,0)*$J395&gt;0,$L395/86400+DATE(1970,1,1)+IF($L395*1&gt;=$G$5,$G$6,0),)</f>
        <v>0</v>
      </c>
      <c r="B395" s="22" t="e">
        <f>IF($A395&lt;&gt;"",$E395*$F395,)</f>
        <v>#VALUE!</v>
      </c>
      <c r="C395" s="12" t="str">
        <f>IF($A395&lt;&gt;"",MINIFS(Merchant!$A:$A,Merchant!$C:$C,$G$2),)</f>
        <v/>
      </c>
      <c r="D395" s="12" t="s">
        <f>IF($A395&lt;&gt;"",$K395,)</f>
      </c>
      <c r="E395" s="12" t="str">
        <v/>
      </c>
      <c r="F395" s="11" t="str">
        <f>IF($A395&lt;&gt;"",MAXIFS(Token!$C:$C,Token!$A:$A,$D395),)</f>
        <v/>
      </c>
    </row>
    <row r="396">
      <c r="A396" s="32">
        <f>IF(IFERROR($H396,0)*$J396&gt;0,$L396/86400+DATE(1970,1,1)+IF($L396*1&gt;=$G$5,$G$6,0),)</f>
        <v>0</v>
      </c>
      <c r="B396" s="22" t="e">
        <f>IF($A396&lt;&gt;"",$E396*$F396,)</f>
        <v>#VALUE!</v>
      </c>
      <c r="C396" s="12" t="str">
        <f>IF($A396&lt;&gt;"",MINIFS(Merchant!$A:$A,Merchant!$C:$C,$G$2),)</f>
        <v/>
      </c>
      <c r="D396" s="12" t="s">
        <f>IF($A396&lt;&gt;"",$K396,)</f>
      </c>
      <c r="E396" s="12" t="str">
        <v/>
      </c>
      <c r="F396" s="11" t="str">
        <f>IF($A396&lt;&gt;"",MAXIFS(Token!$C:$C,Token!$A:$A,$D396),)</f>
        <v/>
      </c>
    </row>
    <row r="397">
      <c r="A397" s="32">
        <f>IF(IFERROR($H397,0)*$J397&gt;0,$L397/86400+DATE(1970,1,1)+IF($L397*1&gt;=$G$5,$G$6,0),)</f>
        <v>0</v>
      </c>
      <c r="B397" s="22" t="e">
        <f>IF($A397&lt;&gt;"",$E397*$F397,)</f>
        <v>#VALUE!</v>
      </c>
      <c r="C397" s="12" t="str">
        <f>IF($A397&lt;&gt;"",MINIFS(Merchant!$A:$A,Merchant!$C:$C,$G$2),)</f>
        <v/>
      </c>
      <c r="D397" s="12" t="s">
        <f>IF($A397&lt;&gt;"",$K397,)</f>
      </c>
      <c r="E397" s="12" t="str">
        <v/>
      </c>
      <c r="F397" s="11" t="str">
        <f>IF($A397&lt;&gt;"",MAXIFS(Token!$C:$C,Token!$A:$A,$D397),)</f>
        <v/>
      </c>
    </row>
    <row r="398">
      <c r="A398" s="32">
        <f>IF(IFERROR($H398,0)*$J398&gt;0,$L398/86400+DATE(1970,1,1)+IF($L398*1&gt;=$G$5,$G$6,0),)</f>
        <v>0</v>
      </c>
      <c r="B398" s="22" t="e">
        <f>IF($A398&lt;&gt;"",$E398*$F398,)</f>
        <v>#VALUE!</v>
      </c>
      <c r="C398" s="12" t="str">
        <f>IF($A398&lt;&gt;"",MINIFS(Merchant!$A:$A,Merchant!$C:$C,$G$2),)</f>
        <v/>
      </c>
      <c r="D398" s="12" t="s">
        <f>IF($A398&lt;&gt;"",$K398,)</f>
      </c>
      <c r="E398" s="12" t="str">
        <v/>
      </c>
      <c r="F398" s="11" t="str">
        <f>IF($A398&lt;&gt;"",MAXIFS(Token!$C:$C,Token!$A:$A,$D398),)</f>
        <v/>
      </c>
    </row>
    <row r="399">
      <c r="A399" s="32">
        <f>IF(IFERROR($H399,0)*$J399&gt;0,$L399/86400+DATE(1970,1,1)+IF($L399*1&gt;=$G$5,$G$6,0),)</f>
        <v>0</v>
      </c>
      <c r="B399" s="22" t="e">
        <f>IF($A399&lt;&gt;"",$E399*$F399,)</f>
        <v>#VALUE!</v>
      </c>
      <c r="C399" s="12" t="str">
        <f>IF($A399&lt;&gt;"",MINIFS(Merchant!$A:$A,Merchant!$C:$C,$G$2),)</f>
        <v/>
      </c>
      <c r="D399" s="12" t="s">
        <f>IF($A399&lt;&gt;"",$K399,)</f>
      </c>
      <c r="E399" s="12" t="str">
        <v/>
      </c>
      <c r="F399" s="11" t="str">
        <f>IF($A399&lt;&gt;"",MAXIFS(Token!$C:$C,Token!$A:$A,$D399),)</f>
        <v/>
      </c>
    </row>
    <row r="400">
      <c r="A400" s="32">
        <f>IF(IFERROR($H400,0)*$J400&gt;0,$L400/86400+DATE(1970,1,1)+IF($L400*1&gt;=$G$5,$G$6,0),)</f>
        <v>0</v>
      </c>
      <c r="B400" s="22" t="e">
        <f>IF($A400&lt;&gt;"",$E400*$F400,)</f>
        <v>#VALUE!</v>
      </c>
      <c r="C400" s="12" t="str">
        <f>IF($A400&lt;&gt;"",MINIFS(Merchant!$A:$A,Merchant!$C:$C,$G$2),)</f>
        <v/>
      </c>
      <c r="D400" s="12" t="s">
        <f>IF($A400&lt;&gt;"",$K400,)</f>
      </c>
      <c r="E400" s="12" t="str">
        <v/>
      </c>
      <c r="F400" s="11" t="str">
        <f>IF($A400&lt;&gt;"",MAXIFS(Token!$C:$C,Token!$A:$A,$D400),)</f>
        <v/>
      </c>
    </row>
    <row r="401">
      <c r="A401" s="32">
        <f>IF(IFERROR($H401,0)*$J401&gt;0,$L401/86400+DATE(1970,1,1)+IF($L401*1&gt;=$G$5,$G$6,0),)</f>
        <v>0</v>
      </c>
      <c r="B401" s="22" t="e">
        <f>IF($A401&lt;&gt;"",$E401*$F401,)</f>
        <v>#VALUE!</v>
      </c>
      <c r="C401" s="12" t="str">
        <f>IF($A401&lt;&gt;"",MINIFS(Merchant!$A:$A,Merchant!$C:$C,$G$2),)</f>
        <v/>
      </c>
      <c r="D401" s="12" t="s">
        <f>IF($A401&lt;&gt;"",$K401,)</f>
      </c>
      <c r="E401" s="12" t="str">
        <v/>
      </c>
      <c r="F401" s="11" t="str">
        <f>IF($A401&lt;&gt;"",MAXIFS(Token!$C:$C,Token!$A:$A,$D401),)</f>
        <v/>
      </c>
    </row>
    <row r="402">
      <c r="A402" s="32">
        <f>IF(IFERROR($H402,0)*$J402&gt;0,$L402/86400+DATE(1970,1,1)+IF($L402*1&gt;=$G$5,$G$6,0),)</f>
        <v>0</v>
      </c>
      <c r="B402" s="22" t="e">
        <f>IF($A402&lt;&gt;"",$E402*$F402,)</f>
        <v>#VALUE!</v>
      </c>
      <c r="C402" s="12" t="str">
        <f>IF($A402&lt;&gt;"",MINIFS(Merchant!$A:$A,Merchant!$C:$C,$G$2),)</f>
        <v/>
      </c>
      <c r="D402" s="12" t="s">
        <f>IF($A402&lt;&gt;"",$K402,)</f>
      </c>
      <c r="E402" s="12" t="str">
        <v/>
      </c>
      <c r="F402" s="11" t="str">
        <f>IF($A402&lt;&gt;"",MAXIFS(Token!$C:$C,Token!$A:$A,$D402),)</f>
        <v/>
      </c>
    </row>
    <row r="403">
      <c r="A403" s="32">
        <f>IF(IFERROR($H403,0)*$J403&gt;0,$L403/86400+DATE(1970,1,1)+IF($L403*1&gt;=$G$5,$G$6,0),)</f>
        <v>0</v>
      </c>
      <c r="B403" s="22" t="e">
        <f>IF($A403&lt;&gt;"",$E403*$F403,)</f>
        <v>#VALUE!</v>
      </c>
      <c r="C403" s="12" t="str">
        <f>IF($A403&lt;&gt;"",MINIFS(Merchant!$A:$A,Merchant!$C:$C,$G$2),)</f>
        <v/>
      </c>
      <c r="D403" s="12" t="s">
        <f>IF($A403&lt;&gt;"",$K403,)</f>
      </c>
      <c r="E403" s="12" t="str">
        <v/>
      </c>
      <c r="F403" s="11" t="str">
        <f>IF($A403&lt;&gt;"",MAXIFS(Token!$C:$C,Token!$A:$A,$D403),)</f>
        <v/>
      </c>
    </row>
    <row r="404">
      <c r="A404" s="32">
        <f>IF(IFERROR($H404,0)*$J404&gt;0,$L404/86400+DATE(1970,1,1)+IF($L404*1&gt;=$G$5,$G$6,0),)</f>
        <v>0</v>
      </c>
      <c r="B404" s="22" t="e">
        <f>IF($A404&lt;&gt;"",$E404*$F404,)</f>
        <v>#VALUE!</v>
      </c>
      <c r="C404" s="12" t="str">
        <f>IF($A404&lt;&gt;"",MINIFS(Merchant!$A:$A,Merchant!$C:$C,$G$2),)</f>
        <v/>
      </c>
      <c r="D404" s="12" t="s">
        <f>IF($A404&lt;&gt;"",$K404,)</f>
      </c>
      <c r="E404" s="12" t="str">
        <v/>
      </c>
      <c r="F404" s="11" t="str">
        <f>IF($A404&lt;&gt;"",MAXIFS(Token!$C:$C,Token!$A:$A,$D404),)</f>
        <v/>
      </c>
    </row>
    <row r="405">
      <c r="A405" s="32">
        <f>IF(IFERROR($H405,0)*$J405&gt;0,$L405/86400+DATE(1970,1,1)+IF($L405*1&gt;=$G$5,$G$6,0),)</f>
        <v>0</v>
      </c>
      <c r="B405" s="22" t="e">
        <f>IF($A405&lt;&gt;"",$E405*$F405,)</f>
        <v>#VALUE!</v>
      </c>
      <c r="C405" s="12" t="str">
        <f>IF($A405&lt;&gt;"",MINIFS(Merchant!$A:$A,Merchant!$C:$C,$G$2),)</f>
        <v/>
      </c>
      <c r="D405" s="12" t="s">
        <f>IF($A405&lt;&gt;"",$K405,)</f>
      </c>
      <c r="E405" s="12" t="str">
        <v/>
      </c>
      <c r="F405" s="11" t="str">
        <f>IF($A405&lt;&gt;"",MAXIFS(Token!$C:$C,Token!$A:$A,$D405),)</f>
        <v/>
      </c>
    </row>
    <row r="406">
      <c r="A406" s="32">
        <f>IF(IFERROR($H406,0)*$J406&gt;0,$L406/86400+DATE(1970,1,1)+IF($L406*1&gt;=$G$5,$G$6,0),)</f>
        <v>0</v>
      </c>
      <c r="B406" s="22" t="e">
        <f>IF($A406&lt;&gt;"",$E406*$F406,)</f>
        <v>#VALUE!</v>
      </c>
      <c r="C406" s="12" t="str">
        <f>IF($A406&lt;&gt;"",MINIFS(Merchant!$A:$A,Merchant!$C:$C,$G$2),)</f>
        <v/>
      </c>
      <c r="D406" s="12" t="s">
        <f>IF($A406&lt;&gt;"",$K406,)</f>
      </c>
      <c r="E406" s="12" t="str">
        <v/>
      </c>
      <c r="F406" s="11" t="str">
        <f>IF($A406&lt;&gt;"",MAXIFS(Token!$C:$C,Token!$A:$A,$D406),)</f>
        <v/>
      </c>
    </row>
    <row r="407">
      <c r="A407" s="32">
        <f>IF(IFERROR($H407,0)*$J407&gt;0,$L407/86400+DATE(1970,1,1)+IF($L407*1&gt;=$G$5,$G$6,0),)</f>
        <v>0</v>
      </c>
      <c r="B407" s="22" t="e">
        <f>IF($A407&lt;&gt;"",$E407*$F407,)</f>
        <v>#VALUE!</v>
      </c>
      <c r="C407" s="12" t="str">
        <f>IF($A407&lt;&gt;"",MINIFS(Merchant!$A:$A,Merchant!$C:$C,$G$2),)</f>
        <v/>
      </c>
      <c r="D407" s="12" t="s">
        <f>IF($A407&lt;&gt;"",$K407,)</f>
      </c>
      <c r="E407" s="12" t="str">
        <v/>
      </c>
      <c r="F407" s="11" t="str">
        <f>IF($A407&lt;&gt;"",MAXIFS(Token!$C:$C,Token!$A:$A,$D407),)</f>
        <v/>
      </c>
    </row>
    <row r="408">
      <c r="A408" s="32">
        <f>IF(IFERROR($H408,0)*$J408&gt;0,$L408/86400+DATE(1970,1,1)+IF($L408*1&gt;=$G$5,$G$6,0),)</f>
        <v>0</v>
      </c>
      <c r="B408" s="22" t="e">
        <f>IF($A408&lt;&gt;"",$E408*$F408,)</f>
        <v>#VALUE!</v>
      </c>
      <c r="C408" s="12" t="str">
        <f>IF($A408&lt;&gt;"",MINIFS(Merchant!$A:$A,Merchant!$C:$C,$G$2),)</f>
        <v/>
      </c>
      <c r="D408" s="12" t="s">
        <f>IF($A408&lt;&gt;"",$K408,)</f>
      </c>
      <c r="E408" s="12" t="str">
        <v/>
      </c>
      <c r="F408" s="11" t="str">
        <f>IF($A408&lt;&gt;"",MAXIFS(Token!$C:$C,Token!$A:$A,$D408),)</f>
        <v/>
      </c>
    </row>
    <row r="409">
      <c r="A409" s="32">
        <f>IF(IFERROR($H409,0)*$J409&gt;0,$L409/86400+DATE(1970,1,1)+IF($L409*1&gt;=$G$5,$G$6,0),)</f>
        <v>0</v>
      </c>
      <c r="B409" s="22" t="e">
        <f>IF($A409&lt;&gt;"",$E409*$F409,)</f>
        <v>#VALUE!</v>
      </c>
      <c r="C409" s="12" t="str">
        <f>IF($A409&lt;&gt;"",MINIFS(Merchant!$A:$A,Merchant!$C:$C,$G$2),)</f>
        <v/>
      </c>
      <c r="D409" s="12" t="s">
        <f>IF($A409&lt;&gt;"",$K409,)</f>
      </c>
      <c r="E409" s="12" t="str">
        <v/>
      </c>
      <c r="F409" s="11" t="str">
        <f>IF($A409&lt;&gt;"",MAXIFS(Token!$C:$C,Token!$A:$A,$D409),)</f>
        <v/>
      </c>
    </row>
    <row r="410">
      <c r="A410" s="32">
        <f>IF(IFERROR($H410,0)*$J410&gt;0,$L410/86400+DATE(1970,1,1)+IF($L410*1&gt;=$G$5,$G$6,0),)</f>
        <v>0</v>
      </c>
      <c r="B410" s="22" t="e">
        <f>IF($A410&lt;&gt;"",$E410*$F410,)</f>
        <v>#VALUE!</v>
      </c>
      <c r="C410" s="12" t="str">
        <f>IF($A410&lt;&gt;"",MINIFS(Merchant!$A:$A,Merchant!$C:$C,$G$2),)</f>
        <v/>
      </c>
      <c r="D410" s="12" t="s">
        <f>IF($A410&lt;&gt;"",$K410,)</f>
      </c>
      <c r="E410" s="12" t="str">
        <v/>
      </c>
      <c r="F410" s="11" t="str">
        <f>IF($A410&lt;&gt;"",MAXIFS(Token!$C:$C,Token!$A:$A,$D410),)</f>
        <v/>
      </c>
    </row>
    <row r="411">
      <c r="A411" s="32">
        <f>IF(IFERROR($H411,0)*$J411&gt;0,$L411/86400+DATE(1970,1,1)+IF($L411*1&gt;=$G$5,$G$6,0),)</f>
        <v>0</v>
      </c>
      <c r="B411" s="22" t="e">
        <f>IF($A411&lt;&gt;"",$E411*$F411,)</f>
        <v>#VALUE!</v>
      </c>
      <c r="C411" s="12" t="str">
        <f>IF($A411&lt;&gt;"",MINIFS(Merchant!$A:$A,Merchant!$C:$C,$G$2),)</f>
        <v/>
      </c>
      <c r="D411" s="12" t="s">
        <f>IF($A411&lt;&gt;"",$K411,)</f>
      </c>
      <c r="E411" s="12" t="str">
        <v/>
      </c>
      <c r="F411" s="11" t="str">
        <f>IF($A411&lt;&gt;"",MAXIFS(Token!$C:$C,Token!$A:$A,$D411),)</f>
        <v/>
      </c>
    </row>
    <row r="412">
      <c r="A412" s="32">
        <f>IF(IFERROR($H412,0)*$J412&gt;0,$L412/86400+DATE(1970,1,1)+IF($L412*1&gt;=$G$5,$G$6,0),)</f>
        <v>0</v>
      </c>
      <c r="B412" s="22" t="e">
        <f>IF($A412&lt;&gt;"",$E412*$F412,)</f>
        <v>#VALUE!</v>
      </c>
      <c r="C412" s="12" t="str">
        <f>IF($A412&lt;&gt;"",MINIFS(Merchant!$A:$A,Merchant!$C:$C,$G$2),)</f>
        <v/>
      </c>
      <c r="D412" s="12" t="s">
        <f>IF($A412&lt;&gt;"",$K412,)</f>
      </c>
      <c r="E412" s="12" t="str">
        <v/>
      </c>
      <c r="F412" s="11" t="str">
        <f>IF($A412&lt;&gt;"",MAXIFS(Token!$C:$C,Token!$A:$A,$D412),)</f>
        <v/>
      </c>
    </row>
    <row r="413">
      <c r="A413" s="32">
        <f>IF(IFERROR($H413,0)*$J413&gt;0,$L413/86400+DATE(1970,1,1)+IF($L413*1&gt;=$G$5,$G$6,0),)</f>
        <v>0</v>
      </c>
      <c r="B413" s="22" t="e">
        <f>IF($A413&lt;&gt;"",$E413*$F413,)</f>
        <v>#VALUE!</v>
      </c>
      <c r="C413" s="12" t="str">
        <f>IF($A413&lt;&gt;"",MINIFS(Merchant!$A:$A,Merchant!$C:$C,$G$2),)</f>
        <v/>
      </c>
      <c r="D413" s="12" t="s">
        <f>IF($A413&lt;&gt;"",$K413,)</f>
      </c>
      <c r="E413" s="12" t="str">
        <v/>
      </c>
      <c r="F413" s="11" t="str">
        <f>IF($A413&lt;&gt;"",MAXIFS(Token!$C:$C,Token!$A:$A,$D413),)</f>
        <v/>
      </c>
    </row>
    <row r="414">
      <c r="A414" s="32">
        <f>IF(IFERROR($H414,0)*$J414&gt;0,$L414/86400+DATE(1970,1,1)+IF($L414*1&gt;=$G$5,$G$6,0),)</f>
        <v>0</v>
      </c>
      <c r="B414" s="22" t="e">
        <f>IF($A414&lt;&gt;"",$E414*$F414,)</f>
        <v>#VALUE!</v>
      </c>
      <c r="C414" s="12" t="str">
        <f>IF($A414&lt;&gt;"",MINIFS(Merchant!$A:$A,Merchant!$C:$C,$G$2),)</f>
        <v/>
      </c>
      <c r="D414" s="12" t="s">
        <f>IF($A414&lt;&gt;"",$K414,)</f>
      </c>
      <c r="E414" s="12" t="str">
        <v/>
      </c>
      <c r="F414" s="11" t="str">
        <f>IF($A414&lt;&gt;"",MAXIFS(Token!$C:$C,Token!$A:$A,$D414),)</f>
        <v/>
      </c>
    </row>
    <row r="415">
      <c r="A415" s="32">
        <f>IF(IFERROR($H415,0)*$J415&gt;0,$L415/86400+DATE(1970,1,1)+IF($L415*1&gt;=$G$5,$G$6,0),)</f>
        <v>0</v>
      </c>
      <c r="B415" s="22" t="e">
        <f>IF($A415&lt;&gt;"",$E415*$F415,)</f>
        <v>#VALUE!</v>
      </c>
      <c r="C415" s="12" t="str">
        <f>IF($A415&lt;&gt;"",MINIFS(Merchant!$A:$A,Merchant!$C:$C,$G$2),)</f>
        <v/>
      </c>
      <c r="D415" s="12" t="s">
        <f>IF($A415&lt;&gt;"",$K415,)</f>
      </c>
      <c r="E415" s="12" t="str">
        <v/>
      </c>
      <c r="F415" s="11" t="str">
        <f>IF($A415&lt;&gt;"",MAXIFS(Token!$C:$C,Token!$A:$A,$D415),)</f>
        <v/>
      </c>
    </row>
    <row r="416">
      <c r="A416" s="32">
        <f>IF(IFERROR($H416,0)*$J416&gt;0,$L416/86400+DATE(1970,1,1)+IF($L416*1&gt;=$G$5,$G$6,0),)</f>
        <v>0</v>
      </c>
      <c r="B416" s="22" t="e">
        <f>IF($A416&lt;&gt;"",$E416*$F416,)</f>
        <v>#VALUE!</v>
      </c>
      <c r="C416" s="12" t="str">
        <f>IF($A416&lt;&gt;"",MINIFS(Merchant!$A:$A,Merchant!$C:$C,$G$2),)</f>
        <v/>
      </c>
      <c r="D416" s="12" t="s">
        <f>IF($A416&lt;&gt;"",$K416,)</f>
      </c>
      <c r="E416" s="12" t="str">
        <v/>
      </c>
      <c r="F416" s="11" t="str">
        <f>IF($A416&lt;&gt;"",MAXIFS(Token!$C:$C,Token!$A:$A,$D416),)</f>
        <v/>
      </c>
    </row>
    <row r="417">
      <c r="A417" s="32">
        <f>IF(IFERROR($H417,0)*$J417&gt;0,$L417/86400+DATE(1970,1,1)+IF($L417*1&gt;=$G$5,$G$6,0),)</f>
        <v>0</v>
      </c>
      <c r="B417" s="22" t="e">
        <f>IF($A417&lt;&gt;"",$E417*$F417,)</f>
        <v>#VALUE!</v>
      </c>
      <c r="C417" s="12" t="str">
        <f>IF($A417&lt;&gt;"",MINIFS(Merchant!$A:$A,Merchant!$C:$C,$G$2),)</f>
        <v/>
      </c>
      <c r="D417" s="12" t="s">
        <f>IF($A417&lt;&gt;"",$K417,)</f>
      </c>
      <c r="E417" s="12" t="str">
        <v/>
      </c>
      <c r="F417" s="11" t="str">
        <f>IF($A417&lt;&gt;"",MAXIFS(Token!$C:$C,Token!$A:$A,$D417),)</f>
        <v/>
      </c>
    </row>
    <row r="418">
      <c r="A418" s="32">
        <f>IF(IFERROR($H418,0)*$J418&gt;0,$L418/86400+DATE(1970,1,1)+IF($L418*1&gt;=$G$5,$G$6,0),)</f>
        <v>0</v>
      </c>
      <c r="B418" s="22" t="e">
        <f>IF($A418&lt;&gt;"",$E418*$F418,)</f>
        <v>#VALUE!</v>
      </c>
      <c r="C418" s="12" t="str">
        <f>IF($A418&lt;&gt;"",MINIFS(Merchant!$A:$A,Merchant!$C:$C,$G$2),)</f>
        <v/>
      </c>
      <c r="D418" s="12" t="s">
        <f>IF($A418&lt;&gt;"",$K418,)</f>
      </c>
      <c r="E418" s="12" t="str">
        <v/>
      </c>
      <c r="F418" s="11" t="str">
        <f>IF($A418&lt;&gt;"",MAXIFS(Token!$C:$C,Token!$A:$A,$D418),)</f>
        <v/>
      </c>
    </row>
    <row r="419">
      <c r="A419" s="32">
        <f>IF(IFERROR($H419,0)*$J419&gt;0,$L419/86400+DATE(1970,1,1)+IF($L419*1&gt;=$G$5,$G$6,0),)</f>
        <v>0</v>
      </c>
      <c r="B419" s="22" t="e">
        <f>IF($A419&lt;&gt;"",$E419*$F419,)</f>
        <v>#VALUE!</v>
      </c>
      <c r="C419" s="12" t="str">
        <f>IF($A419&lt;&gt;"",MINIFS(Merchant!$A:$A,Merchant!$C:$C,$G$2),)</f>
        <v/>
      </c>
      <c r="D419" s="12" t="s">
        <f>IF($A419&lt;&gt;"",$K419,)</f>
      </c>
      <c r="E419" s="12" t="str">
        <v/>
      </c>
      <c r="F419" s="11" t="str">
        <f>IF($A419&lt;&gt;"",MAXIFS(Token!$C:$C,Token!$A:$A,$D419),)</f>
        <v/>
      </c>
    </row>
    <row r="420">
      <c r="A420" s="32">
        <f>IF(IFERROR($H420,0)*$J420&gt;0,$L420/86400+DATE(1970,1,1)+IF($L420*1&gt;=$G$5,$G$6,0),)</f>
        <v>0</v>
      </c>
      <c r="B420" s="22" t="e">
        <f>IF($A420&lt;&gt;"",$E420*$F420,)</f>
        <v>#VALUE!</v>
      </c>
      <c r="C420" s="12" t="str">
        <f>IF($A420&lt;&gt;"",MINIFS(Merchant!$A:$A,Merchant!$C:$C,$G$2),)</f>
        <v/>
      </c>
      <c r="D420" s="12" t="s">
        <f>IF($A420&lt;&gt;"",$K420,)</f>
      </c>
      <c r="E420" s="12" t="str">
        <v/>
      </c>
      <c r="F420" s="11" t="str">
        <f>IF($A420&lt;&gt;"",MAXIFS(Token!$C:$C,Token!$A:$A,$D420),)</f>
        <v/>
      </c>
    </row>
    <row r="421">
      <c r="A421" s="32">
        <f>IF(IFERROR($H421,0)*$J421&gt;0,$L421/86400+DATE(1970,1,1)+IF($L421*1&gt;=$G$5,$G$6,0),)</f>
        <v>0</v>
      </c>
      <c r="B421" s="22" t="e">
        <f>IF($A421&lt;&gt;"",$E421*$F421,)</f>
        <v>#VALUE!</v>
      </c>
      <c r="C421" s="12" t="str">
        <f>IF($A421&lt;&gt;"",MINIFS(Merchant!$A:$A,Merchant!$C:$C,$G$2),)</f>
        <v/>
      </c>
      <c r="D421" s="12" t="s">
        <f>IF($A421&lt;&gt;"",$K421,)</f>
      </c>
      <c r="E421" s="12" t="str">
        <v/>
      </c>
      <c r="F421" s="11" t="str">
        <f>IF($A421&lt;&gt;"",MAXIFS(Token!$C:$C,Token!$A:$A,$D421),)</f>
        <v/>
      </c>
    </row>
    <row r="422">
      <c r="A422" s="32">
        <f>IF(IFERROR($H422,0)*$J422&gt;0,$L422/86400+DATE(1970,1,1)+IF($L422*1&gt;=$G$5,$G$6,0),)</f>
        <v>0</v>
      </c>
      <c r="B422" s="22" t="e">
        <f>IF($A422&lt;&gt;"",$E422*$F422,)</f>
        <v>#VALUE!</v>
      </c>
      <c r="C422" s="12" t="str">
        <f>IF($A422&lt;&gt;"",MINIFS(Merchant!$A:$A,Merchant!$C:$C,$G$2),)</f>
        <v/>
      </c>
      <c r="D422" s="12" t="s">
        <f>IF($A422&lt;&gt;"",$K422,)</f>
      </c>
      <c r="E422" s="12" t="str">
        <v/>
      </c>
      <c r="F422" s="11" t="str">
        <f>IF($A422&lt;&gt;"",MAXIFS(Token!$C:$C,Token!$A:$A,$D422),)</f>
        <v/>
      </c>
    </row>
    <row r="423">
      <c r="A423" s="32">
        <f>IF(IFERROR($H423,0)*$J423&gt;0,$L423/86400+DATE(1970,1,1)+IF($L423*1&gt;=$G$5,$G$6,0),)</f>
        <v>0</v>
      </c>
      <c r="B423" s="22" t="e">
        <f>IF($A423&lt;&gt;"",$E423*$F423,)</f>
        <v>#VALUE!</v>
      </c>
      <c r="C423" s="12" t="str">
        <f>IF($A423&lt;&gt;"",MINIFS(Merchant!$A:$A,Merchant!$C:$C,$G$2),)</f>
        <v/>
      </c>
      <c r="D423" s="12" t="s">
        <f>IF($A423&lt;&gt;"",$K423,)</f>
      </c>
      <c r="E423" s="12" t="str">
        <v/>
      </c>
      <c r="F423" s="11" t="str">
        <f>IF($A423&lt;&gt;"",MAXIFS(Token!$C:$C,Token!$A:$A,$D423),)</f>
        <v/>
      </c>
    </row>
    <row r="424">
      <c r="A424" s="32">
        <f>IF(IFERROR($H424,0)*$J424&gt;0,$L424/86400+DATE(1970,1,1)+IF($L424*1&gt;=$G$5,$G$6,0),)</f>
        <v>0</v>
      </c>
      <c r="B424" s="22" t="e">
        <f>IF($A424&lt;&gt;"",$E424*$F424,)</f>
        <v>#VALUE!</v>
      </c>
      <c r="C424" s="12" t="str">
        <f>IF($A424&lt;&gt;"",MINIFS(Merchant!$A:$A,Merchant!$C:$C,$G$2),)</f>
        <v/>
      </c>
      <c r="D424" s="12" t="s">
        <f>IF($A424&lt;&gt;"",$K424,)</f>
      </c>
      <c r="E424" s="12" t="str">
        <v/>
      </c>
      <c r="F424" s="11" t="str">
        <f>IF($A424&lt;&gt;"",MAXIFS(Token!$C:$C,Token!$A:$A,$D424),)</f>
        <v/>
      </c>
    </row>
    <row r="425">
      <c r="A425" s="32">
        <f>IF(IFERROR($H425,0)*$J425&gt;0,$L425/86400+DATE(1970,1,1)+IF($L425*1&gt;=$G$5,$G$6,0),)</f>
        <v>0</v>
      </c>
      <c r="B425" s="22" t="e">
        <f>IF($A425&lt;&gt;"",$E425*$F425,)</f>
        <v>#VALUE!</v>
      </c>
      <c r="C425" s="12" t="str">
        <f>IF($A425&lt;&gt;"",MINIFS(Merchant!$A:$A,Merchant!$C:$C,$G$2),)</f>
        <v/>
      </c>
      <c r="D425" s="12" t="s">
        <f>IF($A425&lt;&gt;"",$K425,)</f>
      </c>
      <c r="E425" s="12" t="str">
        <v/>
      </c>
      <c r="F425" s="11" t="str">
        <f>IF($A425&lt;&gt;"",MAXIFS(Token!$C:$C,Token!$A:$A,$D425),)</f>
        <v/>
      </c>
    </row>
    <row r="426">
      <c r="A426" s="32">
        <f>IF(IFERROR($H426,0)*$J426&gt;0,$L426/86400+DATE(1970,1,1)+IF($L426*1&gt;=$G$5,$G$6,0),)</f>
        <v>0</v>
      </c>
      <c r="B426" s="22" t="e">
        <f>IF($A426&lt;&gt;"",$E426*$F426,)</f>
        <v>#VALUE!</v>
      </c>
      <c r="C426" s="12" t="str">
        <f>IF($A426&lt;&gt;"",MINIFS(Merchant!$A:$A,Merchant!$C:$C,$G$2),)</f>
        <v/>
      </c>
      <c r="D426" s="12" t="s">
        <f>IF($A426&lt;&gt;"",$K426,)</f>
      </c>
      <c r="E426" s="12" t="str">
        <v/>
      </c>
      <c r="F426" s="11" t="str">
        <f>IF($A426&lt;&gt;"",MAXIFS(Token!$C:$C,Token!$A:$A,$D426),)</f>
        <v/>
      </c>
    </row>
    <row r="427">
      <c r="A427" s="32">
        <f>IF(IFERROR($H427,0)*$J427&gt;0,$L427/86400+DATE(1970,1,1)+IF($L427*1&gt;=$G$5,$G$6,0),)</f>
        <v>0</v>
      </c>
      <c r="B427" s="22" t="e">
        <f>IF($A427&lt;&gt;"",$E427*$F427,)</f>
        <v>#VALUE!</v>
      </c>
      <c r="C427" s="12" t="str">
        <f>IF($A427&lt;&gt;"",MINIFS(Merchant!$A:$A,Merchant!$C:$C,$G$2),)</f>
        <v/>
      </c>
      <c r="D427" s="12" t="s">
        <f>IF($A427&lt;&gt;"",$K427,)</f>
      </c>
      <c r="E427" s="12" t="str">
        <v/>
      </c>
      <c r="F427" s="11" t="str">
        <f>IF($A427&lt;&gt;"",MAXIFS(Token!$C:$C,Token!$A:$A,$D427),)</f>
        <v/>
      </c>
    </row>
    <row r="428">
      <c r="A428" s="32">
        <f>IF(IFERROR($H428,0)*$J428&gt;0,$L428/86400+DATE(1970,1,1)+IF($L428*1&gt;=$G$5,$G$6,0),)</f>
        <v>0</v>
      </c>
      <c r="B428" s="22" t="e">
        <f>IF($A428&lt;&gt;"",$E428*$F428,)</f>
        <v>#VALUE!</v>
      </c>
      <c r="C428" s="12" t="str">
        <f>IF($A428&lt;&gt;"",MINIFS(Merchant!$A:$A,Merchant!$C:$C,$G$2),)</f>
        <v/>
      </c>
      <c r="D428" s="12" t="s">
        <f>IF($A428&lt;&gt;"",$K428,)</f>
      </c>
      <c r="E428" s="12" t="str">
        <v/>
      </c>
      <c r="F428" s="11" t="str">
        <f>IF($A428&lt;&gt;"",MAXIFS(Token!$C:$C,Token!$A:$A,$D428),)</f>
        <v/>
      </c>
    </row>
    <row r="429">
      <c r="A429" s="32">
        <f>IF(IFERROR($H429,0)*$J429&gt;0,$L429/86400+DATE(1970,1,1)+IF($L429*1&gt;=$G$5,$G$6,0),)</f>
        <v>0</v>
      </c>
      <c r="B429" s="22" t="e">
        <f>IF($A429&lt;&gt;"",$E429*$F429,)</f>
        <v>#VALUE!</v>
      </c>
      <c r="C429" s="12" t="str">
        <f>IF($A429&lt;&gt;"",MINIFS(Merchant!$A:$A,Merchant!$C:$C,$G$2),)</f>
        <v/>
      </c>
      <c r="D429" s="12" t="s">
        <f>IF($A429&lt;&gt;"",$K429,)</f>
      </c>
      <c r="E429" s="12" t="str">
        <v/>
      </c>
      <c r="F429" s="11" t="str">
        <f>IF($A429&lt;&gt;"",MAXIFS(Token!$C:$C,Token!$A:$A,$D429),)</f>
        <v/>
      </c>
    </row>
    <row r="430">
      <c r="A430" s="32">
        <f>IF(IFERROR($H430,0)*$J430&gt;0,$L430/86400+DATE(1970,1,1)+IF($L430*1&gt;=$G$5,$G$6,0),)</f>
        <v>0</v>
      </c>
      <c r="B430" s="22" t="e">
        <f>IF($A430&lt;&gt;"",$E430*$F430,)</f>
        <v>#VALUE!</v>
      </c>
      <c r="C430" s="12" t="str">
        <f>IF($A430&lt;&gt;"",MINIFS(Merchant!$A:$A,Merchant!$C:$C,$G$2),)</f>
        <v/>
      </c>
      <c r="D430" s="12" t="s">
        <f>IF($A430&lt;&gt;"",$K430,)</f>
      </c>
      <c r="E430" s="12" t="str">
        <v/>
      </c>
      <c r="F430" s="11" t="str">
        <f>IF($A430&lt;&gt;"",MAXIFS(Token!$C:$C,Token!$A:$A,$D430),)</f>
        <v/>
      </c>
    </row>
    <row r="431">
      <c r="A431" s="32">
        <f>IF(IFERROR($H431,0)*$J431&gt;0,$L431/86400+DATE(1970,1,1)+IF($L431*1&gt;=$G$5,$G$6,0),)</f>
        <v>0</v>
      </c>
      <c r="B431" s="22" t="e">
        <f>IF($A431&lt;&gt;"",$E431*$F431,)</f>
        <v>#VALUE!</v>
      </c>
      <c r="C431" s="12" t="str">
        <f>IF($A431&lt;&gt;"",MINIFS(Merchant!$A:$A,Merchant!$C:$C,$G$2),)</f>
        <v/>
      </c>
      <c r="D431" s="12" t="s">
        <f>IF($A431&lt;&gt;"",$K431,)</f>
      </c>
      <c r="E431" s="12" t="str">
        <v/>
      </c>
      <c r="F431" s="11" t="str">
        <f>IF($A431&lt;&gt;"",MAXIFS(Token!$C:$C,Token!$A:$A,$D431),)</f>
        <v/>
      </c>
    </row>
    <row r="432">
      <c r="A432" s="32">
        <f>IF(IFERROR($H432,0)*$J432&gt;0,$L432/86400+DATE(1970,1,1)+IF($L432*1&gt;=$G$5,$G$6,0),)</f>
        <v>0</v>
      </c>
      <c r="B432" s="22" t="e">
        <f>IF($A432&lt;&gt;"",$E432*$F432,)</f>
        <v>#VALUE!</v>
      </c>
      <c r="C432" s="12" t="str">
        <f>IF($A432&lt;&gt;"",MINIFS(Merchant!$A:$A,Merchant!$C:$C,$G$2),)</f>
        <v/>
      </c>
      <c r="D432" s="12" t="s">
        <f>IF($A432&lt;&gt;"",$K432,)</f>
      </c>
      <c r="E432" s="12" t="str">
        <v/>
      </c>
      <c r="F432" s="11" t="str">
        <f>IF($A432&lt;&gt;"",MAXIFS(Token!$C:$C,Token!$A:$A,$D432),)</f>
        <v/>
      </c>
    </row>
    <row r="433">
      <c r="A433" s="32">
        <f>IF(IFERROR($H433,0)*$J433&gt;0,$L433/86400+DATE(1970,1,1)+IF($L433*1&gt;=$G$5,$G$6,0),)</f>
        <v>0</v>
      </c>
      <c r="B433" s="22" t="e">
        <f>IF($A433&lt;&gt;"",$E433*$F433,)</f>
        <v>#VALUE!</v>
      </c>
      <c r="C433" s="12" t="str">
        <f>IF($A433&lt;&gt;"",MINIFS(Merchant!$A:$A,Merchant!$C:$C,$G$2),)</f>
        <v/>
      </c>
      <c r="D433" s="12" t="s">
        <f>IF($A433&lt;&gt;"",$K433,)</f>
      </c>
      <c r="E433" s="12" t="str">
        <v/>
      </c>
      <c r="F433" s="11" t="str">
        <f>IF($A433&lt;&gt;"",MAXIFS(Token!$C:$C,Token!$A:$A,$D433),)</f>
        <v/>
      </c>
    </row>
    <row r="434">
      <c r="A434" s="32">
        <f>IF(IFERROR($H434,0)*$J434&gt;0,$L434/86400+DATE(1970,1,1)+IF($L434*1&gt;=$G$5,$G$6,0),)</f>
        <v>0</v>
      </c>
      <c r="B434" s="22" t="e">
        <f>IF($A434&lt;&gt;"",$E434*$F434,)</f>
        <v>#VALUE!</v>
      </c>
      <c r="C434" s="12" t="str">
        <f>IF($A434&lt;&gt;"",MINIFS(Merchant!$A:$A,Merchant!$C:$C,$G$2),)</f>
        <v/>
      </c>
      <c r="D434" s="12" t="s">
        <f>IF($A434&lt;&gt;"",$K434,)</f>
      </c>
      <c r="E434" s="12" t="str">
        <v/>
      </c>
      <c r="F434" s="11" t="str">
        <f>IF($A434&lt;&gt;"",MAXIFS(Token!$C:$C,Token!$A:$A,$D434),)</f>
        <v/>
      </c>
    </row>
    <row r="435">
      <c r="A435" s="32">
        <f>IF(IFERROR($H435,0)*$J435&gt;0,$L435/86400+DATE(1970,1,1)+IF($L435*1&gt;=$G$5,$G$6,0),)</f>
        <v>0</v>
      </c>
      <c r="B435" s="22" t="e">
        <f>IF($A435&lt;&gt;"",$E435*$F435,)</f>
        <v>#VALUE!</v>
      </c>
      <c r="C435" s="12" t="str">
        <f>IF($A435&lt;&gt;"",MINIFS(Merchant!$A:$A,Merchant!$C:$C,$G$2),)</f>
        <v/>
      </c>
      <c r="D435" s="12" t="s">
        <f>IF($A435&lt;&gt;"",$K435,)</f>
      </c>
      <c r="E435" s="12" t="str">
        <v/>
      </c>
      <c r="F435" s="11" t="str">
        <f>IF($A435&lt;&gt;"",MAXIFS(Token!$C:$C,Token!$A:$A,$D435),)</f>
        <v/>
      </c>
    </row>
    <row r="436">
      <c r="A436" s="32">
        <f>IF(IFERROR($H436,0)*$J436&gt;0,$L436/86400+DATE(1970,1,1)+IF($L436*1&gt;=$G$5,$G$6,0),)</f>
        <v>0</v>
      </c>
      <c r="B436" s="22" t="e">
        <f>IF($A436&lt;&gt;"",$E436*$F436,)</f>
        <v>#VALUE!</v>
      </c>
      <c r="C436" s="12" t="str">
        <f>IF($A436&lt;&gt;"",MINIFS(Merchant!$A:$A,Merchant!$C:$C,$G$2),)</f>
        <v/>
      </c>
      <c r="D436" s="12" t="s">
        <f>IF($A436&lt;&gt;"",$K436,)</f>
      </c>
      <c r="E436" s="12" t="str">
        <v/>
      </c>
      <c r="F436" s="11" t="str">
        <f>IF($A436&lt;&gt;"",MAXIFS(Token!$C:$C,Token!$A:$A,$D436),)</f>
        <v/>
      </c>
    </row>
    <row r="437">
      <c r="A437" s="32">
        <f>IF(IFERROR($H437,0)*$J437&gt;0,$L437/86400+DATE(1970,1,1)+IF($L437*1&gt;=$G$5,$G$6,0),)</f>
        <v>0</v>
      </c>
      <c r="B437" s="22" t="e">
        <f>IF($A437&lt;&gt;"",$E437*$F437,)</f>
        <v>#VALUE!</v>
      </c>
      <c r="C437" s="12" t="str">
        <f>IF($A437&lt;&gt;"",MINIFS(Merchant!$A:$A,Merchant!$C:$C,$G$2),)</f>
        <v/>
      </c>
      <c r="D437" s="12" t="s">
        <f>IF($A437&lt;&gt;"",$K437,)</f>
      </c>
      <c r="E437" s="12" t="str">
        <v/>
      </c>
      <c r="F437" s="11" t="str">
        <f>IF($A437&lt;&gt;"",MAXIFS(Token!$C:$C,Token!$A:$A,$D437),)</f>
        <v/>
      </c>
    </row>
    <row r="438">
      <c r="A438" s="32">
        <f>IF(IFERROR($H438,0)*$J438&gt;0,$L438/86400+DATE(1970,1,1)+IF($L438*1&gt;=$G$5,$G$6,0),)</f>
        <v>0</v>
      </c>
      <c r="B438" s="22" t="e">
        <f>IF($A438&lt;&gt;"",$E438*$F438,)</f>
        <v>#VALUE!</v>
      </c>
      <c r="C438" s="12" t="str">
        <f>IF($A438&lt;&gt;"",MINIFS(Merchant!$A:$A,Merchant!$C:$C,$G$2),)</f>
        <v/>
      </c>
      <c r="D438" s="12" t="s">
        <f>IF($A438&lt;&gt;"",$K438,)</f>
      </c>
      <c r="E438" s="12" t="str">
        <v/>
      </c>
      <c r="F438" s="11" t="str">
        <f>IF($A438&lt;&gt;"",MAXIFS(Token!$C:$C,Token!$A:$A,$D438),)</f>
        <v/>
      </c>
    </row>
    <row r="439">
      <c r="A439" s="32">
        <f>IF(IFERROR($H439,0)*$J439&gt;0,$L439/86400+DATE(1970,1,1)+IF($L439*1&gt;=$G$5,$G$6,0),)</f>
        <v>0</v>
      </c>
      <c r="B439" s="22" t="e">
        <f>IF($A439&lt;&gt;"",$E439*$F439,)</f>
        <v>#VALUE!</v>
      </c>
      <c r="C439" s="12" t="str">
        <f>IF($A439&lt;&gt;"",MINIFS(Merchant!$A:$A,Merchant!$C:$C,$G$2),)</f>
        <v/>
      </c>
      <c r="D439" s="12" t="s">
        <f>IF($A439&lt;&gt;"",$K439,)</f>
      </c>
      <c r="E439" s="12" t="str">
        <v/>
      </c>
      <c r="F439" s="11" t="str">
        <f>IF($A439&lt;&gt;"",MAXIFS(Token!$C:$C,Token!$A:$A,$D439),)</f>
        <v/>
      </c>
    </row>
    <row r="440">
      <c r="A440" s="32">
        <f>IF(IFERROR($H440,0)*$J440&gt;0,$L440/86400+DATE(1970,1,1)+IF($L440*1&gt;=$G$5,$G$6,0),)</f>
        <v>0</v>
      </c>
      <c r="B440" s="22" t="e">
        <f>IF($A440&lt;&gt;"",$E440*$F440,)</f>
        <v>#VALUE!</v>
      </c>
      <c r="C440" s="12" t="str">
        <f>IF($A440&lt;&gt;"",MINIFS(Merchant!$A:$A,Merchant!$C:$C,$G$2),)</f>
        <v/>
      </c>
      <c r="D440" s="12" t="s">
        <f>IF($A440&lt;&gt;"",$K440,)</f>
      </c>
      <c r="E440" s="12" t="str">
        <v/>
      </c>
      <c r="F440" s="11" t="str">
        <f>IF($A440&lt;&gt;"",MAXIFS(Token!$C:$C,Token!$A:$A,$D440),)</f>
        <v/>
      </c>
    </row>
    <row r="441">
      <c r="A441" s="32">
        <f>IF(IFERROR($H441,0)*$J441&gt;0,$L441/86400+DATE(1970,1,1)+IF($L441*1&gt;=$G$5,$G$6,0),)</f>
        <v>0</v>
      </c>
      <c r="B441" s="22" t="e">
        <f>IF($A441&lt;&gt;"",$E441*$F441,)</f>
        <v>#VALUE!</v>
      </c>
      <c r="C441" s="12" t="str">
        <f>IF($A441&lt;&gt;"",MINIFS(Merchant!$A:$A,Merchant!$C:$C,$G$2),)</f>
        <v/>
      </c>
      <c r="D441" s="12" t="s">
        <f>IF($A441&lt;&gt;"",$K441,)</f>
      </c>
      <c r="E441" s="12" t="str">
        <v/>
      </c>
      <c r="F441" s="11" t="str">
        <f>IF($A441&lt;&gt;"",MAXIFS(Token!$C:$C,Token!$A:$A,$D441),)</f>
        <v/>
      </c>
    </row>
    <row r="442">
      <c r="A442" s="32">
        <f>IF(IFERROR($H442,0)*$J442&gt;0,$L442/86400+DATE(1970,1,1)+IF($L442*1&gt;=$G$5,$G$6,0),)</f>
        <v>0</v>
      </c>
      <c r="B442" s="22" t="e">
        <f>IF($A442&lt;&gt;"",$E442*$F442,)</f>
        <v>#VALUE!</v>
      </c>
      <c r="C442" s="12" t="str">
        <f>IF($A442&lt;&gt;"",MINIFS(Merchant!$A:$A,Merchant!$C:$C,$G$2),)</f>
        <v/>
      </c>
      <c r="D442" s="12" t="s">
        <f>IF($A442&lt;&gt;"",$K442,)</f>
      </c>
      <c r="E442" s="12" t="str">
        <v/>
      </c>
      <c r="F442" s="11" t="str">
        <f>IF($A442&lt;&gt;"",MAXIFS(Token!$C:$C,Token!$A:$A,$D442),)</f>
        <v/>
      </c>
    </row>
    <row r="443">
      <c r="A443" s="32">
        <f>IF(IFERROR($H443,0)*$J443&gt;0,$L443/86400+DATE(1970,1,1)+IF($L443*1&gt;=$G$5,$G$6,0),)</f>
        <v>0</v>
      </c>
      <c r="B443" s="22" t="e">
        <f>IF($A443&lt;&gt;"",$E443*$F443,)</f>
        <v>#VALUE!</v>
      </c>
      <c r="C443" s="12" t="str">
        <f>IF($A443&lt;&gt;"",MINIFS(Merchant!$A:$A,Merchant!$C:$C,$G$2),)</f>
        <v/>
      </c>
      <c r="D443" s="12" t="s">
        <f>IF($A443&lt;&gt;"",$K443,)</f>
      </c>
      <c r="E443" s="12" t="str">
        <v/>
      </c>
      <c r="F443" s="11" t="str">
        <f>IF($A443&lt;&gt;"",MAXIFS(Token!$C:$C,Token!$A:$A,$D443),)</f>
        <v/>
      </c>
    </row>
    <row r="444">
      <c r="A444" s="32">
        <f>IF(IFERROR($H444,0)*$J444&gt;0,$L444/86400+DATE(1970,1,1)+IF($L444*1&gt;=$G$5,$G$6,0),)</f>
        <v>0</v>
      </c>
      <c r="B444" s="22" t="e">
        <f>IF($A444&lt;&gt;"",$E444*$F444,)</f>
        <v>#VALUE!</v>
      </c>
      <c r="C444" s="12" t="str">
        <f>IF($A444&lt;&gt;"",MINIFS(Merchant!$A:$A,Merchant!$C:$C,$G$2),)</f>
        <v/>
      </c>
      <c r="D444" s="12" t="s">
        <f>IF($A444&lt;&gt;"",$K444,)</f>
      </c>
      <c r="E444" s="12" t="str">
        <v/>
      </c>
      <c r="F444" s="11" t="str">
        <f>IF($A444&lt;&gt;"",MAXIFS(Token!$C:$C,Token!$A:$A,$D444),)</f>
        <v/>
      </c>
    </row>
    <row r="445">
      <c r="A445" s="32">
        <f>IF(IFERROR($H445,0)*$J445&gt;0,$L445/86400+DATE(1970,1,1)+IF($L445*1&gt;=$G$5,$G$6,0),)</f>
        <v>0</v>
      </c>
      <c r="B445" s="22" t="e">
        <f>IF($A445&lt;&gt;"",$E445*$F445,)</f>
        <v>#VALUE!</v>
      </c>
      <c r="C445" s="12" t="str">
        <f>IF($A445&lt;&gt;"",MINIFS(Merchant!$A:$A,Merchant!$C:$C,$G$2),)</f>
        <v/>
      </c>
      <c r="D445" s="12" t="s">
        <f>IF($A445&lt;&gt;"",$K445,)</f>
      </c>
      <c r="E445" s="12" t="str">
        <v/>
      </c>
      <c r="F445" s="11" t="str">
        <f>IF($A445&lt;&gt;"",MAXIFS(Token!$C:$C,Token!$A:$A,$D445),)</f>
        <v/>
      </c>
    </row>
    <row r="446">
      <c r="A446" s="32">
        <f>IF(IFERROR($H446,0)*$J446&gt;0,$L446/86400+DATE(1970,1,1)+IF($L446*1&gt;=$G$5,$G$6,0),)</f>
        <v>0</v>
      </c>
      <c r="B446" s="22" t="e">
        <f>IF($A446&lt;&gt;"",$E446*$F446,)</f>
        <v>#VALUE!</v>
      </c>
      <c r="C446" s="12" t="str">
        <f>IF($A446&lt;&gt;"",MINIFS(Merchant!$A:$A,Merchant!$C:$C,$G$2),)</f>
        <v/>
      </c>
      <c r="D446" s="12" t="s">
        <f>IF($A446&lt;&gt;"",$K446,)</f>
      </c>
      <c r="E446" s="12" t="str">
        <v/>
      </c>
      <c r="F446" s="11" t="str">
        <f>IF($A446&lt;&gt;"",MAXIFS(Token!$C:$C,Token!$A:$A,$D446),)</f>
        <v/>
      </c>
    </row>
    <row r="447">
      <c r="A447" s="32">
        <f>IF(IFERROR($H447,0)*$J447&gt;0,$L447/86400+DATE(1970,1,1)+IF($L447*1&gt;=$G$5,$G$6,0),)</f>
        <v>0</v>
      </c>
      <c r="B447" s="22" t="e">
        <f>IF($A447&lt;&gt;"",$E447*$F447,)</f>
        <v>#VALUE!</v>
      </c>
      <c r="C447" s="12" t="str">
        <f>IF($A447&lt;&gt;"",MINIFS(Merchant!$A:$A,Merchant!$C:$C,$G$2),)</f>
        <v/>
      </c>
      <c r="D447" s="12" t="s">
        <f>IF($A447&lt;&gt;"",$K447,)</f>
      </c>
      <c r="E447" s="12" t="str">
        <v/>
      </c>
      <c r="F447" s="11" t="str">
        <f>IF($A447&lt;&gt;"",MAXIFS(Token!$C:$C,Token!$A:$A,$D447),)</f>
        <v/>
      </c>
    </row>
    <row r="448">
      <c r="A448" s="32">
        <f>IF(IFERROR($H448,0)*$J448&gt;0,$L448/86400+DATE(1970,1,1)+IF($L448*1&gt;=$G$5,$G$6,0),)</f>
        <v>0</v>
      </c>
      <c r="B448" s="22" t="e">
        <f>IF($A448&lt;&gt;"",$E448*$F448,)</f>
        <v>#VALUE!</v>
      </c>
      <c r="C448" s="12" t="str">
        <f>IF($A448&lt;&gt;"",MINIFS(Merchant!$A:$A,Merchant!$C:$C,$G$2),)</f>
        <v/>
      </c>
      <c r="D448" s="12" t="s">
        <f>IF($A448&lt;&gt;"",$K448,)</f>
      </c>
      <c r="E448" s="12" t="str">
        <v/>
      </c>
      <c r="F448" s="11" t="str">
        <f>IF($A448&lt;&gt;"",MAXIFS(Token!$C:$C,Token!$A:$A,$D448),)</f>
        <v/>
      </c>
    </row>
    <row r="449">
      <c r="A449" s="32">
        <f>IF(IFERROR($H449,0)*$J449&gt;0,$L449/86400+DATE(1970,1,1)+IF($L449*1&gt;=$G$5,$G$6,0),)</f>
        <v>0</v>
      </c>
      <c r="B449" s="22" t="e">
        <f>IF($A449&lt;&gt;"",$E449*$F449,)</f>
        <v>#VALUE!</v>
      </c>
      <c r="C449" s="12" t="str">
        <f>IF($A449&lt;&gt;"",MINIFS(Merchant!$A:$A,Merchant!$C:$C,$G$2),)</f>
        <v/>
      </c>
      <c r="D449" s="12" t="s">
        <f>IF($A449&lt;&gt;"",$K449,)</f>
      </c>
      <c r="E449" s="12" t="str">
        <v/>
      </c>
      <c r="F449" s="11" t="str">
        <f>IF($A449&lt;&gt;"",MAXIFS(Token!$C:$C,Token!$A:$A,$D449),)</f>
        <v/>
      </c>
    </row>
    <row r="450">
      <c r="A450" s="32">
        <f>IF(IFERROR($H450,0)*$J450&gt;0,$L450/86400+DATE(1970,1,1)+IF($L450*1&gt;=$G$5,$G$6,0),)</f>
        <v>0</v>
      </c>
      <c r="B450" s="22" t="e">
        <f>IF($A450&lt;&gt;"",$E450*$F450,)</f>
        <v>#VALUE!</v>
      </c>
      <c r="C450" s="12" t="str">
        <f>IF($A450&lt;&gt;"",MINIFS(Merchant!$A:$A,Merchant!$C:$C,$G$2),)</f>
        <v/>
      </c>
      <c r="D450" s="12" t="s">
        <f>IF($A450&lt;&gt;"",$K450,)</f>
      </c>
      <c r="E450" s="12" t="str">
        <v/>
      </c>
      <c r="F450" s="11" t="str">
        <f>IF($A450&lt;&gt;"",MAXIFS(Token!$C:$C,Token!$A:$A,$D450),)</f>
        <v/>
      </c>
    </row>
    <row r="451">
      <c r="A451" s="32">
        <f>IF(IFERROR($H451,0)*$J451&gt;0,$L451/86400+DATE(1970,1,1)+IF($L451*1&gt;=$G$5,$G$6,0),)</f>
        <v>0</v>
      </c>
      <c r="B451" s="22" t="e">
        <f>IF($A451&lt;&gt;"",$E451*$F451,)</f>
        <v>#VALUE!</v>
      </c>
      <c r="C451" s="12" t="str">
        <f>IF($A451&lt;&gt;"",MINIFS(Merchant!$A:$A,Merchant!$C:$C,$G$2),)</f>
        <v/>
      </c>
      <c r="D451" s="12" t="s">
        <f>IF($A451&lt;&gt;"",$K451,)</f>
      </c>
      <c r="E451" s="12" t="str">
        <v/>
      </c>
      <c r="F451" s="11" t="str">
        <f>IF($A451&lt;&gt;"",MAXIFS(Token!$C:$C,Token!$A:$A,$D451),)</f>
        <v/>
      </c>
    </row>
    <row r="452">
      <c r="A452" s="32">
        <f>IF(IFERROR($H452,0)*$J452&gt;0,$L452/86400+DATE(1970,1,1)+IF($L452*1&gt;=$G$5,$G$6,0),)</f>
        <v>0</v>
      </c>
      <c r="B452" s="22" t="e">
        <f>IF($A452&lt;&gt;"",$E452*$F452,)</f>
        <v>#VALUE!</v>
      </c>
      <c r="C452" s="12" t="str">
        <f>IF($A452&lt;&gt;"",MINIFS(Merchant!$A:$A,Merchant!$C:$C,$G$2),)</f>
        <v/>
      </c>
      <c r="D452" s="12" t="s">
        <f>IF($A452&lt;&gt;"",$K452,)</f>
      </c>
      <c r="E452" s="12" t="str">
        <v/>
      </c>
      <c r="F452" s="11" t="str">
        <f>IF($A452&lt;&gt;"",MAXIFS(Token!$C:$C,Token!$A:$A,$D452),)</f>
        <v/>
      </c>
    </row>
    <row r="453">
      <c r="A453" s="32">
        <f>IF(IFERROR($H453,0)*$J453&gt;0,$L453/86400+DATE(1970,1,1)+IF($L453*1&gt;=$G$5,$G$6,0),)</f>
        <v>0</v>
      </c>
      <c r="B453" s="22" t="e">
        <f>IF($A453&lt;&gt;"",$E453*$F453,)</f>
        <v>#VALUE!</v>
      </c>
      <c r="C453" s="12" t="str">
        <f>IF($A453&lt;&gt;"",MINIFS(Merchant!$A:$A,Merchant!$C:$C,$G$2),)</f>
        <v/>
      </c>
      <c r="D453" s="12" t="s">
        <f>IF($A453&lt;&gt;"",$K453,)</f>
      </c>
      <c r="E453" s="12" t="str">
        <v/>
      </c>
      <c r="F453" s="11" t="str">
        <f>IF($A453&lt;&gt;"",MAXIFS(Token!$C:$C,Token!$A:$A,$D453),)</f>
        <v/>
      </c>
    </row>
    <row r="454">
      <c r="A454" s="32">
        <f>IF(IFERROR($H454,0)*$J454&gt;0,$L454/86400+DATE(1970,1,1)+IF($L454*1&gt;=$G$5,$G$6,0),)</f>
        <v>0</v>
      </c>
      <c r="B454" s="22" t="e">
        <f>IF($A454&lt;&gt;"",$E454*$F454,)</f>
        <v>#VALUE!</v>
      </c>
      <c r="C454" s="12" t="str">
        <f>IF($A454&lt;&gt;"",MINIFS(Merchant!$A:$A,Merchant!$C:$C,$G$2),)</f>
        <v/>
      </c>
      <c r="D454" s="12" t="s">
        <f>IF($A454&lt;&gt;"",$K454,)</f>
      </c>
      <c r="E454" s="12" t="str">
        <v/>
      </c>
      <c r="F454" s="11" t="str">
        <f>IF($A454&lt;&gt;"",MAXIFS(Token!$C:$C,Token!$A:$A,$D454),)</f>
        <v/>
      </c>
    </row>
    <row r="455">
      <c r="A455" s="32">
        <f>IF(IFERROR($H455,0)*$J455&gt;0,$L455/86400+DATE(1970,1,1)+IF($L455*1&gt;=$G$5,$G$6,0),)</f>
        <v>0</v>
      </c>
      <c r="B455" s="22" t="e">
        <f>IF($A455&lt;&gt;"",$E455*$F455,)</f>
        <v>#VALUE!</v>
      </c>
      <c r="C455" s="12" t="str">
        <f>IF($A455&lt;&gt;"",MINIFS(Merchant!$A:$A,Merchant!$C:$C,$G$2),)</f>
        <v/>
      </c>
      <c r="D455" s="12" t="s">
        <f>IF($A455&lt;&gt;"",$K455,)</f>
      </c>
      <c r="E455" s="12" t="str">
        <v/>
      </c>
      <c r="F455" s="11" t="str">
        <f>IF($A455&lt;&gt;"",MAXIFS(Token!$C:$C,Token!$A:$A,$D455),)</f>
        <v/>
      </c>
    </row>
    <row r="456">
      <c r="A456" s="32">
        <f>IF(IFERROR($H456,0)*$J456&gt;0,$L456/86400+DATE(1970,1,1)+IF($L456*1&gt;=$G$5,$G$6,0),)</f>
        <v>0</v>
      </c>
      <c r="B456" s="22" t="e">
        <f>IF($A456&lt;&gt;"",$E456*$F456,)</f>
        <v>#VALUE!</v>
      </c>
      <c r="C456" s="12" t="str">
        <f>IF($A456&lt;&gt;"",MINIFS(Merchant!$A:$A,Merchant!$C:$C,$G$2),)</f>
        <v/>
      </c>
      <c r="D456" s="12" t="s">
        <f>IF($A456&lt;&gt;"",$K456,)</f>
      </c>
      <c r="E456" s="12" t="str">
        <v/>
      </c>
      <c r="F456" s="11" t="str">
        <f>IF($A456&lt;&gt;"",MAXIFS(Token!$C:$C,Token!$A:$A,$D456),)</f>
        <v/>
      </c>
    </row>
    <row r="457">
      <c r="A457" s="32">
        <f>IF(IFERROR($H457,0)*$J457&gt;0,$L457/86400+DATE(1970,1,1)+IF($L457*1&gt;=$G$5,$G$6,0),)</f>
        <v>0</v>
      </c>
      <c r="B457" s="22" t="e">
        <f>IF($A457&lt;&gt;"",$E457*$F457,)</f>
        <v>#VALUE!</v>
      </c>
      <c r="C457" s="12" t="str">
        <f>IF($A457&lt;&gt;"",MINIFS(Merchant!$A:$A,Merchant!$C:$C,$G$2),)</f>
        <v/>
      </c>
      <c r="D457" s="12" t="s">
        <f>IF($A457&lt;&gt;"",$K457,)</f>
      </c>
      <c r="E457" s="12" t="str">
        <v/>
      </c>
      <c r="F457" s="11" t="str">
        <f>IF($A457&lt;&gt;"",MAXIFS(Token!$C:$C,Token!$A:$A,$D457),)</f>
        <v/>
      </c>
    </row>
    <row r="458">
      <c r="A458" s="32">
        <f>IF(IFERROR($H458,0)*$J458&gt;0,$L458/86400+DATE(1970,1,1)+IF($L458*1&gt;=$G$5,$G$6,0),)</f>
        <v>0</v>
      </c>
      <c r="B458" s="22" t="e">
        <f>IF($A458&lt;&gt;"",$E458*$F458,)</f>
        <v>#VALUE!</v>
      </c>
      <c r="C458" s="12" t="str">
        <f>IF($A458&lt;&gt;"",MINIFS(Merchant!$A:$A,Merchant!$C:$C,$G$2),)</f>
        <v/>
      </c>
      <c r="D458" s="12" t="s">
        <f>IF($A458&lt;&gt;"",$K458,)</f>
      </c>
      <c r="E458" s="12" t="str">
        <v/>
      </c>
      <c r="F458" s="11" t="str">
        <f>IF($A458&lt;&gt;"",MAXIFS(Token!$C:$C,Token!$A:$A,$D458),)</f>
        <v/>
      </c>
    </row>
    <row r="459">
      <c r="A459" s="32">
        <f>IF(IFERROR($H459,0)*$J459&gt;0,$L459/86400+DATE(1970,1,1)+IF($L459*1&gt;=$G$5,$G$6,0),)</f>
        <v>0</v>
      </c>
      <c r="B459" s="22" t="e">
        <f>IF($A459&lt;&gt;"",$E459*$F459,)</f>
        <v>#VALUE!</v>
      </c>
      <c r="C459" s="12" t="str">
        <f>IF($A459&lt;&gt;"",MINIFS(Merchant!$A:$A,Merchant!$C:$C,$G$2),)</f>
        <v/>
      </c>
      <c r="D459" s="12" t="s">
        <f>IF($A459&lt;&gt;"",$K459,)</f>
      </c>
      <c r="E459" s="12" t="str">
        <v/>
      </c>
      <c r="F459" s="11" t="str">
        <f>IF($A459&lt;&gt;"",MAXIFS(Token!$C:$C,Token!$A:$A,$D459),)</f>
        <v/>
      </c>
    </row>
    <row r="460">
      <c r="A460" s="32">
        <f>IF(IFERROR($H460,0)*$J460&gt;0,$L460/86400+DATE(1970,1,1)+IF($L460*1&gt;=$G$5,$G$6,0),)</f>
        <v>0</v>
      </c>
      <c r="B460" s="22" t="e">
        <f>IF($A460&lt;&gt;"",$E460*$F460,)</f>
        <v>#VALUE!</v>
      </c>
      <c r="C460" s="12" t="str">
        <f>IF($A460&lt;&gt;"",MINIFS(Merchant!$A:$A,Merchant!$C:$C,$G$2),)</f>
        <v/>
      </c>
      <c r="D460" s="12" t="s">
        <f>IF($A460&lt;&gt;"",$K460,)</f>
      </c>
      <c r="E460" s="12" t="str">
        <v/>
      </c>
      <c r="F460" s="11" t="str">
        <f>IF($A460&lt;&gt;"",MAXIFS(Token!$C:$C,Token!$A:$A,$D460),)</f>
        <v/>
      </c>
    </row>
    <row r="461">
      <c r="A461" s="32">
        <f>IF(IFERROR($H461,0)*$J461&gt;0,$L461/86400+DATE(1970,1,1)+IF($L461*1&gt;=$G$5,$G$6,0),)</f>
        <v>0</v>
      </c>
      <c r="B461" s="22" t="e">
        <f>IF($A461&lt;&gt;"",$E461*$F461,)</f>
        <v>#VALUE!</v>
      </c>
      <c r="C461" s="12" t="str">
        <f>IF($A461&lt;&gt;"",MINIFS(Merchant!$A:$A,Merchant!$C:$C,$G$2),)</f>
        <v/>
      </c>
      <c r="D461" s="12" t="s">
        <f>IF($A461&lt;&gt;"",$K461,)</f>
      </c>
      <c r="E461" s="12" t="str">
        <v/>
      </c>
      <c r="F461" s="11" t="str">
        <f>IF($A461&lt;&gt;"",MAXIFS(Token!$C:$C,Token!$A:$A,$D461),)</f>
        <v/>
      </c>
    </row>
    <row r="462">
      <c r="A462" s="32">
        <f>IF(IFERROR($H462,0)*$J462&gt;0,$L462/86400+DATE(1970,1,1)+IF($L462*1&gt;=$G$5,$G$6,0),)</f>
        <v>0</v>
      </c>
      <c r="B462" s="22" t="e">
        <f>IF($A462&lt;&gt;"",$E462*$F462,)</f>
        <v>#VALUE!</v>
      </c>
      <c r="C462" s="12" t="str">
        <f>IF($A462&lt;&gt;"",MINIFS(Merchant!$A:$A,Merchant!$C:$C,$G$2),)</f>
        <v/>
      </c>
      <c r="D462" s="12" t="s">
        <f>IF($A462&lt;&gt;"",$K462,)</f>
      </c>
      <c r="E462" s="12" t="str">
        <v/>
      </c>
      <c r="F462" s="11" t="str">
        <f>IF($A462&lt;&gt;"",MAXIFS(Token!$C:$C,Token!$A:$A,$D462),)</f>
        <v/>
      </c>
    </row>
    <row r="463">
      <c r="A463" s="32">
        <f>IF(IFERROR($H463,0)*$J463&gt;0,$L463/86400+DATE(1970,1,1)+IF($L463*1&gt;=$G$5,$G$6,0),)</f>
        <v>0</v>
      </c>
      <c r="B463" s="22" t="e">
        <f>IF($A463&lt;&gt;"",$E463*$F463,)</f>
        <v>#VALUE!</v>
      </c>
      <c r="C463" s="12" t="str">
        <f>IF($A463&lt;&gt;"",MINIFS(Merchant!$A:$A,Merchant!$C:$C,$G$2),)</f>
        <v/>
      </c>
      <c r="D463" s="12" t="s">
        <f>IF($A463&lt;&gt;"",$K463,)</f>
      </c>
      <c r="E463" s="12" t="str">
        <v/>
      </c>
      <c r="F463" s="11" t="str">
        <f>IF($A463&lt;&gt;"",MAXIFS(Token!$C:$C,Token!$A:$A,$D463),)</f>
        <v/>
      </c>
    </row>
    <row r="464">
      <c r="A464" s="32">
        <f>IF(IFERROR($H464,0)*$J464&gt;0,$L464/86400+DATE(1970,1,1)+IF($L464*1&gt;=$G$5,$G$6,0),)</f>
        <v>0</v>
      </c>
      <c r="B464" s="22" t="e">
        <f>IF($A464&lt;&gt;"",$E464*$F464,)</f>
        <v>#VALUE!</v>
      </c>
      <c r="C464" s="12" t="str">
        <f>IF($A464&lt;&gt;"",MINIFS(Merchant!$A:$A,Merchant!$C:$C,$G$2),)</f>
        <v/>
      </c>
      <c r="D464" s="12" t="s">
        <f>IF($A464&lt;&gt;"",$K464,)</f>
      </c>
      <c r="E464" s="12" t="str">
        <v/>
      </c>
      <c r="F464" s="11" t="str">
        <f>IF($A464&lt;&gt;"",MAXIFS(Token!$C:$C,Token!$A:$A,$D464),)</f>
        <v/>
      </c>
    </row>
    <row r="465">
      <c r="A465" s="32">
        <f>IF(IFERROR($H465,0)*$J465&gt;0,$L465/86400+DATE(1970,1,1)+IF($L465*1&gt;=$G$5,$G$6,0),)</f>
        <v>0</v>
      </c>
      <c r="B465" s="22" t="e">
        <f>IF($A465&lt;&gt;"",$E465*$F465,)</f>
        <v>#VALUE!</v>
      </c>
      <c r="C465" s="12" t="str">
        <f>IF($A465&lt;&gt;"",MINIFS(Merchant!$A:$A,Merchant!$C:$C,$G$2),)</f>
        <v/>
      </c>
      <c r="D465" s="12" t="s">
        <f>IF($A465&lt;&gt;"",$K465,)</f>
      </c>
      <c r="E465" s="12" t="str">
        <v/>
      </c>
      <c r="F465" s="11" t="str">
        <f>IF($A465&lt;&gt;"",MAXIFS(Token!$C:$C,Token!$A:$A,$D465),)</f>
        <v/>
      </c>
    </row>
    <row r="466">
      <c r="A466" s="32">
        <f>IF(IFERROR($H466,0)*$J466&gt;0,$L466/86400+DATE(1970,1,1)+IF($L466*1&gt;=$G$5,$G$6,0),)</f>
        <v>0</v>
      </c>
      <c r="B466" s="22" t="e">
        <f>IF($A466&lt;&gt;"",$E466*$F466,)</f>
        <v>#VALUE!</v>
      </c>
      <c r="C466" s="12" t="str">
        <f>IF($A466&lt;&gt;"",MINIFS(Merchant!$A:$A,Merchant!$C:$C,$G$2),)</f>
        <v/>
      </c>
      <c r="D466" s="12" t="s">
        <f>IF($A466&lt;&gt;"",$K466,)</f>
      </c>
      <c r="E466" s="12" t="str">
        <v/>
      </c>
      <c r="F466" s="11" t="str">
        <f>IF($A466&lt;&gt;"",MAXIFS(Token!$C:$C,Token!$A:$A,$D466),)</f>
        <v/>
      </c>
    </row>
    <row r="467">
      <c r="A467" s="32">
        <f>IF(IFERROR($H467,0)*$J467&gt;0,$L467/86400+DATE(1970,1,1)+IF($L467*1&gt;=$G$5,$G$6,0),)</f>
        <v>0</v>
      </c>
      <c r="B467" s="22" t="e">
        <f>IF($A467&lt;&gt;"",$E467*$F467,)</f>
        <v>#VALUE!</v>
      </c>
      <c r="C467" s="12" t="str">
        <f>IF($A467&lt;&gt;"",MINIFS(Merchant!$A:$A,Merchant!$C:$C,$G$2),)</f>
        <v/>
      </c>
      <c r="D467" s="12" t="s">
        <f>IF($A467&lt;&gt;"",$K467,)</f>
      </c>
      <c r="E467" s="12" t="str">
        <v/>
      </c>
      <c r="F467" s="11" t="str">
        <f>IF($A467&lt;&gt;"",MAXIFS(Token!$C:$C,Token!$A:$A,$D467),)</f>
        <v/>
      </c>
    </row>
    <row r="468">
      <c r="A468" s="32">
        <f>IF(IFERROR($H468,0)*$J468&gt;0,$L468/86400+DATE(1970,1,1)+IF($L468*1&gt;=$G$5,$G$6,0),)</f>
        <v>0</v>
      </c>
      <c r="B468" s="22" t="e">
        <f>IF($A468&lt;&gt;"",$E468*$F468,)</f>
        <v>#VALUE!</v>
      </c>
      <c r="C468" s="12" t="str">
        <f>IF($A468&lt;&gt;"",MINIFS(Merchant!$A:$A,Merchant!$C:$C,$G$2),)</f>
        <v/>
      </c>
      <c r="D468" s="12" t="s">
        <f>IF($A468&lt;&gt;"",$K468,)</f>
      </c>
      <c r="E468" s="12" t="str">
        <v/>
      </c>
      <c r="F468" s="11" t="str">
        <f>IF($A468&lt;&gt;"",MAXIFS(Token!$C:$C,Token!$A:$A,$D468),)</f>
        <v/>
      </c>
    </row>
    <row r="469">
      <c r="A469" s="32">
        <f>IF(IFERROR($H469,0)*$J469&gt;0,$L469/86400+DATE(1970,1,1)+IF($L469*1&gt;=$G$5,$G$6,0),)</f>
        <v>0</v>
      </c>
      <c r="B469" s="22" t="e">
        <f>IF($A469&lt;&gt;"",$E469*$F469,)</f>
        <v>#VALUE!</v>
      </c>
      <c r="C469" s="12" t="str">
        <f>IF($A469&lt;&gt;"",MINIFS(Merchant!$A:$A,Merchant!$C:$C,$G$2),)</f>
        <v/>
      </c>
      <c r="D469" s="12" t="s">
        <f>IF($A469&lt;&gt;"",$K469,)</f>
      </c>
      <c r="E469" s="12" t="str">
        <v/>
      </c>
      <c r="F469" s="11" t="str">
        <f>IF($A469&lt;&gt;"",MAXIFS(Token!$C:$C,Token!$A:$A,$D469),)</f>
        <v/>
      </c>
    </row>
    <row r="470">
      <c r="A470" s="32">
        <f>IF(IFERROR($H470,0)*$J470&gt;0,$L470/86400+DATE(1970,1,1)+IF($L470*1&gt;=$G$5,$G$6,0),)</f>
        <v>0</v>
      </c>
      <c r="B470" s="22" t="e">
        <f>IF($A470&lt;&gt;"",$E470*$F470,)</f>
        <v>#VALUE!</v>
      </c>
      <c r="C470" s="12" t="str">
        <f>IF($A470&lt;&gt;"",MINIFS(Merchant!$A:$A,Merchant!$C:$C,$G$2),)</f>
        <v/>
      </c>
      <c r="D470" s="12" t="s">
        <f>IF($A470&lt;&gt;"",$K470,)</f>
      </c>
      <c r="E470" s="12" t="str">
        <v/>
      </c>
      <c r="F470" s="11" t="str">
        <f>IF($A470&lt;&gt;"",MAXIFS(Token!$C:$C,Token!$A:$A,$D470),)</f>
        <v/>
      </c>
    </row>
    <row r="471">
      <c r="A471" s="32">
        <f>IF(IFERROR($H471,0)*$J471&gt;0,$L471/86400+DATE(1970,1,1)+IF($L471*1&gt;=$G$5,$G$6,0),)</f>
        <v>0</v>
      </c>
      <c r="B471" s="22" t="e">
        <f>IF($A471&lt;&gt;"",$E471*$F471,)</f>
        <v>#VALUE!</v>
      </c>
      <c r="C471" s="12" t="str">
        <f>IF($A471&lt;&gt;"",MINIFS(Merchant!$A:$A,Merchant!$C:$C,$G$2),)</f>
        <v/>
      </c>
      <c r="D471" s="12" t="s">
        <f>IF($A471&lt;&gt;"",$K471,)</f>
      </c>
      <c r="E471" s="12" t="str">
        <v/>
      </c>
      <c r="F471" s="11" t="str">
        <f>IF($A471&lt;&gt;"",MAXIFS(Token!$C:$C,Token!$A:$A,$D471),)</f>
        <v/>
      </c>
    </row>
    <row r="472">
      <c r="A472" s="32">
        <f>IF(IFERROR($H472,0)*$J472&gt;0,$L472/86400+DATE(1970,1,1)+IF($L472*1&gt;=$G$5,$G$6,0),)</f>
        <v>0</v>
      </c>
      <c r="B472" s="22" t="e">
        <f>IF($A472&lt;&gt;"",$E472*$F472,)</f>
        <v>#VALUE!</v>
      </c>
      <c r="C472" s="12" t="str">
        <f>IF($A472&lt;&gt;"",MINIFS(Merchant!$A:$A,Merchant!$C:$C,$G$2),)</f>
        <v/>
      </c>
      <c r="D472" s="12" t="s">
        <f>IF($A472&lt;&gt;"",$K472,)</f>
      </c>
      <c r="E472" s="12" t="str">
        <v/>
      </c>
      <c r="F472" s="11" t="str">
        <f>IF($A472&lt;&gt;"",MAXIFS(Token!$C:$C,Token!$A:$A,$D472),)</f>
        <v/>
      </c>
    </row>
    <row r="473">
      <c r="A473" s="32">
        <f>IF(IFERROR($H473,0)*$J473&gt;0,$L473/86400+DATE(1970,1,1)+IF($L473*1&gt;=$G$5,$G$6,0),)</f>
        <v>0</v>
      </c>
      <c r="B473" s="22" t="e">
        <f>IF($A473&lt;&gt;"",$E473*$F473,)</f>
        <v>#VALUE!</v>
      </c>
      <c r="C473" s="12" t="str">
        <f>IF($A473&lt;&gt;"",MINIFS(Merchant!$A:$A,Merchant!$C:$C,$G$2),)</f>
        <v/>
      </c>
      <c r="D473" s="12" t="s">
        <f>IF($A473&lt;&gt;"",$K473,)</f>
      </c>
      <c r="E473" s="12" t="str">
        <v/>
      </c>
      <c r="F473" s="11" t="str">
        <f>IF($A473&lt;&gt;"",MAXIFS(Token!$C:$C,Token!$A:$A,$D473),)</f>
        <v/>
      </c>
    </row>
    <row r="474">
      <c r="A474" s="32">
        <f>IF(IFERROR($H474,0)*$J474&gt;0,$L474/86400+DATE(1970,1,1)+IF($L474*1&gt;=$G$5,$G$6,0),)</f>
        <v>0</v>
      </c>
      <c r="B474" s="22" t="e">
        <f>IF($A474&lt;&gt;"",$E474*$F474,)</f>
        <v>#VALUE!</v>
      </c>
      <c r="C474" s="12" t="str">
        <f>IF($A474&lt;&gt;"",MINIFS(Merchant!$A:$A,Merchant!$C:$C,$G$2),)</f>
        <v/>
      </c>
      <c r="D474" s="12" t="s">
        <f>IF($A474&lt;&gt;"",$K474,)</f>
      </c>
      <c r="E474" s="12" t="str">
        <v/>
      </c>
      <c r="F474" s="11" t="str">
        <f>IF($A474&lt;&gt;"",MAXIFS(Token!$C:$C,Token!$A:$A,$D474),)</f>
        <v/>
      </c>
    </row>
    <row r="475">
      <c r="A475" s="32">
        <f>IF(IFERROR($H475,0)*$J475&gt;0,$L475/86400+DATE(1970,1,1)+IF($L475*1&gt;=$G$5,$G$6,0),)</f>
        <v>0</v>
      </c>
      <c r="B475" s="22" t="e">
        <f>IF($A475&lt;&gt;"",$E475*$F475,)</f>
        <v>#VALUE!</v>
      </c>
      <c r="C475" s="12" t="str">
        <f>IF($A475&lt;&gt;"",MINIFS(Merchant!$A:$A,Merchant!$C:$C,$G$2),)</f>
        <v/>
      </c>
      <c r="D475" s="12" t="s">
        <f>IF($A475&lt;&gt;"",$K475,)</f>
      </c>
      <c r="E475" s="12" t="str">
        <v/>
      </c>
      <c r="F475" s="11" t="str">
        <f>IF($A475&lt;&gt;"",MAXIFS(Token!$C:$C,Token!$A:$A,$D475),)</f>
        <v/>
      </c>
    </row>
    <row r="476">
      <c r="A476" s="32">
        <f>IF(IFERROR($H476,0)*$J476&gt;0,$L476/86400+DATE(1970,1,1)+IF($L476*1&gt;=$G$5,$G$6,0),)</f>
        <v>0</v>
      </c>
      <c r="B476" s="22" t="e">
        <f>IF($A476&lt;&gt;"",$E476*$F476,)</f>
        <v>#VALUE!</v>
      </c>
      <c r="C476" s="12" t="str">
        <f>IF($A476&lt;&gt;"",MINIFS(Merchant!$A:$A,Merchant!$C:$C,$G$2),)</f>
        <v/>
      </c>
      <c r="D476" s="12" t="s">
        <f>IF($A476&lt;&gt;"",$K476,)</f>
      </c>
      <c r="E476" s="12" t="str">
        <v/>
      </c>
      <c r="F476" s="11" t="str">
        <f>IF($A476&lt;&gt;"",MAXIFS(Token!$C:$C,Token!$A:$A,$D476),)</f>
        <v/>
      </c>
    </row>
    <row r="477">
      <c r="A477" s="32">
        <f>IF(IFERROR($H477,0)*$J477&gt;0,$L477/86400+DATE(1970,1,1)+IF($L477*1&gt;=$G$5,$G$6,0),)</f>
        <v>0</v>
      </c>
      <c r="B477" s="22" t="e">
        <f>IF($A477&lt;&gt;"",$E477*$F477,)</f>
        <v>#VALUE!</v>
      </c>
      <c r="C477" s="12" t="str">
        <f>IF($A477&lt;&gt;"",MINIFS(Merchant!$A:$A,Merchant!$C:$C,$G$2),)</f>
        <v/>
      </c>
      <c r="D477" s="12" t="s">
        <f>IF($A477&lt;&gt;"",$K477,)</f>
      </c>
      <c r="E477" s="12" t="str">
        <v/>
      </c>
      <c r="F477" s="11" t="str">
        <f>IF($A477&lt;&gt;"",MAXIFS(Token!$C:$C,Token!$A:$A,$D477),)</f>
        <v/>
      </c>
    </row>
    <row r="478">
      <c r="A478" s="32">
        <f>IF(IFERROR($H478,0)*$J478&gt;0,$L478/86400+DATE(1970,1,1)+IF($L478*1&gt;=$G$5,$G$6,0),)</f>
        <v>0</v>
      </c>
      <c r="B478" s="22" t="e">
        <f>IF($A478&lt;&gt;"",$E478*$F478,)</f>
        <v>#VALUE!</v>
      </c>
      <c r="C478" s="12" t="str">
        <f>IF($A478&lt;&gt;"",MINIFS(Merchant!$A:$A,Merchant!$C:$C,$G$2),)</f>
        <v/>
      </c>
      <c r="D478" s="12" t="s">
        <f>IF($A478&lt;&gt;"",$K478,)</f>
      </c>
      <c r="E478" s="12" t="str">
        <v/>
      </c>
      <c r="F478" s="11" t="str">
        <f>IF($A478&lt;&gt;"",MAXIFS(Token!$C:$C,Token!$A:$A,$D478),)</f>
        <v/>
      </c>
    </row>
    <row r="479">
      <c r="A479" s="32">
        <f>IF(IFERROR($H479,0)*$J479&gt;0,$L479/86400+DATE(1970,1,1)+IF($L479*1&gt;=$G$5,$G$6,0),)</f>
        <v>0</v>
      </c>
      <c r="B479" s="22" t="e">
        <f>IF($A479&lt;&gt;"",$E479*$F479,)</f>
        <v>#VALUE!</v>
      </c>
      <c r="C479" s="12" t="str">
        <f>IF($A479&lt;&gt;"",MINIFS(Merchant!$A:$A,Merchant!$C:$C,$G$2),)</f>
        <v/>
      </c>
      <c r="D479" s="12" t="s">
        <f>IF($A479&lt;&gt;"",$K479,)</f>
      </c>
      <c r="E479" s="12" t="str">
        <v/>
      </c>
      <c r="F479" s="11" t="str">
        <f>IF($A479&lt;&gt;"",MAXIFS(Token!$C:$C,Token!$A:$A,$D479),)</f>
        <v/>
      </c>
    </row>
    <row r="480">
      <c r="A480" s="32">
        <f>IF(IFERROR($H480,0)*$J480&gt;0,$L480/86400+DATE(1970,1,1)+IF($L480*1&gt;=$G$5,$G$6,0),)</f>
        <v>0</v>
      </c>
      <c r="B480" s="22" t="e">
        <f>IF($A480&lt;&gt;"",$E480*$F480,)</f>
        <v>#VALUE!</v>
      </c>
      <c r="C480" s="12" t="str">
        <f>IF($A480&lt;&gt;"",MINIFS(Merchant!$A:$A,Merchant!$C:$C,$G$2),)</f>
        <v/>
      </c>
      <c r="D480" s="12" t="s">
        <f>IF($A480&lt;&gt;"",$K480,)</f>
      </c>
      <c r="E480" s="12" t="str">
        <v/>
      </c>
      <c r="F480" s="11" t="str">
        <f>IF($A480&lt;&gt;"",MAXIFS(Token!$C:$C,Token!$A:$A,$D480),)</f>
        <v/>
      </c>
    </row>
    <row r="481">
      <c r="A481" s="32">
        <f>IF(IFERROR($H481,0)*$J481&gt;0,$L481/86400+DATE(1970,1,1)+IF($L481*1&gt;=$G$5,$G$6,0),)</f>
        <v>0</v>
      </c>
      <c r="B481" s="22" t="e">
        <f>IF($A481&lt;&gt;"",$E481*$F481,)</f>
        <v>#VALUE!</v>
      </c>
      <c r="C481" s="12" t="str">
        <f>IF($A481&lt;&gt;"",MINIFS(Merchant!$A:$A,Merchant!$C:$C,$G$2),)</f>
        <v/>
      </c>
      <c r="D481" s="12" t="s">
        <f>IF($A481&lt;&gt;"",$K481,)</f>
      </c>
      <c r="E481" s="12" t="str">
        <v/>
      </c>
      <c r="F481" s="11" t="str">
        <f>IF($A481&lt;&gt;"",MAXIFS(Token!$C:$C,Token!$A:$A,$D481),)</f>
        <v/>
      </c>
    </row>
    <row r="482">
      <c r="A482" s="32">
        <f>IF(IFERROR($H482,0)*$J482&gt;0,$L482/86400+DATE(1970,1,1)+IF($L482*1&gt;=$G$5,$G$6,0),)</f>
        <v>0</v>
      </c>
      <c r="B482" s="22" t="e">
        <f>IF($A482&lt;&gt;"",$E482*$F482,)</f>
        <v>#VALUE!</v>
      </c>
      <c r="C482" s="12" t="str">
        <f>IF($A482&lt;&gt;"",MINIFS(Merchant!$A:$A,Merchant!$C:$C,$G$2),)</f>
        <v/>
      </c>
      <c r="D482" s="12" t="s">
        <f>IF($A482&lt;&gt;"",$K482,)</f>
      </c>
      <c r="E482" s="12" t="str">
        <v/>
      </c>
      <c r="F482" s="11" t="str">
        <f>IF($A482&lt;&gt;"",MAXIFS(Token!$C:$C,Token!$A:$A,$D482),)</f>
        <v/>
      </c>
    </row>
    <row r="483">
      <c r="A483" s="32">
        <f>IF(IFERROR($H483,0)*$J483&gt;0,$L483/86400+DATE(1970,1,1)+IF($L483*1&gt;=$G$5,$G$6,0),)</f>
        <v>0</v>
      </c>
      <c r="B483" s="22" t="e">
        <f>IF($A483&lt;&gt;"",$E483*$F483,)</f>
        <v>#VALUE!</v>
      </c>
      <c r="C483" s="12" t="str">
        <f>IF($A483&lt;&gt;"",MINIFS(Merchant!$A:$A,Merchant!$C:$C,$G$2),)</f>
        <v/>
      </c>
      <c r="D483" s="12" t="s">
        <f>IF($A483&lt;&gt;"",$K483,)</f>
      </c>
      <c r="E483" s="12" t="str">
        <v/>
      </c>
      <c r="F483" s="11" t="str">
        <f>IF($A483&lt;&gt;"",MAXIFS(Token!$C:$C,Token!$A:$A,$D483),)</f>
        <v/>
      </c>
    </row>
    <row r="484">
      <c r="A484" s="32">
        <f>IF(IFERROR($H484,0)*$J484&gt;0,$L484/86400+DATE(1970,1,1)+IF($L484*1&gt;=$G$5,$G$6,0),)</f>
        <v>0</v>
      </c>
      <c r="B484" s="22" t="e">
        <f>IF($A484&lt;&gt;"",$E484*$F484,)</f>
        <v>#VALUE!</v>
      </c>
      <c r="C484" s="12" t="str">
        <f>IF($A484&lt;&gt;"",MINIFS(Merchant!$A:$A,Merchant!$C:$C,$G$2),)</f>
        <v/>
      </c>
      <c r="D484" s="12" t="s">
        <f>IF($A484&lt;&gt;"",$K484,)</f>
      </c>
      <c r="E484" s="12" t="str">
        <v/>
      </c>
      <c r="F484" s="11" t="str">
        <f>IF($A484&lt;&gt;"",MAXIFS(Token!$C:$C,Token!$A:$A,$D484),)</f>
        <v/>
      </c>
    </row>
    <row r="485">
      <c r="A485" s="32">
        <f>IF(IFERROR($H485,0)*$J485&gt;0,$L485/86400+DATE(1970,1,1)+IF($L485*1&gt;=$G$5,$G$6,0),)</f>
        <v>0</v>
      </c>
      <c r="B485" s="22" t="e">
        <f>IF($A485&lt;&gt;"",$E485*$F485,)</f>
        <v>#VALUE!</v>
      </c>
      <c r="C485" s="12" t="str">
        <f>IF($A485&lt;&gt;"",MINIFS(Merchant!$A:$A,Merchant!$C:$C,$G$2),)</f>
        <v/>
      </c>
      <c r="D485" s="12" t="s">
        <f>IF($A485&lt;&gt;"",$K485,)</f>
      </c>
      <c r="E485" s="12" t="str">
        <v/>
      </c>
      <c r="F485" s="11" t="str">
        <f>IF($A485&lt;&gt;"",MAXIFS(Token!$C:$C,Token!$A:$A,$D485),)</f>
        <v/>
      </c>
    </row>
    <row r="486">
      <c r="A486" s="32">
        <f>IF(IFERROR($H486,0)*$J486&gt;0,$L486/86400+DATE(1970,1,1)+IF($L486*1&gt;=$G$5,$G$6,0),)</f>
        <v>0</v>
      </c>
      <c r="B486" s="22" t="e">
        <f>IF($A486&lt;&gt;"",$E486*$F486,)</f>
        <v>#VALUE!</v>
      </c>
      <c r="C486" s="12" t="str">
        <f>IF($A486&lt;&gt;"",MINIFS(Merchant!$A:$A,Merchant!$C:$C,$G$2),)</f>
        <v/>
      </c>
      <c r="D486" s="12" t="s">
        <f>IF($A486&lt;&gt;"",$K486,)</f>
      </c>
      <c r="E486" s="12" t="str">
        <v/>
      </c>
      <c r="F486" s="11" t="str">
        <f>IF($A486&lt;&gt;"",MAXIFS(Token!$C:$C,Token!$A:$A,$D486),)</f>
        <v/>
      </c>
    </row>
    <row r="487">
      <c r="A487" s="32">
        <f>IF(IFERROR($H487,0)*$J487&gt;0,$L487/86400+DATE(1970,1,1)+IF($L487*1&gt;=$G$5,$G$6,0),)</f>
        <v>0</v>
      </c>
      <c r="B487" s="22" t="e">
        <f>IF($A487&lt;&gt;"",$E487*$F487,)</f>
        <v>#VALUE!</v>
      </c>
      <c r="C487" s="12" t="str">
        <f>IF($A487&lt;&gt;"",MINIFS(Merchant!$A:$A,Merchant!$C:$C,$G$2),)</f>
        <v/>
      </c>
      <c r="D487" s="12" t="s">
        <f>IF($A487&lt;&gt;"",$K487,)</f>
      </c>
      <c r="E487" s="12" t="str">
        <v/>
      </c>
      <c r="F487" s="11" t="str">
        <f>IF($A487&lt;&gt;"",MAXIFS(Token!$C:$C,Token!$A:$A,$D487),)</f>
        <v/>
      </c>
    </row>
    <row r="488">
      <c r="A488" s="32">
        <f>IF(IFERROR($H488,0)*$J488&gt;0,$L488/86400+DATE(1970,1,1)+IF($L488*1&gt;=$G$5,$G$6,0),)</f>
        <v>0</v>
      </c>
      <c r="B488" s="22" t="e">
        <f>IF($A488&lt;&gt;"",$E488*$F488,)</f>
        <v>#VALUE!</v>
      </c>
      <c r="C488" s="12" t="str">
        <f>IF($A488&lt;&gt;"",MINIFS(Merchant!$A:$A,Merchant!$C:$C,$G$2),)</f>
        <v/>
      </c>
      <c r="D488" s="12" t="s">
        <f>IF($A488&lt;&gt;"",$K488,)</f>
      </c>
      <c r="E488" s="12" t="str">
        <v/>
      </c>
      <c r="F488" s="11" t="str">
        <f>IF($A488&lt;&gt;"",MAXIFS(Token!$C:$C,Token!$A:$A,$D488),)</f>
        <v/>
      </c>
    </row>
    <row r="489">
      <c r="A489" s="32">
        <f>IF(IFERROR($H489,0)*$J489&gt;0,$L489/86400+DATE(1970,1,1)+IF($L489*1&gt;=$G$5,$G$6,0),)</f>
        <v>0</v>
      </c>
      <c r="B489" s="22" t="e">
        <f>IF($A489&lt;&gt;"",$E489*$F489,)</f>
        <v>#VALUE!</v>
      </c>
      <c r="C489" s="12" t="str">
        <f>IF($A489&lt;&gt;"",MINIFS(Merchant!$A:$A,Merchant!$C:$C,$G$2),)</f>
        <v/>
      </c>
      <c r="D489" s="12" t="s">
        <f>IF($A489&lt;&gt;"",$K489,)</f>
      </c>
      <c r="E489" s="12" t="str">
        <v/>
      </c>
      <c r="F489" s="11" t="str">
        <f>IF($A489&lt;&gt;"",MAXIFS(Token!$C:$C,Token!$A:$A,$D489),)</f>
        <v/>
      </c>
    </row>
    <row r="490">
      <c r="A490" s="32">
        <f>IF(IFERROR($H490,0)*$J490&gt;0,$L490/86400+DATE(1970,1,1)+IF($L490*1&gt;=$G$5,$G$6,0),)</f>
        <v>0</v>
      </c>
      <c r="B490" s="22" t="e">
        <f>IF($A490&lt;&gt;"",$E490*$F490,)</f>
        <v>#VALUE!</v>
      </c>
      <c r="C490" s="12" t="str">
        <f>IF($A490&lt;&gt;"",MINIFS(Merchant!$A:$A,Merchant!$C:$C,$G$2),)</f>
        <v/>
      </c>
      <c r="D490" s="12" t="s">
        <f>IF($A490&lt;&gt;"",$K490,)</f>
      </c>
      <c r="E490" s="12" t="str">
        <v/>
      </c>
      <c r="F490" s="11" t="str">
        <f>IF($A490&lt;&gt;"",MAXIFS(Token!$C:$C,Token!$A:$A,$D490),)</f>
        <v/>
      </c>
    </row>
    <row r="491">
      <c r="A491" s="32">
        <f>IF(IFERROR($H491,0)*$J491&gt;0,$L491/86400+DATE(1970,1,1)+IF($L491*1&gt;=$G$5,$G$6,0),)</f>
        <v>0</v>
      </c>
      <c r="B491" s="22" t="e">
        <f>IF($A491&lt;&gt;"",$E491*$F491,)</f>
        <v>#VALUE!</v>
      </c>
      <c r="C491" s="12" t="str">
        <f>IF($A491&lt;&gt;"",MINIFS(Merchant!$A:$A,Merchant!$C:$C,$G$2),)</f>
        <v/>
      </c>
      <c r="D491" s="12" t="s">
        <f>IF($A491&lt;&gt;"",$K491,)</f>
      </c>
      <c r="E491" s="12" t="str">
        <v/>
      </c>
      <c r="F491" s="11" t="str">
        <f>IF($A491&lt;&gt;"",MAXIFS(Token!$C:$C,Token!$A:$A,$D491),)</f>
        <v/>
      </c>
    </row>
    <row r="492">
      <c r="A492" s="32">
        <f>IF(IFERROR($H492,0)*$J492&gt;0,$L492/86400+DATE(1970,1,1)+IF($L492*1&gt;=$G$5,$G$6,0),)</f>
        <v>0</v>
      </c>
      <c r="B492" s="22" t="e">
        <f>IF($A492&lt;&gt;"",$E492*$F492,)</f>
        <v>#VALUE!</v>
      </c>
      <c r="C492" s="12" t="str">
        <f>IF($A492&lt;&gt;"",MINIFS(Merchant!$A:$A,Merchant!$C:$C,$G$2),)</f>
        <v/>
      </c>
      <c r="D492" s="12" t="s">
        <f>IF($A492&lt;&gt;"",$K492,)</f>
      </c>
      <c r="E492" s="12" t="str">
        <v/>
      </c>
      <c r="F492" s="11" t="str">
        <f>IF($A492&lt;&gt;"",MAXIFS(Token!$C:$C,Token!$A:$A,$D492),)</f>
        <v/>
      </c>
    </row>
    <row r="493">
      <c r="A493" s="32">
        <f>IF(IFERROR($H493,0)*$J493&gt;0,$L493/86400+DATE(1970,1,1)+IF($L493*1&gt;=$G$5,$G$6,0),)</f>
        <v>0</v>
      </c>
      <c r="B493" s="22" t="e">
        <f>IF($A493&lt;&gt;"",$E493*$F493,)</f>
        <v>#VALUE!</v>
      </c>
      <c r="C493" s="12" t="str">
        <f>IF($A493&lt;&gt;"",MINIFS(Merchant!$A:$A,Merchant!$C:$C,$G$2),)</f>
        <v/>
      </c>
      <c r="D493" s="12" t="s">
        <f>IF($A493&lt;&gt;"",$K493,)</f>
      </c>
      <c r="E493" s="12" t="str">
        <v/>
      </c>
      <c r="F493" s="11" t="str">
        <f>IF($A493&lt;&gt;"",MAXIFS(Token!$C:$C,Token!$A:$A,$D493),)</f>
        <v/>
      </c>
    </row>
    <row r="494">
      <c r="A494" s="32">
        <f>IF(IFERROR($H494,0)*$J494&gt;0,$L494/86400+DATE(1970,1,1)+IF($L494*1&gt;=$G$5,$G$6,0),)</f>
        <v>0</v>
      </c>
      <c r="B494" s="22" t="e">
        <f>IF($A494&lt;&gt;"",$E494*$F494,)</f>
        <v>#VALUE!</v>
      </c>
      <c r="C494" s="12" t="str">
        <f>IF($A494&lt;&gt;"",MINIFS(Merchant!$A:$A,Merchant!$C:$C,$G$2),)</f>
        <v/>
      </c>
      <c r="D494" s="12" t="s">
        <f>IF($A494&lt;&gt;"",$K494,)</f>
      </c>
      <c r="E494" s="12" t="str">
        <v/>
      </c>
      <c r="F494" s="11" t="str">
        <f>IF($A494&lt;&gt;"",MAXIFS(Token!$C:$C,Token!$A:$A,$D494),)</f>
        <v/>
      </c>
    </row>
    <row r="495">
      <c r="A495" s="32">
        <f>IF(IFERROR($H495,0)*$J495&gt;0,$L495/86400+DATE(1970,1,1)+IF($L495*1&gt;=$G$5,$G$6,0),)</f>
        <v>0</v>
      </c>
      <c r="B495" s="22" t="e">
        <f>IF($A495&lt;&gt;"",$E495*$F495,)</f>
        <v>#VALUE!</v>
      </c>
      <c r="C495" s="12" t="str">
        <f>IF($A495&lt;&gt;"",MINIFS(Merchant!$A:$A,Merchant!$C:$C,$G$2),)</f>
        <v/>
      </c>
      <c r="D495" s="12" t="s">
        <f>IF($A495&lt;&gt;"",$K495,)</f>
      </c>
      <c r="E495" s="12" t="str">
        <v/>
      </c>
      <c r="F495" s="11" t="str">
        <f>IF($A495&lt;&gt;"",MAXIFS(Token!$C:$C,Token!$A:$A,$D495),)</f>
        <v/>
      </c>
    </row>
    <row r="496">
      <c r="A496" s="32">
        <f>IF(IFERROR($H496,0)*$J496&gt;0,$L496/86400+DATE(1970,1,1)+IF($L496*1&gt;=$G$5,$G$6,0),)</f>
        <v>0</v>
      </c>
      <c r="B496" s="22" t="e">
        <f>IF($A496&lt;&gt;"",$E496*$F496,)</f>
        <v>#VALUE!</v>
      </c>
      <c r="C496" s="12" t="str">
        <f>IF($A496&lt;&gt;"",MINIFS(Merchant!$A:$A,Merchant!$C:$C,$G$2),)</f>
        <v/>
      </c>
      <c r="D496" s="12" t="s">
        <f>IF($A496&lt;&gt;"",$K496,)</f>
      </c>
      <c r="E496" s="12" t="str">
        <v/>
      </c>
      <c r="F496" s="11" t="str">
        <f>IF($A496&lt;&gt;"",MAXIFS(Token!$C:$C,Token!$A:$A,$D496),)</f>
        <v/>
      </c>
    </row>
    <row r="497">
      <c r="A497" s="32">
        <f>IF(IFERROR($H497,0)*$J497&gt;0,$L497/86400+DATE(1970,1,1)+IF($L497*1&gt;=$G$5,$G$6,0),)</f>
        <v>0</v>
      </c>
      <c r="B497" s="22" t="e">
        <f>IF($A497&lt;&gt;"",$E497*$F497,)</f>
        <v>#VALUE!</v>
      </c>
      <c r="C497" s="12" t="str">
        <f>IF($A497&lt;&gt;"",MINIFS(Merchant!$A:$A,Merchant!$C:$C,$G$2),)</f>
        <v/>
      </c>
      <c r="D497" s="12" t="s">
        <f>IF($A497&lt;&gt;"",$K497,)</f>
      </c>
      <c r="E497" s="12" t="str">
        <v/>
      </c>
      <c r="F497" s="11" t="str">
        <f>IF($A497&lt;&gt;"",MAXIFS(Token!$C:$C,Token!$A:$A,$D497),)</f>
        <v/>
      </c>
    </row>
    <row r="498">
      <c r="A498" s="32">
        <f>IF(IFERROR($H498,0)*$J498&gt;0,$L498/86400+DATE(1970,1,1)+IF($L498*1&gt;=$G$5,$G$6,0),)</f>
        <v>0</v>
      </c>
      <c r="B498" s="22" t="e">
        <f>IF($A498&lt;&gt;"",$E498*$F498,)</f>
        <v>#VALUE!</v>
      </c>
      <c r="C498" s="12" t="str">
        <f>IF($A498&lt;&gt;"",MINIFS(Merchant!$A:$A,Merchant!$C:$C,$G$2),)</f>
        <v/>
      </c>
      <c r="D498" s="12" t="s">
        <f>IF($A498&lt;&gt;"",$K498,)</f>
      </c>
      <c r="E498" s="12" t="str">
        <v/>
      </c>
      <c r="F498" s="11" t="str">
        <f>IF($A498&lt;&gt;"",MAXIFS(Token!$C:$C,Token!$A:$A,$D498),)</f>
        <v/>
      </c>
    </row>
    <row r="499">
      <c r="A499" s="32">
        <f>IF(IFERROR($H499,0)*$J499&gt;0,$L499/86400+DATE(1970,1,1)+IF($L499*1&gt;=$G$5,$G$6,0),)</f>
        <v>0</v>
      </c>
      <c r="B499" s="22" t="e">
        <f>IF($A499&lt;&gt;"",$E499*$F499,)</f>
        <v>#VALUE!</v>
      </c>
      <c r="C499" s="12" t="str">
        <f>IF($A499&lt;&gt;"",MINIFS(Merchant!$A:$A,Merchant!$C:$C,$G$2),)</f>
        <v/>
      </c>
      <c r="D499" s="12" t="s">
        <f>IF($A499&lt;&gt;"",$K499,)</f>
      </c>
      <c r="E499" s="12" t="str">
        <v/>
      </c>
      <c r="F499" s="11" t="str">
        <f>IF($A499&lt;&gt;"",MAXIFS(Token!$C:$C,Token!$A:$A,$D499),)</f>
        <v/>
      </c>
    </row>
    <row r="500">
      <c r="A500" s="32">
        <f>IF(IFERROR($H500,0)*$J500&gt;0,$L500/86400+DATE(1970,1,1)+IF($L500*1&gt;=$G$5,$G$6,0),)</f>
        <v>0</v>
      </c>
      <c r="B500" s="22" t="e">
        <f>IF($A500&lt;&gt;"",$E500*$F500,)</f>
        <v>#VALUE!</v>
      </c>
      <c r="C500" s="12" t="str">
        <f>IF($A500&lt;&gt;"",MINIFS(Merchant!$A:$A,Merchant!$C:$C,$G$2),)</f>
        <v/>
      </c>
      <c r="D500" s="12" t="s">
        <f>IF($A500&lt;&gt;"",$K500,)</f>
      </c>
      <c r="E500" s="12" t="str">
        <v/>
      </c>
      <c r="F500" s="11" t="str">
        <f>IF($A500&lt;&gt;"",MAXIFS(Token!$C:$C,Token!$A:$A,$D500),)</f>
        <v/>
      </c>
    </row>
    <row r="501">
      <c r="A501" s="32">
        <f>IF(IFERROR($H501,0)*$J501&gt;0,$L501/86400+DATE(1970,1,1)+IF($L501*1&gt;=$G$5,$G$6,0),)</f>
        <v>0</v>
      </c>
      <c r="B501" s="22" t="e">
        <f>IF($A501&lt;&gt;"",$E501*$F501,)</f>
        <v>#VALUE!</v>
      </c>
      <c r="C501" s="12" t="str">
        <f>IF($A501&lt;&gt;"",MINIFS(Merchant!$A:$A,Merchant!$C:$C,$G$2),)</f>
        <v/>
      </c>
      <c r="D501" s="12" t="s">
        <f>IF($A501&lt;&gt;"",$K501,)</f>
      </c>
      <c r="E501" s="12" t="str">
        <v/>
      </c>
      <c r="F501" s="11" t="str">
        <f>IF($A501&lt;&gt;"",MAXIFS(Token!$C:$C,Token!$A:$A,$D501),)</f>
        <v/>
      </c>
    </row>
    <row r="502">
      <c r="A502" s="32">
        <f>IF(IFERROR($H502,0)*$J502&gt;0,$L502/86400+DATE(1970,1,1)+IF($L502*1&gt;=$G$5,$G$6,0),)</f>
        <v>0</v>
      </c>
      <c r="B502" s="22" t="e">
        <f>IF($A502&lt;&gt;"",$E502*$F502,)</f>
        <v>#VALUE!</v>
      </c>
      <c r="C502" s="12" t="str">
        <f>IF($A502&lt;&gt;"",MINIFS(Merchant!$A:$A,Merchant!$C:$C,$G$2),)</f>
        <v/>
      </c>
      <c r="D502" s="12" t="s">
        <f>IF($A502&lt;&gt;"",$K502,)</f>
      </c>
      <c r="E502" s="12" t="str">
        <v/>
      </c>
      <c r="F502" s="11" t="str">
        <f>IF($A502&lt;&gt;"",MAXIFS(Token!$C:$C,Token!$A:$A,$D502),)</f>
        <v/>
      </c>
    </row>
    <row r="503">
      <c r="A503" s="32">
        <f>IF(IFERROR($H503,0)*$J503&gt;0,$L503/86400+DATE(1970,1,1)+IF($L503*1&gt;=$G$5,$G$6,0),)</f>
        <v>0</v>
      </c>
      <c r="B503" s="22" t="e">
        <f>IF($A503&lt;&gt;"",$E503*$F503,)</f>
        <v>#VALUE!</v>
      </c>
      <c r="C503" s="12" t="str">
        <f>IF($A503&lt;&gt;"",MINIFS(Merchant!$A:$A,Merchant!$C:$C,$G$2),)</f>
        <v/>
      </c>
      <c r="D503" s="12" t="s">
        <f>IF($A503&lt;&gt;"",$K503,)</f>
      </c>
      <c r="E503" s="12" t="str">
        <v/>
      </c>
      <c r="F503" s="11" t="str">
        <f>IF($A503&lt;&gt;"",MAXIFS(Token!$C:$C,Token!$A:$A,$D503),)</f>
        <v/>
      </c>
    </row>
    <row r="504">
      <c r="A504" s="32">
        <f>IF(IFERROR($H504,0)*$J504&gt;0,$L504/86400+DATE(1970,1,1)+IF($L504*1&gt;=$G$5,$G$6,0),)</f>
        <v>0</v>
      </c>
      <c r="B504" s="22" t="e">
        <f>IF($A504&lt;&gt;"",$E504*$F504,)</f>
        <v>#VALUE!</v>
      </c>
      <c r="C504" s="12" t="str">
        <f>IF($A504&lt;&gt;"",MINIFS(Merchant!$A:$A,Merchant!$C:$C,$G$2),)</f>
        <v/>
      </c>
      <c r="D504" s="12" t="s">
        <f>IF($A504&lt;&gt;"",$K504,)</f>
      </c>
      <c r="E504" s="12" t="str">
        <v/>
      </c>
      <c r="F504" s="11" t="str">
        <f>IF($A504&lt;&gt;"",MAXIFS(Token!$C:$C,Token!$A:$A,$D504),)</f>
        <v/>
      </c>
    </row>
    <row r="505">
      <c r="A505" s="32">
        <f>IF(IFERROR($H505,0)*$J505&gt;0,$L505/86400+DATE(1970,1,1)+IF($L505*1&gt;=$G$5,$G$6,0),)</f>
        <v>0</v>
      </c>
      <c r="B505" s="22" t="e">
        <f>IF($A505&lt;&gt;"",$E505*$F505,)</f>
        <v>#VALUE!</v>
      </c>
      <c r="C505" s="12" t="str">
        <f>IF($A505&lt;&gt;"",MINIFS(Merchant!$A:$A,Merchant!$C:$C,$G$2),)</f>
        <v/>
      </c>
      <c r="D505" s="12" t="s">
        <f>IF($A505&lt;&gt;"",$K505,)</f>
      </c>
      <c r="E505" s="12" t="str">
        <v/>
      </c>
      <c r="F505" s="11" t="str">
        <f>IF($A505&lt;&gt;"",MAXIFS(Token!$C:$C,Token!$A:$A,$D505),)</f>
        <v/>
      </c>
    </row>
    <row r="506">
      <c r="A506" s="32">
        <f>IF(IFERROR($H506,0)*$J506&gt;0,$L506/86400+DATE(1970,1,1)+IF($L506*1&gt;=$G$5,$G$6,0),)</f>
        <v>0</v>
      </c>
      <c r="B506" s="22" t="e">
        <f>IF($A506&lt;&gt;"",$E506*$F506,)</f>
        <v>#VALUE!</v>
      </c>
      <c r="C506" s="12" t="str">
        <f>IF($A506&lt;&gt;"",MINIFS(Merchant!$A:$A,Merchant!$C:$C,$G$2),)</f>
        <v/>
      </c>
      <c r="D506" s="12" t="s">
        <f>IF($A506&lt;&gt;"",$K506,)</f>
      </c>
      <c r="E506" s="12" t="str">
        <v/>
      </c>
      <c r="F506" s="11" t="str">
        <f>IF($A506&lt;&gt;"",MAXIFS(Token!$C:$C,Token!$A:$A,$D506),)</f>
        <v/>
      </c>
    </row>
    <row r="507">
      <c r="A507" s="32">
        <f>IF(IFERROR($H507,0)*$J507&gt;0,$L507/86400+DATE(1970,1,1)+IF($L507*1&gt;=$G$5,$G$6,0),)</f>
        <v>0</v>
      </c>
      <c r="B507" s="22" t="e">
        <f>IF($A507&lt;&gt;"",$E507*$F507,)</f>
        <v>#VALUE!</v>
      </c>
      <c r="C507" s="12" t="str">
        <f>IF($A507&lt;&gt;"",MINIFS(Merchant!$A:$A,Merchant!$C:$C,$G$2),)</f>
        <v/>
      </c>
      <c r="D507" s="12" t="s">
        <f>IF($A507&lt;&gt;"",$K507,)</f>
      </c>
      <c r="E507" s="12" t="str">
        <v/>
      </c>
      <c r="F507" s="11" t="str">
        <f>IF($A507&lt;&gt;"",MAXIFS(Token!$C:$C,Token!$A:$A,$D507),)</f>
        <v/>
      </c>
    </row>
    <row r="508">
      <c r="A508" s="32">
        <f>IF(IFERROR($H508,0)*$J508&gt;0,$L508/86400+DATE(1970,1,1)+IF($L508*1&gt;=$G$5,$G$6,0),)</f>
        <v>0</v>
      </c>
      <c r="B508" s="22" t="e">
        <f>IF($A508&lt;&gt;"",$E508*$F508,)</f>
        <v>#VALUE!</v>
      </c>
      <c r="C508" s="12" t="str">
        <f>IF($A508&lt;&gt;"",MINIFS(Merchant!$A:$A,Merchant!$C:$C,$G$2),)</f>
        <v/>
      </c>
      <c r="D508" s="12" t="s">
        <f>IF($A508&lt;&gt;"",$K508,)</f>
      </c>
      <c r="E508" s="12" t="str">
        <v/>
      </c>
      <c r="F508" s="11" t="str">
        <f>IF($A508&lt;&gt;"",MAXIFS(Token!$C:$C,Token!$A:$A,$D508),)</f>
        <v/>
      </c>
    </row>
    <row r="509">
      <c r="A509" s="32">
        <f>IF(IFERROR($H509,0)*$J509&gt;0,$L509/86400+DATE(1970,1,1)+IF($L509*1&gt;=$G$5,$G$6,0),)</f>
        <v>0</v>
      </c>
      <c r="B509" s="22" t="e">
        <f>IF($A509&lt;&gt;"",$E509*$F509,)</f>
        <v>#VALUE!</v>
      </c>
      <c r="C509" s="12" t="str">
        <f>IF($A509&lt;&gt;"",MINIFS(Merchant!$A:$A,Merchant!$C:$C,$G$2),)</f>
        <v/>
      </c>
      <c r="D509" s="12" t="s">
        <f>IF($A509&lt;&gt;"",$K509,)</f>
      </c>
      <c r="E509" s="12" t="str">
        <v/>
      </c>
      <c r="F509" s="11" t="str">
        <f>IF($A509&lt;&gt;"",MAXIFS(Token!$C:$C,Token!$A:$A,$D509),)</f>
        <v/>
      </c>
    </row>
    <row r="510">
      <c r="A510" s="32">
        <f>IF(IFERROR($H510,0)*$J510&gt;0,$L510/86400+DATE(1970,1,1)+IF($L510*1&gt;=$G$5,$G$6,0),)</f>
        <v>0</v>
      </c>
      <c r="B510" s="22" t="e">
        <f>IF($A510&lt;&gt;"",$E510*$F510,)</f>
        <v>#VALUE!</v>
      </c>
      <c r="C510" s="12" t="str">
        <f>IF($A510&lt;&gt;"",MINIFS(Merchant!$A:$A,Merchant!$C:$C,$G$2),)</f>
        <v/>
      </c>
      <c r="D510" s="12" t="s">
        <f>IF($A510&lt;&gt;"",$K510,)</f>
      </c>
      <c r="E510" s="12" t="str">
        <v/>
      </c>
      <c r="F510" s="11" t="str">
        <f>IF($A510&lt;&gt;"",MAXIFS(Token!$C:$C,Token!$A:$A,$D510),)</f>
        <v/>
      </c>
    </row>
    <row r="511">
      <c r="A511" s="32">
        <f>IF(IFERROR($H511,0)*$J511&gt;0,$L511/86400+DATE(1970,1,1)+IF($L511*1&gt;=$G$5,$G$6,0),)</f>
        <v>0</v>
      </c>
      <c r="B511" s="22" t="e">
        <f>IF($A511&lt;&gt;"",$E511*$F511,)</f>
        <v>#VALUE!</v>
      </c>
      <c r="C511" s="12" t="str">
        <f>IF($A511&lt;&gt;"",MINIFS(Merchant!$A:$A,Merchant!$C:$C,$G$2),)</f>
        <v/>
      </c>
      <c r="D511" s="12" t="s">
        <f>IF($A511&lt;&gt;"",$K511,)</f>
      </c>
      <c r="E511" s="12" t="str">
        <v/>
      </c>
      <c r="F511" s="11" t="str">
        <f>IF($A511&lt;&gt;"",MAXIFS(Token!$C:$C,Token!$A:$A,$D511),)</f>
        <v/>
      </c>
    </row>
    <row r="512">
      <c r="A512" s="32">
        <f>IF(IFERROR($H512,0)*$J512&gt;0,$L512/86400+DATE(1970,1,1)+IF($L512*1&gt;=$G$5,$G$6,0),)</f>
        <v>0</v>
      </c>
      <c r="B512" s="22" t="e">
        <f>IF($A512&lt;&gt;"",$E512*$F512,)</f>
        <v>#VALUE!</v>
      </c>
      <c r="C512" s="12" t="str">
        <f>IF($A512&lt;&gt;"",MINIFS(Merchant!$A:$A,Merchant!$C:$C,$G$2),)</f>
        <v/>
      </c>
      <c r="D512" s="12" t="s">
        <f>IF($A512&lt;&gt;"",$K512,)</f>
      </c>
      <c r="E512" s="12" t="str">
        <v/>
      </c>
      <c r="F512" s="11" t="str">
        <f>IF($A512&lt;&gt;"",MAXIFS(Token!$C:$C,Token!$A:$A,$D512),)</f>
        <v/>
      </c>
    </row>
    <row r="513">
      <c r="A513" s="32">
        <f>IF(IFERROR($H513,0)*$J513&gt;0,$L513/86400+DATE(1970,1,1)+IF($L513*1&gt;=$G$5,$G$6,0),)</f>
        <v>0</v>
      </c>
      <c r="B513" s="22" t="e">
        <f>IF($A513&lt;&gt;"",$E513*$F513,)</f>
        <v>#VALUE!</v>
      </c>
      <c r="C513" s="12" t="str">
        <f>IF($A513&lt;&gt;"",MINIFS(Merchant!$A:$A,Merchant!$C:$C,$G$2),)</f>
        <v/>
      </c>
      <c r="D513" s="12" t="s">
        <f>IF($A513&lt;&gt;"",$K513,)</f>
      </c>
      <c r="E513" s="12" t="str">
        <v/>
      </c>
      <c r="F513" s="11" t="str">
        <f>IF($A513&lt;&gt;"",MAXIFS(Token!$C:$C,Token!$A:$A,$D513),)</f>
        <v/>
      </c>
    </row>
    <row r="514">
      <c r="A514" s="32">
        <f>IF(IFERROR($H514,0)*$J514&gt;0,$L514/86400+DATE(1970,1,1)+IF($L514*1&gt;=$G$5,$G$6,0),)</f>
        <v>0</v>
      </c>
      <c r="B514" s="22" t="e">
        <f>IF($A514&lt;&gt;"",$E514*$F514,)</f>
        <v>#VALUE!</v>
      </c>
      <c r="C514" s="12" t="str">
        <f>IF($A514&lt;&gt;"",MINIFS(Merchant!$A:$A,Merchant!$C:$C,$G$2),)</f>
        <v/>
      </c>
      <c r="D514" s="12" t="s">
        <f>IF($A514&lt;&gt;"",$K514,)</f>
      </c>
      <c r="E514" s="12" t="str">
        <v/>
      </c>
      <c r="F514" s="11" t="str">
        <f>IF($A514&lt;&gt;"",MAXIFS(Token!$C:$C,Token!$A:$A,$D514),)</f>
        <v/>
      </c>
    </row>
    <row r="515">
      <c r="A515" s="32">
        <f>IF(IFERROR($H515,0)*$J515&gt;0,$L515/86400+DATE(1970,1,1)+IF($L515*1&gt;=$G$5,$G$6,0),)</f>
        <v>0</v>
      </c>
      <c r="B515" s="22" t="e">
        <f>IF($A515&lt;&gt;"",$E515*$F515,)</f>
        <v>#VALUE!</v>
      </c>
      <c r="C515" s="12" t="str">
        <f>IF($A515&lt;&gt;"",MINIFS(Merchant!$A:$A,Merchant!$C:$C,$G$2),)</f>
        <v/>
      </c>
      <c r="D515" s="12" t="s">
        <f>IF($A515&lt;&gt;"",$K515,)</f>
      </c>
      <c r="E515" s="12" t="str">
        <v/>
      </c>
      <c r="F515" s="11" t="str">
        <f>IF($A515&lt;&gt;"",MAXIFS(Token!$C:$C,Token!$A:$A,$D515),)</f>
        <v/>
      </c>
    </row>
    <row r="516">
      <c r="A516" s="32">
        <f>IF(IFERROR($H516,0)*$J516&gt;0,$L516/86400+DATE(1970,1,1)+IF($L516*1&gt;=$G$5,$G$6,0),)</f>
        <v>0</v>
      </c>
      <c r="B516" s="22" t="e">
        <f>IF($A516&lt;&gt;"",$E516*$F516,)</f>
        <v>#VALUE!</v>
      </c>
      <c r="C516" s="12" t="str">
        <f>IF($A516&lt;&gt;"",MINIFS(Merchant!$A:$A,Merchant!$C:$C,$G$2),)</f>
        <v/>
      </c>
      <c r="D516" s="12" t="s">
        <f>IF($A516&lt;&gt;"",$K516,)</f>
      </c>
      <c r="E516" s="12" t="str">
        <v/>
      </c>
      <c r="F516" s="11" t="str">
        <f>IF($A516&lt;&gt;"",MAXIFS(Token!$C:$C,Token!$A:$A,$D516),)</f>
        <v/>
      </c>
    </row>
    <row r="517">
      <c r="A517" s="32">
        <f>IF(IFERROR($H517,0)*$J517&gt;0,$L517/86400+DATE(1970,1,1)+IF($L517*1&gt;=$G$5,$G$6,0),)</f>
        <v>0</v>
      </c>
      <c r="B517" s="22" t="e">
        <f>IF($A517&lt;&gt;"",$E517*$F517,)</f>
        <v>#VALUE!</v>
      </c>
      <c r="C517" s="12" t="str">
        <f>IF($A517&lt;&gt;"",MINIFS(Merchant!$A:$A,Merchant!$C:$C,$G$2),)</f>
        <v/>
      </c>
      <c r="D517" s="12" t="s">
        <f>IF($A517&lt;&gt;"",$K517,)</f>
      </c>
      <c r="E517" s="12" t="str">
        <v/>
      </c>
      <c r="F517" s="11" t="str">
        <f>IF($A517&lt;&gt;"",MAXIFS(Token!$C:$C,Token!$A:$A,$D517),)</f>
        <v/>
      </c>
    </row>
    <row r="518">
      <c r="A518" s="32">
        <f>IF(IFERROR($H518,0)*$J518&gt;0,$L518/86400+DATE(1970,1,1)+IF($L518*1&gt;=$G$5,$G$6,0),)</f>
        <v>0</v>
      </c>
      <c r="B518" s="22" t="e">
        <f>IF($A518&lt;&gt;"",$E518*$F518,)</f>
        <v>#VALUE!</v>
      </c>
      <c r="C518" s="12" t="str">
        <f>IF($A518&lt;&gt;"",MINIFS(Merchant!$A:$A,Merchant!$C:$C,$G$2),)</f>
        <v/>
      </c>
      <c r="D518" s="12" t="s">
        <f>IF($A518&lt;&gt;"",$K518,)</f>
      </c>
      <c r="E518" s="12" t="str">
        <v/>
      </c>
      <c r="F518" s="11" t="str">
        <f>IF($A518&lt;&gt;"",MAXIFS(Token!$C:$C,Token!$A:$A,$D518),)</f>
        <v/>
      </c>
    </row>
    <row r="519">
      <c r="A519" s="32">
        <f>IF(IFERROR($H519,0)*$J519&gt;0,$L519/86400+DATE(1970,1,1)+IF($L519*1&gt;=$G$5,$G$6,0),)</f>
        <v>0</v>
      </c>
      <c r="B519" s="22" t="e">
        <f>IF($A519&lt;&gt;"",$E519*$F519,)</f>
        <v>#VALUE!</v>
      </c>
      <c r="C519" s="12" t="str">
        <f>IF($A519&lt;&gt;"",MINIFS(Merchant!$A:$A,Merchant!$C:$C,$G$2),)</f>
        <v/>
      </c>
      <c r="D519" s="12" t="s">
        <f>IF($A519&lt;&gt;"",$K519,)</f>
      </c>
      <c r="E519" s="12" t="str">
        <v/>
      </c>
      <c r="F519" s="11" t="str">
        <f>IF($A519&lt;&gt;"",MAXIFS(Token!$C:$C,Token!$A:$A,$D519),)</f>
        <v/>
      </c>
    </row>
    <row r="520">
      <c r="A520" s="32">
        <f>IF(IFERROR($H520,0)*$J520&gt;0,$L520/86400+DATE(1970,1,1)+IF($L520*1&gt;=$G$5,$G$6,0),)</f>
        <v>0</v>
      </c>
      <c r="B520" s="22" t="e">
        <f>IF($A520&lt;&gt;"",$E520*$F520,)</f>
        <v>#VALUE!</v>
      </c>
      <c r="C520" s="12" t="str">
        <f>IF($A520&lt;&gt;"",MINIFS(Merchant!$A:$A,Merchant!$C:$C,$G$2),)</f>
        <v/>
      </c>
      <c r="D520" s="12" t="s">
        <f>IF($A520&lt;&gt;"",$K520,)</f>
      </c>
      <c r="E520" s="12" t="str">
        <v/>
      </c>
      <c r="F520" s="11" t="str">
        <f>IF($A520&lt;&gt;"",MAXIFS(Token!$C:$C,Token!$A:$A,$D520),)</f>
        <v/>
      </c>
    </row>
    <row r="521">
      <c r="A521" s="32">
        <f>IF(IFERROR($H521,0)*$J521&gt;0,$L521/86400+DATE(1970,1,1)+IF($L521*1&gt;=$G$5,$G$6,0),)</f>
        <v>0</v>
      </c>
      <c r="B521" s="22" t="e">
        <f>IF($A521&lt;&gt;"",$E521*$F521,)</f>
        <v>#VALUE!</v>
      </c>
      <c r="C521" s="12" t="str">
        <f>IF($A521&lt;&gt;"",MINIFS(Merchant!$A:$A,Merchant!$C:$C,$G$2),)</f>
        <v/>
      </c>
      <c r="D521" s="12" t="s">
        <f>IF($A521&lt;&gt;"",$K521,)</f>
      </c>
      <c r="E521" s="12" t="str">
        <v/>
      </c>
      <c r="F521" s="11" t="str">
        <f>IF($A521&lt;&gt;"",MAXIFS(Token!$C:$C,Token!$A:$A,$D521),)</f>
        <v/>
      </c>
    </row>
    <row r="522">
      <c r="A522" s="32">
        <f>IF(IFERROR($H522,0)*$J522&gt;0,$L522/86400+DATE(1970,1,1)+IF($L522*1&gt;=$G$5,$G$6,0),)</f>
        <v>0</v>
      </c>
      <c r="B522" s="22" t="e">
        <f>IF($A522&lt;&gt;"",$E522*$F522,)</f>
        <v>#VALUE!</v>
      </c>
      <c r="C522" s="12" t="str">
        <f>IF($A522&lt;&gt;"",MINIFS(Merchant!$A:$A,Merchant!$C:$C,$G$2),)</f>
        <v/>
      </c>
      <c r="D522" s="12" t="s">
        <f>IF($A522&lt;&gt;"",$K522,)</f>
      </c>
      <c r="E522" s="12" t="str">
        <v/>
      </c>
      <c r="F522" s="11" t="str">
        <f>IF($A522&lt;&gt;"",MAXIFS(Token!$C:$C,Token!$A:$A,$D522),)</f>
        <v/>
      </c>
    </row>
    <row r="523">
      <c r="A523" s="32">
        <f>IF(IFERROR($H523,0)*$J523&gt;0,$L523/86400+DATE(1970,1,1)+IF($L523*1&gt;=$G$5,$G$6,0),)</f>
        <v>0</v>
      </c>
      <c r="B523" s="22" t="e">
        <f>IF($A523&lt;&gt;"",$E523*$F523,)</f>
        <v>#VALUE!</v>
      </c>
      <c r="C523" s="12" t="str">
        <f>IF($A523&lt;&gt;"",MINIFS(Merchant!$A:$A,Merchant!$C:$C,$G$2),)</f>
        <v/>
      </c>
      <c r="D523" s="12" t="s">
        <f>IF($A523&lt;&gt;"",$K523,)</f>
      </c>
      <c r="E523" s="12" t="str">
        <v/>
      </c>
      <c r="F523" s="11" t="str">
        <f>IF($A523&lt;&gt;"",MAXIFS(Token!$C:$C,Token!$A:$A,$D523),)</f>
        <v/>
      </c>
    </row>
    <row r="524">
      <c r="A524" s="32">
        <f>IF(IFERROR($H524,0)*$J524&gt;0,$L524/86400+DATE(1970,1,1)+IF($L524*1&gt;=$G$5,$G$6,0),)</f>
        <v>0</v>
      </c>
      <c r="B524" s="22" t="e">
        <f>IF($A524&lt;&gt;"",$E524*$F524,)</f>
        <v>#VALUE!</v>
      </c>
      <c r="C524" s="12" t="str">
        <f>IF($A524&lt;&gt;"",MINIFS(Merchant!$A:$A,Merchant!$C:$C,$G$2),)</f>
        <v/>
      </c>
      <c r="D524" s="12" t="s">
        <f>IF($A524&lt;&gt;"",$K524,)</f>
      </c>
      <c r="E524" s="12" t="str">
        <v/>
      </c>
      <c r="F524" s="11" t="str">
        <f>IF($A524&lt;&gt;"",MAXIFS(Token!$C:$C,Token!$A:$A,$D524),)</f>
        <v/>
      </c>
    </row>
    <row r="525">
      <c r="A525" s="32">
        <f>IF(IFERROR($H525,0)*$J525&gt;0,$L525/86400+DATE(1970,1,1)+IF($L525*1&gt;=$G$5,$G$6,0),)</f>
        <v>0</v>
      </c>
      <c r="B525" s="22" t="e">
        <f>IF($A525&lt;&gt;"",$E525*$F525,)</f>
        <v>#VALUE!</v>
      </c>
      <c r="C525" s="12" t="str">
        <f>IF($A525&lt;&gt;"",MINIFS(Merchant!$A:$A,Merchant!$C:$C,$G$2),)</f>
        <v/>
      </c>
      <c r="D525" s="12" t="s">
        <f>IF($A525&lt;&gt;"",$K525,)</f>
      </c>
      <c r="E525" s="12" t="str">
        <v/>
      </c>
      <c r="F525" s="11" t="str">
        <f>IF($A525&lt;&gt;"",MAXIFS(Token!$C:$C,Token!$A:$A,$D525),)</f>
        <v/>
      </c>
    </row>
    <row r="526">
      <c r="A526" s="32">
        <f>IF(IFERROR($H526,0)*$J526&gt;0,$L526/86400+DATE(1970,1,1)+IF($L526*1&gt;=$G$5,$G$6,0),)</f>
        <v>0</v>
      </c>
      <c r="B526" s="22" t="e">
        <f>IF($A526&lt;&gt;"",$E526*$F526,)</f>
        <v>#VALUE!</v>
      </c>
      <c r="C526" s="12" t="str">
        <f>IF($A526&lt;&gt;"",MINIFS(Merchant!$A:$A,Merchant!$C:$C,$G$2),)</f>
        <v/>
      </c>
      <c r="D526" s="12" t="s">
        <f>IF($A526&lt;&gt;"",$K526,)</f>
      </c>
      <c r="E526" s="12" t="str">
        <v/>
      </c>
      <c r="F526" s="11" t="str">
        <f>IF($A526&lt;&gt;"",MAXIFS(Token!$C:$C,Token!$A:$A,$D526),)</f>
        <v/>
      </c>
    </row>
    <row r="527">
      <c r="A527" s="32">
        <f>IF(IFERROR($H527,0)*$J527&gt;0,$L527/86400+DATE(1970,1,1)+IF($L527*1&gt;=$G$5,$G$6,0),)</f>
        <v>0</v>
      </c>
      <c r="B527" s="22" t="e">
        <f>IF($A527&lt;&gt;"",$E527*$F527,)</f>
        <v>#VALUE!</v>
      </c>
      <c r="C527" s="12" t="str">
        <f>IF($A527&lt;&gt;"",MINIFS(Merchant!$A:$A,Merchant!$C:$C,$G$2),)</f>
        <v/>
      </c>
      <c r="D527" s="12" t="s">
        <f>IF($A527&lt;&gt;"",$K527,)</f>
      </c>
      <c r="E527" s="12" t="str">
        <v/>
      </c>
      <c r="F527" s="11" t="str">
        <f>IF($A527&lt;&gt;"",MAXIFS(Token!$C:$C,Token!$A:$A,$D527),)</f>
        <v/>
      </c>
    </row>
    <row r="528">
      <c r="A528" s="32">
        <f>IF(IFERROR($H528,0)*$J528&gt;0,$L528/86400+DATE(1970,1,1)+IF($L528*1&gt;=$G$5,$G$6,0),)</f>
        <v>0</v>
      </c>
      <c r="B528" s="22" t="e">
        <f>IF($A528&lt;&gt;"",$E528*$F528,)</f>
        <v>#VALUE!</v>
      </c>
      <c r="C528" s="12" t="str">
        <f>IF($A528&lt;&gt;"",MINIFS(Merchant!$A:$A,Merchant!$C:$C,$G$2),)</f>
        <v/>
      </c>
      <c r="D528" s="12" t="s">
        <f>IF($A528&lt;&gt;"",$K528,)</f>
      </c>
      <c r="E528" s="12" t="str">
        <v/>
      </c>
      <c r="F528" s="11" t="str">
        <f>IF($A528&lt;&gt;"",MAXIFS(Token!$C:$C,Token!$A:$A,$D528),)</f>
        <v/>
      </c>
    </row>
    <row r="529">
      <c r="A529" s="32">
        <f>IF(IFERROR($H529,0)*$J529&gt;0,$L529/86400+DATE(1970,1,1)+IF($L529*1&gt;=$G$5,$G$6,0),)</f>
        <v>0</v>
      </c>
      <c r="B529" s="22" t="e">
        <f>IF($A529&lt;&gt;"",$E529*$F529,)</f>
        <v>#VALUE!</v>
      </c>
      <c r="C529" s="12" t="str">
        <f>IF($A529&lt;&gt;"",MINIFS(Merchant!$A:$A,Merchant!$C:$C,$G$2),)</f>
        <v/>
      </c>
      <c r="D529" s="12" t="s">
        <f>IF($A529&lt;&gt;"",$K529,)</f>
      </c>
      <c r="E529" s="12" t="str">
        <v/>
      </c>
      <c r="F529" s="11" t="str">
        <f>IF($A529&lt;&gt;"",MAXIFS(Token!$C:$C,Token!$A:$A,$D529),)</f>
        <v/>
      </c>
    </row>
    <row r="530">
      <c r="A530" s="32">
        <f>IF(IFERROR($H530,0)*$J530&gt;0,$L530/86400+DATE(1970,1,1)+IF($L530*1&gt;=$G$5,$G$6,0),)</f>
        <v>0</v>
      </c>
      <c r="B530" s="22" t="e">
        <f>IF($A530&lt;&gt;"",$E530*$F530,)</f>
        <v>#VALUE!</v>
      </c>
      <c r="C530" s="12" t="str">
        <f>IF($A530&lt;&gt;"",MINIFS(Merchant!$A:$A,Merchant!$C:$C,$G$2),)</f>
        <v/>
      </c>
      <c r="D530" s="12" t="s">
        <f>IF($A530&lt;&gt;"",$K530,)</f>
      </c>
      <c r="E530" s="12" t="str">
        <v/>
      </c>
      <c r="F530" s="11" t="str">
        <f>IF($A530&lt;&gt;"",MAXIFS(Token!$C:$C,Token!$A:$A,$D530),)</f>
        <v/>
      </c>
    </row>
    <row r="531">
      <c r="A531" s="32">
        <f>IF(IFERROR($H531,0)*$J531&gt;0,$L531/86400+DATE(1970,1,1)+IF($L531*1&gt;=$G$5,$G$6,0),)</f>
        <v>0</v>
      </c>
      <c r="B531" s="22" t="e">
        <f>IF($A531&lt;&gt;"",$E531*$F531,)</f>
        <v>#VALUE!</v>
      </c>
      <c r="C531" s="12" t="str">
        <f>IF($A531&lt;&gt;"",MINIFS(Merchant!$A:$A,Merchant!$C:$C,$G$2),)</f>
        <v/>
      </c>
      <c r="D531" s="12" t="s">
        <f>IF($A531&lt;&gt;"",$K531,)</f>
      </c>
      <c r="E531" s="12" t="str">
        <v/>
      </c>
      <c r="F531" s="11" t="str">
        <f>IF($A531&lt;&gt;"",MAXIFS(Token!$C:$C,Token!$A:$A,$D531),)</f>
        <v/>
      </c>
    </row>
    <row r="532">
      <c r="A532" s="32">
        <f>IF(IFERROR($H532,0)*$J532&gt;0,$L532/86400+DATE(1970,1,1)+IF($L532*1&gt;=$G$5,$G$6,0),)</f>
        <v>0</v>
      </c>
      <c r="B532" s="22" t="e">
        <f>IF($A532&lt;&gt;"",$E532*$F532,)</f>
        <v>#VALUE!</v>
      </c>
      <c r="C532" s="12" t="str">
        <f>IF($A532&lt;&gt;"",MINIFS(Merchant!$A:$A,Merchant!$C:$C,$G$2),)</f>
        <v/>
      </c>
      <c r="D532" s="12" t="s">
        <f>IF($A532&lt;&gt;"",$K532,)</f>
      </c>
      <c r="E532" s="12" t="str">
        <v/>
      </c>
      <c r="F532" s="11" t="str">
        <f>IF($A532&lt;&gt;"",MAXIFS(Token!$C:$C,Token!$A:$A,$D532),)</f>
        <v/>
      </c>
    </row>
    <row r="533">
      <c r="A533" s="32">
        <f>IF(IFERROR($H533,0)*$J533&gt;0,$L533/86400+DATE(1970,1,1)+IF($L533*1&gt;=$G$5,$G$6,0),)</f>
        <v>0</v>
      </c>
      <c r="B533" s="22" t="e">
        <f>IF($A533&lt;&gt;"",$E533*$F533,)</f>
        <v>#VALUE!</v>
      </c>
      <c r="C533" s="12" t="str">
        <f>IF($A533&lt;&gt;"",MINIFS(Merchant!$A:$A,Merchant!$C:$C,$G$2),)</f>
        <v/>
      </c>
      <c r="D533" s="12" t="s">
        <f>IF($A533&lt;&gt;"",$K533,)</f>
      </c>
      <c r="E533" s="12" t="str">
        <v/>
      </c>
      <c r="F533" s="11" t="str">
        <f>IF($A533&lt;&gt;"",MAXIFS(Token!$C:$C,Token!$A:$A,$D533),)</f>
        <v/>
      </c>
    </row>
    <row r="534">
      <c r="A534" s="32">
        <f>IF(IFERROR($H534,0)*$J534&gt;0,$L534/86400+DATE(1970,1,1)+IF($L534*1&gt;=$G$5,$G$6,0),)</f>
        <v>0</v>
      </c>
      <c r="B534" s="22" t="e">
        <f>IF($A534&lt;&gt;"",$E534*$F534,)</f>
        <v>#VALUE!</v>
      </c>
      <c r="C534" s="12" t="str">
        <f>IF($A534&lt;&gt;"",MINIFS(Merchant!$A:$A,Merchant!$C:$C,$G$2),)</f>
        <v/>
      </c>
      <c r="D534" s="12" t="s">
        <f>IF($A534&lt;&gt;"",$K534,)</f>
      </c>
      <c r="E534" s="12" t="str">
        <v/>
      </c>
      <c r="F534" s="11" t="str">
        <f>IF($A534&lt;&gt;"",MAXIFS(Token!$C:$C,Token!$A:$A,$D534),)</f>
        <v/>
      </c>
    </row>
    <row r="535">
      <c r="A535" s="32">
        <f>IF(IFERROR($H535,0)*$J535&gt;0,$L535/86400+DATE(1970,1,1)+IF($L535*1&gt;=$G$5,$G$6,0),)</f>
        <v>0</v>
      </c>
      <c r="B535" s="22" t="e">
        <f>IF($A535&lt;&gt;"",$E535*$F535,)</f>
        <v>#VALUE!</v>
      </c>
      <c r="C535" s="12" t="str">
        <f>IF($A535&lt;&gt;"",MINIFS(Merchant!$A:$A,Merchant!$C:$C,$G$2),)</f>
        <v/>
      </c>
      <c r="D535" s="12" t="s">
        <f>IF($A535&lt;&gt;"",$K535,)</f>
      </c>
      <c r="E535" s="12" t="str">
        <v/>
      </c>
      <c r="F535" s="11" t="str">
        <f>IF($A535&lt;&gt;"",MAXIFS(Token!$C:$C,Token!$A:$A,$D535),)</f>
        <v/>
      </c>
    </row>
    <row r="536">
      <c r="A536" s="32">
        <f>IF(IFERROR($H536,0)*$J536&gt;0,$L536/86400+DATE(1970,1,1)+IF($L536*1&gt;=$G$5,$G$6,0),)</f>
        <v>0</v>
      </c>
      <c r="B536" s="22" t="e">
        <f>IF($A536&lt;&gt;"",$E536*$F536,)</f>
        <v>#VALUE!</v>
      </c>
      <c r="C536" s="12" t="str">
        <f>IF($A536&lt;&gt;"",MINIFS(Merchant!$A:$A,Merchant!$C:$C,$G$2),)</f>
        <v/>
      </c>
      <c r="D536" s="12" t="s">
        <f>IF($A536&lt;&gt;"",$K536,)</f>
      </c>
      <c r="E536" s="12" t="str">
        <v/>
      </c>
      <c r="F536" s="11" t="str">
        <f>IF($A536&lt;&gt;"",MAXIFS(Token!$C:$C,Token!$A:$A,$D536),)</f>
        <v/>
      </c>
    </row>
    <row r="537">
      <c r="A537" s="32">
        <f>IF(IFERROR($H537,0)*$J537&gt;0,$L537/86400+DATE(1970,1,1)+IF($L537*1&gt;=$G$5,$G$6,0),)</f>
        <v>0</v>
      </c>
      <c r="B537" s="22" t="e">
        <f>IF($A537&lt;&gt;"",$E537*$F537,)</f>
        <v>#VALUE!</v>
      </c>
      <c r="C537" s="12" t="str">
        <f>IF($A537&lt;&gt;"",MINIFS(Merchant!$A:$A,Merchant!$C:$C,$G$2),)</f>
        <v/>
      </c>
      <c r="D537" s="12" t="s">
        <f>IF($A537&lt;&gt;"",$K537,)</f>
      </c>
      <c r="E537" s="12" t="str">
        <v/>
      </c>
      <c r="F537" s="11" t="str">
        <f>IF($A537&lt;&gt;"",MAXIFS(Token!$C:$C,Token!$A:$A,$D537),)</f>
        <v/>
      </c>
    </row>
    <row r="538">
      <c r="A538" s="32">
        <f>IF(IFERROR($H538,0)*$J538&gt;0,$L538/86400+DATE(1970,1,1)+IF($L538*1&gt;=$G$5,$G$6,0),)</f>
        <v>0</v>
      </c>
      <c r="B538" s="22" t="e">
        <f>IF($A538&lt;&gt;"",$E538*$F538,)</f>
        <v>#VALUE!</v>
      </c>
      <c r="C538" s="12" t="str">
        <f>IF($A538&lt;&gt;"",MINIFS(Merchant!$A:$A,Merchant!$C:$C,$G$2),)</f>
        <v/>
      </c>
      <c r="D538" s="12" t="s">
        <f>IF($A538&lt;&gt;"",$K538,)</f>
      </c>
      <c r="E538" s="12" t="str">
        <v/>
      </c>
      <c r="F538" s="11" t="str">
        <f>IF($A538&lt;&gt;"",MAXIFS(Token!$C:$C,Token!$A:$A,$D538),)</f>
        <v/>
      </c>
    </row>
    <row r="539">
      <c r="A539" s="32">
        <f>IF(IFERROR($H539,0)*$J539&gt;0,$L539/86400+DATE(1970,1,1)+IF($L539*1&gt;=$G$5,$G$6,0),)</f>
        <v>0</v>
      </c>
      <c r="B539" s="22" t="e">
        <f>IF($A539&lt;&gt;"",$E539*$F539,)</f>
        <v>#VALUE!</v>
      </c>
      <c r="C539" s="12" t="str">
        <f>IF($A539&lt;&gt;"",MINIFS(Merchant!$A:$A,Merchant!$C:$C,$G$2),)</f>
        <v/>
      </c>
      <c r="D539" s="12" t="s">
        <f>IF($A539&lt;&gt;"",$K539,)</f>
      </c>
      <c r="E539" s="12" t="str">
        <v/>
      </c>
      <c r="F539" s="11" t="str">
        <f>IF($A539&lt;&gt;"",MAXIFS(Token!$C:$C,Token!$A:$A,$D539),)</f>
        <v/>
      </c>
    </row>
    <row r="540">
      <c r="A540" s="32">
        <f>IF(IFERROR($H540,0)*$J540&gt;0,$L540/86400+DATE(1970,1,1)+IF($L540*1&gt;=$G$5,$G$6,0),)</f>
        <v>0</v>
      </c>
      <c r="B540" s="22" t="e">
        <f>IF($A540&lt;&gt;"",$E540*$F540,)</f>
        <v>#VALUE!</v>
      </c>
      <c r="C540" s="12" t="str">
        <f>IF($A540&lt;&gt;"",MINIFS(Merchant!$A:$A,Merchant!$C:$C,$G$2),)</f>
        <v/>
      </c>
      <c r="D540" s="12" t="s">
        <f>IF($A540&lt;&gt;"",$K540,)</f>
      </c>
      <c r="E540" s="12" t="str">
        <v/>
      </c>
      <c r="F540" s="11" t="str">
        <f>IF($A540&lt;&gt;"",MAXIFS(Token!$C:$C,Token!$A:$A,$D540),)</f>
        <v/>
      </c>
    </row>
    <row r="541">
      <c r="A541" s="32">
        <f>IF(IFERROR($H541,0)*$J541&gt;0,$L541/86400+DATE(1970,1,1)+IF($L541*1&gt;=$G$5,$G$6,0),)</f>
        <v>0</v>
      </c>
      <c r="B541" s="22" t="e">
        <f>IF($A541&lt;&gt;"",$E541*$F541,)</f>
        <v>#VALUE!</v>
      </c>
      <c r="C541" s="12" t="str">
        <f>IF($A541&lt;&gt;"",MINIFS(Merchant!$A:$A,Merchant!$C:$C,$G$2),)</f>
        <v/>
      </c>
      <c r="D541" s="12" t="s">
        <f>IF($A541&lt;&gt;"",$K541,)</f>
      </c>
      <c r="E541" s="12" t="str">
        <v/>
      </c>
      <c r="F541" s="11" t="str">
        <f>IF($A541&lt;&gt;"",MAXIFS(Token!$C:$C,Token!$A:$A,$D541),)</f>
        <v/>
      </c>
    </row>
    <row r="542">
      <c r="A542" s="32">
        <f>IF(IFERROR($H542,0)*$J542&gt;0,$L542/86400+DATE(1970,1,1)+IF($L542*1&gt;=$G$5,$G$6,0),)</f>
        <v>0</v>
      </c>
      <c r="B542" s="22" t="e">
        <f>IF($A542&lt;&gt;"",$E542*$F542,)</f>
        <v>#VALUE!</v>
      </c>
      <c r="C542" s="12" t="str">
        <f>IF($A542&lt;&gt;"",MINIFS(Merchant!$A:$A,Merchant!$C:$C,$G$2),)</f>
        <v/>
      </c>
      <c r="D542" s="12" t="s">
        <f>IF($A542&lt;&gt;"",$K542,)</f>
      </c>
      <c r="E542" s="12" t="str">
        <v/>
      </c>
      <c r="F542" s="11" t="str">
        <f>IF($A542&lt;&gt;"",MAXIFS(Token!$C:$C,Token!$A:$A,$D542),)</f>
        <v/>
      </c>
    </row>
    <row r="543">
      <c r="A543" s="32">
        <f>IF(IFERROR($H543,0)*$J543&gt;0,$L543/86400+DATE(1970,1,1)+IF($L543*1&gt;=$G$5,$G$6,0),)</f>
        <v>0</v>
      </c>
      <c r="B543" s="22" t="e">
        <f>IF($A543&lt;&gt;"",$E543*$F543,)</f>
        <v>#VALUE!</v>
      </c>
      <c r="C543" s="12" t="str">
        <f>IF($A543&lt;&gt;"",MINIFS(Merchant!$A:$A,Merchant!$C:$C,$G$2),)</f>
        <v/>
      </c>
      <c r="D543" s="12" t="s">
        <f>IF($A543&lt;&gt;"",$K543,)</f>
      </c>
      <c r="E543" s="12" t="str">
        <v/>
      </c>
      <c r="F543" s="11" t="str">
        <f>IF($A543&lt;&gt;"",MAXIFS(Token!$C:$C,Token!$A:$A,$D543),)</f>
        <v/>
      </c>
    </row>
    <row r="544">
      <c r="A544" s="32">
        <f>IF(IFERROR($H544,0)*$J544&gt;0,$L544/86400+DATE(1970,1,1)+IF($L544*1&gt;=$G$5,$G$6,0),)</f>
        <v>0</v>
      </c>
      <c r="B544" s="22" t="e">
        <f>IF($A544&lt;&gt;"",$E544*$F544,)</f>
        <v>#VALUE!</v>
      </c>
      <c r="C544" s="12" t="str">
        <f>IF($A544&lt;&gt;"",MINIFS(Merchant!$A:$A,Merchant!$C:$C,$G$2),)</f>
        <v/>
      </c>
      <c r="D544" s="12" t="s">
        <f>IF($A544&lt;&gt;"",$K544,)</f>
      </c>
      <c r="E544" s="12" t="str">
        <v/>
      </c>
      <c r="F544" s="11" t="str">
        <f>IF($A544&lt;&gt;"",MAXIFS(Token!$C:$C,Token!$A:$A,$D544),)</f>
        <v/>
      </c>
    </row>
    <row r="545">
      <c r="A545" s="32">
        <f>IF(IFERROR($H545,0)*$J545&gt;0,$L545/86400+DATE(1970,1,1)+IF($L545*1&gt;=$G$5,$G$6,0),)</f>
        <v>0</v>
      </c>
      <c r="B545" s="22" t="e">
        <f>IF($A545&lt;&gt;"",$E545*$F545,)</f>
        <v>#VALUE!</v>
      </c>
      <c r="C545" s="12" t="str">
        <f>IF($A545&lt;&gt;"",MINIFS(Merchant!$A:$A,Merchant!$C:$C,$G$2),)</f>
        <v/>
      </c>
      <c r="D545" s="12" t="s">
        <f>IF($A545&lt;&gt;"",$K545,)</f>
      </c>
      <c r="E545" s="12" t="str">
        <v/>
      </c>
      <c r="F545" s="11" t="str">
        <f>IF($A545&lt;&gt;"",MAXIFS(Token!$C:$C,Token!$A:$A,$D545),)</f>
        <v/>
      </c>
    </row>
    <row r="546">
      <c r="A546" s="32">
        <f>IF(IFERROR($H546,0)*$J546&gt;0,$L546/86400+DATE(1970,1,1)+IF($L546*1&gt;=$G$5,$G$6,0),)</f>
        <v>0</v>
      </c>
      <c r="B546" s="22" t="e">
        <f>IF($A546&lt;&gt;"",$E546*$F546,)</f>
        <v>#VALUE!</v>
      </c>
      <c r="C546" s="12" t="str">
        <f>IF($A546&lt;&gt;"",MINIFS(Merchant!$A:$A,Merchant!$C:$C,$G$2),)</f>
        <v/>
      </c>
      <c r="D546" s="12" t="s">
        <f>IF($A546&lt;&gt;"",$K546,)</f>
      </c>
      <c r="E546" s="12" t="str">
        <v/>
      </c>
      <c r="F546" s="11" t="str">
        <f>IF($A546&lt;&gt;"",MAXIFS(Token!$C:$C,Token!$A:$A,$D546),)</f>
        <v/>
      </c>
    </row>
    <row r="547">
      <c r="A547" s="32">
        <f>IF(IFERROR($H547,0)*$J547&gt;0,$L547/86400+DATE(1970,1,1)+IF($L547*1&gt;=$G$5,$G$6,0),)</f>
        <v>0</v>
      </c>
      <c r="B547" s="22" t="e">
        <f>IF($A547&lt;&gt;"",$E547*$F547,)</f>
        <v>#VALUE!</v>
      </c>
      <c r="C547" s="12" t="str">
        <f>IF($A547&lt;&gt;"",MINIFS(Merchant!$A:$A,Merchant!$C:$C,$G$2),)</f>
        <v/>
      </c>
      <c r="D547" s="12" t="s">
        <f>IF($A547&lt;&gt;"",$K547,)</f>
      </c>
      <c r="E547" s="12" t="str">
        <v/>
      </c>
      <c r="F547" s="11" t="str">
        <f>IF($A547&lt;&gt;"",MAXIFS(Token!$C:$C,Token!$A:$A,$D547),)</f>
        <v/>
      </c>
    </row>
    <row r="548">
      <c r="A548" s="32">
        <f>IF(IFERROR($H548,0)*$J548&gt;0,$L548/86400+DATE(1970,1,1)+IF($L548*1&gt;=$G$5,$G$6,0),)</f>
        <v>0</v>
      </c>
      <c r="B548" s="22" t="e">
        <f>IF($A548&lt;&gt;"",$E548*$F548,)</f>
        <v>#VALUE!</v>
      </c>
      <c r="C548" s="12" t="str">
        <f>IF($A548&lt;&gt;"",MINIFS(Merchant!$A:$A,Merchant!$C:$C,$G$2),)</f>
        <v/>
      </c>
      <c r="D548" s="12" t="s">
        <f>IF($A548&lt;&gt;"",$K548,)</f>
      </c>
      <c r="E548" s="12" t="str">
        <v/>
      </c>
      <c r="F548" s="11" t="str">
        <f>IF($A548&lt;&gt;"",MAXIFS(Token!$C:$C,Token!$A:$A,$D548),)</f>
        <v/>
      </c>
    </row>
    <row r="549">
      <c r="A549" s="32">
        <f>IF(IFERROR($H549,0)*$J549&gt;0,$L549/86400+DATE(1970,1,1)+IF($L549*1&gt;=$G$5,$G$6,0),)</f>
        <v>0</v>
      </c>
      <c r="B549" s="22" t="e">
        <f>IF($A549&lt;&gt;"",$E549*$F549,)</f>
        <v>#VALUE!</v>
      </c>
      <c r="C549" s="12" t="str">
        <f>IF($A549&lt;&gt;"",MINIFS(Merchant!$A:$A,Merchant!$C:$C,$G$2),)</f>
        <v/>
      </c>
      <c r="D549" s="12" t="s">
        <f>IF($A549&lt;&gt;"",$K549,)</f>
      </c>
      <c r="E549" s="12" t="str">
        <v/>
      </c>
      <c r="F549" s="11" t="str">
        <f>IF($A549&lt;&gt;"",MAXIFS(Token!$C:$C,Token!$A:$A,$D549),)</f>
        <v/>
      </c>
    </row>
    <row r="550">
      <c r="A550" s="32">
        <f>IF(IFERROR($H550,0)*$J550&gt;0,$L550/86400+DATE(1970,1,1)+IF($L550*1&gt;=$G$5,$G$6,0),)</f>
        <v>0</v>
      </c>
      <c r="B550" s="22" t="e">
        <f>IF($A550&lt;&gt;"",$E550*$F550,)</f>
        <v>#VALUE!</v>
      </c>
      <c r="C550" s="12" t="str">
        <f>IF($A550&lt;&gt;"",MINIFS(Merchant!$A:$A,Merchant!$C:$C,$G$2),)</f>
        <v/>
      </c>
      <c r="D550" s="12" t="s">
        <f>IF($A550&lt;&gt;"",$K550,)</f>
      </c>
      <c r="E550" s="12" t="str">
        <v/>
      </c>
      <c r="F550" s="11" t="str">
        <f>IF($A550&lt;&gt;"",MAXIFS(Token!$C:$C,Token!$A:$A,$D550),)</f>
        <v/>
      </c>
    </row>
    <row r="551">
      <c r="A551" s="32">
        <f>IF(IFERROR($H551,0)*$J551&gt;0,$L551/86400+DATE(1970,1,1)+IF($L551*1&gt;=$G$5,$G$6,0),)</f>
        <v>0</v>
      </c>
      <c r="B551" s="22" t="e">
        <f>IF($A551&lt;&gt;"",$E551*$F551,)</f>
        <v>#VALUE!</v>
      </c>
      <c r="C551" s="12" t="str">
        <f>IF($A551&lt;&gt;"",MINIFS(Merchant!$A:$A,Merchant!$C:$C,$G$2),)</f>
        <v/>
      </c>
      <c r="D551" s="12" t="s">
        <f>IF($A551&lt;&gt;"",$K551,)</f>
      </c>
      <c r="E551" s="12" t="str">
        <v/>
      </c>
      <c r="F551" s="11" t="str">
        <f>IF($A551&lt;&gt;"",MAXIFS(Token!$C:$C,Token!$A:$A,$D551),)</f>
        <v/>
      </c>
    </row>
    <row r="552">
      <c r="A552" s="32">
        <f>IF(IFERROR($H552,0)*$J552&gt;0,$L552/86400+DATE(1970,1,1)+IF($L552*1&gt;=$G$5,$G$6,0),)</f>
        <v>0</v>
      </c>
      <c r="B552" s="22" t="e">
        <f>IF($A552&lt;&gt;"",$E552*$F552,)</f>
        <v>#VALUE!</v>
      </c>
      <c r="C552" s="12" t="str">
        <f>IF($A552&lt;&gt;"",MINIFS(Merchant!$A:$A,Merchant!$C:$C,$G$2),)</f>
        <v/>
      </c>
      <c r="D552" s="12" t="s">
        <f>IF($A552&lt;&gt;"",$K552,)</f>
      </c>
      <c r="E552" s="12" t="str">
        <v/>
      </c>
      <c r="F552" s="11" t="str">
        <f>IF($A552&lt;&gt;"",MAXIFS(Token!$C:$C,Token!$A:$A,$D552),)</f>
        <v/>
      </c>
    </row>
    <row r="553">
      <c r="A553" s="32">
        <f>IF(IFERROR($H553,0)*$J553&gt;0,$L553/86400+DATE(1970,1,1)+IF($L553*1&gt;=$G$5,$G$6,0),)</f>
        <v>0</v>
      </c>
      <c r="B553" s="22" t="e">
        <f>IF($A553&lt;&gt;"",$E553*$F553,)</f>
        <v>#VALUE!</v>
      </c>
      <c r="C553" s="12" t="str">
        <f>IF($A553&lt;&gt;"",MINIFS(Merchant!$A:$A,Merchant!$C:$C,$G$2),)</f>
        <v/>
      </c>
      <c r="D553" s="12" t="s">
        <f>IF($A553&lt;&gt;"",$K553,)</f>
      </c>
      <c r="E553" s="12" t="str">
        <v/>
      </c>
      <c r="F553" s="11" t="str">
        <f>IF($A553&lt;&gt;"",MAXIFS(Token!$C:$C,Token!$A:$A,$D553),)</f>
        <v/>
      </c>
    </row>
    <row r="554">
      <c r="A554" s="32">
        <f>IF(IFERROR($H554,0)*$J554&gt;0,$L554/86400+DATE(1970,1,1)+IF($L554*1&gt;=$G$5,$G$6,0),)</f>
        <v>0</v>
      </c>
      <c r="B554" s="22" t="e">
        <f>IF($A554&lt;&gt;"",$E554*$F554,)</f>
        <v>#VALUE!</v>
      </c>
      <c r="C554" s="12" t="str">
        <f>IF($A554&lt;&gt;"",MINIFS(Merchant!$A:$A,Merchant!$C:$C,$G$2),)</f>
        <v/>
      </c>
      <c r="D554" s="12" t="s">
        <f>IF($A554&lt;&gt;"",$K554,)</f>
      </c>
      <c r="E554" s="12" t="str">
        <v/>
      </c>
      <c r="F554" s="11" t="str">
        <f>IF($A554&lt;&gt;"",MAXIFS(Token!$C:$C,Token!$A:$A,$D554),)</f>
        <v/>
      </c>
    </row>
    <row r="555">
      <c r="A555" s="32">
        <f>IF(IFERROR($H555,0)*$J555&gt;0,$L555/86400+DATE(1970,1,1)+IF($L555*1&gt;=$G$5,$G$6,0),)</f>
        <v>0</v>
      </c>
      <c r="B555" s="22" t="e">
        <f>IF($A555&lt;&gt;"",$E555*$F555,)</f>
        <v>#VALUE!</v>
      </c>
      <c r="C555" s="12" t="str">
        <f>IF($A555&lt;&gt;"",MINIFS(Merchant!$A:$A,Merchant!$C:$C,$G$2),)</f>
        <v/>
      </c>
      <c r="D555" s="12" t="s">
        <f>IF($A555&lt;&gt;"",$K555,)</f>
      </c>
      <c r="E555" s="12" t="str">
        <v/>
      </c>
      <c r="F555" s="11" t="str">
        <f>IF($A555&lt;&gt;"",MAXIFS(Token!$C:$C,Token!$A:$A,$D555),)</f>
        <v/>
      </c>
    </row>
    <row r="556">
      <c r="A556" s="32">
        <f>IF(IFERROR($H556,0)*$J556&gt;0,$L556/86400+DATE(1970,1,1)+IF($L556*1&gt;=$G$5,$G$6,0),)</f>
        <v>0</v>
      </c>
      <c r="B556" s="22" t="e">
        <f>IF($A556&lt;&gt;"",$E556*$F556,)</f>
        <v>#VALUE!</v>
      </c>
      <c r="C556" s="12" t="str">
        <f>IF($A556&lt;&gt;"",MINIFS(Merchant!$A:$A,Merchant!$C:$C,$G$2),)</f>
        <v/>
      </c>
      <c r="D556" s="12" t="s">
        <f>IF($A556&lt;&gt;"",$K556,)</f>
      </c>
      <c r="E556" s="12" t="str">
        <v/>
      </c>
      <c r="F556" s="11" t="str">
        <f>IF($A556&lt;&gt;"",MAXIFS(Token!$C:$C,Token!$A:$A,$D556),)</f>
        <v/>
      </c>
    </row>
    <row r="557">
      <c r="A557" s="32">
        <f>IF(IFERROR($H557,0)*$J557&gt;0,$L557/86400+DATE(1970,1,1)+IF($L557*1&gt;=$G$5,$G$6,0),)</f>
        <v>0</v>
      </c>
      <c r="B557" s="22" t="e">
        <f>IF($A557&lt;&gt;"",$E557*$F557,)</f>
        <v>#VALUE!</v>
      </c>
      <c r="C557" s="12" t="str">
        <f>IF($A557&lt;&gt;"",MINIFS(Merchant!$A:$A,Merchant!$C:$C,$G$2),)</f>
        <v/>
      </c>
      <c r="D557" s="12" t="s">
        <f>IF($A557&lt;&gt;"",$K557,)</f>
      </c>
      <c r="E557" s="12" t="str">
        <v/>
      </c>
      <c r="F557" s="11" t="str">
        <f>IF($A557&lt;&gt;"",MAXIFS(Token!$C:$C,Token!$A:$A,$D557),)</f>
        <v/>
      </c>
    </row>
    <row r="558">
      <c r="A558" s="32">
        <f>IF(IFERROR($H558,0)*$J558&gt;0,$L558/86400+DATE(1970,1,1)+IF($L558*1&gt;=$G$5,$G$6,0),)</f>
        <v>0</v>
      </c>
      <c r="B558" s="22" t="e">
        <f>IF($A558&lt;&gt;"",$E558*$F558,)</f>
        <v>#VALUE!</v>
      </c>
      <c r="C558" s="12" t="str">
        <f>IF($A558&lt;&gt;"",MINIFS(Merchant!$A:$A,Merchant!$C:$C,$G$2),)</f>
        <v/>
      </c>
      <c r="D558" s="12" t="s">
        <f>IF($A558&lt;&gt;"",$K558,)</f>
      </c>
      <c r="E558" s="12" t="str">
        <v/>
      </c>
      <c r="F558" s="11" t="str">
        <f>IF($A558&lt;&gt;"",MAXIFS(Token!$C:$C,Token!$A:$A,$D558),)</f>
        <v/>
      </c>
    </row>
    <row r="559">
      <c r="A559" s="32">
        <f>IF(IFERROR($H559,0)*$J559&gt;0,$L559/86400+DATE(1970,1,1)+IF($L559*1&gt;=$G$5,$G$6,0),)</f>
        <v>0</v>
      </c>
      <c r="B559" s="22" t="e">
        <f>IF($A559&lt;&gt;"",$E559*$F559,)</f>
        <v>#VALUE!</v>
      </c>
      <c r="C559" s="12" t="str">
        <f>IF($A559&lt;&gt;"",MINIFS(Merchant!$A:$A,Merchant!$C:$C,$G$2),)</f>
        <v/>
      </c>
      <c r="D559" s="12" t="s">
        <f>IF($A559&lt;&gt;"",$K559,)</f>
      </c>
      <c r="E559" s="12" t="str">
        <v/>
      </c>
      <c r="F559" s="11" t="str">
        <f>IF($A559&lt;&gt;"",MAXIFS(Token!$C:$C,Token!$A:$A,$D559),)</f>
        <v/>
      </c>
    </row>
    <row r="560">
      <c r="A560" s="32">
        <f>IF(IFERROR($H560,0)*$J560&gt;0,$L560/86400+DATE(1970,1,1)+IF($L560*1&gt;=$G$5,$G$6,0),)</f>
        <v>0</v>
      </c>
      <c r="B560" s="22" t="e">
        <f>IF($A560&lt;&gt;"",$E560*$F560,)</f>
        <v>#VALUE!</v>
      </c>
      <c r="C560" s="12" t="str">
        <f>IF($A560&lt;&gt;"",MINIFS(Merchant!$A:$A,Merchant!$C:$C,$G$2),)</f>
        <v/>
      </c>
      <c r="D560" s="12" t="s">
        <f>IF($A560&lt;&gt;"",$K560,)</f>
      </c>
      <c r="E560" s="12" t="str">
        <v/>
      </c>
      <c r="F560" s="11" t="str">
        <f>IF($A560&lt;&gt;"",MAXIFS(Token!$C:$C,Token!$A:$A,$D560),)</f>
        <v/>
      </c>
    </row>
    <row r="561">
      <c r="A561" s="32">
        <f>IF(IFERROR($H561,0)*$J561&gt;0,$L561/86400+DATE(1970,1,1)+IF($L561*1&gt;=$G$5,$G$6,0),)</f>
        <v>0</v>
      </c>
      <c r="B561" s="22" t="e">
        <f>IF($A561&lt;&gt;"",$E561*$F561,)</f>
        <v>#VALUE!</v>
      </c>
      <c r="C561" s="12" t="str">
        <f>IF($A561&lt;&gt;"",MINIFS(Merchant!$A:$A,Merchant!$C:$C,$G$2),)</f>
        <v/>
      </c>
      <c r="D561" s="12" t="s">
        <f>IF($A561&lt;&gt;"",$K561,)</f>
      </c>
      <c r="E561" s="12" t="str">
        <v/>
      </c>
      <c r="F561" s="11" t="str">
        <f>IF($A561&lt;&gt;"",MAXIFS(Token!$C:$C,Token!$A:$A,$D561),)</f>
        <v/>
      </c>
    </row>
    <row r="562">
      <c r="A562" s="32">
        <f>IF(IFERROR($H562,0)*$J562&gt;0,$L562/86400+DATE(1970,1,1)+IF($L562*1&gt;=$G$5,$G$6,0),)</f>
        <v>0</v>
      </c>
      <c r="B562" s="22" t="e">
        <f>IF($A562&lt;&gt;"",$E562*$F562,)</f>
        <v>#VALUE!</v>
      </c>
      <c r="C562" s="12" t="str">
        <f>IF($A562&lt;&gt;"",MINIFS(Merchant!$A:$A,Merchant!$C:$C,$G$2),)</f>
        <v/>
      </c>
      <c r="D562" s="12" t="s">
        <f>IF($A562&lt;&gt;"",$K562,)</f>
      </c>
      <c r="E562" s="12" t="str">
        <v/>
      </c>
      <c r="F562" s="11" t="str">
        <f>IF($A562&lt;&gt;"",MAXIFS(Token!$C:$C,Token!$A:$A,$D562),)</f>
        <v/>
      </c>
    </row>
    <row r="563">
      <c r="A563" s="32">
        <f>IF(IFERROR($H563,0)*$J563&gt;0,$L563/86400+DATE(1970,1,1)+IF($L563*1&gt;=$G$5,$G$6,0),)</f>
        <v>0</v>
      </c>
      <c r="B563" s="22" t="e">
        <f>IF($A563&lt;&gt;"",$E563*$F563,)</f>
        <v>#VALUE!</v>
      </c>
      <c r="C563" s="12" t="str">
        <f>IF($A563&lt;&gt;"",MINIFS(Merchant!$A:$A,Merchant!$C:$C,$G$2),)</f>
        <v/>
      </c>
      <c r="D563" s="12" t="s">
        <f>IF($A563&lt;&gt;"",$K563,)</f>
      </c>
      <c r="E563" s="12" t="str">
        <v/>
      </c>
      <c r="F563" s="11" t="str">
        <f>IF($A563&lt;&gt;"",MAXIFS(Token!$C:$C,Token!$A:$A,$D563),)</f>
        <v/>
      </c>
    </row>
    <row r="564">
      <c r="A564" s="32">
        <f>IF(IFERROR($H564,0)*$J564&gt;0,$L564/86400+DATE(1970,1,1)+IF($L564*1&gt;=$G$5,$G$6,0),)</f>
        <v>0</v>
      </c>
      <c r="B564" s="22" t="e">
        <f>IF($A564&lt;&gt;"",$E564*$F564,)</f>
        <v>#VALUE!</v>
      </c>
      <c r="C564" s="12" t="str">
        <f>IF($A564&lt;&gt;"",MINIFS(Merchant!$A:$A,Merchant!$C:$C,$G$2),)</f>
        <v/>
      </c>
      <c r="D564" s="12" t="s">
        <f>IF($A564&lt;&gt;"",$K564,)</f>
      </c>
      <c r="E564" s="12" t="str">
        <v/>
      </c>
      <c r="F564" s="11" t="str">
        <f>IF($A564&lt;&gt;"",MAXIFS(Token!$C:$C,Token!$A:$A,$D564),)</f>
        <v/>
      </c>
    </row>
    <row r="565">
      <c r="A565" s="32">
        <f>IF(IFERROR($H565,0)*$J565&gt;0,$L565/86400+DATE(1970,1,1)+IF($L565*1&gt;=$G$5,$G$6,0),)</f>
        <v>0</v>
      </c>
      <c r="B565" s="22" t="e">
        <f>IF($A565&lt;&gt;"",$E565*$F565,)</f>
        <v>#VALUE!</v>
      </c>
      <c r="C565" s="12" t="str">
        <f>IF($A565&lt;&gt;"",MINIFS(Merchant!$A:$A,Merchant!$C:$C,$G$2),)</f>
        <v/>
      </c>
      <c r="D565" s="12" t="s">
        <f>IF($A565&lt;&gt;"",$K565,)</f>
      </c>
      <c r="E565" s="12" t="str">
        <v/>
      </c>
      <c r="F565" s="11" t="str">
        <f>IF($A565&lt;&gt;"",MAXIFS(Token!$C:$C,Token!$A:$A,$D565),)</f>
        <v/>
      </c>
    </row>
    <row r="566">
      <c r="A566" s="32">
        <f>IF(IFERROR($H566,0)*$J566&gt;0,$L566/86400+DATE(1970,1,1)+IF($L566*1&gt;=$G$5,$G$6,0),)</f>
        <v>0</v>
      </c>
      <c r="B566" s="22" t="e">
        <f>IF($A566&lt;&gt;"",$E566*$F566,)</f>
        <v>#VALUE!</v>
      </c>
      <c r="C566" s="12" t="str">
        <f>IF($A566&lt;&gt;"",MINIFS(Merchant!$A:$A,Merchant!$C:$C,$G$2),)</f>
        <v/>
      </c>
      <c r="D566" s="12" t="s">
        <f>IF($A566&lt;&gt;"",$K566,)</f>
      </c>
      <c r="E566" s="12" t="str">
        <v/>
      </c>
      <c r="F566" s="11" t="str">
        <f>IF($A566&lt;&gt;"",MAXIFS(Token!$C:$C,Token!$A:$A,$D566),)</f>
        <v/>
      </c>
    </row>
    <row r="567">
      <c r="A567" s="32">
        <f>IF(IFERROR($H567,0)*$J567&gt;0,$L567/86400+DATE(1970,1,1)+IF($L567*1&gt;=$G$5,$G$6,0),)</f>
        <v>0</v>
      </c>
      <c r="B567" s="22" t="e">
        <f>IF($A567&lt;&gt;"",$E567*$F567,)</f>
        <v>#VALUE!</v>
      </c>
      <c r="C567" s="12" t="str">
        <f>IF($A567&lt;&gt;"",MINIFS(Merchant!$A:$A,Merchant!$C:$C,$G$2),)</f>
        <v/>
      </c>
      <c r="D567" s="12" t="s">
        <f>IF($A567&lt;&gt;"",$K567,)</f>
      </c>
      <c r="E567" s="12" t="str">
        <v/>
      </c>
      <c r="F567" s="11" t="str">
        <f>IF($A567&lt;&gt;"",MAXIFS(Token!$C:$C,Token!$A:$A,$D567),)</f>
        <v/>
      </c>
    </row>
    <row r="568">
      <c r="A568" s="32">
        <f>IF(IFERROR($H568,0)*$J568&gt;0,$L568/86400+DATE(1970,1,1)+IF($L568*1&gt;=$G$5,$G$6,0),)</f>
        <v>0</v>
      </c>
      <c r="B568" s="22" t="e">
        <f>IF($A568&lt;&gt;"",$E568*$F568,)</f>
        <v>#VALUE!</v>
      </c>
      <c r="C568" s="12" t="str">
        <f>IF($A568&lt;&gt;"",MINIFS(Merchant!$A:$A,Merchant!$C:$C,$G$2),)</f>
        <v/>
      </c>
      <c r="D568" s="12" t="s">
        <f>IF($A568&lt;&gt;"",$K568,)</f>
      </c>
      <c r="E568" s="12" t="str">
        <v/>
      </c>
      <c r="F568" s="11" t="str">
        <f>IF($A568&lt;&gt;"",MAXIFS(Token!$C:$C,Token!$A:$A,$D568),)</f>
        <v/>
      </c>
    </row>
    <row r="569">
      <c r="A569" s="32">
        <f>IF(IFERROR($H569,0)*$J569&gt;0,$L569/86400+DATE(1970,1,1)+IF($L569*1&gt;=$G$5,$G$6,0),)</f>
        <v>0</v>
      </c>
      <c r="B569" s="22" t="e">
        <f>IF($A569&lt;&gt;"",$E569*$F569,)</f>
        <v>#VALUE!</v>
      </c>
      <c r="C569" s="12" t="str">
        <f>IF($A569&lt;&gt;"",MINIFS(Merchant!$A:$A,Merchant!$C:$C,$G$2),)</f>
        <v/>
      </c>
      <c r="D569" s="12" t="s">
        <f>IF($A569&lt;&gt;"",$K569,)</f>
      </c>
      <c r="E569" s="12" t="str">
        <v/>
      </c>
      <c r="F569" s="11" t="str">
        <f>IF($A569&lt;&gt;"",MAXIFS(Token!$C:$C,Token!$A:$A,$D569),)</f>
        <v/>
      </c>
    </row>
    <row r="570">
      <c r="A570" s="32">
        <f>IF(IFERROR($H570,0)*$J570&gt;0,$L570/86400+DATE(1970,1,1)+IF($L570*1&gt;=$G$5,$G$6,0),)</f>
        <v>0</v>
      </c>
      <c r="B570" s="22" t="e">
        <f>IF($A570&lt;&gt;"",$E570*$F570,)</f>
        <v>#VALUE!</v>
      </c>
      <c r="C570" s="12" t="str">
        <f>IF($A570&lt;&gt;"",MINIFS(Merchant!$A:$A,Merchant!$C:$C,$G$2),)</f>
        <v/>
      </c>
      <c r="D570" s="12" t="s">
        <f>IF($A570&lt;&gt;"",$K570,)</f>
      </c>
      <c r="E570" s="12" t="str">
        <v/>
      </c>
      <c r="F570" s="11" t="str">
        <f>IF($A570&lt;&gt;"",MAXIFS(Token!$C:$C,Token!$A:$A,$D570),)</f>
        <v/>
      </c>
    </row>
    <row r="571">
      <c r="A571" s="32">
        <f>IF(IFERROR($H571,0)*$J571&gt;0,$L571/86400+DATE(1970,1,1)+IF($L571*1&gt;=$G$5,$G$6,0),)</f>
        <v>0</v>
      </c>
      <c r="B571" s="22" t="e">
        <f>IF($A571&lt;&gt;"",$E571*$F571,)</f>
        <v>#VALUE!</v>
      </c>
      <c r="C571" s="12" t="str">
        <f>IF($A571&lt;&gt;"",MINIFS(Merchant!$A:$A,Merchant!$C:$C,$G$2),)</f>
        <v/>
      </c>
      <c r="D571" s="12" t="s">
        <f>IF($A571&lt;&gt;"",$K571,)</f>
      </c>
      <c r="E571" s="12" t="str">
        <v/>
      </c>
      <c r="F571" s="11" t="str">
        <f>IF($A571&lt;&gt;"",MAXIFS(Token!$C:$C,Token!$A:$A,$D571),)</f>
        <v/>
      </c>
    </row>
    <row r="572">
      <c r="A572" s="32">
        <f>IF(IFERROR($H572,0)*$J572&gt;0,$L572/86400+DATE(1970,1,1)+IF($L572*1&gt;=$G$5,$G$6,0),)</f>
        <v>0</v>
      </c>
      <c r="B572" s="22" t="e">
        <f>IF($A572&lt;&gt;"",$E572*$F572,)</f>
        <v>#VALUE!</v>
      </c>
      <c r="C572" s="12" t="str">
        <f>IF($A572&lt;&gt;"",MINIFS(Merchant!$A:$A,Merchant!$C:$C,$G$2),)</f>
        <v/>
      </c>
      <c r="D572" s="12" t="s">
        <f>IF($A572&lt;&gt;"",$K572,)</f>
      </c>
      <c r="E572" s="12" t="str">
        <v/>
      </c>
      <c r="F572" s="11" t="str">
        <f>IF($A572&lt;&gt;"",MAXIFS(Token!$C:$C,Token!$A:$A,$D572),)</f>
        <v/>
      </c>
    </row>
    <row r="573">
      <c r="A573" s="32">
        <f>IF(IFERROR($H573,0)*$J573&gt;0,$L573/86400+DATE(1970,1,1)+IF($L573*1&gt;=$G$5,$G$6,0),)</f>
        <v>0</v>
      </c>
      <c r="B573" s="22" t="e">
        <f>IF($A573&lt;&gt;"",$E573*$F573,)</f>
        <v>#VALUE!</v>
      </c>
      <c r="C573" s="12" t="str">
        <f>IF($A573&lt;&gt;"",MINIFS(Merchant!$A:$A,Merchant!$C:$C,$G$2),)</f>
        <v/>
      </c>
      <c r="D573" s="12" t="s">
        <f>IF($A573&lt;&gt;"",$K573,)</f>
      </c>
      <c r="E573" s="12" t="str">
        <v/>
      </c>
      <c r="F573" s="11" t="str">
        <f>IF($A573&lt;&gt;"",MAXIFS(Token!$C:$C,Token!$A:$A,$D573),)</f>
        <v/>
      </c>
    </row>
    <row r="574">
      <c r="A574" s="32">
        <f>IF(IFERROR($H574,0)*$J574&gt;0,$L574/86400+DATE(1970,1,1)+IF($L574*1&gt;=$G$5,$G$6,0),)</f>
        <v>0</v>
      </c>
      <c r="B574" s="22" t="e">
        <f>IF($A574&lt;&gt;"",$E574*$F574,)</f>
        <v>#VALUE!</v>
      </c>
      <c r="C574" s="12" t="str">
        <f>IF($A574&lt;&gt;"",MINIFS(Merchant!$A:$A,Merchant!$C:$C,$G$2),)</f>
        <v/>
      </c>
      <c r="D574" s="12" t="s">
        <f>IF($A574&lt;&gt;"",$K574,)</f>
      </c>
      <c r="E574" s="12" t="str">
        <v/>
      </c>
      <c r="F574" s="11" t="str">
        <f>IF($A574&lt;&gt;"",MAXIFS(Token!$C:$C,Token!$A:$A,$D574),)</f>
        <v/>
      </c>
    </row>
    <row r="575">
      <c r="A575" s="32">
        <f>IF(IFERROR($H575,0)*$J575&gt;0,$L575/86400+DATE(1970,1,1)+IF($L575*1&gt;=$G$5,$G$6,0),)</f>
        <v>0</v>
      </c>
      <c r="B575" s="22" t="e">
        <f>IF($A575&lt;&gt;"",$E575*$F575,)</f>
        <v>#VALUE!</v>
      </c>
      <c r="C575" s="12" t="str">
        <f>IF($A575&lt;&gt;"",MINIFS(Merchant!$A:$A,Merchant!$C:$C,$G$2),)</f>
        <v/>
      </c>
      <c r="D575" s="12" t="s">
        <f>IF($A575&lt;&gt;"",$K575,)</f>
      </c>
      <c r="E575" s="12" t="str">
        <v/>
      </c>
      <c r="F575" s="11" t="str">
        <f>IF($A575&lt;&gt;"",MAXIFS(Token!$C:$C,Token!$A:$A,$D575),)</f>
        <v/>
      </c>
    </row>
    <row r="576">
      <c r="A576" s="32">
        <f>IF(IFERROR($H576,0)*$J576&gt;0,$L576/86400+DATE(1970,1,1)+IF($L576*1&gt;=$G$5,$G$6,0),)</f>
        <v>0</v>
      </c>
      <c r="B576" s="22" t="e">
        <f>IF($A576&lt;&gt;"",$E576*$F576,)</f>
        <v>#VALUE!</v>
      </c>
      <c r="C576" s="12" t="str">
        <f>IF($A576&lt;&gt;"",MINIFS(Merchant!$A:$A,Merchant!$C:$C,$G$2),)</f>
        <v/>
      </c>
      <c r="D576" s="12" t="s">
        <f>IF($A576&lt;&gt;"",$K576,)</f>
      </c>
      <c r="E576" s="12" t="str">
        <v/>
      </c>
      <c r="F576" s="11" t="str">
        <f>IF($A576&lt;&gt;"",MAXIFS(Token!$C:$C,Token!$A:$A,$D576),)</f>
        <v/>
      </c>
    </row>
    <row r="577">
      <c r="A577" s="32">
        <f>IF(IFERROR($H577,0)*$J577&gt;0,$L577/86400+DATE(1970,1,1)+IF($L577*1&gt;=$G$5,$G$6,0),)</f>
        <v>0</v>
      </c>
      <c r="B577" s="22" t="e">
        <f>IF($A577&lt;&gt;"",$E577*$F577,)</f>
        <v>#VALUE!</v>
      </c>
      <c r="C577" s="12" t="str">
        <f>IF($A577&lt;&gt;"",MINIFS(Merchant!$A:$A,Merchant!$C:$C,$G$2),)</f>
        <v/>
      </c>
      <c r="D577" s="12" t="s">
        <f>IF($A577&lt;&gt;"",$K577,)</f>
      </c>
      <c r="E577" s="12" t="str">
        <v/>
      </c>
      <c r="F577" s="11" t="str">
        <f>IF($A577&lt;&gt;"",MAXIFS(Token!$C:$C,Token!$A:$A,$D577),)</f>
        <v/>
      </c>
    </row>
    <row r="578">
      <c r="A578" s="32">
        <f>IF(IFERROR($H578,0)*$J578&gt;0,$L578/86400+DATE(1970,1,1)+IF($L578*1&gt;=$G$5,$G$6,0),)</f>
        <v>0</v>
      </c>
      <c r="B578" s="22" t="e">
        <f>IF($A578&lt;&gt;"",$E578*$F578,)</f>
        <v>#VALUE!</v>
      </c>
      <c r="C578" s="12" t="str">
        <f>IF($A578&lt;&gt;"",MINIFS(Merchant!$A:$A,Merchant!$C:$C,$G$2),)</f>
        <v/>
      </c>
      <c r="D578" s="12" t="s">
        <f>IF($A578&lt;&gt;"",$K578,)</f>
      </c>
      <c r="E578" s="12" t="str">
        <v/>
      </c>
      <c r="F578" s="11" t="str">
        <f>IF($A578&lt;&gt;"",MAXIFS(Token!$C:$C,Token!$A:$A,$D578),)</f>
        <v/>
      </c>
    </row>
    <row r="579">
      <c r="A579" s="32">
        <f>IF(IFERROR($H579,0)*$J579&gt;0,$L579/86400+DATE(1970,1,1)+IF($L579*1&gt;=$G$5,$G$6,0),)</f>
        <v>0</v>
      </c>
      <c r="B579" s="22" t="e">
        <f>IF($A579&lt;&gt;"",$E579*$F579,)</f>
        <v>#VALUE!</v>
      </c>
      <c r="C579" s="12" t="str">
        <f>IF($A579&lt;&gt;"",MINIFS(Merchant!$A:$A,Merchant!$C:$C,$G$2),)</f>
        <v/>
      </c>
      <c r="D579" s="12" t="s">
        <f>IF($A579&lt;&gt;"",$K579,)</f>
      </c>
      <c r="E579" s="12" t="str">
        <v/>
      </c>
      <c r="F579" s="11" t="str">
        <f>IF($A579&lt;&gt;"",MAXIFS(Token!$C:$C,Token!$A:$A,$D579),)</f>
        <v/>
      </c>
    </row>
    <row r="580">
      <c r="A580" s="32">
        <f>IF(IFERROR($H580,0)*$J580&gt;0,$L580/86400+DATE(1970,1,1)+IF($L580*1&gt;=$G$5,$G$6,0),)</f>
        <v>0</v>
      </c>
      <c r="B580" s="22" t="e">
        <f>IF($A580&lt;&gt;"",$E580*$F580,)</f>
        <v>#VALUE!</v>
      </c>
      <c r="C580" s="12" t="str">
        <f>IF($A580&lt;&gt;"",MINIFS(Merchant!$A:$A,Merchant!$C:$C,$G$2),)</f>
        <v/>
      </c>
      <c r="D580" s="12" t="s">
        <f>IF($A580&lt;&gt;"",$K580,)</f>
      </c>
      <c r="E580" s="12" t="str">
        <v/>
      </c>
      <c r="F580" s="11" t="str">
        <f>IF($A580&lt;&gt;"",MAXIFS(Token!$C:$C,Token!$A:$A,$D580),)</f>
        <v/>
      </c>
    </row>
    <row r="581">
      <c r="A581" s="32">
        <f>IF(IFERROR($H581,0)*$J581&gt;0,$L581/86400+DATE(1970,1,1)+IF($L581*1&gt;=$G$5,$G$6,0),)</f>
        <v>0</v>
      </c>
      <c r="B581" s="22" t="e">
        <f>IF($A581&lt;&gt;"",$E581*$F581,)</f>
        <v>#VALUE!</v>
      </c>
      <c r="C581" s="12" t="str">
        <f>IF($A581&lt;&gt;"",MINIFS(Merchant!$A:$A,Merchant!$C:$C,$G$2),)</f>
        <v/>
      </c>
      <c r="D581" s="12" t="s">
        <f>IF($A581&lt;&gt;"",$K581,)</f>
      </c>
      <c r="E581" s="12" t="str">
        <v/>
      </c>
      <c r="F581" s="11" t="str">
        <f>IF($A581&lt;&gt;"",MAXIFS(Token!$C:$C,Token!$A:$A,$D581),)</f>
        <v/>
      </c>
    </row>
    <row r="582">
      <c r="A582" s="32">
        <f>IF(IFERROR($H582,0)*$J582&gt;0,$L582/86400+DATE(1970,1,1)+IF($L582*1&gt;=$G$5,$G$6,0),)</f>
        <v>0</v>
      </c>
      <c r="B582" s="22" t="e">
        <f>IF($A582&lt;&gt;"",$E582*$F582,)</f>
        <v>#VALUE!</v>
      </c>
      <c r="C582" s="12" t="str">
        <f>IF($A582&lt;&gt;"",MINIFS(Merchant!$A:$A,Merchant!$C:$C,$G$2),)</f>
        <v/>
      </c>
      <c r="D582" s="12" t="s">
        <f>IF($A582&lt;&gt;"",$K582,)</f>
      </c>
      <c r="E582" s="12" t="str">
        <v/>
      </c>
      <c r="F582" s="11" t="str">
        <f>IF($A582&lt;&gt;"",MAXIFS(Token!$C:$C,Token!$A:$A,$D582),)</f>
        <v/>
      </c>
    </row>
    <row r="583">
      <c r="A583" s="32">
        <f>IF(IFERROR($H583,0)*$J583&gt;0,$L583/86400+DATE(1970,1,1)+IF($L583*1&gt;=$G$5,$G$6,0),)</f>
        <v>0</v>
      </c>
      <c r="B583" s="22" t="e">
        <f>IF($A583&lt;&gt;"",$E583*$F583,)</f>
        <v>#VALUE!</v>
      </c>
      <c r="C583" s="12" t="str">
        <f>IF($A583&lt;&gt;"",MINIFS(Merchant!$A:$A,Merchant!$C:$C,$G$2),)</f>
        <v/>
      </c>
      <c r="D583" s="12" t="s">
        <f>IF($A583&lt;&gt;"",$K583,)</f>
      </c>
      <c r="E583" s="12" t="str">
        <v/>
      </c>
      <c r="F583" s="11" t="str">
        <f>IF($A583&lt;&gt;"",MAXIFS(Token!$C:$C,Token!$A:$A,$D583),)</f>
        <v/>
      </c>
    </row>
    <row r="584">
      <c r="A584" s="32">
        <f>IF(IFERROR($H584,0)*$J584&gt;0,$L584/86400+DATE(1970,1,1)+IF($L584*1&gt;=$G$5,$G$6,0),)</f>
        <v>0</v>
      </c>
      <c r="B584" s="22" t="e">
        <f>IF($A584&lt;&gt;"",$E584*$F584,)</f>
        <v>#VALUE!</v>
      </c>
      <c r="C584" s="12" t="str">
        <f>IF($A584&lt;&gt;"",MINIFS(Merchant!$A:$A,Merchant!$C:$C,$G$2),)</f>
        <v/>
      </c>
      <c r="D584" s="12" t="s">
        <f>IF($A584&lt;&gt;"",$K584,)</f>
      </c>
      <c r="E584" s="12" t="str">
        <v/>
      </c>
      <c r="F584" s="11" t="str">
        <f>IF($A584&lt;&gt;"",MAXIFS(Token!$C:$C,Token!$A:$A,$D584),)</f>
        <v/>
      </c>
    </row>
    <row r="585">
      <c r="A585" s="32">
        <f>IF(IFERROR($H585,0)*$J585&gt;0,$L585/86400+DATE(1970,1,1)+IF($L585*1&gt;=$G$5,$G$6,0),)</f>
        <v>0</v>
      </c>
      <c r="B585" s="22" t="e">
        <f>IF($A585&lt;&gt;"",$E585*$F585,)</f>
        <v>#VALUE!</v>
      </c>
      <c r="C585" s="12" t="str">
        <f>IF($A585&lt;&gt;"",MINIFS(Merchant!$A:$A,Merchant!$C:$C,$G$2),)</f>
        <v/>
      </c>
      <c r="D585" s="12" t="s">
        <f>IF($A585&lt;&gt;"",$K585,)</f>
      </c>
      <c r="E585" s="12" t="str">
        <v/>
      </c>
      <c r="F585" s="11" t="str">
        <f>IF($A585&lt;&gt;"",MAXIFS(Token!$C:$C,Token!$A:$A,$D585),)</f>
        <v/>
      </c>
    </row>
    <row r="586">
      <c r="A586" s="32">
        <f>IF(IFERROR($H586,0)*$J586&gt;0,$L586/86400+DATE(1970,1,1)+IF($L586*1&gt;=$G$5,$G$6,0),)</f>
        <v>0</v>
      </c>
      <c r="B586" s="22" t="e">
        <f>IF($A586&lt;&gt;"",$E586*$F586,)</f>
        <v>#VALUE!</v>
      </c>
      <c r="C586" s="12" t="str">
        <f>IF($A586&lt;&gt;"",MINIFS(Merchant!$A:$A,Merchant!$C:$C,$G$2),)</f>
        <v/>
      </c>
      <c r="D586" s="12" t="s">
        <f>IF($A586&lt;&gt;"",$K586,)</f>
      </c>
      <c r="E586" s="12" t="str">
        <v/>
      </c>
      <c r="F586" s="11" t="str">
        <f>IF($A586&lt;&gt;"",MAXIFS(Token!$C:$C,Token!$A:$A,$D586),)</f>
        <v/>
      </c>
    </row>
    <row r="587">
      <c r="A587" s="32">
        <f>IF(IFERROR($H587,0)*$J587&gt;0,$L587/86400+DATE(1970,1,1)+IF($L587*1&gt;=$G$5,$G$6,0),)</f>
        <v>0</v>
      </c>
      <c r="B587" s="22" t="e">
        <f>IF($A587&lt;&gt;"",$E587*$F587,)</f>
        <v>#VALUE!</v>
      </c>
      <c r="C587" s="12" t="str">
        <f>IF($A587&lt;&gt;"",MINIFS(Merchant!$A:$A,Merchant!$C:$C,$G$2),)</f>
        <v/>
      </c>
      <c r="D587" s="12" t="s">
        <f>IF($A587&lt;&gt;"",$K587,)</f>
      </c>
      <c r="E587" s="12" t="str">
        <v/>
      </c>
      <c r="F587" s="11" t="str">
        <f>IF($A587&lt;&gt;"",MAXIFS(Token!$C:$C,Token!$A:$A,$D587),)</f>
        <v/>
      </c>
    </row>
    <row r="588">
      <c r="A588" s="32">
        <f>IF(IFERROR($H588,0)*$J588&gt;0,$L588/86400+DATE(1970,1,1)+IF($L588*1&gt;=$G$5,$G$6,0),)</f>
        <v>0</v>
      </c>
      <c r="B588" s="22" t="e">
        <f>IF($A588&lt;&gt;"",$E588*$F588,)</f>
        <v>#VALUE!</v>
      </c>
      <c r="C588" s="12" t="str">
        <f>IF($A588&lt;&gt;"",MINIFS(Merchant!$A:$A,Merchant!$C:$C,$G$2),)</f>
        <v/>
      </c>
      <c r="D588" s="12" t="s">
        <f>IF($A588&lt;&gt;"",$K588,)</f>
      </c>
      <c r="E588" s="12" t="str">
        <v/>
      </c>
      <c r="F588" s="11" t="str">
        <f>IF($A588&lt;&gt;"",MAXIFS(Token!$C:$C,Token!$A:$A,$D588),)</f>
        <v/>
      </c>
    </row>
    <row r="589">
      <c r="A589" s="32">
        <f>IF(IFERROR($H589,0)*$J589&gt;0,$L589/86400+DATE(1970,1,1)+IF($L589*1&gt;=$G$5,$G$6,0),)</f>
        <v>0</v>
      </c>
      <c r="B589" s="22" t="e">
        <f>IF($A589&lt;&gt;"",$E589*$F589,)</f>
        <v>#VALUE!</v>
      </c>
      <c r="C589" s="12" t="str">
        <f>IF($A589&lt;&gt;"",MINIFS(Merchant!$A:$A,Merchant!$C:$C,$G$2),)</f>
        <v/>
      </c>
      <c r="D589" s="12" t="s">
        <f>IF($A589&lt;&gt;"",$K589,)</f>
      </c>
      <c r="E589" s="12" t="str">
        <v/>
      </c>
      <c r="F589" s="11" t="str">
        <f>IF($A589&lt;&gt;"",MAXIFS(Token!$C:$C,Token!$A:$A,$D589),)</f>
        <v/>
      </c>
    </row>
    <row r="590">
      <c r="A590" s="32">
        <f>IF(IFERROR($H590,0)*$J590&gt;0,$L590/86400+DATE(1970,1,1)+IF($L590*1&gt;=$G$5,$G$6,0),)</f>
        <v>0</v>
      </c>
      <c r="B590" s="22" t="e">
        <f>IF($A590&lt;&gt;"",$E590*$F590,)</f>
        <v>#VALUE!</v>
      </c>
      <c r="C590" s="12" t="str">
        <f>IF($A590&lt;&gt;"",MINIFS(Merchant!$A:$A,Merchant!$C:$C,$G$2),)</f>
        <v/>
      </c>
      <c r="D590" s="12" t="s">
        <f>IF($A590&lt;&gt;"",$K590,)</f>
      </c>
      <c r="E590" s="12" t="str">
        <v/>
      </c>
      <c r="F590" s="11" t="str">
        <f>IF($A590&lt;&gt;"",MAXIFS(Token!$C:$C,Token!$A:$A,$D590),)</f>
        <v/>
      </c>
    </row>
    <row r="591">
      <c r="A591" s="32">
        <f>IF(IFERROR($H591,0)*$J591&gt;0,$L591/86400+DATE(1970,1,1)+IF($L591*1&gt;=$G$5,$G$6,0),)</f>
        <v>0</v>
      </c>
      <c r="B591" s="22" t="e">
        <f>IF($A591&lt;&gt;"",$E591*$F591,)</f>
        <v>#VALUE!</v>
      </c>
      <c r="C591" s="12" t="str">
        <f>IF($A591&lt;&gt;"",MINIFS(Merchant!$A:$A,Merchant!$C:$C,$G$2),)</f>
        <v/>
      </c>
      <c r="D591" s="12" t="s">
        <f>IF($A591&lt;&gt;"",$K591,)</f>
      </c>
      <c r="E591" s="12" t="str">
        <v/>
      </c>
      <c r="F591" s="11" t="str">
        <f>IF($A591&lt;&gt;"",MAXIFS(Token!$C:$C,Token!$A:$A,$D591),)</f>
        <v/>
      </c>
    </row>
    <row r="592">
      <c r="A592" s="32">
        <f>IF(IFERROR($H592,0)*$J592&gt;0,$L592/86400+DATE(1970,1,1)+IF($L592*1&gt;=$G$5,$G$6,0),)</f>
        <v>0</v>
      </c>
      <c r="B592" s="22" t="e">
        <f>IF($A592&lt;&gt;"",$E592*$F592,)</f>
        <v>#VALUE!</v>
      </c>
      <c r="C592" s="12" t="str">
        <f>IF($A592&lt;&gt;"",MINIFS(Merchant!$A:$A,Merchant!$C:$C,$G$2),)</f>
        <v/>
      </c>
      <c r="D592" s="12" t="s">
        <f>IF($A592&lt;&gt;"",$K592,)</f>
      </c>
      <c r="E592" s="12" t="str">
        <v/>
      </c>
      <c r="F592" s="11" t="str">
        <f>IF($A592&lt;&gt;"",MAXIFS(Token!$C:$C,Token!$A:$A,$D592),)</f>
        <v/>
      </c>
    </row>
    <row r="593">
      <c r="A593" s="32">
        <f>IF(IFERROR($H593,0)*$J593&gt;0,$L593/86400+DATE(1970,1,1)+IF($L593*1&gt;=$G$5,$G$6,0),)</f>
        <v>0</v>
      </c>
      <c r="B593" s="22" t="e">
        <f>IF($A593&lt;&gt;"",$E593*$F593,)</f>
        <v>#VALUE!</v>
      </c>
      <c r="C593" s="12" t="str">
        <f>IF($A593&lt;&gt;"",MINIFS(Merchant!$A:$A,Merchant!$C:$C,$G$2),)</f>
        <v/>
      </c>
      <c r="D593" s="12" t="s">
        <f>IF($A593&lt;&gt;"",$K593,)</f>
      </c>
      <c r="E593" s="12" t="str">
        <v/>
      </c>
      <c r="F593" s="11" t="str">
        <f>IF($A593&lt;&gt;"",MAXIFS(Token!$C:$C,Token!$A:$A,$D593),)</f>
        <v/>
      </c>
    </row>
    <row r="594">
      <c r="A594" s="32">
        <f>IF(IFERROR($H594,0)*$J594&gt;0,$L594/86400+DATE(1970,1,1)+IF($L594*1&gt;=$G$5,$G$6,0),)</f>
        <v>0</v>
      </c>
      <c r="B594" s="22" t="e">
        <f>IF($A594&lt;&gt;"",$E594*$F594,)</f>
        <v>#VALUE!</v>
      </c>
      <c r="C594" s="12" t="str">
        <f>IF($A594&lt;&gt;"",MINIFS(Merchant!$A:$A,Merchant!$C:$C,$G$2),)</f>
        <v/>
      </c>
      <c r="D594" s="12" t="s">
        <f>IF($A594&lt;&gt;"",$K594,)</f>
      </c>
      <c r="E594" s="12" t="str">
        <v/>
      </c>
      <c r="F594" s="11" t="str">
        <f>IF($A594&lt;&gt;"",MAXIFS(Token!$C:$C,Token!$A:$A,$D594),)</f>
        <v/>
      </c>
    </row>
    <row r="595">
      <c r="A595" s="32">
        <f>IF(IFERROR($H595,0)*$J595&gt;0,$L595/86400+DATE(1970,1,1)+IF($L595*1&gt;=$G$5,$G$6,0),)</f>
        <v>0</v>
      </c>
      <c r="B595" s="22" t="e">
        <f>IF($A595&lt;&gt;"",$E595*$F595,)</f>
        <v>#VALUE!</v>
      </c>
      <c r="C595" s="12" t="str">
        <f>IF($A595&lt;&gt;"",MINIFS(Merchant!$A:$A,Merchant!$C:$C,$G$2),)</f>
        <v/>
      </c>
      <c r="D595" s="12" t="s">
        <f>IF($A595&lt;&gt;"",$K595,)</f>
      </c>
      <c r="E595" s="12" t="str">
        <v/>
      </c>
      <c r="F595" s="11" t="str">
        <f>IF($A595&lt;&gt;"",MAXIFS(Token!$C:$C,Token!$A:$A,$D595),)</f>
        <v/>
      </c>
    </row>
    <row r="596">
      <c r="A596" s="32">
        <f>IF(IFERROR($H596,0)*$J596&gt;0,$L596/86400+DATE(1970,1,1)+IF($L596*1&gt;=$G$5,$G$6,0),)</f>
        <v>0</v>
      </c>
      <c r="B596" s="22" t="e">
        <f>IF($A596&lt;&gt;"",$E596*$F596,)</f>
        <v>#VALUE!</v>
      </c>
      <c r="C596" s="12" t="str">
        <f>IF($A596&lt;&gt;"",MINIFS(Merchant!$A:$A,Merchant!$C:$C,$G$2),)</f>
        <v/>
      </c>
      <c r="D596" s="12" t="s">
        <f>IF($A596&lt;&gt;"",$K596,)</f>
      </c>
      <c r="E596" s="12" t="str">
        <v/>
      </c>
      <c r="F596" s="11" t="str">
        <f>IF($A596&lt;&gt;"",MAXIFS(Token!$C:$C,Token!$A:$A,$D596),)</f>
        <v/>
      </c>
    </row>
    <row r="597">
      <c r="A597" s="32">
        <f>IF(IFERROR($H597,0)*$J597&gt;0,$L597/86400+DATE(1970,1,1)+IF($L597*1&gt;=$G$5,$G$6,0),)</f>
        <v>0</v>
      </c>
      <c r="B597" s="22" t="e">
        <f>IF($A597&lt;&gt;"",$E597*$F597,)</f>
        <v>#VALUE!</v>
      </c>
      <c r="C597" s="12" t="str">
        <f>IF($A597&lt;&gt;"",MINIFS(Merchant!$A:$A,Merchant!$C:$C,$G$2),)</f>
        <v/>
      </c>
      <c r="D597" s="12" t="s">
        <f>IF($A597&lt;&gt;"",$K597,)</f>
      </c>
      <c r="E597" s="12" t="str">
        <v/>
      </c>
      <c r="F597" s="11" t="str">
        <f>IF($A597&lt;&gt;"",MAXIFS(Token!$C:$C,Token!$A:$A,$D597),)</f>
        <v/>
      </c>
    </row>
    <row r="598">
      <c r="A598" s="32">
        <f>IF(IFERROR($H598,0)*$J598&gt;0,$L598/86400+DATE(1970,1,1)+IF($L598*1&gt;=$G$5,$G$6,0),)</f>
        <v>0</v>
      </c>
      <c r="B598" s="22" t="e">
        <f>IF($A598&lt;&gt;"",$E598*$F598,)</f>
        <v>#VALUE!</v>
      </c>
      <c r="C598" s="12" t="str">
        <f>IF($A598&lt;&gt;"",MINIFS(Merchant!$A:$A,Merchant!$C:$C,$G$2),)</f>
        <v/>
      </c>
      <c r="D598" s="12" t="s">
        <f>IF($A598&lt;&gt;"",$K598,)</f>
      </c>
      <c r="E598" s="12" t="str">
        <v/>
      </c>
      <c r="F598" s="11" t="str">
        <f>IF($A598&lt;&gt;"",MAXIFS(Token!$C:$C,Token!$A:$A,$D598),)</f>
        <v/>
      </c>
    </row>
    <row r="599">
      <c r="A599" s="32">
        <f>IF(IFERROR($H599,0)*$J599&gt;0,$L599/86400+DATE(1970,1,1)+IF($L599*1&gt;=$G$5,$G$6,0),)</f>
        <v>0</v>
      </c>
      <c r="B599" s="22" t="e">
        <f>IF($A599&lt;&gt;"",$E599*$F599,)</f>
        <v>#VALUE!</v>
      </c>
      <c r="C599" s="12" t="str">
        <f>IF($A599&lt;&gt;"",MINIFS(Merchant!$A:$A,Merchant!$C:$C,$G$2),)</f>
        <v/>
      </c>
      <c r="D599" s="12" t="s">
        <f>IF($A599&lt;&gt;"",$K599,)</f>
      </c>
      <c r="E599" s="12" t="str">
        <v/>
      </c>
      <c r="F599" s="11" t="str">
        <f>IF($A599&lt;&gt;"",MAXIFS(Token!$C:$C,Token!$A:$A,$D599),)</f>
        <v/>
      </c>
    </row>
    <row r="600">
      <c r="A600" s="32">
        <f>IF(IFERROR($H600,0)*$J600&gt;0,$L600/86400+DATE(1970,1,1)+IF($L600*1&gt;=$G$5,$G$6,0),)</f>
        <v>0</v>
      </c>
      <c r="B600" s="22" t="e">
        <f>IF($A600&lt;&gt;"",$E600*$F600,)</f>
        <v>#VALUE!</v>
      </c>
      <c r="C600" s="12" t="str">
        <f>IF($A600&lt;&gt;"",MINIFS(Merchant!$A:$A,Merchant!$C:$C,$G$2),)</f>
        <v/>
      </c>
      <c r="D600" s="12" t="s">
        <f>IF($A600&lt;&gt;"",$K600,)</f>
      </c>
      <c r="E600" s="12" t="str">
        <v/>
      </c>
      <c r="F600" s="11" t="str">
        <f>IF($A600&lt;&gt;"",MAXIFS(Token!$C:$C,Token!$A:$A,$D600),)</f>
        <v/>
      </c>
    </row>
    <row r="601">
      <c r="A601" s="32">
        <f>IF(IFERROR($H601,0)*$J601&gt;0,$L601/86400+DATE(1970,1,1)+IF($L601*1&gt;=$G$5,$G$6,0),)</f>
        <v>0</v>
      </c>
      <c r="B601" s="22" t="e">
        <f>IF($A601&lt;&gt;"",$E601*$F601,)</f>
        <v>#VALUE!</v>
      </c>
      <c r="C601" s="12" t="str">
        <f>IF($A601&lt;&gt;"",MINIFS(Merchant!$A:$A,Merchant!$C:$C,$G$2),)</f>
        <v/>
      </c>
      <c r="D601" s="12" t="s">
        <f>IF($A601&lt;&gt;"",$K601,)</f>
      </c>
      <c r="E601" s="12" t="str">
        <v/>
      </c>
      <c r="F601" s="11" t="str">
        <f>IF($A601&lt;&gt;"",MAXIFS(Token!$C:$C,Token!$A:$A,$D601),)</f>
        <v/>
      </c>
    </row>
    <row r="602">
      <c r="A602" s="32">
        <f>IF(IFERROR($H602,0)*$J602&gt;0,$L602/86400+DATE(1970,1,1)+IF($L602*1&gt;=$G$5,$G$6,0),)</f>
        <v>0</v>
      </c>
      <c r="B602" s="22" t="e">
        <f>IF($A602&lt;&gt;"",$E602*$F602,)</f>
        <v>#VALUE!</v>
      </c>
      <c r="C602" s="12" t="str">
        <f>IF($A602&lt;&gt;"",MINIFS(Merchant!$A:$A,Merchant!$C:$C,$G$2),)</f>
        <v/>
      </c>
      <c r="D602" s="12" t="s">
        <f>IF($A602&lt;&gt;"",$K602,)</f>
      </c>
      <c r="E602" s="12" t="str">
        <v/>
      </c>
      <c r="F602" s="11" t="str">
        <f>IF($A602&lt;&gt;"",MAXIFS(Token!$C:$C,Token!$A:$A,$D602),)</f>
        <v/>
      </c>
    </row>
    <row r="603">
      <c r="A603" s="32">
        <f>IF(IFERROR($H603,0)*$J603&gt;0,$L603/86400+DATE(1970,1,1)+IF($L603*1&gt;=$G$5,$G$6,0),)</f>
        <v>0</v>
      </c>
      <c r="B603" s="22" t="e">
        <f>IF($A603&lt;&gt;"",$E603*$F603,)</f>
        <v>#VALUE!</v>
      </c>
      <c r="C603" s="12" t="str">
        <f>IF($A603&lt;&gt;"",MINIFS(Merchant!$A:$A,Merchant!$C:$C,$G$2),)</f>
        <v/>
      </c>
      <c r="D603" s="12" t="s">
        <f>IF($A603&lt;&gt;"",$K603,)</f>
      </c>
      <c r="E603" s="12" t="str">
        <v/>
      </c>
      <c r="F603" s="11" t="str">
        <f>IF($A603&lt;&gt;"",MAXIFS(Token!$C:$C,Token!$A:$A,$D603),)</f>
        <v/>
      </c>
    </row>
    <row r="604">
      <c r="A604" s="32">
        <f>IF(IFERROR($H604,0)*$J604&gt;0,$L604/86400+DATE(1970,1,1)+IF($L604*1&gt;=$G$5,$G$6,0),)</f>
        <v>0</v>
      </c>
      <c r="B604" s="22" t="e">
        <f>IF($A604&lt;&gt;"",$E604*$F604,)</f>
        <v>#VALUE!</v>
      </c>
      <c r="C604" s="12" t="str">
        <f>IF($A604&lt;&gt;"",MINIFS(Merchant!$A:$A,Merchant!$C:$C,$G$2),)</f>
        <v/>
      </c>
      <c r="D604" s="12" t="s">
        <f>IF($A604&lt;&gt;"",$K604,)</f>
      </c>
      <c r="E604" s="12" t="str">
        <v/>
      </c>
      <c r="F604" s="11" t="str">
        <f>IF($A604&lt;&gt;"",MAXIFS(Token!$C:$C,Token!$A:$A,$D604),)</f>
        <v/>
      </c>
    </row>
    <row r="605">
      <c r="A605" s="32">
        <f>IF(IFERROR($H605,0)*$J605&gt;0,$L605/86400+DATE(1970,1,1)+IF($L605*1&gt;=$G$5,$G$6,0),)</f>
        <v>0</v>
      </c>
      <c r="B605" s="22" t="e">
        <f>IF($A605&lt;&gt;"",$E605*$F605,)</f>
        <v>#VALUE!</v>
      </c>
      <c r="C605" s="12" t="str">
        <f>IF($A605&lt;&gt;"",MINIFS(Merchant!$A:$A,Merchant!$C:$C,$G$2),)</f>
        <v/>
      </c>
      <c r="D605" s="12" t="s">
        <f>IF($A605&lt;&gt;"",$K605,)</f>
      </c>
      <c r="E605" s="12" t="str">
        <v/>
      </c>
      <c r="F605" s="11" t="str">
        <f>IF($A605&lt;&gt;"",MAXIFS(Token!$C:$C,Token!$A:$A,$D605),)</f>
        <v/>
      </c>
    </row>
    <row r="606">
      <c r="A606" s="32">
        <f>IF(IFERROR($H606,0)*$J606&gt;0,$L606/86400+DATE(1970,1,1)+IF($L606*1&gt;=$G$5,$G$6,0),)</f>
        <v>0</v>
      </c>
      <c r="B606" s="22" t="e">
        <f>IF($A606&lt;&gt;"",$E606*$F606,)</f>
        <v>#VALUE!</v>
      </c>
      <c r="C606" s="12" t="str">
        <f>IF($A606&lt;&gt;"",MINIFS(Merchant!$A:$A,Merchant!$C:$C,$G$2),)</f>
        <v/>
      </c>
      <c r="D606" s="12" t="s">
        <f>IF($A606&lt;&gt;"",$K606,)</f>
      </c>
      <c r="E606" s="12" t="str">
        <v/>
      </c>
      <c r="F606" s="11" t="str">
        <f>IF($A606&lt;&gt;"",MAXIFS(Token!$C:$C,Token!$A:$A,$D606),)</f>
        <v/>
      </c>
    </row>
    <row r="607">
      <c r="A607" s="32">
        <f>IF(IFERROR($H607,0)*$J607&gt;0,$L607/86400+DATE(1970,1,1)+IF($L607*1&gt;=$G$5,$G$6,0),)</f>
        <v>0</v>
      </c>
      <c r="B607" s="22" t="e">
        <f>IF($A607&lt;&gt;"",$E607*$F607,)</f>
        <v>#VALUE!</v>
      </c>
      <c r="C607" s="12" t="str">
        <f>IF($A607&lt;&gt;"",MINIFS(Merchant!$A:$A,Merchant!$C:$C,$G$2),)</f>
        <v/>
      </c>
      <c r="D607" s="12" t="s">
        <f>IF($A607&lt;&gt;"",$K607,)</f>
      </c>
      <c r="E607" s="12" t="str">
        <v/>
      </c>
      <c r="F607" s="11" t="str">
        <f>IF($A607&lt;&gt;"",MAXIFS(Token!$C:$C,Token!$A:$A,$D607),)</f>
        <v/>
      </c>
    </row>
    <row r="608">
      <c r="A608" s="32">
        <f>IF(IFERROR($H608,0)*$J608&gt;0,$L608/86400+DATE(1970,1,1)+IF($L608*1&gt;=$G$5,$G$6,0),)</f>
        <v>0</v>
      </c>
      <c r="B608" s="22" t="e">
        <f>IF($A608&lt;&gt;"",$E608*$F608,)</f>
        <v>#VALUE!</v>
      </c>
      <c r="C608" s="12" t="str">
        <f>IF($A608&lt;&gt;"",MINIFS(Merchant!$A:$A,Merchant!$C:$C,$G$2),)</f>
        <v/>
      </c>
      <c r="D608" s="12" t="s">
        <f>IF($A608&lt;&gt;"",$K608,)</f>
      </c>
      <c r="E608" s="12" t="str">
        <v/>
      </c>
      <c r="F608" s="11" t="str">
        <f>IF($A608&lt;&gt;"",MAXIFS(Token!$C:$C,Token!$A:$A,$D608),)</f>
        <v/>
      </c>
    </row>
    <row r="609">
      <c r="A609" s="32">
        <f>IF(IFERROR($H609,0)*$J609&gt;0,$L609/86400+DATE(1970,1,1)+IF($L609*1&gt;=$G$5,$G$6,0),)</f>
        <v>0</v>
      </c>
      <c r="B609" s="22" t="e">
        <f>IF($A609&lt;&gt;"",$E609*$F609,)</f>
        <v>#VALUE!</v>
      </c>
      <c r="C609" s="12" t="str">
        <f>IF($A609&lt;&gt;"",MINIFS(Merchant!$A:$A,Merchant!$C:$C,$G$2),)</f>
        <v/>
      </c>
      <c r="D609" s="12" t="s">
        <f>IF($A609&lt;&gt;"",$K609,)</f>
      </c>
      <c r="E609" s="12" t="str">
        <v/>
      </c>
      <c r="F609" s="11" t="str">
        <f>IF($A609&lt;&gt;"",MAXIFS(Token!$C:$C,Token!$A:$A,$D609),)</f>
        <v/>
      </c>
    </row>
    <row r="610">
      <c r="A610" s="32">
        <f>IF(IFERROR($H610,0)*$J610&gt;0,$L610/86400+DATE(1970,1,1)+IF($L610*1&gt;=$G$5,$G$6,0),)</f>
        <v>0</v>
      </c>
      <c r="B610" s="22" t="e">
        <f>IF($A610&lt;&gt;"",$E610*$F610,)</f>
        <v>#VALUE!</v>
      </c>
      <c r="C610" s="12" t="str">
        <f>IF($A610&lt;&gt;"",MINIFS(Merchant!$A:$A,Merchant!$C:$C,$G$2),)</f>
        <v/>
      </c>
      <c r="D610" s="12" t="s">
        <f>IF($A610&lt;&gt;"",$K610,)</f>
      </c>
      <c r="E610" s="12" t="str">
        <v/>
      </c>
      <c r="F610" s="11" t="str">
        <f>IF($A610&lt;&gt;"",MAXIFS(Token!$C:$C,Token!$A:$A,$D610),)</f>
        <v/>
      </c>
    </row>
    <row r="611">
      <c r="A611" s="32">
        <f>IF(IFERROR($H611,0)*$J611&gt;0,$L611/86400+DATE(1970,1,1)+IF($L611*1&gt;=$G$5,$G$6,0),)</f>
        <v>0</v>
      </c>
      <c r="B611" s="22" t="e">
        <f>IF($A611&lt;&gt;"",$E611*$F611,)</f>
        <v>#VALUE!</v>
      </c>
      <c r="C611" s="12" t="str">
        <f>IF($A611&lt;&gt;"",MINIFS(Merchant!$A:$A,Merchant!$C:$C,$G$2),)</f>
        <v/>
      </c>
      <c r="D611" s="12" t="s">
        <f>IF($A611&lt;&gt;"",$K611,)</f>
      </c>
      <c r="E611" s="12" t="str">
        <v/>
      </c>
      <c r="F611" s="11" t="str">
        <f>IF($A611&lt;&gt;"",MAXIFS(Token!$C:$C,Token!$A:$A,$D611),)</f>
        <v/>
      </c>
    </row>
    <row r="612">
      <c r="A612" s="32">
        <f>IF(IFERROR($H612,0)*$J612&gt;0,$L612/86400+DATE(1970,1,1)+IF($L612*1&gt;=$G$5,$G$6,0),)</f>
        <v>0</v>
      </c>
      <c r="B612" s="22" t="e">
        <f>IF($A612&lt;&gt;"",$E612*$F612,)</f>
        <v>#VALUE!</v>
      </c>
      <c r="C612" s="12" t="str">
        <f>IF($A612&lt;&gt;"",MINIFS(Merchant!$A:$A,Merchant!$C:$C,$G$2),)</f>
        <v/>
      </c>
      <c r="D612" s="12" t="s">
        <f>IF($A612&lt;&gt;"",$K612,)</f>
      </c>
      <c r="E612" s="12" t="str">
        <v/>
      </c>
      <c r="F612" s="11" t="str">
        <f>IF($A612&lt;&gt;"",MAXIFS(Token!$C:$C,Token!$A:$A,$D612),)</f>
        <v/>
      </c>
    </row>
    <row r="613">
      <c r="A613" s="32">
        <f>IF(IFERROR($H613,0)*$J613&gt;0,$L613/86400+DATE(1970,1,1)+IF($L613*1&gt;=$G$5,$G$6,0),)</f>
        <v>0</v>
      </c>
      <c r="B613" s="22" t="e">
        <f>IF($A613&lt;&gt;"",$E613*$F613,)</f>
        <v>#VALUE!</v>
      </c>
      <c r="C613" s="12" t="str">
        <f>IF($A613&lt;&gt;"",MINIFS(Merchant!$A:$A,Merchant!$C:$C,$G$2),)</f>
        <v/>
      </c>
      <c r="D613" s="12" t="s">
        <f>IF($A613&lt;&gt;"",$K613,)</f>
      </c>
      <c r="E613" s="12" t="str">
        <v/>
      </c>
      <c r="F613" s="11" t="str">
        <f>IF($A613&lt;&gt;"",MAXIFS(Token!$C:$C,Token!$A:$A,$D613),)</f>
        <v/>
      </c>
    </row>
    <row r="614">
      <c r="A614" s="32">
        <f>IF(IFERROR($H614,0)*$J614&gt;0,$L614/86400+DATE(1970,1,1)+IF($L614*1&gt;=$G$5,$G$6,0),)</f>
        <v>0</v>
      </c>
      <c r="B614" s="22" t="e">
        <f>IF($A614&lt;&gt;"",$E614*$F614,)</f>
        <v>#VALUE!</v>
      </c>
      <c r="C614" s="12" t="str">
        <f>IF($A614&lt;&gt;"",MINIFS(Merchant!$A:$A,Merchant!$C:$C,$G$2),)</f>
        <v/>
      </c>
      <c r="D614" s="12" t="s">
        <f>IF($A614&lt;&gt;"",$K614,)</f>
      </c>
      <c r="E614" s="12" t="str">
        <v/>
      </c>
      <c r="F614" s="11" t="str">
        <f>IF($A614&lt;&gt;"",MAXIFS(Token!$C:$C,Token!$A:$A,$D614),)</f>
        <v/>
      </c>
    </row>
    <row r="615">
      <c r="A615" s="32">
        <f>IF(IFERROR($H615,0)*$J615&gt;0,$L615/86400+DATE(1970,1,1)+IF($L615*1&gt;=$G$5,$G$6,0),)</f>
        <v>0</v>
      </c>
      <c r="B615" s="22" t="e">
        <f>IF($A615&lt;&gt;"",$E615*$F615,)</f>
        <v>#VALUE!</v>
      </c>
      <c r="C615" s="12" t="str">
        <f>IF($A615&lt;&gt;"",MINIFS(Merchant!$A:$A,Merchant!$C:$C,$G$2),)</f>
        <v/>
      </c>
      <c r="D615" s="12" t="s">
        <f>IF($A615&lt;&gt;"",$K615,)</f>
      </c>
      <c r="E615" s="12" t="str">
        <v/>
      </c>
      <c r="F615" s="11" t="str">
        <f>IF($A615&lt;&gt;"",MAXIFS(Token!$C:$C,Token!$A:$A,$D615),)</f>
        <v/>
      </c>
    </row>
    <row r="616">
      <c r="A616" s="32">
        <f>IF(IFERROR($H616,0)*$J616&gt;0,$L616/86400+DATE(1970,1,1)+IF($L616*1&gt;=$G$5,$G$6,0),)</f>
        <v>0</v>
      </c>
      <c r="B616" s="22" t="e">
        <f>IF($A616&lt;&gt;"",$E616*$F616,)</f>
        <v>#VALUE!</v>
      </c>
      <c r="C616" s="12" t="str">
        <f>IF($A616&lt;&gt;"",MINIFS(Merchant!$A:$A,Merchant!$C:$C,$G$2),)</f>
        <v/>
      </c>
      <c r="D616" s="12" t="s">
        <f>IF($A616&lt;&gt;"",$K616,)</f>
      </c>
      <c r="E616" s="12" t="str">
        <v/>
      </c>
      <c r="F616" s="11" t="str">
        <f>IF($A616&lt;&gt;"",MAXIFS(Token!$C:$C,Token!$A:$A,$D616),)</f>
        <v/>
      </c>
    </row>
    <row r="617">
      <c r="A617" s="32">
        <f>IF(IFERROR($H617,0)*$J617&gt;0,$L617/86400+DATE(1970,1,1)+IF($L617*1&gt;=$G$5,$G$6,0),)</f>
        <v>0</v>
      </c>
      <c r="B617" s="22" t="e">
        <f>IF($A617&lt;&gt;"",$E617*$F617,)</f>
        <v>#VALUE!</v>
      </c>
      <c r="C617" s="12" t="str">
        <f>IF($A617&lt;&gt;"",MINIFS(Merchant!$A:$A,Merchant!$C:$C,$G$2),)</f>
        <v/>
      </c>
      <c r="D617" s="12" t="s">
        <f>IF($A617&lt;&gt;"",$K617,)</f>
      </c>
      <c r="E617" s="12" t="str">
        <v/>
      </c>
      <c r="F617" s="11" t="str">
        <f>IF($A617&lt;&gt;"",MAXIFS(Token!$C:$C,Token!$A:$A,$D617),)</f>
        <v/>
      </c>
    </row>
    <row r="618">
      <c r="A618" s="32">
        <f>IF(IFERROR($H618,0)*$J618&gt;0,$L618/86400+DATE(1970,1,1)+IF($L618*1&gt;=$G$5,$G$6,0),)</f>
        <v>0</v>
      </c>
      <c r="B618" s="22" t="e">
        <f>IF($A618&lt;&gt;"",$E618*$F618,)</f>
        <v>#VALUE!</v>
      </c>
      <c r="C618" s="12" t="str">
        <f>IF($A618&lt;&gt;"",MINIFS(Merchant!$A:$A,Merchant!$C:$C,$G$2),)</f>
        <v/>
      </c>
      <c r="D618" s="12" t="s">
        <f>IF($A618&lt;&gt;"",$K618,)</f>
      </c>
      <c r="E618" s="12" t="str">
        <v/>
      </c>
      <c r="F618" s="11" t="str">
        <f>IF($A618&lt;&gt;"",MAXIFS(Token!$C:$C,Token!$A:$A,$D618),)</f>
        <v/>
      </c>
    </row>
    <row r="619">
      <c r="A619" s="32">
        <f>IF(IFERROR($H619,0)*$J619&gt;0,$L619/86400+DATE(1970,1,1)+IF($L619*1&gt;=$G$5,$G$6,0),)</f>
        <v>0</v>
      </c>
      <c r="B619" s="22" t="e">
        <f>IF($A619&lt;&gt;"",$E619*$F619,)</f>
        <v>#VALUE!</v>
      </c>
      <c r="C619" s="12" t="str">
        <f>IF($A619&lt;&gt;"",MINIFS(Merchant!$A:$A,Merchant!$C:$C,$G$2),)</f>
        <v/>
      </c>
      <c r="D619" s="12" t="s">
        <f>IF($A619&lt;&gt;"",$K619,)</f>
      </c>
      <c r="E619" s="12" t="str">
        <v/>
      </c>
      <c r="F619" s="11" t="str">
        <f>IF($A619&lt;&gt;"",MAXIFS(Token!$C:$C,Token!$A:$A,$D619),)</f>
        <v/>
      </c>
    </row>
    <row r="620">
      <c r="A620" s="32">
        <f>IF(IFERROR($H620,0)*$J620&gt;0,$L620/86400+DATE(1970,1,1)+IF($L620*1&gt;=$G$5,$G$6,0),)</f>
        <v>0</v>
      </c>
      <c r="B620" s="22" t="e">
        <f>IF($A620&lt;&gt;"",$E620*$F620,)</f>
        <v>#VALUE!</v>
      </c>
      <c r="C620" s="12" t="str">
        <f>IF($A620&lt;&gt;"",MINIFS(Merchant!$A:$A,Merchant!$C:$C,$G$2),)</f>
        <v/>
      </c>
      <c r="D620" s="12" t="s">
        <f>IF($A620&lt;&gt;"",$K620,)</f>
      </c>
      <c r="E620" s="12" t="str">
        <v/>
      </c>
      <c r="F620" s="11" t="str">
        <f>IF($A620&lt;&gt;"",MAXIFS(Token!$C:$C,Token!$A:$A,$D620),)</f>
        <v/>
      </c>
    </row>
    <row r="621">
      <c r="A621" s="32">
        <f>IF(IFERROR($H621,0)*$J621&gt;0,$L621/86400+DATE(1970,1,1)+IF($L621*1&gt;=$G$5,$G$6,0),)</f>
        <v>0</v>
      </c>
      <c r="B621" s="22" t="e">
        <f>IF($A621&lt;&gt;"",$E621*$F621,)</f>
        <v>#VALUE!</v>
      </c>
      <c r="C621" s="12" t="str">
        <f>IF($A621&lt;&gt;"",MINIFS(Merchant!$A:$A,Merchant!$C:$C,$G$2),)</f>
        <v/>
      </c>
      <c r="D621" s="12" t="s">
        <f>IF($A621&lt;&gt;"",$K621,)</f>
      </c>
      <c r="E621" s="12" t="str">
        <v/>
      </c>
      <c r="F621" s="11" t="str">
        <f>IF($A621&lt;&gt;"",MAXIFS(Token!$C:$C,Token!$A:$A,$D621),)</f>
        <v/>
      </c>
    </row>
    <row r="622">
      <c r="A622" s="32">
        <f>IF(IFERROR($H622,0)*$J622&gt;0,$L622/86400+DATE(1970,1,1)+IF($L622*1&gt;=$G$5,$G$6,0),)</f>
        <v>0</v>
      </c>
      <c r="B622" s="22" t="e">
        <f>IF($A622&lt;&gt;"",$E622*$F622,)</f>
        <v>#VALUE!</v>
      </c>
      <c r="C622" s="12" t="str">
        <f>IF($A622&lt;&gt;"",MINIFS(Merchant!$A:$A,Merchant!$C:$C,$G$2),)</f>
        <v/>
      </c>
      <c r="D622" s="12" t="s">
        <f>IF($A622&lt;&gt;"",$K622,)</f>
      </c>
      <c r="E622" s="12" t="str">
        <v/>
      </c>
      <c r="F622" s="11" t="str">
        <f>IF($A622&lt;&gt;"",MAXIFS(Token!$C:$C,Token!$A:$A,$D622),)</f>
        <v/>
      </c>
    </row>
    <row r="623">
      <c r="A623" s="32">
        <f>IF(IFERROR($H623,0)*$J623&gt;0,$L623/86400+DATE(1970,1,1)+IF($L623*1&gt;=$G$5,$G$6,0),)</f>
        <v>0</v>
      </c>
      <c r="B623" s="22" t="e">
        <f>IF($A623&lt;&gt;"",$E623*$F623,)</f>
        <v>#VALUE!</v>
      </c>
      <c r="C623" s="12" t="str">
        <f>IF($A623&lt;&gt;"",MINIFS(Merchant!$A:$A,Merchant!$C:$C,$G$2),)</f>
        <v/>
      </c>
      <c r="D623" s="12" t="s">
        <f>IF($A623&lt;&gt;"",$K623,)</f>
      </c>
      <c r="E623" s="12" t="str">
        <v/>
      </c>
      <c r="F623" s="11" t="str">
        <f>IF($A623&lt;&gt;"",MAXIFS(Token!$C:$C,Token!$A:$A,$D623),)</f>
        <v/>
      </c>
    </row>
    <row r="624">
      <c r="A624" s="32">
        <f>IF(IFERROR($H624,0)*$J624&gt;0,$L624/86400+DATE(1970,1,1)+IF($L624*1&gt;=$G$5,$G$6,0),)</f>
        <v>0</v>
      </c>
      <c r="B624" s="22" t="e">
        <f>IF($A624&lt;&gt;"",$E624*$F624,)</f>
        <v>#VALUE!</v>
      </c>
      <c r="C624" s="12" t="str">
        <f>IF($A624&lt;&gt;"",MINIFS(Merchant!$A:$A,Merchant!$C:$C,$G$2),)</f>
        <v/>
      </c>
      <c r="D624" s="12" t="s">
        <f>IF($A624&lt;&gt;"",$K624,)</f>
      </c>
      <c r="E624" s="12" t="str">
        <v/>
      </c>
      <c r="F624" s="11" t="str">
        <f>IF($A624&lt;&gt;"",MAXIFS(Token!$C:$C,Token!$A:$A,$D624),)</f>
        <v/>
      </c>
    </row>
    <row r="625">
      <c r="A625" s="32">
        <f>IF(IFERROR($H625,0)*$J625&gt;0,$L625/86400+DATE(1970,1,1)+IF($L625*1&gt;=$G$5,$G$6,0),)</f>
        <v>0</v>
      </c>
      <c r="B625" s="22" t="e">
        <f>IF($A625&lt;&gt;"",$E625*$F625,)</f>
        <v>#VALUE!</v>
      </c>
      <c r="C625" s="12" t="str">
        <f>IF($A625&lt;&gt;"",MINIFS(Merchant!$A:$A,Merchant!$C:$C,$G$2),)</f>
        <v/>
      </c>
      <c r="D625" s="12" t="s">
        <f>IF($A625&lt;&gt;"",$K625,)</f>
      </c>
      <c r="E625" s="12" t="str">
        <v/>
      </c>
      <c r="F625" s="11" t="str">
        <f>IF($A625&lt;&gt;"",MAXIFS(Token!$C:$C,Token!$A:$A,$D625),)</f>
        <v/>
      </c>
    </row>
    <row r="626">
      <c r="A626" s="32">
        <f>IF(IFERROR($H626,0)*$J626&gt;0,$L626/86400+DATE(1970,1,1)+IF($L626*1&gt;=$G$5,$G$6,0),)</f>
        <v>0</v>
      </c>
      <c r="B626" s="22" t="e">
        <f>IF($A626&lt;&gt;"",$E626*$F626,)</f>
        <v>#VALUE!</v>
      </c>
      <c r="C626" s="12" t="str">
        <f>IF($A626&lt;&gt;"",MINIFS(Merchant!$A:$A,Merchant!$C:$C,$G$2),)</f>
        <v/>
      </c>
      <c r="D626" s="12" t="s">
        <f>IF($A626&lt;&gt;"",$K626,)</f>
      </c>
      <c r="E626" s="12" t="str">
        <v/>
      </c>
      <c r="F626" s="11" t="str">
        <f>IF($A626&lt;&gt;"",MAXIFS(Token!$C:$C,Token!$A:$A,$D626),)</f>
        <v/>
      </c>
    </row>
    <row r="627">
      <c r="A627" s="32">
        <f>IF(IFERROR($H627,0)*$J627&gt;0,$L627/86400+DATE(1970,1,1)+IF($L627*1&gt;=$G$5,$G$6,0),)</f>
        <v>0</v>
      </c>
      <c r="B627" s="22" t="e">
        <f>IF($A627&lt;&gt;"",$E627*$F627,)</f>
        <v>#VALUE!</v>
      </c>
      <c r="C627" s="12" t="str">
        <f>IF($A627&lt;&gt;"",MINIFS(Merchant!$A:$A,Merchant!$C:$C,$G$2),)</f>
        <v/>
      </c>
      <c r="D627" s="12" t="s">
        <f>IF($A627&lt;&gt;"",$K627,)</f>
      </c>
      <c r="E627" s="12" t="str">
        <v/>
      </c>
      <c r="F627" s="11" t="str">
        <f>IF($A627&lt;&gt;"",MAXIFS(Token!$C:$C,Token!$A:$A,$D627),)</f>
        <v/>
      </c>
    </row>
    <row r="628">
      <c r="A628" s="32">
        <f>IF(IFERROR($H628,0)*$J628&gt;0,$L628/86400+DATE(1970,1,1)+IF($L628*1&gt;=$G$5,$G$6,0),)</f>
        <v>0</v>
      </c>
      <c r="B628" s="22" t="e">
        <f>IF($A628&lt;&gt;"",$E628*$F628,)</f>
        <v>#VALUE!</v>
      </c>
      <c r="C628" s="12" t="str">
        <f>IF($A628&lt;&gt;"",MINIFS(Merchant!$A:$A,Merchant!$C:$C,$G$2),)</f>
        <v/>
      </c>
      <c r="D628" s="12" t="s">
        <f>IF($A628&lt;&gt;"",$K628,)</f>
      </c>
      <c r="E628" s="12" t="str">
        <v/>
      </c>
      <c r="F628" s="11" t="str">
        <f>IF($A628&lt;&gt;"",MAXIFS(Token!$C:$C,Token!$A:$A,$D628),)</f>
        <v/>
      </c>
    </row>
    <row r="629">
      <c r="A629" s="32">
        <f>IF(IFERROR($H629,0)*$J629&gt;0,$L629/86400+DATE(1970,1,1)+IF($L629*1&gt;=$G$5,$G$6,0),)</f>
        <v>0</v>
      </c>
      <c r="B629" s="22" t="e">
        <f>IF($A629&lt;&gt;"",$E629*$F629,)</f>
        <v>#VALUE!</v>
      </c>
      <c r="C629" s="12" t="str">
        <f>IF($A629&lt;&gt;"",MINIFS(Merchant!$A:$A,Merchant!$C:$C,$G$2),)</f>
        <v/>
      </c>
      <c r="D629" s="12" t="s">
        <f>IF($A629&lt;&gt;"",$K629,)</f>
      </c>
      <c r="E629" s="12" t="str">
        <v/>
      </c>
      <c r="F629" s="11" t="str">
        <f>IF($A629&lt;&gt;"",MAXIFS(Token!$C:$C,Token!$A:$A,$D629),)</f>
        <v/>
      </c>
    </row>
    <row r="630">
      <c r="A630" s="32">
        <f>IF(IFERROR($H630,0)*$J630&gt;0,$L630/86400+DATE(1970,1,1)+IF($L630*1&gt;=$G$5,$G$6,0),)</f>
        <v>0</v>
      </c>
      <c r="B630" s="22" t="e">
        <f>IF($A630&lt;&gt;"",$E630*$F630,)</f>
        <v>#VALUE!</v>
      </c>
      <c r="C630" s="12" t="str">
        <f>IF($A630&lt;&gt;"",MINIFS(Merchant!$A:$A,Merchant!$C:$C,$G$2),)</f>
        <v/>
      </c>
      <c r="D630" s="12" t="s">
        <f>IF($A630&lt;&gt;"",$K630,)</f>
      </c>
      <c r="E630" s="12" t="str">
        <v/>
      </c>
      <c r="F630" s="11" t="str">
        <f>IF($A630&lt;&gt;"",MAXIFS(Token!$C:$C,Token!$A:$A,$D630),)</f>
        <v/>
      </c>
    </row>
    <row r="631">
      <c r="A631" s="32">
        <f>IF(IFERROR($H631,0)*$J631&gt;0,$L631/86400+DATE(1970,1,1)+IF($L631*1&gt;=$G$5,$G$6,0),)</f>
        <v>0</v>
      </c>
      <c r="B631" s="22" t="e">
        <f>IF($A631&lt;&gt;"",$E631*$F631,)</f>
        <v>#VALUE!</v>
      </c>
      <c r="C631" s="12" t="str">
        <f>IF($A631&lt;&gt;"",MINIFS(Merchant!$A:$A,Merchant!$C:$C,$G$2),)</f>
        <v/>
      </c>
      <c r="D631" s="12" t="s">
        <f>IF($A631&lt;&gt;"",$K631,)</f>
      </c>
      <c r="E631" s="12" t="str">
        <v/>
      </c>
      <c r="F631" s="11" t="str">
        <f>IF($A631&lt;&gt;"",MAXIFS(Token!$C:$C,Token!$A:$A,$D631),)</f>
        <v/>
      </c>
    </row>
    <row r="632">
      <c r="A632" s="32">
        <f>IF(IFERROR($H632,0)*$J632&gt;0,$L632/86400+DATE(1970,1,1)+IF($L632*1&gt;=$G$5,$G$6,0),)</f>
        <v>0</v>
      </c>
      <c r="B632" s="22" t="e">
        <f>IF($A632&lt;&gt;"",$E632*$F632,)</f>
        <v>#VALUE!</v>
      </c>
      <c r="C632" s="12" t="str">
        <f>IF($A632&lt;&gt;"",MINIFS(Merchant!$A:$A,Merchant!$C:$C,$G$2),)</f>
        <v/>
      </c>
      <c r="D632" s="12" t="s">
        <f>IF($A632&lt;&gt;"",$K632,)</f>
      </c>
      <c r="E632" s="12" t="str">
        <v/>
      </c>
      <c r="F632" s="11" t="str">
        <f>IF($A632&lt;&gt;"",MAXIFS(Token!$C:$C,Token!$A:$A,$D632),)</f>
        <v/>
      </c>
    </row>
    <row r="633">
      <c r="A633" s="32">
        <f>IF(IFERROR($H633,0)*$J633&gt;0,$L633/86400+DATE(1970,1,1)+IF($L633*1&gt;=$G$5,$G$6,0),)</f>
        <v>0</v>
      </c>
      <c r="B633" s="22" t="e">
        <f>IF($A633&lt;&gt;"",$E633*$F633,)</f>
        <v>#VALUE!</v>
      </c>
      <c r="C633" s="12" t="str">
        <f>IF($A633&lt;&gt;"",MINIFS(Merchant!$A:$A,Merchant!$C:$C,$G$2),)</f>
        <v/>
      </c>
      <c r="D633" s="12" t="s">
        <f>IF($A633&lt;&gt;"",$K633,)</f>
      </c>
      <c r="E633" s="12" t="str">
        <v/>
      </c>
      <c r="F633" s="11" t="str">
        <f>IF($A633&lt;&gt;"",MAXIFS(Token!$C:$C,Token!$A:$A,$D633),)</f>
        <v/>
      </c>
    </row>
    <row r="634">
      <c r="A634" s="32">
        <f>IF(IFERROR($H634,0)*$J634&gt;0,$L634/86400+DATE(1970,1,1)+IF($L634*1&gt;=$G$5,$G$6,0),)</f>
        <v>0</v>
      </c>
      <c r="B634" s="22" t="e">
        <f>IF($A634&lt;&gt;"",$E634*$F634,)</f>
        <v>#VALUE!</v>
      </c>
      <c r="C634" s="12" t="str">
        <f>IF($A634&lt;&gt;"",MINIFS(Merchant!$A:$A,Merchant!$C:$C,$G$2),)</f>
        <v/>
      </c>
      <c r="D634" s="12" t="s">
        <f>IF($A634&lt;&gt;"",$K634,)</f>
      </c>
      <c r="E634" s="12" t="str">
        <v/>
      </c>
      <c r="F634" s="11" t="str">
        <f>IF($A634&lt;&gt;"",MAXIFS(Token!$C:$C,Token!$A:$A,$D634),)</f>
        <v/>
      </c>
    </row>
    <row r="635">
      <c r="A635" s="32">
        <f>IF(IFERROR($H635,0)*$J635&gt;0,$L635/86400+DATE(1970,1,1)+IF($L635*1&gt;=$G$5,$G$6,0),)</f>
        <v>0</v>
      </c>
      <c r="B635" s="22" t="e">
        <f>IF($A635&lt;&gt;"",$E635*$F635,)</f>
        <v>#VALUE!</v>
      </c>
      <c r="C635" s="12" t="str">
        <f>IF($A635&lt;&gt;"",MINIFS(Merchant!$A:$A,Merchant!$C:$C,$G$2),)</f>
        <v/>
      </c>
      <c r="D635" s="12" t="s">
        <f>IF($A635&lt;&gt;"",$K635,)</f>
      </c>
      <c r="E635" s="12" t="str">
        <v/>
      </c>
      <c r="F635" s="11" t="str">
        <f>IF($A635&lt;&gt;"",MAXIFS(Token!$C:$C,Token!$A:$A,$D635),)</f>
        <v/>
      </c>
    </row>
    <row r="636">
      <c r="A636" s="32">
        <f>IF(IFERROR($H636,0)*$J636&gt;0,$L636/86400+DATE(1970,1,1)+IF($L636*1&gt;=$G$5,$G$6,0),)</f>
        <v>0</v>
      </c>
      <c r="B636" s="22" t="e">
        <f>IF($A636&lt;&gt;"",$E636*$F636,)</f>
        <v>#VALUE!</v>
      </c>
      <c r="C636" s="12" t="str">
        <f>IF($A636&lt;&gt;"",MINIFS(Merchant!$A:$A,Merchant!$C:$C,$G$2),)</f>
        <v/>
      </c>
      <c r="D636" s="12" t="s">
        <f>IF($A636&lt;&gt;"",$K636,)</f>
      </c>
      <c r="E636" s="12" t="str">
        <v/>
      </c>
      <c r="F636" s="11" t="str">
        <f>IF($A636&lt;&gt;"",MAXIFS(Token!$C:$C,Token!$A:$A,$D636),)</f>
        <v/>
      </c>
    </row>
    <row r="637">
      <c r="A637" s="32">
        <f>IF(IFERROR($H637,0)*$J637&gt;0,$L637/86400+DATE(1970,1,1)+IF($L637*1&gt;=$G$5,$G$6,0),)</f>
        <v>0</v>
      </c>
      <c r="B637" s="22" t="e">
        <f>IF($A637&lt;&gt;"",$E637*$F637,)</f>
        <v>#VALUE!</v>
      </c>
      <c r="C637" s="12" t="str">
        <f>IF($A637&lt;&gt;"",MINIFS(Merchant!$A:$A,Merchant!$C:$C,$G$2),)</f>
        <v/>
      </c>
      <c r="D637" s="12" t="s">
        <f>IF($A637&lt;&gt;"",$K637,)</f>
      </c>
      <c r="E637" s="12" t="str">
        <v/>
      </c>
      <c r="F637" s="11" t="str">
        <f>IF($A637&lt;&gt;"",MAXIFS(Token!$C:$C,Token!$A:$A,$D637),)</f>
        <v/>
      </c>
    </row>
    <row r="638">
      <c r="A638" s="32">
        <f>IF(IFERROR($H638,0)*$J638&gt;0,$L638/86400+DATE(1970,1,1)+IF($L638*1&gt;=$G$5,$G$6,0),)</f>
        <v>0</v>
      </c>
      <c r="B638" s="22" t="e">
        <f>IF($A638&lt;&gt;"",$E638*$F638,)</f>
        <v>#VALUE!</v>
      </c>
      <c r="C638" s="12" t="str">
        <f>IF($A638&lt;&gt;"",MINIFS(Merchant!$A:$A,Merchant!$C:$C,$G$2),)</f>
        <v/>
      </c>
      <c r="D638" s="12" t="s">
        <f>IF($A638&lt;&gt;"",$K638,)</f>
      </c>
      <c r="E638" s="12" t="str">
        <v/>
      </c>
      <c r="F638" s="11" t="str">
        <f>IF($A638&lt;&gt;"",MAXIFS(Token!$C:$C,Token!$A:$A,$D638),)</f>
        <v/>
      </c>
    </row>
    <row r="639">
      <c r="A639" s="32">
        <f>IF(IFERROR($H639,0)*$J639&gt;0,$L639/86400+DATE(1970,1,1)+IF($L639*1&gt;=$G$5,$G$6,0),)</f>
        <v>0</v>
      </c>
      <c r="B639" s="22" t="e">
        <f>IF($A639&lt;&gt;"",$E639*$F639,)</f>
        <v>#VALUE!</v>
      </c>
      <c r="C639" s="12" t="str">
        <f>IF($A639&lt;&gt;"",MINIFS(Merchant!$A:$A,Merchant!$C:$C,$G$2),)</f>
        <v/>
      </c>
      <c r="D639" s="12" t="s">
        <f>IF($A639&lt;&gt;"",$K639,)</f>
      </c>
      <c r="E639" s="12" t="str">
        <v/>
      </c>
      <c r="F639" s="11" t="str">
        <f>IF($A639&lt;&gt;"",MAXIFS(Token!$C:$C,Token!$A:$A,$D639),)</f>
        <v/>
      </c>
    </row>
    <row r="640">
      <c r="A640" s="32">
        <f>IF(IFERROR($H640,0)*$J640&gt;0,$L640/86400+DATE(1970,1,1)+IF($L640*1&gt;=$G$5,$G$6,0),)</f>
        <v>0</v>
      </c>
      <c r="B640" s="22" t="e">
        <f>IF($A640&lt;&gt;"",$E640*$F640,)</f>
        <v>#VALUE!</v>
      </c>
      <c r="C640" s="12" t="str">
        <f>IF($A640&lt;&gt;"",MINIFS(Merchant!$A:$A,Merchant!$C:$C,$G$2),)</f>
        <v/>
      </c>
      <c r="D640" s="12" t="s">
        <f>IF($A640&lt;&gt;"",$K640,)</f>
      </c>
      <c r="E640" s="12" t="str">
        <v/>
      </c>
      <c r="F640" s="11" t="str">
        <f>IF($A640&lt;&gt;"",MAXIFS(Token!$C:$C,Token!$A:$A,$D640),)</f>
        <v/>
      </c>
    </row>
    <row r="641">
      <c r="A641" s="32">
        <f>IF(IFERROR($H641,0)*$J641&gt;0,$L641/86400+DATE(1970,1,1)+IF($L641*1&gt;=$G$5,$G$6,0),)</f>
        <v>0</v>
      </c>
      <c r="B641" s="22" t="e">
        <f>IF($A641&lt;&gt;"",$E641*$F641,)</f>
        <v>#VALUE!</v>
      </c>
      <c r="C641" s="12" t="str">
        <f>IF($A641&lt;&gt;"",MINIFS(Merchant!$A:$A,Merchant!$C:$C,$G$2),)</f>
        <v/>
      </c>
      <c r="D641" s="12" t="s">
        <f>IF($A641&lt;&gt;"",$K641,)</f>
      </c>
      <c r="E641" s="12" t="str">
        <v/>
      </c>
      <c r="F641" s="11" t="str">
        <f>IF($A641&lt;&gt;"",MAXIFS(Token!$C:$C,Token!$A:$A,$D641),)</f>
        <v/>
      </c>
    </row>
    <row r="642">
      <c r="A642" s="32">
        <f>IF(IFERROR($H642,0)*$J642&gt;0,$L642/86400+DATE(1970,1,1)+IF($L642*1&gt;=$G$5,$G$6,0),)</f>
        <v>0</v>
      </c>
      <c r="B642" s="22" t="e">
        <f>IF($A642&lt;&gt;"",$E642*$F642,)</f>
        <v>#VALUE!</v>
      </c>
      <c r="C642" s="12" t="str">
        <f>IF($A642&lt;&gt;"",MINIFS(Merchant!$A:$A,Merchant!$C:$C,$G$2),)</f>
        <v/>
      </c>
      <c r="D642" s="12" t="s">
        <f>IF($A642&lt;&gt;"",$K642,)</f>
      </c>
      <c r="E642" s="12" t="str">
        <v/>
      </c>
      <c r="F642" s="11" t="str">
        <f>IF($A642&lt;&gt;"",MAXIFS(Token!$C:$C,Token!$A:$A,$D642),)</f>
        <v/>
      </c>
    </row>
    <row r="643">
      <c r="A643" s="32">
        <f>IF(IFERROR($H643,0)*$J643&gt;0,$L643/86400+DATE(1970,1,1)+IF($L643*1&gt;=$G$5,$G$6,0),)</f>
        <v>0</v>
      </c>
      <c r="B643" s="22" t="e">
        <f>IF($A643&lt;&gt;"",$E643*$F643,)</f>
        <v>#VALUE!</v>
      </c>
      <c r="C643" s="12" t="str">
        <f>IF($A643&lt;&gt;"",MINIFS(Merchant!$A:$A,Merchant!$C:$C,$G$2),)</f>
        <v/>
      </c>
      <c r="D643" s="12" t="s">
        <f>IF($A643&lt;&gt;"",$K643,)</f>
      </c>
      <c r="E643" s="12" t="str">
        <v/>
      </c>
      <c r="F643" s="11" t="str">
        <f>IF($A643&lt;&gt;"",MAXIFS(Token!$C:$C,Token!$A:$A,$D643),)</f>
        <v/>
      </c>
    </row>
    <row r="644">
      <c r="A644" s="32">
        <f>IF(IFERROR($H644,0)*$J644&gt;0,$L644/86400+DATE(1970,1,1)+IF($L644*1&gt;=$G$5,$G$6,0),)</f>
        <v>0</v>
      </c>
      <c r="B644" s="22" t="e">
        <f>IF($A644&lt;&gt;"",$E644*$F644,)</f>
        <v>#VALUE!</v>
      </c>
      <c r="C644" s="12" t="str">
        <f>IF($A644&lt;&gt;"",MINIFS(Merchant!$A:$A,Merchant!$C:$C,$G$2),)</f>
        <v/>
      </c>
      <c r="D644" s="12" t="s">
        <f>IF($A644&lt;&gt;"",$K644,)</f>
      </c>
      <c r="E644" s="12" t="str">
        <v/>
      </c>
      <c r="F644" s="11" t="str">
        <f>IF($A644&lt;&gt;"",MAXIFS(Token!$C:$C,Token!$A:$A,$D644),)</f>
        <v/>
      </c>
    </row>
    <row r="645">
      <c r="A645" s="32">
        <f>IF(IFERROR($H645,0)*$J645&gt;0,$L645/86400+DATE(1970,1,1)+IF($L645*1&gt;=$G$5,$G$6,0),)</f>
        <v>0</v>
      </c>
      <c r="B645" s="22" t="e">
        <f>IF($A645&lt;&gt;"",$E645*$F645,)</f>
        <v>#VALUE!</v>
      </c>
      <c r="C645" s="12" t="str">
        <f>IF($A645&lt;&gt;"",MINIFS(Merchant!$A:$A,Merchant!$C:$C,$G$2),)</f>
        <v/>
      </c>
      <c r="D645" s="12" t="s">
        <f>IF($A645&lt;&gt;"",$K645,)</f>
      </c>
      <c r="E645" s="12" t="str">
        <v/>
      </c>
      <c r="F645" s="11" t="str">
        <f>IF($A645&lt;&gt;"",MAXIFS(Token!$C:$C,Token!$A:$A,$D645),)</f>
        <v/>
      </c>
    </row>
    <row r="646">
      <c r="A646" s="32">
        <f>IF(IFERROR($H646,0)*$J646&gt;0,$L646/86400+DATE(1970,1,1)+IF($L646*1&gt;=$G$5,$G$6,0),)</f>
        <v>0</v>
      </c>
      <c r="B646" s="22" t="e">
        <f>IF($A646&lt;&gt;"",$E646*$F646,)</f>
        <v>#VALUE!</v>
      </c>
      <c r="C646" s="12" t="str">
        <f>IF($A646&lt;&gt;"",MINIFS(Merchant!$A:$A,Merchant!$C:$C,$G$2),)</f>
        <v/>
      </c>
      <c r="D646" s="12" t="s">
        <f>IF($A646&lt;&gt;"",$K646,)</f>
      </c>
      <c r="E646" s="12" t="str">
        <v/>
      </c>
      <c r="F646" s="11" t="str">
        <f>IF($A646&lt;&gt;"",MAXIFS(Token!$C:$C,Token!$A:$A,$D646),)</f>
        <v/>
      </c>
    </row>
    <row r="647">
      <c r="A647" s="32">
        <f>IF(IFERROR($H647,0)*$J647&gt;0,$L647/86400+DATE(1970,1,1)+IF($L647*1&gt;=$G$5,$G$6,0),)</f>
        <v>0</v>
      </c>
      <c r="B647" s="22" t="e">
        <f>IF($A647&lt;&gt;"",$E647*$F647,)</f>
        <v>#VALUE!</v>
      </c>
      <c r="C647" s="12" t="str">
        <f>IF($A647&lt;&gt;"",MINIFS(Merchant!$A:$A,Merchant!$C:$C,$G$2),)</f>
        <v/>
      </c>
      <c r="D647" s="12" t="s">
        <f>IF($A647&lt;&gt;"",$K647,)</f>
      </c>
      <c r="E647" s="12" t="str">
        <v/>
      </c>
      <c r="F647" s="11" t="str">
        <f>IF($A647&lt;&gt;"",MAXIFS(Token!$C:$C,Token!$A:$A,$D647),)</f>
        <v/>
      </c>
    </row>
    <row r="648">
      <c r="A648" s="32">
        <f>IF(IFERROR($H648,0)*$J648&gt;0,$L648/86400+DATE(1970,1,1)+IF($L648*1&gt;=$G$5,$G$6,0),)</f>
        <v>0</v>
      </c>
      <c r="B648" s="22" t="e">
        <f>IF($A648&lt;&gt;"",$E648*$F648,)</f>
        <v>#VALUE!</v>
      </c>
      <c r="C648" s="12" t="str">
        <f>IF($A648&lt;&gt;"",MINIFS(Merchant!$A:$A,Merchant!$C:$C,$G$2),)</f>
        <v/>
      </c>
      <c r="D648" s="12" t="s">
        <f>IF($A648&lt;&gt;"",$K648,)</f>
      </c>
      <c r="E648" s="12" t="str">
        <v/>
      </c>
      <c r="F648" s="11" t="str">
        <f>IF($A648&lt;&gt;"",MAXIFS(Token!$C:$C,Token!$A:$A,$D648),)</f>
        <v/>
      </c>
    </row>
    <row r="649">
      <c r="A649" s="32">
        <f>IF(IFERROR($H649,0)*$J649&gt;0,$L649/86400+DATE(1970,1,1)+IF($L649*1&gt;=$G$5,$G$6,0),)</f>
        <v>0</v>
      </c>
      <c r="B649" s="22" t="e">
        <f>IF($A649&lt;&gt;"",$E649*$F649,)</f>
        <v>#VALUE!</v>
      </c>
      <c r="C649" s="12" t="str">
        <f>IF($A649&lt;&gt;"",MINIFS(Merchant!$A:$A,Merchant!$C:$C,$G$2),)</f>
        <v/>
      </c>
      <c r="D649" s="12" t="s">
        <f>IF($A649&lt;&gt;"",$K649,)</f>
      </c>
      <c r="E649" s="12" t="str">
        <v/>
      </c>
      <c r="F649" s="11" t="str">
        <f>IF($A649&lt;&gt;"",MAXIFS(Token!$C:$C,Token!$A:$A,$D649),)</f>
        <v/>
      </c>
    </row>
    <row r="650">
      <c r="A650" s="32">
        <f>IF(IFERROR($H650,0)*$J650&gt;0,$L650/86400+DATE(1970,1,1)+IF($L650*1&gt;=$G$5,$G$6,0),)</f>
        <v>0</v>
      </c>
      <c r="B650" s="22" t="e">
        <f>IF($A650&lt;&gt;"",$E650*$F650,)</f>
        <v>#VALUE!</v>
      </c>
      <c r="C650" s="12" t="str">
        <f>IF($A650&lt;&gt;"",MINIFS(Merchant!$A:$A,Merchant!$C:$C,$G$2),)</f>
        <v/>
      </c>
      <c r="D650" s="12" t="s">
        <f>IF($A650&lt;&gt;"",$K650,)</f>
      </c>
      <c r="E650" s="12" t="str">
        <v/>
      </c>
      <c r="F650" s="11" t="str">
        <f>IF($A650&lt;&gt;"",MAXIFS(Token!$C:$C,Token!$A:$A,$D650),)</f>
        <v/>
      </c>
    </row>
    <row r="651">
      <c r="A651" s="32">
        <f>IF(IFERROR($H651,0)*$J651&gt;0,$L651/86400+DATE(1970,1,1)+IF($L651*1&gt;=$G$5,$G$6,0),)</f>
        <v>0</v>
      </c>
      <c r="B651" s="22" t="e">
        <f>IF($A651&lt;&gt;"",$E651*$F651,)</f>
        <v>#VALUE!</v>
      </c>
      <c r="C651" s="12" t="str">
        <f>IF($A651&lt;&gt;"",MINIFS(Merchant!$A:$A,Merchant!$C:$C,$G$2),)</f>
        <v/>
      </c>
      <c r="D651" s="12" t="s">
        <f>IF($A651&lt;&gt;"",$K651,)</f>
      </c>
      <c r="E651" s="12" t="str">
        <v/>
      </c>
      <c r="F651" s="11" t="str">
        <f>IF($A651&lt;&gt;"",MAXIFS(Token!$C:$C,Token!$A:$A,$D651),)</f>
        <v/>
      </c>
    </row>
    <row r="652">
      <c r="A652" s="32">
        <f>IF(IFERROR($H652,0)*$J652&gt;0,$L652/86400+DATE(1970,1,1)+IF($L652*1&gt;=$G$5,$G$6,0),)</f>
        <v>0</v>
      </c>
      <c r="B652" s="22" t="e">
        <f>IF($A652&lt;&gt;"",$E652*$F652,)</f>
        <v>#VALUE!</v>
      </c>
      <c r="C652" s="12" t="str">
        <f>IF($A652&lt;&gt;"",MINIFS(Merchant!$A:$A,Merchant!$C:$C,$G$2),)</f>
        <v/>
      </c>
      <c r="D652" s="12" t="s">
        <f>IF($A652&lt;&gt;"",$K652,)</f>
      </c>
      <c r="E652" s="12" t="str">
        <v/>
      </c>
      <c r="F652" s="11" t="str">
        <f>IF($A652&lt;&gt;"",MAXIFS(Token!$C:$C,Token!$A:$A,$D652),)</f>
        <v/>
      </c>
    </row>
    <row r="653">
      <c r="A653" s="32">
        <f>IF(IFERROR($H653,0)*$J653&gt;0,$L653/86400+DATE(1970,1,1)+IF($L653*1&gt;=$G$5,$G$6,0),)</f>
        <v>0</v>
      </c>
      <c r="B653" s="22" t="e">
        <f>IF($A653&lt;&gt;"",$E653*$F653,)</f>
        <v>#VALUE!</v>
      </c>
      <c r="C653" s="12" t="str">
        <f>IF($A653&lt;&gt;"",MINIFS(Merchant!$A:$A,Merchant!$C:$C,$G$2),)</f>
        <v/>
      </c>
      <c r="D653" s="12" t="s">
        <f>IF($A653&lt;&gt;"",$K653,)</f>
      </c>
      <c r="E653" s="12" t="str">
        <v/>
      </c>
      <c r="F653" s="11" t="str">
        <f>IF($A653&lt;&gt;"",MAXIFS(Token!$C:$C,Token!$A:$A,$D653),)</f>
        <v/>
      </c>
    </row>
    <row r="654">
      <c r="A654" s="32">
        <f>IF(IFERROR($H654,0)*$J654&gt;0,$L654/86400+DATE(1970,1,1)+IF($L654*1&gt;=$G$5,$G$6,0),)</f>
        <v>0</v>
      </c>
      <c r="B654" s="22" t="e">
        <f>IF($A654&lt;&gt;"",$E654*$F654,)</f>
        <v>#VALUE!</v>
      </c>
      <c r="C654" s="12" t="str">
        <f>IF($A654&lt;&gt;"",MINIFS(Merchant!$A:$A,Merchant!$C:$C,$G$2),)</f>
        <v/>
      </c>
      <c r="D654" s="12" t="s">
        <f>IF($A654&lt;&gt;"",$K654,)</f>
      </c>
      <c r="E654" s="12" t="str">
        <v/>
      </c>
      <c r="F654" s="11" t="str">
        <f>IF($A654&lt;&gt;"",MAXIFS(Token!$C:$C,Token!$A:$A,$D654),)</f>
        <v/>
      </c>
    </row>
    <row r="655">
      <c r="A655" s="32">
        <f>IF(IFERROR($H655,0)*$J655&gt;0,$L655/86400+DATE(1970,1,1)+IF($L655*1&gt;=$G$5,$G$6,0),)</f>
        <v>0</v>
      </c>
      <c r="B655" s="22" t="e">
        <f>IF($A655&lt;&gt;"",$E655*$F655,)</f>
        <v>#VALUE!</v>
      </c>
      <c r="C655" s="12" t="str">
        <f>IF($A655&lt;&gt;"",MINIFS(Merchant!$A:$A,Merchant!$C:$C,$G$2),)</f>
        <v/>
      </c>
      <c r="D655" s="12" t="s">
        <f>IF($A655&lt;&gt;"",$K655,)</f>
      </c>
      <c r="E655" s="12" t="str">
        <v/>
      </c>
      <c r="F655" s="11" t="str">
        <f>IF($A655&lt;&gt;"",MAXIFS(Token!$C:$C,Token!$A:$A,$D655),)</f>
        <v/>
      </c>
    </row>
    <row r="656">
      <c r="A656" s="32">
        <f>IF(IFERROR($H656,0)*$J656&gt;0,$L656/86400+DATE(1970,1,1)+IF($L656*1&gt;=$G$5,$G$6,0),)</f>
        <v>0</v>
      </c>
      <c r="B656" s="22" t="e">
        <f>IF($A656&lt;&gt;"",$E656*$F656,)</f>
        <v>#VALUE!</v>
      </c>
      <c r="C656" s="12" t="str">
        <f>IF($A656&lt;&gt;"",MINIFS(Merchant!$A:$A,Merchant!$C:$C,$G$2),)</f>
        <v/>
      </c>
      <c r="D656" s="12" t="s">
        <f>IF($A656&lt;&gt;"",$K656,)</f>
      </c>
      <c r="E656" s="12" t="str">
        <v/>
      </c>
      <c r="F656" s="11" t="str">
        <f>IF($A656&lt;&gt;"",MAXIFS(Token!$C:$C,Token!$A:$A,$D656),)</f>
        <v/>
      </c>
    </row>
    <row r="657">
      <c r="A657" s="32">
        <f>IF(IFERROR($H657,0)*$J657&gt;0,$L657/86400+DATE(1970,1,1)+IF($L657*1&gt;=$G$5,$G$6,0),)</f>
        <v>0</v>
      </c>
      <c r="B657" s="22" t="e">
        <f>IF($A657&lt;&gt;"",$E657*$F657,)</f>
        <v>#VALUE!</v>
      </c>
      <c r="C657" s="12" t="str">
        <f>IF($A657&lt;&gt;"",MINIFS(Merchant!$A:$A,Merchant!$C:$C,$G$2),)</f>
        <v/>
      </c>
      <c r="D657" s="12" t="s">
        <f>IF($A657&lt;&gt;"",$K657,)</f>
      </c>
      <c r="E657" s="12" t="str">
        <v/>
      </c>
      <c r="F657" s="11" t="str">
        <f>IF($A657&lt;&gt;"",MAXIFS(Token!$C:$C,Token!$A:$A,$D657),)</f>
        <v/>
      </c>
    </row>
    <row r="658">
      <c r="A658" s="32">
        <f>IF(IFERROR($H658,0)*$J658&gt;0,$L658/86400+DATE(1970,1,1)+IF($L658*1&gt;=$G$5,$G$6,0),)</f>
        <v>0</v>
      </c>
      <c r="B658" s="22" t="e">
        <f>IF($A658&lt;&gt;"",$E658*$F658,)</f>
        <v>#VALUE!</v>
      </c>
      <c r="C658" s="12" t="str">
        <f>IF($A658&lt;&gt;"",MINIFS(Merchant!$A:$A,Merchant!$C:$C,$G$2),)</f>
        <v/>
      </c>
      <c r="D658" s="12" t="s">
        <f>IF($A658&lt;&gt;"",$K658,)</f>
      </c>
      <c r="E658" s="12" t="str">
        <v/>
      </c>
      <c r="F658" s="11" t="str">
        <f>IF($A658&lt;&gt;"",MAXIFS(Token!$C:$C,Token!$A:$A,$D658),)</f>
        <v/>
      </c>
    </row>
    <row r="659">
      <c r="A659" s="32">
        <f>IF(IFERROR($H659,0)*$J659&gt;0,$L659/86400+DATE(1970,1,1)+IF($L659*1&gt;=$G$5,$G$6,0),)</f>
        <v>0</v>
      </c>
      <c r="B659" s="22" t="e">
        <f>IF($A659&lt;&gt;"",$E659*$F659,)</f>
        <v>#VALUE!</v>
      </c>
      <c r="C659" s="12" t="str">
        <f>IF($A659&lt;&gt;"",MINIFS(Merchant!$A:$A,Merchant!$C:$C,$G$2),)</f>
        <v/>
      </c>
      <c r="D659" s="12" t="s">
        <f>IF($A659&lt;&gt;"",$K659,)</f>
      </c>
      <c r="E659" s="12" t="str">
        <v/>
      </c>
      <c r="F659" s="11" t="str">
        <f>IF($A659&lt;&gt;"",MAXIFS(Token!$C:$C,Token!$A:$A,$D659),)</f>
        <v/>
      </c>
    </row>
    <row r="660">
      <c r="A660" s="32">
        <f>IF(IFERROR($H660,0)*$J660&gt;0,$L660/86400+DATE(1970,1,1)+IF($L660*1&gt;=$G$5,$G$6,0),)</f>
        <v>0</v>
      </c>
      <c r="B660" s="22" t="e">
        <f>IF($A660&lt;&gt;"",$E660*$F660,)</f>
        <v>#VALUE!</v>
      </c>
      <c r="C660" s="12" t="str">
        <f>IF($A660&lt;&gt;"",MINIFS(Merchant!$A:$A,Merchant!$C:$C,$G$2),)</f>
        <v/>
      </c>
      <c r="D660" s="12" t="s">
        <f>IF($A660&lt;&gt;"",$K660,)</f>
      </c>
      <c r="E660" s="12" t="str">
        <v/>
      </c>
      <c r="F660" s="11" t="str">
        <f>IF($A660&lt;&gt;"",MAXIFS(Token!$C:$C,Token!$A:$A,$D660),)</f>
        <v/>
      </c>
    </row>
    <row r="661">
      <c r="A661" s="32">
        <f>IF(IFERROR($H661,0)*$J661&gt;0,$L661/86400+DATE(1970,1,1)+IF($L661*1&gt;=$G$5,$G$6,0),)</f>
        <v>0</v>
      </c>
      <c r="B661" s="22" t="e">
        <f>IF($A661&lt;&gt;"",$E661*$F661,)</f>
        <v>#VALUE!</v>
      </c>
      <c r="C661" s="12" t="str">
        <f>IF($A661&lt;&gt;"",MINIFS(Merchant!$A:$A,Merchant!$C:$C,$G$2),)</f>
        <v/>
      </c>
      <c r="D661" s="12" t="s">
        <f>IF($A661&lt;&gt;"",$K661,)</f>
      </c>
      <c r="E661" s="12" t="str">
        <v/>
      </c>
      <c r="F661" s="11" t="str">
        <f>IF($A661&lt;&gt;"",MAXIFS(Token!$C:$C,Token!$A:$A,$D661),)</f>
        <v/>
      </c>
    </row>
    <row r="662">
      <c r="A662" s="32">
        <f>IF(IFERROR($H662,0)*$J662&gt;0,$L662/86400+DATE(1970,1,1)+IF($L662*1&gt;=$G$5,$G$6,0),)</f>
        <v>0</v>
      </c>
      <c r="B662" s="22" t="e">
        <f>IF($A662&lt;&gt;"",$E662*$F662,)</f>
        <v>#VALUE!</v>
      </c>
      <c r="C662" s="12" t="str">
        <f>IF($A662&lt;&gt;"",MINIFS(Merchant!$A:$A,Merchant!$C:$C,$G$2),)</f>
        <v/>
      </c>
      <c r="D662" s="12" t="s">
        <f>IF($A662&lt;&gt;"",$K662,)</f>
      </c>
      <c r="E662" s="12" t="str">
        <v/>
      </c>
      <c r="F662" s="11" t="str">
        <f>IF($A662&lt;&gt;"",MAXIFS(Token!$C:$C,Token!$A:$A,$D662),)</f>
        <v/>
      </c>
    </row>
    <row r="663">
      <c r="A663" s="32">
        <f>IF(IFERROR($H663,0)*$J663&gt;0,$L663/86400+DATE(1970,1,1)+IF($L663*1&gt;=$G$5,$G$6,0),)</f>
        <v>0</v>
      </c>
      <c r="B663" s="22" t="e">
        <f>IF($A663&lt;&gt;"",$E663*$F663,)</f>
        <v>#VALUE!</v>
      </c>
      <c r="C663" s="12" t="str">
        <f>IF($A663&lt;&gt;"",MINIFS(Merchant!$A:$A,Merchant!$C:$C,$G$2),)</f>
        <v/>
      </c>
      <c r="D663" s="12" t="s">
        <f>IF($A663&lt;&gt;"",$K663,)</f>
      </c>
      <c r="E663" s="12" t="str">
        <v/>
      </c>
      <c r="F663" s="11" t="str">
        <f>IF($A663&lt;&gt;"",MAXIFS(Token!$C:$C,Token!$A:$A,$D663),)</f>
        <v/>
      </c>
    </row>
    <row r="664">
      <c r="A664" s="32">
        <f>IF(IFERROR($H664,0)*$J664&gt;0,$L664/86400+DATE(1970,1,1)+IF($L664*1&gt;=$G$5,$G$6,0),)</f>
        <v>0</v>
      </c>
      <c r="B664" s="22" t="e">
        <f>IF($A664&lt;&gt;"",$E664*$F664,)</f>
        <v>#VALUE!</v>
      </c>
      <c r="C664" s="12" t="str">
        <f>IF($A664&lt;&gt;"",MINIFS(Merchant!$A:$A,Merchant!$C:$C,$G$2),)</f>
        <v/>
      </c>
      <c r="D664" s="12" t="s">
        <f>IF($A664&lt;&gt;"",$K664,)</f>
      </c>
      <c r="E664" s="12" t="str">
        <v/>
      </c>
      <c r="F664" s="11" t="str">
        <f>IF($A664&lt;&gt;"",MAXIFS(Token!$C:$C,Token!$A:$A,$D664),)</f>
        <v/>
      </c>
    </row>
    <row r="665">
      <c r="A665" s="32">
        <f>IF(IFERROR($H665,0)*$J665&gt;0,$L665/86400+DATE(1970,1,1)+IF($L665*1&gt;=$G$5,$G$6,0),)</f>
        <v>0</v>
      </c>
      <c r="B665" s="22" t="e">
        <f>IF($A665&lt;&gt;"",$E665*$F665,)</f>
        <v>#VALUE!</v>
      </c>
      <c r="C665" s="12" t="str">
        <f>IF($A665&lt;&gt;"",MINIFS(Merchant!$A:$A,Merchant!$C:$C,$G$2),)</f>
        <v/>
      </c>
      <c r="D665" s="12" t="s">
        <f>IF($A665&lt;&gt;"",$K665,)</f>
      </c>
      <c r="E665" s="12" t="str">
        <v/>
      </c>
      <c r="F665" s="11" t="str">
        <f>IF($A665&lt;&gt;"",MAXIFS(Token!$C:$C,Token!$A:$A,$D665),)</f>
        <v/>
      </c>
    </row>
    <row r="666">
      <c r="A666" s="32">
        <f>IF(IFERROR($H666,0)*$J666&gt;0,$L666/86400+DATE(1970,1,1)+IF($L666*1&gt;=$G$5,$G$6,0),)</f>
        <v>0</v>
      </c>
      <c r="B666" s="22" t="e">
        <f>IF($A666&lt;&gt;"",$E666*$F666,)</f>
        <v>#VALUE!</v>
      </c>
      <c r="C666" s="12" t="str">
        <f>IF($A666&lt;&gt;"",MINIFS(Merchant!$A:$A,Merchant!$C:$C,$G$2),)</f>
        <v/>
      </c>
      <c r="D666" s="12" t="s">
        <f>IF($A666&lt;&gt;"",$K666,)</f>
      </c>
      <c r="E666" s="12" t="str">
        <v/>
      </c>
      <c r="F666" s="11" t="str">
        <f>IF($A666&lt;&gt;"",MAXIFS(Token!$C:$C,Token!$A:$A,$D666),)</f>
        <v/>
      </c>
    </row>
    <row r="667">
      <c r="A667" s="32">
        <f>IF(IFERROR($H667,0)*$J667&gt;0,$L667/86400+DATE(1970,1,1)+IF($L667*1&gt;=$G$5,$G$6,0),)</f>
        <v>0</v>
      </c>
      <c r="B667" s="22" t="e">
        <f>IF($A667&lt;&gt;"",$E667*$F667,)</f>
        <v>#VALUE!</v>
      </c>
      <c r="C667" s="12" t="str">
        <f>IF($A667&lt;&gt;"",MINIFS(Merchant!$A:$A,Merchant!$C:$C,$G$2),)</f>
        <v/>
      </c>
      <c r="D667" s="12" t="s">
        <f>IF($A667&lt;&gt;"",$K667,)</f>
      </c>
      <c r="E667" s="12" t="str">
        <v/>
      </c>
      <c r="F667" s="11" t="str">
        <f>IF($A667&lt;&gt;"",MAXIFS(Token!$C:$C,Token!$A:$A,$D667),)</f>
        <v/>
      </c>
    </row>
    <row r="668">
      <c r="A668" s="32">
        <f>IF(IFERROR($H668,0)*$J668&gt;0,$L668/86400+DATE(1970,1,1)+IF($L668*1&gt;=$G$5,$G$6,0),)</f>
        <v>0</v>
      </c>
      <c r="B668" s="22" t="e">
        <f>IF($A668&lt;&gt;"",$E668*$F668,)</f>
        <v>#VALUE!</v>
      </c>
      <c r="C668" s="12" t="str">
        <f>IF($A668&lt;&gt;"",MINIFS(Merchant!$A:$A,Merchant!$C:$C,$G$2),)</f>
        <v/>
      </c>
      <c r="D668" s="12" t="s">
        <f>IF($A668&lt;&gt;"",$K668,)</f>
      </c>
      <c r="E668" s="12" t="str">
        <v/>
      </c>
      <c r="F668" s="11" t="str">
        <f>IF($A668&lt;&gt;"",MAXIFS(Token!$C:$C,Token!$A:$A,$D668),)</f>
        <v/>
      </c>
    </row>
    <row r="669">
      <c r="A669" s="32">
        <f>IF(IFERROR($H669,0)*$J669&gt;0,$L669/86400+DATE(1970,1,1)+IF($L669*1&gt;=$G$5,$G$6,0),)</f>
        <v>0</v>
      </c>
      <c r="B669" s="22" t="e">
        <f>IF($A669&lt;&gt;"",$E669*$F669,)</f>
        <v>#VALUE!</v>
      </c>
      <c r="C669" s="12" t="str">
        <f>IF($A669&lt;&gt;"",MINIFS(Merchant!$A:$A,Merchant!$C:$C,$G$2),)</f>
        <v/>
      </c>
      <c r="D669" s="12" t="s">
        <f>IF($A669&lt;&gt;"",$K669,)</f>
      </c>
      <c r="E669" s="12" t="str">
        <v/>
      </c>
      <c r="F669" s="11" t="str">
        <f>IF($A669&lt;&gt;"",MAXIFS(Token!$C:$C,Token!$A:$A,$D669),)</f>
        <v/>
      </c>
    </row>
    <row r="670">
      <c r="A670" s="32">
        <f>IF(IFERROR($H670,0)*$J670&gt;0,$L670/86400+DATE(1970,1,1)+IF($L670*1&gt;=$G$5,$G$6,0),)</f>
        <v>0</v>
      </c>
      <c r="B670" s="22" t="e">
        <f>IF($A670&lt;&gt;"",$E670*$F670,)</f>
        <v>#VALUE!</v>
      </c>
      <c r="C670" s="12" t="str">
        <f>IF($A670&lt;&gt;"",MINIFS(Merchant!$A:$A,Merchant!$C:$C,$G$2),)</f>
        <v/>
      </c>
      <c r="D670" s="12" t="s">
        <f>IF($A670&lt;&gt;"",$K670,)</f>
      </c>
      <c r="E670" s="12" t="str">
        <v/>
      </c>
      <c r="F670" s="11" t="str">
        <f>IF($A670&lt;&gt;"",MAXIFS(Token!$C:$C,Token!$A:$A,$D670),)</f>
        <v/>
      </c>
    </row>
    <row r="671">
      <c r="A671" s="32">
        <f>IF(IFERROR($H671,0)*$J671&gt;0,$L671/86400+DATE(1970,1,1)+IF($L671*1&gt;=$G$5,$G$6,0),)</f>
        <v>0</v>
      </c>
      <c r="B671" s="22" t="e">
        <f>IF($A671&lt;&gt;"",$E671*$F671,)</f>
        <v>#VALUE!</v>
      </c>
      <c r="C671" s="12" t="str">
        <f>IF($A671&lt;&gt;"",MINIFS(Merchant!$A:$A,Merchant!$C:$C,$G$2),)</f>
        <v/>
      </c>
      <c r="D671" s="12" t="s">
        <f>IF($A671&lt;&gt;"",$K671,)</f>
      </c>
      <c r="E671" s="12" t="str">
        <v/>
      </c>
      <c r="F671" s="11" t="str">
        <f>IF($A671&lt;&gt;"",MAXIFS(Token!$C:$C,Token!$A:$A,$D671),)</f>
        <v/>
      </c>
    </row>
    <row r="672">
      <c r="A672" s="32">
        <f>IF(IFERROR($H672,0)*$J672&gt;0,$L672/86400+DATE(1970,1,1)+IF($L672*1&gt;=$G$5,$G$6,0),)</f>
        <v>0</v>
      </c>
      <c r="B672" s="22" t="e">
        <f>IF($A672&lt;&gt;"",$E672*$F672,)</f>
        <v>#VALUE!</v>
      </c>
      <c r="C672" s="12" t="str">
        <f>IF($A672&lt;&gt;"",MINIFS(Merchant!$A:$A,Merchant!$C:$C,$G$2),)</f>
        <v/>
      </c>
      <c r="D672" s="12" t="s">
        <f>IF($A672&lt;&gt;"",$K672,)</f>
      </c>
      <c r="E672" s="12" t="str">
        <v/>
      </c>
      <c r="F672" s="11" t="str">
        <f>IF($A672&lt;&gt;"",MAXIFS(Token!$C:$C,Token!$A:$A,$D672),)</f>
        <v/>
      </c>
    </row>
    <row r="673">
      <c r="A673" s="32">
        <f>IF(IFERROR($H673,0)*$J673&gt;0,$L673/86400+DATE(1970,1,1)+IF($L673*1&gt;=$G$5,$G$6,0),)</f>
        <v>0</v>
      </c>
      <c r="B673" s="22" t="e">
        <f>IF($A673&lt;&gt;"",$E673*$F673,)</f>
        <v>#VALUE!</v>
      </c>
      <c r="C673" s="12" t="str">
        <f>IF($A673&lt;&gt;"",MINIFS(Merchant!$A:$A,Merchant!$C:$C,$G$2),)</f>
        <v/>
      </c>
      <c r="D673" s="12" t="s">
        <f>IF($A673&lt;&gt;"",$K673,)</f>
      </c>
      <c r="E673" s="12" t="str">
        <v/>
      </c>
      <c r="F673" s="11" t="str">
        <f>IF($A673&lt;&gt;"",MAXIFS(Token!$C:$C,Token!$A:$A,$D673),)</f>
        <v/>
      </c>
    </row>
    <row r="674">
      <c r="A674" s="32">
        <f>IF(IFERROR($H674,0)*$J674&gt;0,$L674/86400+DATE(1970,1,1)+IF($L674*1&gt;=$G$5,$G$6,0),)</f>
        <v>0</v>
      </c>
      <c r="B674" s="22" t="e">
        <f>IF($A674&lt;&gt;"",$E674*$F674,)</f>
        <v>#VALUE!</v>
      </c>
      <c r="C674" s="12" t="str">
        <f>IF($A674&lt;&gt;"",MINIFS(Merchant!$A:$A,Merchant!$C:$C,$G$2),)</f>
        <v/>
      </c>
      <c r="D674" s="12" t="s">
        <f>IF($A674&lt;&gt;"",$K674,)</f>
      </c>
      <c r="E674" s="12" t="str">
        <v/>
      </c>
      <c r="F674" s="11" t="str">
        <f>IF($A674&lt;&gt;"",MAXIFS(Token!$C:$C,Token!$A:$A,$D674),)</f>
        <v/>
      </c>
    </row>
    <row r="675">
      <c r="A675" s="32">
        <f>IF(IFERROR($H675,0)*$J675&gt;0,$L675/86400+DATE(1970,1,1)+IF($L675*1&gt;=$G$5,$G$6,0),)</f>
        <v>0</v>
      </c>
      <c r="B675" s="22" t="e">
        <f>IF($A675&lt;&gt;"",$E675*$F675,)</f>
        <v>#VALUE!</v>
      </c>
      <c r="C675" s="12" t="str">
        <f>IF($A675&lt;&gt;"",MINIFS(Merchant!$A:$A,Merchant!$C:$C,$G$2),)</f>
        <v/>
      </c>
      <c r="D675" s="12" t="s">
        <f>IF($A675&lt;&gt;"",$K675,)</f>
      </c>
      <c r="E675" s="12" t="str">
        <v/>
      </c>
      <c r="F675" s="11" t="str">
        <f>IF($A675&lt;&gt;"",MAXIFS(Token!$C:$C,Token!$A:$A,$D675),)</f>
        <v/>
      </c>
    </row>
    <row r="676">
      <c r="A676" s="32">
        <f>IF(IFERROR($H676,0)*$J676&gt;0,$L676/86400+DATE(1970,1,1)+IF($L676*1&gt;=$G$5,$G$6,0),)</f>
        <v>0</v>
      </c>
      <c r="B676" s="22" t="e">
        <f>IF($A676&lt;&gt;"",$E676*$F676,)</f>
        <v>#VALUE!</v>
      </c>
      <c r="C676" s="12" t="str">
        <f>IF($A676&lt;&gt;"",MINIFS(Merchant!$A:$A,Merchant!$C:$C,$G$2),)</f>
        <v/>
      </c>
      <c r="D676" s="12" t="s">
        <f>IF($A676&lt;&gt;"",$K676,)</f>
      </c>
      <c r="E676" s="12" t="str">
        <v/>
      </c>
      <c r="F676" s="11" t="str">
        <f>IF($A676&lt;&gt;"",MAXIFS(Token!$C:$C,Token!$A:$A,$D676),)</f>
        <v/>
      </c>
    </row>
    <row r="677">
      <c r="A677" s="32">
        <f>IF(IFERROR($H677,0)*$J677&gt;0,$L677/86400+DATE(1970,1,1)+IF($L677*1&gt;=$G$5,$G$6,0),)</f>
        <v>0</v>
      </c>
      <c r="B677" s="22" t="e">
        <f>IF($A677&lt;&gt;"",$E677*$F677,)</f>
        <v>#VALUE!</v>
      </c>
      <c r="C677" s="12" t="str">
        <f>IF($A677&lt;&gt;"",MINIFS(Merchant!$A:$A,Merchant!$C:$C,$G$2),)</f>
        <v/>
      </c>
      <c r="D677" s="12" t="s">
        <f>IF($A677&lt;&gt;"",$K677,)</f>
      </c>
      <c r="E677" s="12" t="str">
        <v/>
      </c>
      <c r="F677" s="11" t="str">
        <f>IF($A677&lt;&gt;"",MAXIFS(Token!$C:$C,Token!$A:$A,$D677),)</f>
        <v/>
      </c>
    </row>
    <row r="678">
      <c r="A678" s="32">
        <f>IF(IFERROR($H678,0)*$J678&gt;0,$L678/86400+DATE(1970,1,1)+IF($L678*1&gt;=$G$5,$G$6,0),)</f>
        <v>0</v>
      </c>
      <c r="B678" s="22" t="e">
        <f>IF($A678&lt;&gt;"",$E678*$F678,)</f>
        <v>#VALUE!</v>
      </c>
      <c r="C678" s="12" t="str">
        <f>IF($A678&lt;&gt;"",MINIFS(Merchant!$A:$A,Merchant!$C:$C,$G$2),)</f>
        <v/>
      </c>
      <c r="D678" s="12" t="s">
        <f>IF($A678&lt;&gt;"",$K678,)</f>
      </c>
      <c r="E678" s="12" t="str">
        <v/>
      </c>
      <c r="F678" s="11" t="str">
        <f>IF($A678&lt;&gt;"",MAXIFS(Token!$C:$C,Token!$A:$A,$D678),)</f>
        <v/>
      </c>
    </row>
    <row r="679">
      <c r="A679" s="32">
        <f>IF(IFERROR($H679,0)*$J679&gt;0,$L679/86400+DATE(1970,1,1)+IF($L679*1&gt;=$G$5,$G$6,0),)</f>
        <v>0</v>
      </c>
      <c r="B679" s="22" t="e">
        <f>IF($A679&lt;&gt;"",$E679*$F679,)</f>
        <v>#VALUE!</v>
      </c>
      <c r="C679" s="12" t="str">
        <f>IF($A679&lt;&gt;"",MINIFS(Merchant!$A:$A,Merchant!$C:$C,$G$2),)</f>
        <v/>
      </c>
      <c r="D679" s="12" t="s">
        <f>IF($A679&lt;&gt;"",$K679,)</f>
      </c>
      <c r="E679" s="12" t="str">
        <v/>
      </c>
      <c r="F679" s="11" t="str">
        <f>IF($A679&lt;&gt;"",MAXIFS(Token!$C:$C,Token!$A:$A,$D679),)</f>
        <v/>
      </c>
    </row>
    <row r="680">
      <c r="A680" s="32">
        <f>IF(IFERROR($H680,0)*$J680&gt;0,$L680/86400+DATE(1970,1,1)+IF($L680*1&gt;=$G$5,$G$6,0),)</f>
        <v>0</v>
      </c>
      <c r="B680" s="22" t="e">
        <f>IF($A680&lt;&gt;"",$E680*$F680,)</f>
        <v>#VALUE!</v>
      </c>
      <c r="C680" s="12" t="str">
        <f>IF($A680&lt;&gt;"",MINIFS(Merchant!$A:$A,Merchant!$C:$C,$G$2),)</f>
        <v/>
      </c>
      <c r="D680" s="12" t="s">
        <f>IF($A680&lt;&gt;"",$K680,)</f>
      </c>
      <c r="E680" s="12" t="str">
        <v/>
      </c>
      <c r="F680" s="11" t="str">
        <f>IF($A680&lt;&gt;"",MAXIFS(Token!$C:$C,Token!$A:$A,$D680),)</f>
        <v/>
      </c>
    </row>
    <row r="681">
      <c r="A681" s="32">
        <f>IF(IFERROR($H681,0)*$J681&gt;0,$L681/86400+DATE(1970,1,1)+IF($L681*1&gt;=$G$5,$G$6,0),)</f>
        <v>0</v>
      </c>
      <c r="B681" s="22" t="e">
        <f>IF($A681&lt;&gt;"",$E681*$F681,)</f>
        <v>#VALUE!</v>
      </c>
      <c r="C681" s="12" t="str">
        <f>IF($A681&lt;&gt;"",MINIFS(Merchant!$A:$A,Merchant!$C:$C,$G$2),)</f>
        <v/>
      </c>
      <c r="D681" s="12" t="s">
        <f>IF($A681&lt;&gt;"",$K681,)</f>
      </c>
      <c r="E681" s="12" t="str">
        <v/>
      </c>
      <c r="F681" s="11" t="str">
        <f>IF($A681&lt;&gt;"",MAXIFS(Token!$C:$C,Token!$A:$A,$D681),)</f>
        <v/>
      </c>
    </row>
    <row r="682">
      <c r="A682" s="32">
        <f>IF(IFERROR($H682,0)*$J682&gt;0,$L682/86400+DATE(1970,1,1)+IF($L682*1&gt;=$G$5,$G$6,0),)</f>
        <v>0</v>
      </c>
      <c r="B682" s="22" t="e">
        <f>IF($A682&lt;&gt;"",$E682*$F682,)</f>
        <v>#VALUE!</v>
      </c>
      <c r="C682" s="12" t="str">
        <f>IF($A682&lt;&gt;"",MINIFS(Merchant!$A:$A,Merchant!$C:$C,$G$2),)</f>
        <v/>
      </c>
      <c r="D682" s="12" t="s">
        <f>IF($A682&lt;&gt;"",$K682,)</f>
      </c>
      <c r="E682" s="12" t="str">
        <v/>
      </c>
      <c r="F682" s="11" t="str">
        <f>IF($A682&lt;&gt;"",MAXIFS(Token!$C:$C,Token!$A:$A,$D682),)</f>
        <v/>
      </c>
    </row>
    <row r="683">
      <c r="A683" s="32">
        <f>IF(IFERROR($H683,0)*$J683&gt;0,$L683/86400+DATE(1970,1,1)+IF($L683*1&gt;=$G$5,$G$6,0),)</f>
        <v>0</v>
      </c>
      <c r="B683" s="22" t="e">
        <f>IF($A683&lt;&gt;"",$E683*$F683,)</f>
        <v>#VALUE!</v>
      </c>
      <c r="C683" s="12" t="str">
        <f>IF($A683&lt;&gt;"",MINIFS(Merchant!$A:$A,Merchant!$C:$C,$G$2),)</f>
        <v/>
      </c>
      <c r="D683" s="12" t="s">
        <f>IF($A683&lt;&gt;"",$K683,)</f>
      </c>
      <c r="E683" s="12" t="str">
        <v/>
      </c>
      <c r="F683" s="11" t="str">
        <f>IF($A683&lt;&gt;"",MAXIFS(Token!$C:$C,Token!$A:$A,$D683),)</f>
        <v/>
      </c>
    </row>
    <row r="684">
      <c r="A684" s="32">
        <f>IF(IFERROR($H684,0)*$J684&gt;0,$L684/86400+DATE(1970,1,1)+IF($L684*1&gt;=$G$5,$G$6,0),)</f>
        <v>0</v>
      </c>
      <c r="B684" s="22" t="e">
        <f>IF($A684&lt;&gt;"",$E684*$F684,)</f>
        <v>#VALUE!</v>
      </c>
      <c r="C684" s="12" t="str">
        <f>IF($A684&lt;&gt;"",MINIFS(Merchant!$A:$A,Merchant!$C:$C,$G$2),)</f>
        <v/>
      </c>
      <c r="D684" s="12" t="s">
        <f>IF($A684&lt;&gt;"",$K684,)</f>
      </c>
      <c r="E684" s="12" t="str">
        <v/>
      </c>
      <c r="F684" s="11" t="str">
        <f>IF($A684&lt;&gt;"",MAXIFS(Token!$C:$C,Token!$A:$A,$D684),)</f>
        <v/>
      </c>
    </row>
    <row r="685">
      <c r="A685" s="32">
        <f>IF(IFERROR($H685,0)*$J685&gt;0,$L685/86400+DATE(1970,1,1)+IF($L685*1&gt;=$G$5,$G$6,0),)</f>
        <v>0</v>
      </c>
      <c r="B685" s="22" t="e">
        <f>IF($A685&lt;&gt;"",$E685*$F685,)</f>
        <v>#VALUE!</v>
      </c>
      <c r="C685" s="12" t="str">
        <f>IF($A685&lt;&gt;"",MINIFS(Merchant!$A:$A,Merchant!$C:$C,$G$2),)</f>
        <v/>
      </c>
      <c r="D685" s="12" t="s">
        <f>IF($A685&lt;&gt;"",$K685,)</f>
      </c>
      <c r="E685" s="12" t="str">
        <v/>
      </c>
      <c r="F685" s="11" t="str">
        <f>IF($A685&lt;&gt;"",MAXIFS(Token!$C:$C,Token!$A:$A,$D685),)</f>
        <v/>
      </c>
    </row>
    <row r="686">
      <c r="A686" s="32">
        <f>IF(IFERROR($H686,0)*$J686&gt;0,$L686/86400+DATE(1970,1,1)+IF($L686*1&gt;=$G$5,$G$6,0),)</f>
        <v>0</v>
      </c>
      <c r="B686" s="22" t="e">
        <f>IF($A686&lt;&gt;"",$E686*$F686,)</f>
        <v>#VALUE!</v>
      </c>
      <c r="C686" s="12" t="str">
        <f>IF($A686&lt;&gt;"",MINIFS(Merchant!$A:$A,Merchant!$C:$C,$G$2),)</f>
        <v/>
      </c>
      <c r="D686" s="12" t="s">
        <f>IF($A686&lt;&gt;"",$K686,)</f>
      </c>
      <c r="E686" s="12" t="str">
        <v/>
      </c>
      <c r="F686" s="11" t="str">
        <f>IF($A686&lt;&gt;"",MAXIFS(Token!$C:$C,Token!$A:$A,$D686),)</f>
        <v/>
      </c>
    </row>
    <row r="687">
      <c r="A687" s="32">
        <f>IF(IFERROR($H687,0)*$J687&gt;0,$L687/86400+DATE(1970,1,1)+IF($L687*1&gt;=$G$5,$G$6,0),)</f>
        <v>0</v>
      </c>
      <c r="B687" s="22" t="e">
        <f>IF($A687&lt;&gt;"",$E687*$F687,)</f>
        <v>#VALUE!</v>
      </c>
      <c r="C687" s="12" t="str">
        <f>IF($A687&lt;&gt;"",MINIFS(Merchant!$A:$A,Merchant!$C:$C,$G$2),)</f>
        <v/>
      </c>
      <c r="D687" s="12" t="s">
        <f>IF($A687&lt;&gt;"",$K687,)</f>
      </c>
      <c r="E687" s="12" t="str">
        <v/>
      </c>
      <c r="F687" s="11" t="str">
        <f>IF($A687&lt;&gt;"",MAXIFS(Token!$C:$C,Token!$A:$A,$D687),)</f>
        <v/>
      </c>
    </row>
    <row r="688">
      <c r="A688" s="32">
        <f>IF(IFERROR($H688,0)*$J688&gt;0,$L688/86400+DATE(1970,1,1)+IF($L688*1&gt;=$G$5,$G$6,0),)</f>
        <v>0</v>
      </c>
      <c r="B688" s="22" t="e">
        <f>IF($A688&lt;&gt;"",$E688*$F688,)</f>
        <v>#VALUE!</v>
      </c>
      <c r="C688" s="12" t="str">
        <f>IF($A688&lt;&gt;"",MINIFS(Merchant!$A:$A,Merchant!$C:$C,$G$2),)</f>
        <v/>
      </c>
      <c r="D688" s="12" t="s">
        <f>IF($A688&lt;&gt;"",$K688,)</f>
      </c>
      <c r="E688" s="12" t="str">
        <v/>
      </c>
      <c r="F688" s="11" t="str">
        <f>IF($A688&lt;&gt;"",MAXIFS(Token!$C:$C,Token!$A:$A,$D688),)</f>
        <v/>
      </c>
    </row>
    <row r="689">
      <c r="A689" s="32">
        <f>IF(IFERROR($H689,0)*$J689&gt;0,$L689/86400+DATE(1970,1,1)+IF($L689*1&gt;=$G$5,$G$6,0),)</f>
        <v>0</v>
      </c>
      <c r="B689" s="22" t="e">
        <f>IF($A689&lt;&gt;"",$E689*$F689,)</f>
        <v>#VALUE!</v>
      </c>
      <c r="C689" s="12" t="str">
        <f>IF($A689&lt;&gt;"",MINIFS(Merchant!$A:$A,Merchant!$C:$C,$G$2),)</f>
        <v/>
      </c>
      <c r="D689" s="12" t="s">
        <f>IF($A689&lt;&gt;"",$K689,)</f>
      </c>
      <c r="E689" s="12" t="str">
        <v/>
      </c>
      <c r="F689" s="11" t="str">
        <f>IF($A689&lt;&gt;"",MAXIFS(Token!$C:$C,Token!$A:$A,$D689),)</f>
        <v/>
      </c>
    </row>
    <row r="690">
      <c r="A690" s="32">
        <f>IF(IFERROR($H690,0)*$J690&gt;0,$L690/86400+DATE(1970,1,1)+IF($L690*1&gt;=$G$5,$G$6,0),)</f>
        <v>0</v>
      </c>
      <c r="B690" s="22" t="e">
        <f>IF($A690&lt;&gt;"",$E690*$F690,)</f>
        <v>#VALUE!</v>
      </c>
      <c r="C690" s="12" t="str">
        <f>IF($A690&lt;&gt;"",MINIFS(Merchant!$A:$A,Merchant!$C:$C,$G$2),)</f>
        <v/>
      </c>
      <c r="D690" s="12" t="s">
        <f>IF($A690&lt;&gt;"",$K690,)</f>
      </c>
      <c r="E690" s="12" t="str">
        <v/>
      </c>
      <c r="F690" s="11" t="str">
        <f>IF($A690&lt;&gt;"",MAXIFS(Token!$C:$C,Token!$A:$A,$D690),)</f>
        <v/>
      </c>
    </row>
    <row r="691">
      <c r="A691" s="32">
        <f>IF(IFERROR($H691,0)*$J691&gt;0,$L691/86400+DATE(1970,1,1)+IF($L691*1&gt;=$G$5,$G$6,0),)</f>
        <v>0</v>
      </c>
      <c r="B691" s="22" t="e">
        <f>IF($A691&lt;&gt;"",$E691*$F691,)</f>
        <v>#VALUE!</v>
      </c>
      <c r="C691" s="12" t="str">
        <f>IF($A691&lt;&gt;"",MINIFS(Merchant!$A:$A,Merchant!$C:$C,$G$2),)</f>
        <v/>
      </c>
      <c r="D691" s="12" t="s">
        <f>IF($A691&lt;&gt;"",$K691,)</f>
      </c>
      <c r="E691" s="12" t="str">
        <v/>
      </c>
      <c r="F691" s="11" t="str">
        <f>IF($A691&lt;&gt;"",MAXIFS(Token!$C:$C,Token!$A:$A,$D691),)</f>
        <v/>
      </c>
    </row>
    <row r="692">
      <c r="A692" s="32">
        <f>IF(IFERROR($H692,0)*$J692&gt;0,$L692/86400+DATE(1970,1,1)+IF($L692*1&gt;=$G$5,$G$6,0),)</f>
        <v>0</v>
      </c>
      <c r="B692" s="22" t="e">
        <f>IF($A692&lt;&gt;"",$E692*$F692,)</f>
        <v>#VALUE!</v>
      </c>
      <c r="C692" s="12" t="str">
        <f>IF($A692&lt;&gt;"",MINIFS(Merchant!$A:$A,Merchant!$C:$C,$G$2),)</f>
        <v/>
      </c>
      <c r="D692" s="12" t="s">
        <f>IF($A692&lt;&gt;"",$K692,)</f>
      </c>
      <c r="E692" s="12" t="str">
        <v/>
      </c>
      <c r="F692" s="11" t="str">
        <f>IF($A692&lt;&gt;"",MAXIFS(Token!$C:$C,Token!$A:$A,$D692),)</f>
        <v/>
      </c>
    </row>
    <row r="693">
      <c r="A693" s="32">
        <f>IF(IFERROR($H693,0)*$J693&gt;0,$L693/86400+DATE(1970,1,1)+IF($L693*1&gt;=$G$5,$G$6,0),)</f>
        <v>0</v>
      </c>
      <c r="B693" s="22" t="e">
        <f>IF($A693&lt;&gt;"",$E693*$F693,)</f>
        <v>#VALUE!</v>
      </c>
      <c r="C693" s="12" t="str">
        <f>IF($A693&lt;&gt;"",MINIFS(Merchant!$A:$A,Merchant!$C:$C,$G$2),)</f>
        <v/>
      </c>
      <c r="D693" s="12" t="s">
        <f>IF($A693&lt;&gt;"",$K693,)</f>
      </c>
      <c r="E693" s="12" t="str">
        <v/>
      </c>
      <c r="F693" s="11" t="str">
        <f>IF($A693&lt;&gt;"",MAXIFS(Token!$C:$C,Token!$A:$A,$D693),)</f>
        <v/>
      </c>
    </row>
    <row r="694">
      <c r="A694" s="32">
        <f>IF(IFERROR($H694,0)*$J694&gt;0,$L694/86400+DATE(1970,1,1)+IF($L694*1&gt;=$G$5,$G$6,0),)</f>
        <v>0</v>
      </c>
      <c r="B694" s="22" t="e">
        <f>IF($A694&lt;&gt;"",$E694*$F694,)</f>
        <v>#VALUE!</v>
      </c>
      <c r="C694" s="12" t="str">
        <f>IF($A694&lt;&gt;"",MINIFS(Merchant!$A:$A,Merchant!$C:$C,$G$2),)</f>
        <v/>
      </c>
      <c r="D694" s="12" t="s">
        <f>IF($A694&lt;&gt;"",$K694,)</f>
      </c>
      <c r="E694" s="12" t="str">
        <v/>
      </c>
      <c r="F694" s="11" t="str">
        <f>IF($A694&lt;&gt;"",MAXIFS(Token!$C:$C,Token!$A:$A,$D694),)</f>
        <v/>
      </c>
    </row>
    <row r="695">
      <c r="A695" s="32">
        <f>IF(IFERROR($H695,0)*$J695&gt;0,$L695/86400+DATE(1970,1,1)+IF($L695*1&gt;=$G$5,$G$6,0),)</f>
        <v>0</v>
      </c>
      <c r="B695" s="22" t="e">
        <f>IF($A695&lt;&gt;"",$E695*$F695,)</f>
        <v>#VALUE!</v>
      </c>
      <c r="C695" s="12" t="str">
        <f>IF($A695&lt;&gt;"",MINIFS(Merchant!$A:$A,Merchant!$C:$C,$G$2),)</f>
        <v/>
      </c>
      <c r="D695" s="12" t="s">
        <f>IF($A695&lt;&gt;"",$K695,)</f>
      </c>
      <c r="E695" s="12" t="str">
        <v/>
      </c>
      <c r="F695" s="11" t="str">
        <f>IF($A695&lt;&gt;"",MAXIFS(Token!$C:$C,Token!$A:$A,$D695),)</f>
        <v/>
      </c>
    </row>
    <row r="696">
      <c r="A696" s="32">
        <f>IF(IFERROR($H696,0)*$J696&gt;0,$L696/86400+DATE(1970,1,1)+IF($L696*1&gt;=$G$5,$G$6,0),)</f>
        <v>0</v>
      </c>
      <c r="B696" s="22" t="e">
        <f>IF($A696&lt;&gt;"",$E696*$F696,)</f>
        <v>#VALUE!</v>
      </c>
      <c r="C696" s="12" t="str">
        <f>IF($A696&lt;&gt;"",MINIFS(Merchant!$A:$A,Merchant!$C:$C,$G$2),)</f>
        <v/>
      </c>
      <c r="D696" s="12" t="s">
        <f>IF($A696&lt;&gt;"",$K696,)</f>
      </c>
      <c r="E696" s="12" t="str">
        <v/>
      </c>
      <c r="F696" s="11" t="str">
        <f>IF($A696&lt;&gt;"",MAXIFS(Token!$C:$C,Token!$A:$A,$D696),)</f>
        <v/>
      </c>
    </row>
    <row r="697">
      <c r="A697" s="32">
        <f>IF(IFERROR($H697,0)*$J697&gt;0,$L697/86400+DATE(1970,1,1)+IF($L697*1&gt;=$G$5,$G$6,0),)</f>
        <v>0</v>
      </c>
      <c r="B697" s="22" t="e">
        <f>IF($A697&lt;&gt;"",$E697*$F697,)</f>
        <v>#VALUE!</v>
      </c>
      <c r="C697" s="12" t="str">
        <f>IF($A697&lt;&gt;"",MINIFS(Merchant!$A:$A,Merchant!$C:$C,$G$2),)</f>
        <v/>
      </c>
      <c r="D697" s="12" t="s">
        <f>IF($A697&lt;&gt;"",$K697,)</f>
      </c>
      <c r="E697" s="12" t="str">
        <v/>
      </c>
      <c r="F697" s="11" t="str">
        <f>IF($A697&lt;&gt;"",MAXIFS(Token!$C:$C,Token!$A:$A,$D697),)</f>
        <v/>
      </c>
    </row>
    <row r="698">
      <c r="A698" s="32">
        <f>IF(IFERROR($H698,0)*$J698&gt;0,$L698/86400+DATE(1970,1,1)+IF($L698*1&gt;=$G$5,$G$6,0),)</f>
        <v>0</v>
      </c>
      <c r="B698" s="22" t="e">
        <f>IF($A698&lt;&gt;"",$E698*$F698,)</f>
        <v>#VALUE!</v>
      </c>
      <c r="C698" s="12" t="str">
        <f>IF($A698&lt;&gt;"",MINIFS(Merchant!$A:$A,Merchant!$C:$C,$G$2),)</f>
        <v/>
      </c>
      <c r="D698" s="12" t="s">
        <f>IF($A698&lt;&gt;"",$K698,)</f>
      </c>
      <c r="E698" s="12" t="str">
        <v/>
      </c>
      <c r="F698" s="11" t="str">
        <f>IF($A698&lt;&gt;"",MAXIFS(Token!$C:$C,Token!$A:$A,$D698),)</f>
        <v/>
      </c>
    </row>
    <row r="699">
      <c r="A699" s="32">
        <f>IF(IFERROR($H699,0)*$J699&gt;0,$L699/86400+DATE(1970,1,1)+IF($L699*1&gt;=$G$5,$G$6,0),)</f>
        <v>0</v>
      </c>
      <c r="B699" s="22" t="e">
        <f>IF($A699&lt;&gt;"",$E699*$F699,)</f>
        <v>#VALUE!</v>
      </c>
      <c r="C699" s="12" t="str">
        <f>IF($A699&lt;&gt;"",MINIFS(Merchant!$A:$A,Merchant!$C:$C,$G$2),)</f>
        <v/>
      </c>
      <c r="D699" s="12" t="s">
        <f>IF($A699&lt;&gt;"",$K699,)</f>
      </c>
      <c r="E699" s="12" t="str">
        <v/>
      </c>
      <c r="F699" s="11" t="str">
        <f>IF($A699&lt;&gt;"",MAXIFS(Token!$C:$C,Token!$A:$A,$D699),)</f>
        <v/>
      </c>
    </row>
    <row r="700">
      <c r="A700" s="32">
        <f>IF(IFERROR($H700,0)*$J700&gt;0,$L700/86400+DATE(1970,1,1)+IF($L700*1&gt;=$G$5,$G$6,0),)</f>
        <v>0</v>
      </c>
      <c r="B700" s="22" t="e">
        <f>IF($A700&lt;&gt;"",$E700*$F700,)</f>
        <v>#VALUE!</v>
      </c>
      <c r="C700" s="12" t="str">
        <f>IF($A700&lt;&gt;"",MINIFS(Merchant!$A:$A,Merchant!$C:$C,$G$2),)</f>
        <v/>
      </c>
      <c r="D700" s="12" t="s">
        <f>IF($A700&lt;&gt;"",$K700,)</f>
      </c>
      <c r="E700" s="12" t="str">
        <v/>
      </c>
      <c r="F700" s="11" t="str">
        <f>IF($A700&lt;&gt;"",MAXIFS(Token!$C:$C,Token!$A:$A,$D700),)</f>
        <v/>
      </c>
    </row>
    <row r="701">
      <c r="A701" s="32">
        <f>IF(IFERROR($H701,0)*$J701&gt;0,$L701/86400+DATE(1970,1,1)+IF($L701*1&gt;=$G$5,$G$6,0),)</f>
        <v>0</v>
      </c>
      <c r="B701" s="22" t="e">
        <f>IF($A701&lt;&gt;"",$E701*$F701,)</f>
        <v>#VALUE!</v>
      </c>
      <c r="C701" s="12" t="str">
        <f>IF($A701&lt;&gt;"",MINIFS(Merchant!$A:$A,Merchant!$C:$C,$G$2),)</f>
        <v/>
      </c>
      <c r="D701" s="12" t="s">
        <f>IF($A701&lt;&gt;"",$K701,)</f>
      </c>
      <c r="E701" s="12" t="str">
        <v/>
      </c>
      <c r="F701" s="11" t="str">
        <f>IF($A701&lt;&gt;"",MAXIFS(Token!$C:$C,Token!$A:$A,$D701),)</f>
        <v/>
      </c>
    </row>
    <row r="702">
      <c r="A702" s="32">
        <f>IF(IFERROR($H702,0)*$J702&gt;0,$L702/86400+DATE(1970,1,1)+IF($L702*1&gt;=$G$5,$G$6,0),)</f>
        <v>0</v>
      </c>
      <c r="B702" s="22" t="e">
        <f>IF($A702&lt;&gt;"",$E702*$F702,)</f>
        <v>#VALUE!</v>
      </c>
      <c r="C702" s="12" t="str">
        <f>IF($A702&lt;&gt;"",MINIFS(Merchant!$A:$A,Merchant!$C:$C,$G$2),)</f>
        <v/>
      </c>
      <c r="D702" s="12" t="s">
        <f>IF($A702&lt;&gt;"",$K702,)</f>
      </c>
      <c r="E702" s="12" t="str">
        <v/>
      </c>
      <c r="F702" s="11" t="str">
        <f>IF($A702&lt;&gt;"",MAXIFS(Token!$C:$C,Token!$A:$A,$D702),)</f>
        <v/>
      </c>
    </row>
    <row r="703">
      <c r="A703" s="32">
        <f>IF(IFERROR($H703,0)*$J703&gt;0,$L703/86400+DATE(1970,1,1)+IF($L703*1&gt;=$G$5,$G$6,0),)</f>
        <v>0</v>
      </c>
      <c r="B703" s="22" t="e">
        <f>IF($A703&lt;&gt;"",$E703*$F703,)</f>
        <v>#VALUE!</v>
      </c>
      <c r="C703" s="12" t="str">
        <f>IF($A703&lt;&gt;"",MINIFS(Merchant!$A:$A,Merchant!$C:$C,$G$2),)</f>
        <v/>
      </c>
      <c r="D703" s="12" t="s">
        <f>IF($A703&lt;&gt;"",$K703,)</f>
      </c>
      <c r="E703" s="12" t="str">
        <v/>
      </c>
      <c r="F703" s="11" t="str">
        <f>IF($A703&lt;&gt;"",MAXIFS(Token!$C:$C,Token!$A:$A,$D703),)</f>
        <v/>
      </c>
    </row>
    <row r="704">
      <c r="A704" s="32">
        <f>IF(IFERROR($H704,0)*$J704&gt;0,$L704/86400+DATE(1970,1,1)+IF($L704*1&gt;=$G$5,$G$6,0),)</f>
        <v>0</v>
      </c>
      <c r="B704" s="22" t="e">
        <f>IF($A704&lt;&gt;"",$E704*$F704,)</f>
        <v>#VALUE!</v>
      </c>
      <c r="C704" s="12" t="str">
        <f>IF($A704&lt;&gt;"",MINIFS(Merchant!$A:$A,Merchant!$C:$C,$G$2),)</f>
        <v/>
      </c>
      <c r="D704" s="12" t="s">
        <f>IF($A704&lt;&gt;"",$K704,)</f>
      </c>
      <c r="E704" s="12" t="str">
        <v/>
      </c>
      <c r="F704" s="11" t="str">
        <f>IF($A704&lt;&gt;"",MAXIFS(Token!$C:$C,Token!$A:$A,$D704),)</f>
        <v/>
      </c>
    </row>
    <row r="705">
      <c r="A705" s="32">
        <f>IF(IFERROR($H705,0)*$J705&gt;0,$L705/86400+DATE(1970,1,1)+IF($L705*1&gt;=$G$5,$G$6,0),)</f>
        <v>0</v>
      </c>
      <c r="B705" s="22" t="e">
        <f>IF($A705&lt;&gt;"",$E705*$F705,)</f>
        <v>#VALUE!</v>
      </c>
      <c r="C705" s="12" t="str">
        <f>IF($A705&lt;&gt;"",MINIFS(Merchant!$A:$A,Merchant!$C:$C,$G$2),)</f>
        <v/>
      </c>
      <c r="D705" s="12" t="s">
        <f>IF($A705&lt;&gt;"",$K705,)</f>
      </c>
      <c r="E705" s="12" t="str">
        <v/>
      </c>
      <c r="F705" s="11" t="str">
        <f>IF($A705&lt;&gt;"",MAXIFS(Token!$C:$C,Token!$A:$A,$D705),)</f>
        <v/>
      </c>
    </row>
    <row r="706">
      <c r="A706" s="32">
        <f>IF(IFERROR($H706,0)*$J706&gt;0,$L706/86400+DATE(1970,1,1)+IF($L706*1&gt;=$G$5,$G$6,0),)</f>
        <v>0</v>
      </c>
      <c r="B706" s="22" t="e">
        <f>IF($A706&lt;&gt;"",$E706*$F706,)</f>
        <v>#VALUE!</v>
      </c>
      <c r="C706" s="12" t="str">
        <f>IF($A706&lt;&gt;"",MINIFS(Merchant!$A:$A,Merchant!$C:$C,$G$2),)</f>
        <v/>
      </c>
      <c r="D706" s="12" t="s">
        <f>IF($A706&lt;&gt;"",$K706,)</f>
      </c>
      <c r="E706" s="12" t="str">
        <v/>
      </c>
      <c r="F706" s="11" t="str">
        <f>IF($A706&lt;&gt;"",MAXIFS(Token!$C:$C,Token!$A:$A,$D706),)</f>
        <v/>
      </c>
    </row>
    <row r="707">
      <c r="A707" s="32">
        <f>IF(IFERROR($H707,0)*$J707&gt;0,$L707/86400+DATE(1970,1,1)+IF($L707*1&gt;=$G$5,$G$6,0),)</f>
        <v>0</v>
      </c>
      <c r="B707" s="22" t="e">
        <f>IF($A707&lt;&gt;"",$E707*$F707,)</f>
        <v>#VALUE!</v>
      </c>
      <c r="C707" s="12" t="str">
        <f>IF($A707&lt;&gt;"",MINIFS(Merchant!$A:$A,Merchant!$C:$C,$G$2),)</f>
        <v/>
      </c>
      <c r="D707" s="12" t="s">
        <f>IF($A707&lt;&gt;"",$K707,)</f>
      </c>
      <c r="E707" s="12" t="str">
        <v/>
      </c>
      <c r="F707" s="11" t="str">
        <f>IF($A707&lt;&gt;"",MAXIFS(Token!$C:$C,Token!$A:$A,$D707),)</f>
        <v/>
      </c>
    </row>
    <row r="708">
      <c r="A708" s="32">
        <f>IF(IFERROR($H708,0)*$J708&gt;0,$L708/86400+DATE(1970,1,1)+IF($L708*1&gt;=$G$5,$G$6,0),)</f>
        <v>0</v>
      </c>
      <c r="B708" s="22" t="e">
        <f>IF($A708&lt;&gt;"",$E708*$F708,)</f>
        <v>#VALUE!</v>
      </c>
      <c r="C708" s="12" t="str">
        <f>IF($A708&lt;&gt;"",MINIFS(Merchant!$A:$A,Merchant!$C:$C,$G$2),)</f>
        <v/>
      </c>
      <c r="D708" s="12" t="s">
        <f>IF($A708&lt;&gt;"",$K708,)</f>
      </c>
      <c r="E708" s="12" t="str">
        <v/>
      </c>
      <c r="F708" s="11" t="str">
        <f>IF($A708&lt;&gt;"",MAXIFS(Token!$C:$C,Token!$A:$A,$D708),)</f>
        <v/>
      </c>
    </row>
    <row r="709">
      <c r="A709" s="32">
        <f>IF(IFERROR($H709,0)*$J709&gt;0,$L709/86400+DATE(1970,1,1)+IF($L709*1&gt;=$G$5,$G$6,0),)</f>
        <v>0</v>
      </c>
      <c r="B709" s="22" t="e">
        <f>IF($A709&lt;&gt;"",$E709*$F709,)</f>
        <v>#VALUE!</v>
      </c>
      <c r="C709" s="12" t="str">
        <f>IF($A709&lt;&gt;"",MINIFS(Merchant!$A:$A,Merchant!$C:$C,$G$2),)</f>
        <v/>
      </c>
      <c r="D709" s="12" t="s">
        <f>IF($A709&lt;&gt;"",$K709,)</f>
      </c>
      <c r="E709" s="12" t="str">
        <v/>
      </c>
      <c r="F709" s="11" t="str">
        <f>IF($A709&lt;&gt;"",MAXIFS(Token!$C:$C,Token!$A:$A,$D709),)</f>
        <v/>
      </c>
    </row>
    <row r="710">
      <c r="A710" s="32">
        <f>IF(IFERROR($H710,0)*$J710&gt;0,$L710/86400+DATE(1970,1,1)+IF($L710*1&gt;=$G$5,$G$6,0),)</f>
        <v>0</v>
      </c>
      <c r="B710" s="22" t="e">
        <f>IF($A710&lt;&gt;"",$E710*$F710,)</f>
        <v>#VALUE!</v>
      </c>
      <c r="C710" s="12" t="str">
        <f>IF($A710&lt;&gt;"",MINIFS(Merchant!$A:$A,Merchant!$C:$C,$G$2),)</f>
        <v/>
      </c>
      <c r="D710" s="12" t="s">
        <f>IF($A710&lt;&gt;"",$K710,)</f>
      </c>
      <c r="E710" s="12" t="str">
        <v/>
      </c>
      <c r="F710" s="11" t="str">
        <f>IF($A710&lt;&gt;"",MAXIFS(Token!$C:$C,Token!$A:$A,$D710),)</f>
        <v/>
      </c>
    </row>
    <row r="711">
      <c r="A711" s="32">
        <f>IF(IFERROR($H711,0)*$J711&gt;0,$L711/86400+DATE(1970,1,1)+IF($L711*1&gt;=$G$5,$G$6,0),)</f>
        <v>0</v>
      </c>
      <c r="B711" s="22" t="e">
        <f>IF($A711&lt;&gt;"",$E711*$F711,)</f>
        <v>#VALUE!</v>
      </c>
      <c r="C711" s="12" t="str">
        <f>IF($A711&lt;&gt;"",MINIFS(Merchant!$A:$A,Merchant!$C:$C,$G$2),)</f>
        <v/>
      </c>
      <c r="D711" s="12" t="s">
        <f>IF($A711&lt;&gt;"",$K711,)</f>
      </c>
      <c r="E711" s="12" t="str">
        <v/>
      </c>
      <c r="F711" s="11" t="str">
        <f>IF($A711&lt;&gt;"",MAXIFS(Token!$C:$C,Token!$A:$A,$D711),)</f>
        <v/>
      </c>
    </row>
    <row r="712">
      <c r="A712" s="32">
        <f>IF(IFERROR($H712,0)*$J712&gt;0,$L712/86400+DATE(1970,1,1)+IF($L712*1&gt;=$G$5,$G$6,0),)</f>
        <v>0</v>
      </c>
      <c r="B712" s="22" t="e">
        <f>IF($A712&lt;&gt;"",$E712*$F712,)</f>
        <v>#VALUE!</v>
      </c>
      <c r="C712" s="12" t="str">
        <f>IF($A712&lt;&gt;"",MINIFS(Merchant!$A:$A,Merchant!$C:$C,$G$2),)</f>
        <v/>
      </c>
      <c r="D712" s="12" t="s">
        <f>IF($A712&lt;&gt;"",$K712,)</f>
      </c>
      <c r="E712" s="12" t="str">
        <v/>
      </c>
      <c r="F712" s="11" t="str">
        <f>IF($A712&lt;&gt;"",MAXIFS(Token!$C:$C,Token!$A:$A,$D712),)</f>
        <v/>
      </c>
    </row>
    <row r="713">
      <c r="A713" s="32">
        <f>IF(IFERROR($H713,0)*$J713&gt;0,$L713/86400+DATE(1970,1,1)+IF($L713*1&gt;=$G$5,$G$6,0),)</f>
        <v>0</v>
      </c>
      <c r="B713" s="22" t="e">
        <f>IF($A713&lt;&gt;"",$E713*$F713,)</f>
        <v>#VALUE!</v>
      </c>
      <c r="C713" s="12" t="str">
        <f>IF($A713&lt;&gt;"",MINIFS(Merchant!$A:$A,Merchant!$C:$C,$G$2),)</f>
        <v/>
      </c>
      <c r="D713" s="12" t="s">
        <f>IF($A713&lt;&gt;"",$K713,)</f>
      </c>
      <c r="E713" s="12" t="str">
        <v/>
      </c>
      <c r="F713" s="11" t="str">
        <f>IF($A713&lt;&gt;"",MAXIFS(Token!$C:$C,Token!$A:$A,$D713),)</f>
        <v/>
      </c>
    </row>
    <row r="714">
      <c r="A714" s="32">
        <f>IF(IFERROR($H714,0)*$J714&gt;0,$L714/86400+DATE(1970,1,1)+IF($L714*1&gt;=$G$5,$G$6,0),)</f>
        <v>0</v>
      </c>
      <c r="B714" s="22" t="e">
        <f>IF($A714&lt;&gt;"",$E714*$F714,)</f>
        <v>#VALUE!</v>
      </c>
      <c r="C714" s="12" t="str">
        <f>IF($A714&lt;&gt;"",MINIFS(Merchant!$A:$A,Merchant!$C:$C,$G$2),)</f>
        <v/>
      </c>
      <c r="D714" s="12" t="s">
        <f>IF($A714&lt;&gt;"",$K714,)</f>
      </c>
      <c r="E714" s="12" t="str">
        <v/>
      </c>
      <c r="F714" s="11" t="str">
        <f>IF($A714&lt;&gt;"",MAXIFS(Token!$C:$C,Token!$A:$A,$D714),)</f>
        <v/>
      </c>
    </row>
    <row r="715">
      <c r="A715" s="32">
        <f>IF(IFERROR($H715,0)*$J715&gt;0,$L715/86400+DATE(1970,1,1)+IF($L715*1&gt;=$G$5,$G$6,0),)</f>
        <v>0</v>
      </c>
      <c r="B715" s="22" t="e">
        <f>IF($A715&lt;&gt;"",$E715*$F715,)</f>
        <v>#VALUE!</v>
      </c>
      <c r="C715" s="12" t="str">
        <f>IF($A715&lt;&gt;"",MINIFS(Merchant!$A:$A,Merchant!$C:$C,$G$2),)</f>
        <v/>
      </c>
      <c r="D715" s="12" t="s">
        <f>IF($A715&lt;&gt;"",$K715,)</f>
      </c>
      <c r="E715" s="12" t="str">
        <v/>
      </c>
      <c r="F715" s="11" t="str">
        <f>IF($A715&lt;&gt;"",MAXIFS(Token!$C:$C,Token!$A:$A,$D715),)</f>
        <v/>
      </c>
    </row>
    <row r="716">
      <c r="A716" s="32">
        <f>IF(IFERROR($H716,0)*$J716&gt;0,$L716/86400+DATE(1970,1,1)+IF($L716*1&gt;=$G$5,$G$6,0),)</f>
        <v>0</v>
      </c>
      <c r="B716" s="22" t="e">
        <f>IF($A716&lt;&gt;"",$E716*$F716,)</f>
        <v>#VALUE!</v>
      </c>
      <c r="C716" s="12" t="str">
        <f>IF($A716&lt;&gt;"",MINIFS(Merchant!$A:$A,Merchant!$C:$C,$G$2),)</f>
        <v/>
      </c>
      <c r="D716" s="12" t="s">
        <f>IF($A716&lt;&gt;"",$K716,)</f>
      </c>
      <c r="E716" s="12" t="str">
        <v/>
      </c>
      <c r="F716" s="11" t="str">
        <f>IF($A716&lt;&gt;"",MAXIFS(Token!$C:$C,Token!$A:$A,$D716),)</f>
        <v/>
      </c>
    </row>
    <row r="717">
      <c r="A717" s="32">
        <f>IF(IFERROR($H717,0)*$J717&gt;0,$L717/86400+DATE(1970,1,1)+IF($L717*1&gt;=$G$5,$G$6,0),)</f>
        <v>0</v>
      </c>
      <c r="B717" s="22" t="e">
        <f>IF($A717&lt;&gt;"",$E717*$F717,)</f>
        <v>#VALUE!</v>
      </c>
      <c r="C717" s="12" t="str">
        <f>IF($A717&lt;&gt;"",MINIFS(Merchant!$A:$A,Merchant!$C:$C,$G$2),)</f>
        <v/>
      </c>
      <c r="D717" s="12" t="s">
        <f>IF($A717&lt;&gt;"",$K717,)</f>
      </c>
      <c r="E717" s="12" t="str">
        <v/>
      </c>
      <c r="F717" s="11" t="str">
        <f>IF($A717&lt;&gt;"",MAXIFS(Token!$C:$C,Token!$A:$A,$D717),)</f>
        <v/>
      </c>
    </row>
    <row r="718">
      <c r="A718" s="32">
        <f>IF(IFERROR($H718,0)*$J718&gt;0,$L718/86400+DATE(1970,1,1)+IF($L718*1&gt;=$G$5,$G$6,0),)</f>
        <v>0</v>
      </c>
      <c r="B718" s="22" t="e">
        <f>IF($A718&lt;&gt;"",$E718*$F718,)</f>
        <v>#VALUE!</v>
      </c>
      <c r="C718" s="12" t="str">
        <f>IF($A718&lt;&gt;"",MINIFS(Merchant!$A:$A,Merchant!$C:$C,$G$2),)</f>
        <v/>
      </c>
      <c r="D718" s="12" t="s">
        <f>IF($A718&lt;&gt;"",$K718,)</f>
      </c>
      <c r="E718" s="12" t="str">
        <v/>
      </c>
      <c r="F718" s="11" t="str">
        <f>IF($A718&lt;&gt;"",MAXIFS(Token!$C:$C,Token!$A:$A,$D718),)</f>
        <v/>
      </c>
    </row>
    <row r="719">
      <c r="A719" s="32">
        <f>IF(IFERROR($H719,0)*$J719&gt;0,$L719/86400+DATE(1970,1,1)+IF($L719*1&gt;=$G$5,$G$6,0),)</f>
        <v>0</v>
      </c>
      <c r="B719" s="22" t="e">
        <f>IF($A719&lt;&gt;"",$E719*$F719,)</f>
        <v>#VALUE!</v>
      </c>
      <c r="C719" s="12" t="str">
        <f>IF($A719&lt;&gt;"",MINIFS(Merchant!$A:$A,Merchant!$C:$C,$G$2),)</f>
        <v/>
      </c>
      <c r="D719" s="12" t="s">
        <f>IF($A719&lt;&gt;"",$K719,)</f>
      </c>
      <c r="E719" s="12" t="str">
        <v/>
      </c>
      <c r="F719" s="11" t="str">
        <f>IF($A719&lt;&gt;"",MAXIFS(Token!$C:$C,Token!$A:$A,$D719),)</f>
        <v/>
      </c>
    </row>
    <row r="720">
      <c r="A720" s="32">
        <f>IF(IFERROR($H720,0)*$J720&gt;0,$L720/86400+DATE(1970,1,1)+IF($L720*1&gt;=$G$5,$G$6,0),)</f>
        <v>0</v>
      </c>
      <c r="B720" s="22" t="e">
        <f>IF($A720&lt;&gt;"",$E720*$F720,)</f>
        <v>#VALUE!</v>
      </c>
      <c r="C720" s="12" t="str">
        <f>IF($A720&lt;&gt;"",MINIFS(Merchant!$A:$A,Merchant!$C:$C,$G$2),)</f>
        <v/>
      </c>
      <c r="D720" s="12" t="s">
        <f>IF($A720&lt;&gt;"",$K720,)</f>
      </c>
      <c r="E720" s="12" t="str">
        <v/>
      </c>
      <c r="F720" s="11" t="str">
        <f>IF($A720&lt;&gt;"",MAXIFS(Token!$C:$C,Token!$A:$A,$D720),)</f>
        <v/>
      </c>
    </row>
    <row r="721">
      <c r="A721" s="32">
        <f>IF(IFERROR($H721,0)*$J721&gt;0,$L721/86400+DATE(1970,1,1)+IF($L721*1&gt;=$G$5,$G$6,0),)</f>
        <v>0</v>
      </c>
      <c r="B721" s="22" t="e">
        <f>IF($A721&lt;&gt;"",$E721*$F721,)</f>
        <v>#VALUE!</v>
      </c>
      <c r="C721" s="12" t="str">
        <f>IF($A721&lt;&gt;"",MINIFS(Merchant!$A:$A,Merchant!$C:$C,$G$2),)</f>
        <v/>
      </c>
      <c r="D721" s="12" t="s">
        <f>IF($A721&lt;&gt;"",$K721,)</f>
      </c>
      <c r="E721" s="12" t="str">
        <v/>
      </c>
      <c r="F721" s="11" t="str">
        <f>IF($A721&lt;&gt;"",MAXIFS(Token!$C:$C,Token!$A:$A,$D721),)</f>
        <v/>
      </c>
    </row>
    <row r="722">
      <c r="A722" s="32">
        <f>IF(IFERROR($H722,0)*$J722&gt;0,$L722/86400+DATE(1970,1,1)+IF($L722*1&gt;=$G$5,$G$6,0),)</f>
        <v>0</v>
      </c>
      <c r="B722" s="22" t="e">
        <f>IF($A722&lt;&gt;"",$E722*$F722,)</f>
        <v>#VALUE!</v>
      </c>
      <c r="C722" s="12" t="str">
        <f>IF($A722&lt;&gt;"",MINIFS(Merchant!$A:$A,Merchant!$C:$C,$G$2),)</f>
        <v/>
      </c>
      <c r="D722" s="12" t="s">
        <f>IF($A722&lt;&gt;"",$K722,)</f>
      </c>
      <c r="E722" s="12" t="str">
        <v/>
      </c>
      <c r="F722" s="11" t="str">
        <f>IF($A722&lt;&gt;"",MAXIFS(Token!$C:$C,Token!$A:$A,$D722),)</f>
        <v/>
      </c>
    </row>
    <row r="723">
      <c r="A723" s="32">
        <f>IF(IFERROR($H723,0)*$J723&gt;0,$L723/86400+DATE(1970,1,1)+IF($L723*1&gt;=$G$5,$G$6,0),)</f>
        <v>0</v>
      </c>
      <c r="B723" s="22" t="e">
        <f>IF($A723&lt;&gt;"",$E723*$F723,)</f>
        <v>#VALUE!</v>
      </c>
      <c r="C723" s="12" t="str">
        <f>IF($A723&lt;&gt;"",MINIFS(Merchant!$A:$A,Merchant!$C:$C,$G$2),)</f>
        <v/>
      </c>
      <c r="D723" s="12" t="s">
        <f>IF($A723&lt;&gt;"",$K723,)</f>
      </c>
      <c r="E723" s="12" t="str">
        <v/>
      </c>
      <c r="F723" s="11" t="str">
        <f>IF($A723&lt;&gt;"",MAXIFS(Token!$C:$C,Token!$A:$A,$D723),)</f>
        <v/>
      </c>
    </row>
    <row r="724">
      <c r="A724" s="32">
        <f>IF(IFERROR($H724,0)*$J724&gt;0,$L724/86400+DATE(1970,1,1)+IF($L724*1&gt;=$G$5,$G$6,0),)</f>
        <v>0</v>
      </c>
      <c r="B724" s="22" t="e">
        <f>IF($A724&lt;&gt;"",$E724*$F724,)</f>
        <v>#VALUE!</v>
      </c>
      <c r="C724" s="12" t="str">
        <f>IF($A724&lt;&gt;"",MINIFS(Merchant!$A:$A,Merchant!$C:$C,$G$2),)</f>
        <v/>
      </c>
      <c r="D724" s="12" t="s">
        <f>IF($A724&lt;&gt;"",$K724,)</f>
      </c>
      <c r="E724" s="12" t="str">
        <v/>
      </c>
      <c r="F724" s="11" t="str">
        <f>IF($A724&lt;&gt;"",MAXIFS(Token!$C:$C,Token!$A:$A,$D724),)</f>
        <v/>
      </c>
    </row>
    <row r="725">
      <c r="A725" s="32">
        <f>IF(IFERROR($H725,0)*$J725&gt;0,$L725/86400+DATE(1970,1,1)+IF($L725*1&gt;=$G$5,$G$6,0),)</f>
        <v>0</v>
      </c>
      <c r="B725" s="22" t="e">
        <f>IF($A725&lt;&gt;"",$E725*$F725,)</f>
        <v>#VALUE!</v>
      </c>
      <c r="C725" s="12" t="str">
        <f>IF($A725&lt;&gt;"",MINIFS(Merchant!$A:$A,Merchant!$C:$C,$G$2),)</f>
        <v/>
      </c>
      <c r="D725" s="12" t="s">
        <f>IF($A725&lt;&gt;"",$K725,)</f>
      </c>
      <c r="E725" s="12" t="str">
        <v/>
      </c>
      <c r="F725" s="11" t="str">
        <f>IF($A725&lt;&gt;"",MAXIFS(Token!$C:$C,Token!$A:$A,$D725),)</f>
        <v/>
      </c>
    </row>
    <row r="726">
      <c r="A726" s="32">
        <f>IF(IFERROR($H726,0)*$J726&gt;0,$L726/86400+DATE(1970,1,1)+IF($L726*1&gt;=$G$5,$G$6,0),)</f>
        <v>0</v>
      </c>
      <c r="B726" s="22" t="e">
        <f>IF($A726&lt;&gt;"",$E726*$F726,)</f>
        <v>#VALUE!</v>
      </c>
      <c r="C726" s="12" t="str">
        <f>IF($A726&lt;&gt;"",MINIFS(Merchant!$A:$A,Merchant!$C:$C,$G$2),)</f>
        <v/>
      </c>
      <c r="D726" s="12" t="s">
        <f>IF($A726&lt;&gt;"",$K726,)</f>
      </c>
      <c r="E726" s="12" t="str">
        <v/>
      </c>
      <c r="F726" s="11" t="str">
        <f>IF($A726&lt;&gt;"",MAXIFS(Token!$C:$C,Token!$A:$A,$D726),)</f>
        <v/>
      </c>
    </row>
    <row r="727">
      <c r="A727" s="32">
        <f>IF(IFERROR($H727,0)*$J727&gt;0,$L727/86400+DATE(1970,1,1)+IF($L727*1&gt;=$G$5,$G$6,0),)</f>
        <v>0</v>
      </c>
      <c r="B727" s="22" t="e">
        <f>IF($A727&lt;&gt;"",$E727*$F727,)</f>
        <v>#VALUE!</v>
      </c>
      <c r="C727" s="12" t="str">
        <f>IF($A727&lt;&gt;"",MINIFS(Merchant!$A:$A,Merchant!$C:$C,$G$2),)</f>
        <v/>
      </c>
      <c r="D727" s="12" t="s">
        <f>IF($A727&lt;&gt;"",$K727,)</f>
      </c>
      <c r="E727" s="12" t="str">
        <v/>
      </c>
      <c r="F727" s="11" t="str">
        <f>IF($A727&lt;&gt;"",MAXIFS(Token!$C:$C,Token!$A:$A,$D727),)</f>
        <v/>
      </c>
    </row>
    <row r="728">
      <c r="A728" s="32">
        <f>IF(IFERROR($H728,0)*$J728&gt;0,$L728/86400+DATE(1970,1,1)+IF($L728*1&gt;=$G$5,$G$6,0),)</f>
        <v>0</v>
      </c>
      <c r="B728" s="22" t="e">
        <f>IF($A728&lt;&gt;"",$E728*$F728,)</f>
        <v>#VALUE!</v>
      </c>
      <c r="C728" s="12" t="str">
        <f>IF($A728&lt;&gt;"",MINIFS(Merchant!$A:$A,Merchant!$C:$C,$G$2),)</f>
        <v/>
      </c>
      <c r="D728" s="12" t="s">
        <f>IF($A728&lt;&gt;"",$K728,)</f>
      </c>
      <c r="E728" s="12" t="str">
        <v/>
      </c>
      <c r="F728" s="11" t="str">
        <f>IF($A728&lt;&gt;"",MAXIFS(Token!$C:$C,Token!$A:$A,$D728),)</f>
        <v/>
      </c>
    </row>
    <row r="729">
      <c r="A729" s="32">
        <f>IF(IFERROR($H729,0)*$J729&gt;0,$L729/86400+DATE(1970,1,1)+IF($L729*1&gt;=$G$5,$G$6,0),)</f>
        <v>0</v>
      </c>
      <c r="B729" s="22" t="e">
        <f>IF($A729&lt;&gt;"",$E729*$F729,)</f>
        <v>#VALUE!</v>
      </c>
      <c r="C729" s="12" t="str">
        <f>IF($A729&lt;&gt;"",MINIFS(Merchant!$A:$A,Merchant!$C:$C,$G$2),)</f>
        <v/>
      </c>
      <c r="D729" s="12" t="s">
        <f>IF($A729&lt;&gt;"",$K729,)</f>
      </c>
      <c r="E729" s="12" t="str">
        <v/>
      </c>
      <c r="F729" s="11" t="str">
        <f>IF($A729&lt;&gt;"",MAXIFS(Token!$C:$C,Token!$A:$A,$D729),)</f>
        <v/>
      </c>
    </row>
    <row r="730">
      <c r="A730" s="32">
        <f>IF(IFERROR($H730,0)*$J730&gt;0,$L730/86400+DATE(1970,1,1)+IF($L730*1&gt;=$G$5,$G$6,0),)</f>
        <v>0</v>
      </c>
      <c r="B730" s="22" t="e">
        <f>IF($A730&lt;&gt;"",$E730*$F730,)</f>
        <v>#VALUE!</v>
      </c>
      <c r="C730" s="12" t="str">
        <f>IF($A730&lt;&gt;"",MINIFS(Merchant!$A:$A,Merchant!$C:$C,$G$2),)</f>
        <v/>
      </c>
      <c r="D730" s="12" t="s">
        <f>IF($A730&lt;&gt;"",$K730,)</f>
      </c>
      <c r="E730" s="12" t="str">
        <v/>
      </c>
      <c r="F730" s="11" t="str">
        <f>IF($A730&lt;&gt;"",MAXIFS(Token!$C:$C,Token!$A:$A,$D730),)</f>
        <v/>
      </c>
    </row>
    <row r="731">
      <c r="A731" s="32">
        <f>IF(IFERROR($H731,0)*$J731&gt;0,$L731/86400+DATE(1970,1,1)+IF($L731*1&gt;=$G$5,$G$6,0),)</f>
        <v>0</v>
      </c>
      <c r="B731" s="22" t="e">
        <f>IF($A731&lt;&gt;"",$E731*$F731,)</f>
        <v>#VALUE!</v>
      </c>
      <c r="C731" s="12" t="str">
        <f>IF($A731&lt;&gt;"",MINIFS(Merchant!$A:$A,Merchant!$C:$C,$G$2),)</f>
        <v/>
      </c>
      <c r="D731" s="12" t="s">
        <f>IF($A731&lt;&gt;"",$K731,)</f>
      </c>
      <c r="E731" s="12" t="str">
        <v/>
      </c>
      <c r="F731" s="11" t="str">
        <f>IF($A731&lt;&gt;"",MAXIFS(Token!$C:$C,Token!$A:$A,$D731),)</f>
        <v/>
      </c>
    </row>
    <row r="732">
      <c r="A732" s="32">
        <f>IF(IFERROR($H732,0)*$J732&gt;0,$L732/86400+DATE(1970,1,1)+IF($L732*1&gt;=$G$5,$G$6,0),)</f>
        <v>0</v>
      </c>
      <c r="B732" s="22" t="e">
        <f>IF($A732&lt;&gt;"",$E732*$F732,)</f>
        <v>#VALUE!</v>
      </c>
      <c r="C732" s="12" t="str">
        <f>IF($A732&lt;&gt;"",MINIFS(Merchant!$A:$A,Merchant!$C:$C,$G$2),)</f>
        <v/>
      </c>
      <c r="D732" s="12" t="s">
        <f>IF($A732&lt;&gt;"",$K732,)</f>
      </c>
      <c r="E732" s="12" t="str">
        <v/>
      </c>
      <c r="F732" s="11" t="str">
        <f>IF($A732&lt;&gt;"",MAXIFS(Token!$C:$C,Token!$A:$A,$D732),)</f>
        <v/>
      </c>
    </row>
    <row r="733">
      <c r="A733" s="32">
        <f>IF(IFERROR($H733,0)*$J733&gt;0,$L733/86400+DATE(1970,1,1)+IF($L733*1&gt;=$G$5,$G$6,0),)</f>
        <v>0</v>
      </c>
      <c r="B733" s="22" t="e">
        <f>IF($A733&lt;&gt;"",$E733*$F733,)</f>
        <v>#VALUE!</v>
      </c>
      <c r="C733" s="12" t="str">
        <f>IF($A733&lt;&gt;"",MINIFS(Merchant!$A:$A,Merchant!$C:$C,$G$2),)</f>
        <v/>
      </c>
      <c r="D733" s="12" t="s">
        <f>IF($A733&lt;&gt;"",$K733,)</f>
      </c>
      <c r="E733" s="12" t="str">
        <v/>
      </c>
      <c r="F733" s="11" t="str">
        <f>IF($A733&lt;&gt;"",MAXIFS(Token!$C:$C,Token!$A:$A,$D733),)</f>
        <v/>
      </c>
    </row>
    <row r="734">
      <c r="A734" s="32">
        <f>IF(IFERROR($H734,0)*$J734&gt;0,$L734/86400+DATE(1970,1,1)+IF($L734*1&gt;=$G$5,$G$6,0),)</f>
        <v>0</v>
      </c>
      <c r="B734" s="22" t="e">
        <f>IF($A734&lt;&gt;"",$E734*$F734,)</f>
        <v>#VALUE!</v>
      </c>
      <c r="C734" s="12" t="str">
        <f>IF($A734&lt;&gt;"",MINIFS(Merchant!$A:$A,Merchant!$C:$C,$G$2),)</f>
        <v/>
      </c>
      <c r="D734" s="12" t="s">
        <f>IF($A734&lt;&gt;"",$K734,)</f>
      </c>
      <c r="E734" s="12" t="str">
        <v/>
      </c>
      <c r="F734" s="11" t="str">
        <f>IF($A734&lt;&gt;"",MAXIFS(Token!$C:$C,Token!$A:$A,$D734),)</f>
        <v/>
      </c>
    </row>
    <row r="735">
      <c r="A735" s="32">
        <f>IF(IFERROR($H735,0)*$J735&gt;0,$L735/86400+DATE(1970,1,1)+IF($L735*1&gt;=$G$5,$G$6,0),)</f>
        <v>0</v>
      </c>
      <c r="B735" s="22" t="e">
        <f>IF($A735&lt;&gt;"",$E735*$F735,)</f>
        <v>#VALUE!</v>
      </c>
      <c r="C735" s="12" t="str">
        <f>IF($A735&lt;&gt;"",MINIFS(Merchant!$A:$A,Merchant!$C:$C,$G$2),)</f>
        <v/>
      </c>
      <c r="D735" s="12" t="s">
        <f>IF($A735&lt;&gt;"",$K735,)</f>
      </c>
      <c r="E735" s="12" t="str">
        <v/>
      </c>
      <c r="F735" s="11" t="str">
        <f>IF($A735&lt;&gt;"",MAXIFS(Token!$C:$C,Token!$A:$A,$D735),)</f>
        <v/>
      </c>
    </row>
    <row r="736">
      <c r="A736" s="32">
        <f>IF(IFERROR($H736,0)*$J736&gt;0,$L736/86400+DATE(1970,1,1)+IF($L736*1&gt;=$G$5,$G$6,0),)</f>
        <v>0</v>
      </c>
      <c r="B736" s="22" t="e">
        <f>IF($A736&lt;&gt;"",$E736*$F736,)</f>
        <v>#VALUE!</v>
      </c>
      <c r="C736" s="12" t="str">
        <f>IF($A736&lt;&gt;"",MINIFS(Merchant!$A:$A,Merchant!$C:$C,$G$2),)</f>
        <v/>
      </c>
      <c r="D736" s="12" t="s">
        <f>IF($A736&lt;&gt;"",$K736,)</f>
      </c>
      <c r="E736" s="12" t="str">
        <v/>
      </c>
      <c r="F736" s="11" t="str">
        <f>IF($A736&lt;&gt;"",MAXIFS(Token!$C:$C,Token!$A:$A,$D736),)</f>
        <v/>
      </c>
    </row>
    <row r="737">
      <c r="A737" s="32">
        <f>IF(IFERROR($H737,0)*$J737&gt;0,$L737/86400+DATE(1970,1,1)+IF($L737*1&gt;=$G$5,$G$6,0),)</f>
        <v>0</v>
      </c>
      <c r="B737" s="22" t="e">
        <f>IF($A737&lt;&gt;"",$E737*$F737,)</f>
        <v>#VALUE!</v>
      </c>
      <c r="C737" s="12" t="str">
        <f>IF($A737&lt;&gt;"",MINIFS(Merchant!$A:$A,Merchant!$C:$C,$G$2),)</f>
        <v/>
      </c>
      <c r="D737" s="12" t="s">
        <f>IF($A737&lt;&gt;"",$K737,)</f>
      </c>
      <c r="E737" s="12" t="str">
        <v/>
      </c>
      <c r="F737" s="11" t="str">
        <f>IF($A737&lt;&gt;"",MAXIFS(Token!$C:$C,Token!$A:$A,$D737),)</f>
        <v/>
      </c>
    </row>
    <row r="738">
      <c r="A738" s="32">
        <f>IF(IFERROR($H738,0)*$J738&gt;0,$L738/86400+DATE(1970,1,1)+IF($L738*1&gt;=$G$5,$G$6,0),)</f>
        <v>0</v>
      </c>
      <c r="B738" s="22" t="e">
        <f>IF($A738&lt;&gt;"",$E738*$F738,)</f>
        <v>#VALUE!</v>
      </c>
      <c r="C738" s="12" t="str">
        <f>IF($A738&lt;&gt;"",MINIFS(Merchant!$A:$A,Merchant!$C:$C,$G$2),)</f>
        <v/>
      </c>
      <c r="D738" s="12" t="s">
        <f>IF($A738&lt;&gt;"",$K738,)</f>
      </c>
      <c r="E738" s="12" t="str">
        <v/>
      </c>
      <c r="F738" s="11" t="str">
        <f>IF($A738&lt;&gt;"",MAXIFS(Token!$C:$C,Token!$A:$A,$D738),)</f>
        <v/>
      </c>
    </row>
    <row r="739">
      <c r="A739" s="32">
        <f>IF(IFERROR($H739,0)*$J739&gt;0,$L739/86400+DATE(1970,1,1)+IF($L739*1&gt;=$G$5,$G$6,0),)</f>
        <v>0</v>
      </c>
      <c r="B739" s="22" t="e">
        <f>IF($A739&lt;&gt;"",$E739*$F739,)</f>
        <v>#VALUE!</v>
      </c>
      <c r="C739" s="12" t="str">
        <f>IF($A739&lt;&gt;"",MINIFS(Merchant!$A:$A,Merchant!$C:$C,$G$2),)</f>
        <v/>
      </c>
      <c r="D739" s="12" t="s">
        <f>IF($A739&lt;&gt;"",$K739,)</f>
      </c>
      <c r="E739" s="12" t="str">
        <v/>
      </c>
      <c r="F739" s="11" t="str">
        <f>IF($A739&lt;&gt;"",MAXIFS(Token!$C:$C,Token!$A:$A,$D739),)</f>
        <v/>
      </c>
    </row>
    <row r="740">
      <c r="A740" s="32">
        <f>IF(IFERROR($H740,0)*$J740&gt;0,$L740/86400+DATE(1970,1,1)+IF($L740*1&gt;=$G$5,$G$6,0),)</f>
        <v>0</v>
      </c>
      <c r="B740" s="22" t="e">
        <f>IF($A740&lt;&gt;"",$E740*$F740,)</f>
        <v>#VALUE!</v>
      </c>
      <c r="C740" s="12" t="str">
        <f>IF($A740&lt;&gt;"",MINIFS(Merchant!$A:$A,Merchant!$C:$C,$G$2),)</f>
        <v/>
      </c>
      <c r="D740" s="12" t="s">
        <f>IF($A740&lt;&gt;"",$K740,)</f>
      </c>
      <c r="E740" s="12" t="str">
        <v/>
      </c>
      <c r="F740" s="11" t="str">
        <f>IF($A740&lt;&gt;"",MAXIFS(Token!$C:$C,Token!$A:$A,$D740),)</f>
        <v/>
      </c>
    </row>
    <row r="741">
      <c r="A741" s="32">
        <f>IF(IFERROR($H741,0)*$J741&gt;0,$L741/86400+DATE(1970,1,1)+IF($L741*1&gt;=$G$5,$G$6,0),)</f>
        <v>0</v>
      </c>
      <c r="B741" s="22" t="e">
        <f>IF($A741&lt;&gt;"",$E741*$F741,)</f>
        <v>#VALUE!</v>
      </c>
      <c r="C741" s="12" t="str">
        <f>IF($A741&lt;&gt;"",MINIFS(Merchant!$A:$A,Merchant!$C:$C,$G$2),)</f>
        <v/>
      </c>
      <c r="D741" s="12" t="s">
        <f>IF($A741&lt;&gt;"",$K741,)</f>
      </c>
      <c r="E741" s="12" t="str">
        <v/>
      </c>
      <c r="F741" s="11" t="str">
        <f>IF($A741&lt;&gt;"",MAXIFS(Token!$C:$C,Token!$A:$A,$D741),)</f>
        <v/>
      </c>
    </row>
    <row r="742">
      <c r="A742" s="32">
        <f>IF(IFERROR($H742,0)*$J742&gt;0,$L742/86400+DATE(1970,1,1)+IF($L742*1&gt;=$G$5,$G$6,0),)</f>
        <v>0</v>
      </c>
      <c r="B742" s="22" t="e">
        <f>IF($A742&lt;&gt;"",$E742*$F742,)</f>
        <v>#VALUE!</v>
      </c>
      <c r="C742" s="12" t="str">
        <f>IF($A742&lt;&gt;"",MINIFS(Merchant!$A:$A,Merchant!$C:$C,$G$2),)</f>
        <v/>
      </c>
      <c r="D742" s="12" t="s">
        <f>IF($A742&lt;&gt;"",$K742,)</f>
      </c>
      <c r="E742" s="12" t="str">
        <v/>
      </c>
      <c r="F742" s="11" t="str">
        <f>IF($A742&lt;&gt;"",MAXIFS(Token!$C:$C,Token!$A:$A,$D742),)</f>
        <v/>
      </c>
    </row>
    <row r="743">
      <c r="A743" s="32">
        <f>IF(IFERROR($H743,0)*$J743&gt;0,$L743/86400+DATE(1970,1,1)+IF($L743*1&gt;=$G$5,$G$6,0),)</f>
        <v>0</v>
      </c>
      <c r="B743" s="22" t="e">
        <f>IF($A743&lt;&gt;"",$E743*$F743,)</f>
        <v>#VALUE!</v>
      </c>
      <c r="C743" s="12" t="str">
        <f>IF($A743&lt;&gt;"",MINIFS(Merchant!$A:$A,Merchant!$C:$C,$G$2),)</f>
        <v/>
      </c>
      <c r="D743" s="12" t="s">
        <f>IF($A743&lt;&gt;"",$K743,)</f>
      </c>
      <c r="E743" s="12" t="str">
        <v/>
      </c>
      <c r="F743" s="11" t="str">
        <f>IF($A743&lt;&gt;"",MAXIFS(Token!$C:$C,Token!$A:$A,$D743),)</f>
        <v/>
      </c>
    </row>
    <row r="744">
      <c r="A744" s="32">
        <f>IF(IFERROR($H744,0)*$J744&gt;0,$L744/86400+DATE(1970,1,1)+IF($L744*1&gt;=$G$5,$G$6,0),)</f>
        <v>0</v>
      </c>
      <c r="B744" s="22" t="e">
        <f>IF($A744&lt;&gt;"",$E744*$F744,)</f>
        <v>#VALUE!</v>
      </c>
      <c r="C744" s="12" t="str">
        <f>IF($A744&lt;&gt;"",MINIFS(Merchant!$A:$A,Merchant!$C:$C,$G$2),)</f>
        <v/>
      </c>
      <c r="D744" s="12" t="s">
        <f>IF($A744&lt;&gt;"",$K744,)</f>
      </c>
      <c r="E744" s="12" t="str">
        <v/>
      </c>
      <c r="F744" s="11" t="str">
        <f>IF($A744&lt;&gt;"",MAXIFS(Token!$C:$C,Token!$A:$A,$D744),)</f>
        <v/>
      </c>
    </row>
    <row r="745">
      <c r="A745" s="32">
        <f>IF(IFERROR($H745,0)*$J745&gt;0,$L745/86400+DATE(1970,1,1)+IF($L745*1&gt;=$G$5,$G$6,0),)</f>
        <v>0</v>
      </c>
      <c r="B745" s="22" t="e">
        <f>IF($A745&lt;&gt;"",$E745*$F745,)</f>
        <v>#VALUE!</v>
      </c>
      <c r="C745" s="12" t="str">
        <f>IF($A745&lt;&gt;"",MINIFS(Merchant!$A:$A,Merchant!$C:$C,$G$2),)</f>
        <v/>
      </c>
      <c r="D745" s="12" t="s">
        <f>IF($A745&lt;&gt;"",$K745,)</f>
      </c>
      <c r="E745" s="12" t="str">
        <v/>
      </c>
      <c r="F745" s="11" t="str">
        <f>IF($A745&lt;&gt;"",MAXIFS(Token!$C:$C,Token!$A:$A,$D745),)</f>
        <v/>
      </c>
    </row>
    <row r="746">
      <c r="A746" s="32">
        <f>IF(IFERROR($H746,0)*$J746&gt;0,$L746/86400+DATE(1970,1,1)+IF($L746*1&gt;=$G$5,$G$6,0),)</f>
        <v>0</v>
      </c>
      <c r="B746" s="22" t="e">
        <f>IF($A746&lt;&gt;"",$E746*$F746,)</f>
        <v>#VALUE!</v>
      </c>
      <c r="C746" s="12" t="str">
        <f>IF($A746&lt;&gt;"",MINIFS(Merchant!$A:$A,Merchant!$C:$C,$G$2),)</f>
        <v/>
      </c>
      <c r="D746" s="12" t="s">
        <f>IF($A746&lt;&gt;"",$K746,)</f>
      </c>
      <c r="E746" s="12" t="str">
        <v/>
      </c>
      <c r="F746" s="11" t="str">
        <f>IF($A746&lt;&gt;"",MAXIFS(Token!$C:$C,Token!$A:$A,$D746),)</f>
        <v/>
      </c>
    </row>
    <row r="747">
      <c r="A747" s="32">
        <f>IF(IFERROR($H747,0)*$J747&gt;0,$L747/86400+DATE(1970,1,1)+IF($L747*1&gt;=$G$5,$G$6,0),)</f>
        <v>0</v>
      </c>
      <c r="B747" s="22" t="e">
        <f>IF($A747&lt;&gt;"",$E747*$F747,)</f>
        <v>#VALUE!</v>
      </c>
      <c r="C747" s="12" t="str">
        <f>IF($A747&lt;&gt;"",MINIFS(Merchant!$A:$A,Merchant!$C:$C,$G$2),)</f>
        <v/>
      </c>
      <c r="D747" s="12" t="s">
        <f>IF($A747&lt;&gt;"",$K747,)</f>
      </c>
      <c r="E747" s="12" t="str">
        <v/>
      </c>
      <c r="F747" s="11" t="str">
        <f>IF($A747&lt;&gt;"",MAXIFS(Token!$C:$C,Token!$A:$A,$D747),)</f>
        <v/>
      </c>
    </row>
    <row r="748">
      <c r="A748" s="32">
        <f>IF(IFERROR($H748,0)*$J748&gt;0,$L748/86400+DATE(1970,1,1)+IF($L748*1&gt;=$G$5,$G$6,0),)</f>
        <v>0</v>
      </c>
      <c r="B748" s="22" t="e">
        <f>IF($A748&lt;&gt;"",$E748*$F748,)</f>
        <v>#VALUE!</v>
      </c>
      <c r="C748" s="12" t="str">
        <f>IF($A748&lt;&gt;"",MINIFS(Merchant!$A:$A,Merchant!$C:$C,$G$2),)</f>
        <v/>
      </c>
      <c r="D748" s="12" t="s">
        <f>IF($A748&lt;&gt;"",$K748,)</f>
      </c>
      <c r="E748" s="12" t="str">
        <v/>
      </c>
      <c r="F748" s="11" t="str">
        <f>IF($A748&lt;&gt;"",MAXIFS(Token!$C:$C,Token!$A:$A,$D748),)</f>
        <v/>
      </c>
    </row>
    <row r="749">
      <c r="A749" s="32">
        <f>IF(IFERROR($H749,0)*$J749&gt;0,$L749/86400+DATE(1970,1,1)+IF($L749*1&gt;=$G$5,$G$6,0),)</f>
        <v>0</v>
      </c>
      <c r="B749" s="22" t="e">
        <f>IF($A749&lt;&gt;"",$E749*$F749,)</f>
        <v>#VALUE!</v>
      </c>
      <c r="C749" s="12" t="str">
        <f>IF($A749&lt;&gt;"",MINIFS(Merchant!$A:$A,Merchant!$C:$C,$G$2),)</f>
        <v/>
      </c>
      <c r="D749" s="12" t="s">
        <f>IF($A749&lt;&gt;"",$K749,)</f>
      </c>
      <c r="E749" s="12" t="str">
        <v/>
      </c>
      <c r="F749" s="11" t="str">
        <f>IF($A749&lt;&gt;"",MAXIFS(Token!$C:$C,Token!$A:$A,$D749),)</f>
        <v/>
      </c>
    </row>
    <row r="750">
      <c r="A750" s="32">
        <f>IF(IFERROR($H750,0)*$J750&gt;0,$L750/86400+DATE(1970,1,1)+IF($L750*1&gt;=$G$5,$G$6,0),)</f>
        <v>0</v>
      </c>
      <c r="B750" s="22" t="e">
        <f>IF($A750&lt;&gt;"",$E750*$F750,)</f>
        <v>#VALUE!</v>
      </c>
      <c r="C750" s="12" t="str">
        <f>IF($A750&lt;&gt;"",MINIFS(Merchant!$A:$A,Merchant!$C:$C,$G$2),)</f>
        <v/>
      </c>
      <c r="D750" s="12" t="s">
        <f>IF($A750&lt;&gt;"",$K750,)</f>
      </c>
      <c r="E750" s="12" t="str">
        <v/>
      </c>
      <c r="F750" s="11" t="str">
        <f>IF($A750&lt;&gt;"",MAXIFS(Token!$C:$C,Token!$A:$A,$D750),)</f>
        <v/>
      </c>
    </row>
    <row r="751">
      <c r="A751" s="32">
        <f>IF(IFERROR($H751,0)*$J751&gt;0,$L751/86400+DATE(1970,1,1)+IF($L751*1&gt;=$G$5,$G$6,0),)</f>
        <v>0</v>
      </c>
      <c r="B751" s="22" t="e">
        <f>IF($A751&lt;&gt;"",$E751*$F751,)</f>
        <v>#VALUE!</v>
      </c>
      <c r="C751" s="12" t="str">
        <f>IF($A751&lt;&gt;"",MINIFS(Merchant!$A:$A,Merchant!$C:$C,$G$2),)</f>
        <v/>
      </c>
      <c r="D751" s="12" t="s">
        <f>IF($A751&lt;&gt;"",$K751,)</f>
      </c>
      <c r="E751" s="12" t="str">
        <v/>
      </c>
      <c r="F751" s="11" t="str">
        <f>IF($A751&lt;&gt;"",MAXIFS(Token!$C:$C,Token!$A:$A,$D751),)</f>
        <v/>
      </c>
    </row>
    <row r="752">
      <c r="A752" s="32">
        <f>IF(IFERROR($H752,0)*$J752&gt;0,$L752/86400+DATE(1970,1,1)+IF($L752*1&gt;=$G$5,$G$6,0),)</f>
        <v>0</v>
      </c>
      <c r="B752" s="22" t="e">
        <f>IF($A752&lt;&gt;"",$E752*$F752,)</f>
        <v>#VALUE!</v>
      </c>
      <c r="C752" s="12" t="str">
        <f>IF($A752&lt;&gt;"",MINIFS(Merchant!$A:$A,Merchant!$C:$C,$G$2),)</f>
        <v/>
      </c>
      <c r="D752" s="12" t="s">
        <f>IF($A752&lt;&gt;"",$K752,)</f>
      </c>
      <c r="E752" s="12" t="str">
        <v/>
      </c>
      <c r="F752" s="11" t="str">
        <f>IF($A752&lt;&gt;"",MAXIFS(Token!$C:$C,Token!$A:$A,$D752),)</f>
        <v/>
      </c>
    </row>
    <row r="753">
      <c r="A753" s="32">
        <f>IF(IFERROR($H753,0)*$J753&gt;0,$L753/86400+DATE(1970,1,1)+IF($L753*1&gt;=$G$5,$G$6,0),)</f>
        <v>0</v>
      </c>
      <c r="B753" s="22" t="e">
        <f>IF($A753&lt;&gt;"",$E753*$F753,)</f>
        <v>#VALUE!</v>
      </c>
      <c r="C753" s="12" t="str">
        <f>IF($A753&lt;&gt;"",MINIFS(Merchant!$A:$A,Merchant!$C:$C,$G$2),)</f>
        <v/>
      </c>
      <c r="D753" s="12" t="s">
        <f>IF($A753&lt;&gt;"",$K753,)</f>
      </c>
      <c r="E753" s="12" t="str">
        <v/>
      </c>
      <c r="F753" s="11" t="str">
        <f>IF($A753&lt;&gt;"",MAXIFS(Token!$C:$C,Token!$A:$A,$D753),)</f>
        <v/>
      </c>
    </row>
    <row r="754">
      <c r="A754" s="32">
        <f>IF(IFERROR($H754,0)*$J754&gt;0,$L754/86400+DATE(1970,1,1)+IF($L754*1&gt;=$G$5,$G$6,0),)</f>
        <v>0</v>
      </c>
      <c r="B754" s="22" t="e">
        <f>IF($A754&lt;&gt;"",$E754*$F754,)</f>
        <v>#VALUE!</v>
      </c>
      <c r="C754" s="12" t="str">
        <f>IF($A754&lt;&gt;"",MINIFS(Merchant!$A:$A,Merchant!$C:$C,$G$2),)</f>
        <v/>
      </c>
      <c r="D754" s="12" t="s">
        <f>IF($A754&lt;&gt;"",$K754,)</f>
      </c>
      <c r="E754" s="12" t="str">
        <v/>
      </c>
      <c r="F754" s="11" t="str">
        <f>IF($A754&lt;&gt;"",MAXIFS(Token!$C:$C,Token!$A:$A,$D754),)</f>
        <v/>
      </c>
    </row>
    <row r="755">
      <c r="A755" s="32">
        <f>IF(IFERROR($H755,0)*$J755&gt;0,$L755/86400+DATE(1970,1,1)+IF($L755*1&gt;=$G$5,$G$6,0),)</f>
        <v>0</v>
      </c>
      <c r="B755" s="22" t="e">
        <f>IF($A755&lt;&gt;"",$E755*$F755,)</f>
        <v>#VALUE!</v>
      </c>
      <c r="C755" s="12" t="str">
        <f>IF($A755&lt;&gt;"",MINIFS(Merchant!$A:$A,Merchant!$C:$C,$G$2),)</f>
        <v/>
      </c>
      <c r="D755" s="12" t="s">
        <f>IF($A755&lt;&gt;"",$K755,)</f>
      </c>
      <c r="E755" s="12" t="str">
        <v/>
      </c>
      <c r="F755" s="11" t="str">
        <f>IF($A755&lt;&gt;"",MAXIFS(Token!$C:$C,Token!$A:$A,$D755),)</f>
        <v/>
      </c>
    </row>
    <row r="756">
      <c r="A756" s="32">
        <f>IF(IFERROR($H756,0)*$J756&gt;0,$L756/86400+DATE(1970,1,1)+IF($L756*1&gt;=$G$5,$G$6,0),)</f>
        <v>0</v>
      </c>
      <c r="B756" s="22" t="e">
        <f>IF($A756&lt;&gt;"",$E756*$F756,)</f>
        <v>#VALUE!</v>
      </c>
      <c r="C756" s="12" t="str">
        <f>IF($A756&lt;&gt;"",MINIFS(Merchant!$A:$A,Merchant!$C:$C,$G$2),)</f>
        <v/>
      </c>
      <c r="D756" s="12" t="s">
        <f>IF($A756&lt;&gt;"",$K756,)</f>
      </c>
      <c r="E756" s="12" t="str">
        <v/>
      </c>
      <c r="F756" s="11" t="str">
        <f>IF($A756&lt;&gt;"",MAXIFS(Token!$C:$C,Token!$A:$A,$D756),)</f>
        <v/>
      </c>
    </row>
    <row r="757">
      <c r="A757" s="32">
        <f>IF(IFERROR($H757,0)*$J757&gt;0,$L757/86400+DATE(1970,1,1)+IF($L757*1&gt;=$G$5,$G$6,0),)</f>
        <v>0</v>
      </c>
      <c r="B757" s="22" t="e">
        <f>IF($A757&lt;&gt;"",$E757*$F757,)</f>
        <v>#VALUE!</v>
      </c>
      <c r="C757" s="12" t="str">
        <f>IF($A757&lt;&gt;"",MINIFS(Merchant!$A:$A,Merchant!$C:$C,$G$2),)</f>
        <v/>
      </c>
      <c r="D757" s="12" t="s">
        <f>IF($A757&lt;&gt;"",$K757,)</f>
      </c>
      <c r="E757" s="12" t="str">
        <v/>
      </c>
      <c r="F757" s="11" t="str">
        <f>IF($A757&lt;&gt;"",MAXIFS(Token!$C:$C,Token!$A:$A,$D757),)</f>
        <v/>
      </c>
    </row>
    <row r="758">
      <c r="A758" s="32">
        <f>IF(IFERROR($H758,0)*$J758&gt;0,$L758/86400+DATE(1970,1,1)+IF($L758*1&gt;=$G$5,$G$6,0),)</f>
        <v>0</v>
      </c>
      <c r="B758" s="22" t="e">
        <f>IF($A758&lt;&gt;"",$E758*$F758,)</f>
        <v>#VALUE!</v>
      </c>
      <c r="C758" s="12" t="str">
        <f>IF($A758&lt;&gt;"",MINIFS(Merchant!$A:$A,Merchant!$C:$C,$G$2),)</f>
        <v/>
      </c>
      <c r="D758" s="12" t="s">
        <f>IF($A758&lt;&gt;"",$K758,)</f>
      </c>
      <c r="E758" s="12" t="str">
        <v/>
      </c>
      <c r="F758" s="11" t="str">
        <f>IF($A758&lt;&gt;"",MAXIFS(Token!$C:$C,Token!$A:$A,$D758),)</f>
        <v/>
      </c>
    </row>
    <row r="759">
      <c r="A759" s="32">
        <f>IF(IFERROR($H759,0)*$J759&gt;0,$L759/86400+DATE(1970,1,1)+IF($L759*1&gt;=$G$5,$G$6,0),)</f>
        <v>0</v>
      </c>
      <c r="B759" s="22" t="e">
        <f>IF($A759&lt;&gt;"",$E759*$F759,)</f>
        <v>#VALUE!</v>
      </c>
      <c r="C759" s="12" t="str">
        <f>IF($A759&lt;&gt;"",MINIFS(Merchant!$A:$A,Merchant!$C:$C,$G$2),)</f>
        <v/>
      </c>
      <c r="D759" s="12" t="s">
        <f>IF($A759&lt;&gt;"",$K759,)</f>
      </c>
      <c r="E759" s="12" t="str">
        <v/>
      </c>
      <c r="F759" s="11" t="str">
        <f>IF($A759&lt;&gt;"",MAXIFS(Token!$C:$C,Token!$A:$A,$D759),)</f>
        <v/>
      </c>
    </row>
    <row r="760">
      <c r="A760" s="32">
        <f>IF(IFERROR($H760,0)*$J760&gt;0,$L760/86400+DATE(1970,1,1)+IF($L760*1&gt;=$G$5,$G$6,0),)</f>
        <v>0</v>
      </c>
      <c r="B760" s="22" t="e">
        <f>IF($A760&lt;&gt;"",$E760*$F760,)</f>
        <v>#VALUE!</v>
      </c>
      <c r="C760" s="12" t="str">
        <f>IF($A760&lt;&gt;"",MINIFS(Merchant!$A:$A,Merchant!$C:$C,$G$2),)</f>
        <v/>
      </c>
      <c r="D760" s="12" t="s">
        <f>IF($A760&lt;&gt;"",$K760,)</f>
      </c>
      <c r="E760" s="12" t="str">
        <v/>
      </c>
      <c r="F760" s="11" t="str">
        <f>IF($A760&lt;&gt;"",MAXIFS(Token!$C:$C,Token!$A:$A,$D760),)</f>
        <v/>
      </c>
    </row>
    <row r="761">
      <c r="A761" s="32">
        <f>IF(IFERROR($H761,0)*$J761&gt;0,$L761/86400+DATE(1970,1,1)+IF($L761*1&gt;=$G$5,$G$6,0),)</f>
        <v>0</v>
      </c>
      <c r="B761" s="22" t="e">
        <f>IF($A761&lt;&gt;"",$E761*$F761,)</f>
        <v>#VALUE!</v>
      </c>
      <c r="C761" s="12" t="str">
        <f>IF($A761&lt;&gt;"",MINIFS(Merchant!$A:$A,Merchant!$C:$C,$G$2),)</f>
        <v/>
      </c>
      <c r="D761" s="12" t="s">
        <f>IF($A761&lt;&gt;"",$K761,)</f>
      </c>
      <c r="E761" s="12" t="str">
        <v/>
      </c>
      <c r="F761" s="11" t="str">
        <f>IF($A761&lt;&gt;"",MAXIFS(Token!$C:$C,Token!$A:$A,$D761),)</f>
        <v/>
      </c>
    </row>
    <row r="762">
      <c r="A762" s="32">
        <f>IF(IFERROR($H762,0)*$J762&gt;0,$L762/86400+DATE(1970,1,1)+IF($L762*1&gt;=$G$5,$G$6,0),)</f>
        <v>0</v>
      </c>
      <c r="B762" s="22" t="e">
        <f>IF($A762&lt;&gt;"",$E762*$F762,)</f>
        <v>#VALUE!</v>
      </c>
      <c r="C762" s="12" t="str">
        <f>IF($A762&lt;&gt;"",MINIFS(Merchant!$A:$A,Merchant!$C:$C,$G$2),)</f>
        <v/>
      </c>
      <c r="D762" s="12" t="s">
        <f>IF($A762&lt;&gt;"",$K762,)</f>
      </c>
      <c r="E762" s="12" t="str">
        <v/>
      </c>
      <c r="F762" s="11" t="str">
        <f>IF($A762&lt;&gt;"",MAXIFS(Token!$C:$C,Token!$A:$A,$D762),)</f>
        <v/>
      </c>
    </row>
    <row r="763">
      <c r="A763" s="32">
        <f>IF(IFERROR($H763,0)*$J763&gt;0,$L763/86400+DATE(1970,1,1)+IF($L763*1&gt;=$G$5,$G$6,0),)</f>
        <v>0</v>
      </c>
      <c r="B763" s="22" t="e">
        <f>IF($A763&lt;&gt;"",$E763*$F763,)</f>
        <v>#VALUE!</v>
      </c>
      <c r="C763" s="12" t="str">
        <f>IF($A763&lt;&gt;"",MINIFS(Merchant!$A:$A,Merchant!$C:$C,$G$2),)</f>
        <v/>
      </c>
      <c r="D763" s="12" t="s">
        <f>IF($A763&lt;&gt;"",$K763,)</f>
      </c>
      <c r="E763" s="12" t="str">
        <v/>
      </c>
      <c r="F763" s="11" t="str">
        <f>IF($A763&lt;&gt;"",MAXIFS(Token!$C:$C,Token!$A:$A,$D763),)</f>
        <v/>
      </c>
    </row>
    <row r="764">
      <c r="A764" s="32">
        <f>IF(IFERROR($H764,0)*$J764&gt;0,$L764/86400+DATE(1970,1,1)+IF($L764*1&gt;=$G$5,$G$6,0),)</f>
        <v>0</v>
      </c>
      <c r="B764" s="22" t="e">
        <f>IF($A764&lt;&gt;"",$E764*$F764,)</f>
        <v>#VALUE!</v>
      </c>
      <c r="C764" s="12" t="str">
        <f>IF($A764&lt;&gt;"",MINIFS(Merchant!$A:$A,Merchant!$C:$C,$G$2),)</f>
        <v/>
      </c>
      <c r="D764" s="12" t="s">
        <f>IF($A764&lt;&gt;"",$K764,)</f>
      </c>
      <c r="E764" s="12" t="str">
        <v/>
      </c>
      <c r="F764" s="11" t="str">
        <f>IF($A764&lt;&gt;"",MAXIFS(Token!$C:$C,Token!$A:$A,$D764),)</f>
        <v/>
      </c>
    </row>
    <row r="765">
      <c r="A765" s="32">
        <f>IF(IFERROR($H765,0)*$J765&gt;0,$L765/86400+DATE(1970,1,1)+IF($L765*1&gt;=$G$5,$G$6,0),)</f>
        <v>0</v>
      </c>
      <c r="B765" s="22" t="e">
        <f>IF($A765&lt;&gt;"",$E765*$F765,)</f>
        <v>#VALUE!</v>
      </c>
      <c r="C765" s="12" t="str">
        <f>IF($A765&lt;&gt;"",MINIFS(Merchant!$A:$A,Merchant!$C:$C,$G$2),)</f>
        <v/>
      </c>
      <c r="D765" s="12" t="s">
        <f>IF($A765&lt;&gt;"",$K765,)</f>
      </c>
      <c r="E765" s="12" t="str">
        <v/>
      </c>
      <c r="F765" s="11" t="str">
        <f>IF($A765&lt;&gt;"",MAXIFS(Token!$C:$C,Token!$A:$A,$D765),)</f>
        <v/>
      </c>
    </row>
    <row r="766">
      <c r="A766" s="32">
        <f>IF(IFERROR($H766,0)*$J766&gt;0,$L766/86400+DATE(1970,1,1)+IF($L766*1&gt;=$G$5,$G$6,0),)</f>
        <v>0</v>
      </c>
      <c r="B766" s="22" t="e">
        <f>IF($A766&lt;&gt;"",$E766*$F766,)</f>
        <v>#VALUE!</v>
      </c>
      <c r="C766" s="12" t="str">
        <f>IF($A766&lt;&gt;"",MINIFS(Merchant!$A:$A,Merchant!$C:$C,$G$2),)</f>
        <v/>
      </c>
      <c r="D766" s="12" t="s">
        <f>IF($A766&lt;&gt;"",$K766,)</f>
      </c>
      <c r="E766" s="12" t="str">
        <v/>
      </c>
      <c r="F766" s="11" t="str">
        <f>IF($A766&lt;&gt;"",MAXIFS(Token!$C:$C,Token!$A:$A,$D766),)</f>
        <v/>
      </c>
    </row>
    <row r="767">
      <c r="A767" s="32">
        <f>IF(IFERROR($H767,0)*$J767&gt;0,$L767/86400+DATE(1970,1,1)+IF($L767*1&gt;=$G$5,$G$6,0),)</f>
        <v>0</v>
      </c>
      <c r="B767" s="22" t="e">
        <f>IF($A767&lt;&gt;"",$E767*$F767,)</f>
        <v>#VALUE!</v>
      </c>
      <c r="C767" s="12" t="str">
        <f>IF($A767&lt;&gt;"",MINIFS(Merchant!$A:$A,Merchant!$C:$C,$G$2),)</f>
        <v/>
      </c>
      <c r="D767" s="12" t="s">
        <f>IF($A767&lt;&gt;"",$K767,)</f>
      </c>
      <c r="E767" s="12" t="str">
        <v/>
      </c>
      <c r="F767" s="11" t="str">
        <f>IF($A767&lt;&gt;"",MAXIFS(Token!$C:$C,Token!$A:$A,$D767),)</f>
        <v/>
      </c>
    </row>
    <row r="768">
      <c r="A768" s="32">
        <f>IF(IFERROR($H768,0)*$J768&gt;0,$L768/86400+DATE(1970,1,1)+IF($L768*1&gt;=$G$5,$G$6,0),)</f>
        <v>0</v>
      </c>
      <c r="B768" s="22" t="e">
        <f>IF($A768&lt;&gt;"",$E768*$F768,)</f>
        <v>#VALUE!</v>
      </c>
      <c r="C768" s="12" t="str">
        <f>IF($A768&lt;&gt;"",MINIFS(Merchant!$A:$A,Merchant!$C:$C,$G$2),)</f>
        <v/>
      </c>
      <c r="D768" s="12" t="s">
        <f>IF($A768&lt;&gt;"",$K768,)</f>
      </c>
      <c r="E768" s="12" t="str">
        <v/>
      </c>
      <c r="F768" s="11" t="str">
        <f>IF($A768&lt;&gt;"",MAXIFS(Token!$C:$C,Token!$A:$A,$D768),)</f>
        <v/>
      </c>
    </row>
    <row r="769">
      <c r="A769" s="32">
        <f>IF(IFERROR($H769,0)*$J769&gt;0,$L769/86400+DATE(1970,1,1)+IF($L769*1&gt;=$G$5,$G$6,0),)</f>
        <v>0</v>
      </c>
      <c r="B769" s="22" t="e">
        <f>IF($A769&lt;&gt;"",$E769*$F769,)</f>
        <v>#VALUE!</v>
      </c>
      <c r="C769" s="12" t="str">
        <f>IF($A769&lt;&gt;"",MINIFS(Merchant!$A:$A,Merchant!$C:$C,$G$2),)</f>
        <v/>
      </c>
      <c r="D769" s="12" t="s">
        <f>IF($A769&lt;&gt;"",$K769,)</f>
      </c>
      <c r="E769" s="12" t="str">
        <v/>
      </c>
      <c r="F769" s="11" t="str">
        <f>IF($A769&lt;&gt;"",MAXIFS(Token!$C:$C,Token!$A:$A,$D769),)</f>
        <v/>
      </c>
    </row>
    <row r="770">
      <c r="A770" s="32">
        <f>IF(IFERROR($H770,0)*$J770&gt;0,$L770/86400+DATE(1970,1,1)+IF($L770*1&gt;=$G$5,$G$6,0),)</f>
        <v>0</v>
      </c>
      <c r="B770" s="22" t="e">
        <f>IF($A770&lt;&gt;"",$E770*$F770,)</f>
        <v>#VALUE!</v>
      </c>
      <c r="C770" s="12" t="str">
        <f>IF($A770&lt;&gt;"",MINIFS(Merchant!$A:$A,Merchant!$C:$C,$G$2),)</f>
        <v/>
      </c>
      <c r="D770" s="12" t="s">
        <f>IF($A770&lt;&gt;"",$K770,)</f>
      </c>
      <c r="E770" s="12" t="str">
        <v/>
      </c>
      <c r="F770" s="11" t="str">
        <f>IF($A770&lt;&gt;"",MAXIFS(Token!$C:$C,Token!$A:$A,$D770),)</f>
        <v/>
      </c>
    </row>
    <row r="771">
      <c r="A771" s="32">
        <f>IF(IFERROR($H771,0)*$J771&gt;0,$L771/86400+DATE(1970,1,1)+IF($L771*1&gt;=$G$5,$G$6,0),)</f>
        <v>0</v>
      </c>
      <c r="B771" s="22" t="e">
        <f>IF($A771&lt;&gt;"",$E771*$F771,)</f>
        <v>#VALUE!</v>
      </c>
      <c r="C771" s="12" t="str">
        <f>IF($A771&lt;&gt;"",MINIFS(Merchant!$A:$A,Merchant!$C:$C,$G$2),)</f>
        <v/>
      </c>
      <c r="D771" s="12" t="s">
        <f>IF($A771&lt;&gt;"",$K771,)</f>
      </c>
      <c r="E771" s="12" t="str">
        <v/>
      </c>
      <c r="F771" s="11" t="str">
        <f>IF($A771&lt;&gt;"",MAXIFS(Token!$C:$C,Token!$A:$A,$D771),)</f>
        <v/>
      </c>
    </row>
    <row r="772">
      <c r="A772" s="32">
        <f>IF(IFERROR($H772,0)*$J772&gt;0,$L772/86400+DATE(1970,1,1)+IF($L772*1&gt;=$G$5,$G$6,0),)</f>
        <v>0</v>
      </c>
      <c r="B772" s="22" t="e">
        <f>IF($A772&lt;&gt;"",$E772*$F772,)</f>
        <v>#VALUE!</v>
      </c>
      <c r="C772" s="12" t="str">
        <f>IF($A772&lt;&gt;"",MINIFS(Merchant!$A:$A,Merchant!$C:$C,$G$2),)</f>
        <v/>
      </c>
      <c r="D772" s="12" t="s">
        <f>IF($A772&lt;&gt;"",$K772,)</f>
      </c>
      <c r="E772" s="12" t="str">
        <v/>
      </c>
      <c r="F772" s="11" t="str">
        <f>IF($A772&lt;&gt;"",MAXIFS(Token!$C:$C,Token!$A:$A,$D772),)</f>
        <v/>
      </c>
    </row>
    <row r="773">
      <c r="A773" s="32">
        <f>IF(IFERROR($H773,0)*$J773&gt;0,$L773/86400+DATE(1970,1,1)+IF($L773*1&gt;=$G$5,$G$6,0),)</f>
        <v>0</v>
      </c>
      <c r="B773" s="22" t="e">
        <f>IF($A773&lt;&gt;"",$E773*$F773,)</f>
        <v>#VALUE!</v>
      </c>
      <c r="C773" s="12" t="str">
        <f>IF($A773&lt;&gt;"",MINIFS(Merchant!$A:$A,Merchant!$C:$C,$G$2),)</f>
        <v/>
      </c>
      <c r="D773" s="12" t="s">
        <f>IF($A773&lt;&gt;"",$K773,)</f>
      </c>
      <c r="E773" s="12" t="str">
        <v/>
      </c>
      <c r="F773" s="11" t="str">
        <f>IF($A773&lt;&gt;"",MAXIFS(Token!$C:$C,Token!$A:$A,$D773),)</f>
        <v/>
      </c>
    </row>
    <row r="774">
      <c r="A774" s="32">
        <f>IF(IFERROR($H774,0)*$J774&gt;0,$L774/86400+DATE(1970,1,1)+IF($L774*1&gt;=$G$5,$G$6,0),)</f>
        <v>0</v>
      </c>
      <c r="B774" s="22" t="e">
        <f>IF($A774&lt;&gt;"",$E774*$F774,)</f>
        <v>#VALUE!</v>
      </c>
      <c r="C774" s="12" t="str">
        <f>IF($A774&lt;&gt;"",MINIFS(Merchant!$A:$A,Merchant!$C:$C,$G$2),)</f>
        <v/>
      </c>
      <c r="D774" s="12" t="s">
        <f>IF($A774&lt;&gt;"",$K774,)</f>
      </c>
      <c r="E774" s="12" t="str">
        <v/>
      </c>
      <c r="F774" s="11" t="str">
        <f>IF($A774&lt;&gt;"",MAXIFS(Token!$C:$C,Token!$A:$A,$D774),)</f>
        <v/>
      </c>
    </row>
    <row r="775">
      <c r="A775" s="32">
        <f>IF(IFERROR($H775,0)*$J775&gt;0,$L775/86400+DATE(1970,1,1)+IF($L775*1&gt;=$G$5,$G$6,0),)</f>
        <v>0</v>
      </c>
      <c r="B775" s="22" t="e">
        <f>IF($A775&lt;&gt;"",$E775*$F775,)</f>
        <v>#VALUE!</v>
      </c>
      <c r="C775" s="12" t="str">
        <f>IF($A775&lt;&gt;"",MINIFS(Merchant!$A:$A,Merchant!$C:$C,$G$2),)</f>
        <v/>
      </c>
      <c r="D775" s="12" t="s">
        <f>IF($A775&lt;&gt;"",$K775,)</f>
      </c>
      <c r="E775" s="12" t="str">
        <v/>
      </c>
      <c r="F775" s="11" t="str">
        <f>IF($A775&lt;&gt;"",MAXIFS(Token!$C:$C,Token!$A:$A,$D775),)</f>
        <v/>
      </c>
    </row>
    <row r="776">
      <c r="A776" s="32">
        <f>IF(IFERROR($H776,0)*$J776&gt;0,$L776/86400+DATE(1970,1,1)+IF($L776*1&gt;=$G$5,$G$6,0),)</f>
        <v>0</v>
      </c>
      <c r="B776" s="22" t="e">
        <f>IF($A776&lt;&gt;"",$E776*$F776,)</f>
        <v>#VALUE!</v>
      </c>
      <c r="C776" s="12" t="str">
        <f>IF($A776&lt;&gt;"",MINIFS(Merchant!$A:$A,Merchant!$C:$C,$G$2),)</f>
        <v/>
      </c>
      <c r="D776" s="12" t="s">
        <f>IF($A776&lt;&gt;"",$K776,)</f>
      </c>
      <c r="E776" s="12" t="str">
        <v/>
      </c>
      <c r="F776" s="11" t="str">
        <f>IF($A776&lt;&gt;"",MAXIFS(Token!$C:$C,Token!$A:$A,$D776),)</f>
        <v/>
      </c>
    </row>
    <row r="777">
      <c r="A777" s="32">
        <f>IF(IFERROR($H777,0)*$J777&gt;0,$L777/86400+DATE(1970,1,1)+IF($L777*1&gt;=$G$5,$G$6,0),)</f>
        <v>0</v>
      </c>
      <c r="B777" s="22" t="e">
        <f>IF($A777&lt;&gt;"",$E777*$F777,)</f>
        <v>#VALUE!</v>
      </c>
      <c r="C777" s="12" t="str">
        <f>IF($A777&lt;&gt;"",MINIFS(Merchant!$A:$A,Merchant!$C:$C,$G$2),)</f>
        <v/>
      </c>
      <c r="D777" s="12" t="s">
        <f>IF($A777&lt;&gt;"",$K777,)</f>
      </c>
      <c r="E777" s="12" t="str">
        <v/>
      </c>
      <c r="F777" s="11" t="str">
        <f>IF($A777&lt;&gt;"",MAXIFS(Token!$C:$C,Token!$A:$A,$D777),)</f>
        <v/>
      </c>
    </row>
    <row r="778">
      <c r="A778" s="32">
        <f>IF(IFERROR($H778,0)*$J778&gt;0,$L778/86400+DATE(1970,1,1)+IF($L778*1&gt;=$G$5,$G$6,0),)</f>
        <v>0</v>
      </c>
      <c r="B778" s="22" t="e">
        <f>IF($A778&lt;&gt;"",$E778*$F778,)</f>
        <v>#VALUE!</v>
      </c>
      <c r="C778" s="12" t="str">
        <f>IF($A778&lt;&gt;"",MINIFS(Merchant!$A:$A,Merchant!$C:$C,$G$2),)</f>
        <v/>
      </c>
      <c r="D778" s="12" t="s">
        <f>IF($A778&lt;&gt;"",$K778,)</f>
      </c>
      <c r="E778" s="12" t="str">
        <v/>
      </c>
      <c r="F778" s="11" t="str">
        <f>IF($A778&lt;&gt;"",MAXIFS(Token!$C:$C,Token!$A:$A,$D778),)</f>
        <v/>
      </c>
    </row>
    <row r="779">
      <c r="A779" s="32">
        <f>IF(IFERROR($H779,0)*$J779&gt;0,$L779/86400+DATE(1970,1,1)+IF($L779*1&gt;=$G$5,$G$6,0),)</f>
        <v>0</v>
      </c>
      <c r="B779" s="22" t="e">
        <f>IF($A779&lt;&gt;"",$E779*$F779,)</f>
        <v>#VALUE!</v>
      </c>
      <c r="C779" s="12" t="str">
        <f>IF($A779&lt;&gt;"",MINIFS(Merchant!$A:$A,Merchant!$C:$C,$G$2),)</f>
        <v/>
      </c>
      <c r="D779" s="12" t="s">
        <f>IF($A779&lt;&gt;"",$K779,)</f>
      </c>
      <c r="E779" s="12" t="str">
        <v/>
      </c>
      <c r="F779" s="11" t="str">
        <f>IF($A779&lt;&gt;"",MAXIFS(Token!$C:$C,Token!$A:$A,$D779),)</f>
        <v/>
      </c>
    </row>
    <row r="780">
      <c r="A780" s="32">
        <f>IF(IFERROR($H780,0)*$J780&gt;0,$L780/86400+DATE(1970,1,1)+IF($L780*1&gt;=$G$5,$G$6,0),)</f>
        <v>0</v>
      </c>
      <c r="B780" s="22" t="e">
        <f>IF($A780&lt;&gt;"",$E780*$F780,)</f>
        <v>#VALUE!</v>
      </c>
      <c r="C780" s="12" t="str">
        <f>IF($A780&lt;&gt;"",MINIFS(Merchant!$A:$A,Merchant!$C:$C,$G$2),)</f>
        <v/>
      </c>
      <c r="D780" s="12" t="s">
        <f>IF($A780&lt;&gt;"",$K780,)</f>
      </c>
      <c r="E780" s="12" t="str">
        <v/>
      </c>
      <c r="F780" s="11" t="str">
        <f>IF($A780&lt;&gt;"",MAXIFS(Token!$C:$C,Token!$A:$A,$D780),)</f>
        <v/>
      </c>
    </row>
    <row r="781">
      <c r="A781" s="32">
        <f>IF(IFERROR($H781,0)*$J781&gt;0,$L781/86400+DATE(1970,1,1)+IF($L781*1&gt;=$G$5,$G$6,0),)</f>
        <v>0</v>
      </c>
      <c r="B781" s="22" t="e">
        <f>IF($A781&lt;&gt;"",$E781*$F781,)</f>
        <v>#VALUE!</v>
      </c>
      <c r="C781" s="12" t="str">
        <f>IF($A781&lt;&gt;"",MINIFS(Merchant!$A:$A,Merchant!$C:$C,$G$2),)</f>
        <v/>
      </c>
      <c r="D781" s="12" t="s">
        <f>IF($A781&lt;&gt;"",$K781,)</f>
      </c>
      <c r="E781" s="12" t="str">
        <v/>
      </c>
      <c r="F781" s="11" t="str">
        <f>IF($A781&lt;&gt;"",MAXIFS(Token!$C:$C,Token!$A:$A,$D781),)</f>
        <v/>
      </c>
    </row>
    <row r="782">
      <c r="A782" s="32">
        <f>IF(IFERROR($H782,0)*$J782&gt;0,$L782/86400+DATE(1970,1,1)+IF($L782*1&gt;=$G$5,$G$6,0),)</f>
        <v>0</v>
      </c>
      <c r="B782" s="22" t="e">
        <f>IF($A782&lt;&gt;"",$E782*$F782,)</f>
        <v>#VALUE!</v>
      </c>
      <c r="C782" s="12" t="str">
        <f>IF($A782&lt;&gt;"",MINIFS(Merchant!$A:$A,Merchant!$C:$C,$G$2),)</f>
        <v/>
      </c>
      <c r="D782" s="12" t="s">
        <f>IF($A782&lt;&gt;"",$K782,)</f>
      </c>
      <c r="E782" s="12" t="str">
        <v/>
      </c>
      <c r="F782" s="11" t="str">
        <f>IF($A782&lt;&gt;"",MAXIFS(Token!$C:$C,Token!$A:$A,$D782),)</f>
        <v/>
      </c>
    </row>
    <row r="783">
      <c r="A783" s="32">
        <f>IF(IFERROR($H783,0)*$J783&gt;0,$L783/86400+DATE(1970,1,1)+IF($L783*1&gt;=$G$5,$G$6,0),)</f>
        <v>0</v>
      </c>
      <c r="B783" s="22" t="e">
        <f>IF($A783&lt;&gt;"",$E783*$F783,)</f>
        <v>#VALUE!</v>
      </c>
      <c r="C783" s="12" t="str">
        <f>IF($A783&lt;&gt;"",MINIFS(Merchant!$A:$A,Merchant!$C:$C,$G$2),)</f>
        <v/>
      </c>
      <c r="D783" s="12" t="s">
        <f>IF($A783&lt;&gt;"",$K783,)</f>
      </c>
      <c r="E783" s="12" t="str">
        <v/>
      </c>
      <c r="F783" s="11" t="str">
        <f>IF($A783&lt;&gt;"",MAXIFS(Token!$C:$C,Token!$A:$A,$D783),)</f>
        <v/>
      </c>
    </row>
    <row r="784">
      <c r="A784" s="32">
        <f>IF(IFERROR($H784,0)*$J784&gt;0,$L784/86400+DATE(1970,1,1)+IF($L784*1&gt;=$G$5,$G$6,0),)</f>
        <v>0</v>
      </c>
      <c r="B784" s="22" t="e">
        <f>IF($A784&lt;&gt;"",$E784*$F784,)</f>
        <v>#VALUE!</v>
      </c>
      <c r="C784" s="12" t="str">
        <f>IF($A784&lt;&gt;"",MINIFS(Merchant!$A:$A,Merchant!$C:$C,$G$2),)</f>
        <v/>
      </c>
      <c r="D784" s="12" t="s">
        <f>IF($A784&lt;&gt;"",$K784,)</f>
      </c>
      <c r="E784" s="12" t="str">
        <v/>
      </c>
      <c r="F784" s="11" t="str">
        <f>IF($A784&lt;&gt;"",MAXIFS(Token!$C:$C,Token!$A:$A,$D784),)</f>
        <v/>
      </c>
    </row>
    <row r="785">
      <c r="A785" s="32">
        <f>IF(IFERROR($H785,0)*$J785&gt;0,$L785/86400+DATE(1970,1,1)+IF($L785*1&gt;=$G$5,$G$6,0),)</f>
        <v>0</v>
      </c>
      <c r="B785" s="22" t="e">
        <f>IF($A785&lt;&gt;"",$E785*$F785,)</f>
        <v>#VALUE!</v>
      </c>
      <c r="C785" s="12" t="str">
        <f>IF($A785&lt;&gt;"",MINIFS(Merchant!$A:$A,Merchant!$C:$C,$G$2),)</f>
        <v/>
      </c>
      <c r="D785" s="12" t="s">
        <f>IF($A785&lt;&gt;"",$K785,)</f>
      </c>
      <c r="E785" s="12" t="str">
        <v/>
      </c>
      <c r="F785" s="11" t="str">
        <f>IF($A785&lt;&gt;"",MAXIFS(Token!$C:$C,Token!$A:$A,$D785),)</f>
        <v/>
      </c>
    </row>
    <row r="786">
      <c r="A786" s="32">
        <f>IF(IFERROR($H786,0)*$J786&gt;0,$L786/86400+DATE(1970,1,1)+IF($L786*1&gt;=$G$5,$G$6,0),)</f>
        <v>0</v>
      </c>
      <c r="B786" s="22" t="e">
        <f>IF($A786&lt;&gt;"",$E786*$F786,)</f>
        <v>#VALUE!</v>
      </c>
      <c r="C786" s="12" t="str">
        <f>IF($A786&lt;&gt;"",MINIFS(Merchant!$A:$A,Merchant!$C:$C,$G$2),)</f>
        <v/>
      </c>
      <c r="D786" s="12" t="s">
        <f>IF($A786&lt;&gt;"",$K786,)</f>
      </c>
      <c r="E786" s="12" t="str">
        <v/>
      </c>
      <c r="F786" s="11" t="str">
        <f>IF($A786&lt;&gt;"",MAXIFS(Token!$C:$C,Token!$A:$A,$D786),)</f>
        <v/>
      </c>
    </row>
    <row r="787">
      <c r="A787" s="32">
        <f>IF(IFERROR($H787,0)*$J787&gt;0,$L787/86400+DATE(1970,1,1)+IF($L787*1&gt;=$G$5,$G$6,0),)</f>
        <v>0</v>
      </c>
      <c r="B787" s="22" t="e">
        <f>IF($A787&lt;&gt;"",$E787*$F787,)</f>
        <v>#VALUE!</v>
      </c>
      <c r="C787" s="12" t="str">
        <f>IF($A787&lt;&gt;"",MINIFS(Merchant!$A:$A,Merchant!$C:$C,$G$2),)</f>
        <v/>
      </c>
      <c r="D787" s="12" t="s">
        <f>IF($A787&lt;&gt;"",$K787,)</f>
      </c>
      <c r="E787" s="12" t="str">
        <v/>
      </c>
      <c r="F787" s="11" t="str">
        <f>IF($A787&lt;&gt;"",MAXIFS(Token!$C:$C,Token!$A:$A,$D787),)</f>
        <v/>
      </c>
    </row>
    <row r="788">
      <c r="A788" s="32">
        <f>IF(IFERROR($H788,0)*$J788&gt;0,$L788/86400+DATE(1970,1,1)+IF($L788*1&gt;=$G$5,$G$6,0),)</f>
        <v>0</v>
      </c>
      <c r="B788" s="22" t="e">
        <f>IF($A788&lt;&gt;"",$E788*$F788,)</f>
        <v>#VALUE!</v>
      </c>
      <c r="C788" s="12" t="str">
        <f>IF($A788&lt;&gt;"",MINIFS(Merchant!$A:$A,Merchant!$C:$C,$G$2),)</f>
        <v/>
      </c>
      <c r="D788" s="12" t="s">
        <f>IF($A788&lt;&gt;"",$K788,)</f>
      </c>
      <c r="E788" s="12" t="str">
        <v/>
      </c>
      <c r="F788" s="11" t="str">
        <f>IF($A788&lt;&gt;"",MAXIFS(Token!$C:$C,Token!$A:$A,$D788),)</f>
        <v/>
      </c>
    </row>
    <row r="789">
      <c r="A789" s="32">
        <f>IF(IFERROR($H789,0)*$J789&gt;0,$L789/86400+DATE(1970,1,1)+IF($L789*1&gt;=$G$5,$G$6,0),)</f>
        <v>0</v>
      </c>
      <c r="B789" s="22" t="e">
        <f>IF($A789&lt;&gt;"",$E789*$F789,)</f>
        <v>#VALUE!</v>
      </c>
      <c r="C789" s="12" t="str">
        <f>IF($A789&lt;&gt;"",MINIFS(Merchant!$A:$A,Merchant!$C:$C,$G$2),)</f>
        <v/>
      </c>
      <c r="D789" s="12" t="s">
        <f>IF($A789&lt;&gt;"",$K789,)</f>
      </c>
      <c r="E789" s="12" t="str">
        <v/>
      </c>
      <c r="F789" s="11" t="str">
        <f>IF($A789&lt;&gt;"",MAXIFS(Token!$C:$C,Token!$A:$A,$D789),)</f>
        <v/>
      </c>
    </row>
    <row r="790">
      <c r="A790" s="32">
        <f>IF(IFERROR($H790,0)*$J790&gt;0,$L790/86400+DATE(1970,1,1)+IF($L790*1&gt;=$G$5,$G$6,0),)</f>
        <v>0</v>
      </c>
      <c r="B790" s="22" t="e">
        <f>IF($A790&lt;&gt;"",$E790*$F790,)</f>
        <v>#VALUE!</v>
      </c>
      <c r="C790" s="12" t="str">
        <f>IF($A790&lt;&gt;"",MINIFS(Merchant!$A:$A,Merchant!$C:$C,$G$2),)</f>
        <v/>
      </c>
      <c r="D790" s="12" t="s">
        <f>IF($A790&lt;&gt;"",$K790,)</f>
      </c>
      <c r="E790" s="12" t="str">
        <v/>
      </c>
      <c r="F790" s="11" t="str">
        <f>IF($A790&lt;&gt;"",MAXIFS(Token!$C:$C,Token!$A:$A,$D790),)</f>
        <v/>
      </c>
    </row>
    <row r="791">
      <c r="A791" s="32">
        <f>IF(IFERROR($H791,0)*$J791&gt;0,$L791/86400+DATE(1970,1,1)+IF($L791*1&gt;=$G$5,$G$6,0),)</f>
        <v>0</v>
      </c>
      <c r="B791" s="22" t="e">
        <f>IF($A791&lt;&gt;"",$E791*$F791,)</f>
        <v>#VALUE!</v>
      </c>
      <c r="C791" s="12" t="str">
        <f>IF($A791&lt;&gt;"",MINIFS(Merchant!$A:$A,Merchant!$C:$C,$G$2),)</f>
        <v/>
      </c>
      <c r="D791" s="12" t="s">
        <f>IF($A791&lt;&gt;"",$K791,)</f>
      </c>
      <c r="E791" s="12" t="str">
        <v/>
      </c>
      <c r="F791" s="11" t="str">
        <f>IF($A791&lt;&gt;"",MAXIFS(Token!$C:$C,Token!$A:$A,$D791),)</f>
        <v/>
      </c>
    </row>
    <row r="792">
      <c r="A792" s="32">
        <f>IF(IFERROR($H792,0)*$J792&gt;0,$L792/86400+DATE(1970,1,1)+IF($L792*1&gt;=$G$5,$G$6,0),)</f>
        <v>0</v>
      </c>
      <c r="B792" s="22" t="e">
        <f>IF($A792&lt;&gt;"",$E792*$F792,)</f>
        <v>#VALUE!</v>
      </c>
      <c r="C792" s="12" t="str">
        <f>IF($A792&lt;&gt;"",MINIFS(Merchant!$A:$A,Merchant!$C:$C,$G$2),)</f>
        <v/>
      </c>
      <c r="D792" s="12" t="s">
        <f>IF($A792&lt;&gt;"",$K792,)</f>
      </c>
      <c r="E792" s="12" t="str">
        <v/>
      </c>
      <c r="F792" s="11" t="str">
        <f>IF($A792&lt;&gt;"",MAXIFS(Token!$C:$C,Token!$A:$A,$D792),)</f>
        <v/>
      </c>
    </row>
    <row r="793">
      <c r="A793" s="32">
        <f>IF(IFERROR($H793,0)*$J793&gt;0,$L793/86400+DATE(1970,1,1)+IF($L793*1&gt;=$G$5,$G$6,0),)</f>
        <v>0</v>
      </c>
      <c r="B793" s="22" t="e">
        <f>IF($A793&lt;&gt;"",$E793*$F793,)</f>
        <v>#VALUE!</v>
      </c>
      <c r="C793" s="12" t="str">
        <f>IF($A793&lt;&gt;"",MINIFS(Merchant!$A:$A,Merchant!$C:$C,$G$2),)</f>
        <v/>
      </c>
      <c r="D793" s="12" t="s">
        <f>IF($A793&lt;&gt;"",$K793,)</f>
      </c>
      <c r="E793" s="12" t="str">
        <v/>
      </c>
      <c r="F793" s="11" t="str">
        <f>IF($A793&lt;&gt;"",MAXIFS(Token!$C:$C,Token!$A:$A,$D793),)</f>
        <v/>
      </c>
    </row>
    <row r="794">
      <c r="A794" s="32">
        <f>IF(IFERROR($H794,0)*$J794&gt;0,$L794/86400+DATE(1970,1,1)+IF($L794*1&gt;=$G$5,$G$6,0),)</f>
        <v>0</v>
      </c>
      <c r="B794" s="22" t="e">
        <f>IF($A794&lt;&gt;"",$E794*$F794,)</f>
        <v>#VALUE!</v>
      </c>
      <c r="C794" s="12" t="str">
        <f>IF($A794&lt;&gt;"",MINIFS(Merchant!$A:$A,Merchant!$C:$C,$G$2),)</f>
        <v/>
      </c>
      <c r="D794" s="12" t="s">
        <f>IF($A794&lt;&gt;"",$K794,)</f>
      </c>
      <c r="E794" s="12" t="str">
        <v/>
      </c>
      <c r="F794" s="11" t="str">
        <f>IF($A794&lt;&gt;"",MAXIFS(Token!$C:$C,Token!$A:$A,$D794),)</f>
        <v/>
      </c>
    </row>
    <row r="795">
      <c r="A795" s="32">
        <f>IF(IFERROR($H795,0)*$J795&gt;0,$L795/86400+DATE(1970,1,1)+IF($L795*1&gt;=$G$5,$G$6,0),)</f>
        <v>0</v>
      </c>
      <c r="B795" s="22" t="e">
        <f>IF($A795&lt;&gt;"",$E795*$F795,)</f>
        <v>#VALUE!</v>
      </c>
      <c r="C795" s="12" t="str">
        <f>IF($A795&lt;&gt;"",MINIFS(Merchant!$A:$A,Merchant!$C:$C,$G$2),)</f>
        <v/>
      </c>
      <c r="D795" s="12" t="s">
        <f>IF($A795&lt;&gt;"",$K795,)</f>
      </c>
      <c r="E795" s="12" t="str">
        <v/>
      </c>
      <c r="F795" s="11" t="str">
        <f>IF($A795&lt;&gt;"",MAXIFS(Token!$C:$C,Token!$A:$A,$D795),)</f>
        <v/>
      </c>
    </row>
    <row r="796">
      <c r="A796" s="32">
        <f>IF(IFERROR($H796,0)*$J796&gt;0,$L796/86400+DATE(1970,1,1)+IF($L796*1&gt;=$G$5,$G$6,0),)</f>
        <v>0</v>
      </c>
      <c r="B796" s="22" t="e">
        <f>IF($A796&lt;&gt;"",$E796*$F796,)</f>
        <v>#VALUE!</v>
      </c>
      <c r="C796" s="12" t="str">
        <f>IF($A796&lt;&gt;"",MINIFS(Merchant!$A:$A,Merchant!$C:$C,$G$2),)</f>
        <v/>
      </c>
      <c r="D796" s="12" t="s">
        <f>IF($A796&lt;&gt;"",$K796,)</f>
      </c>
      <c r="E796" s="12" t="str">
        <v/>
      </c>
      <c r="F796" s="11" t="str">
        <f>IF($A796&lt;&gt;"",MAXIFS(Token!$C:$C,Token!$A:$A,$D796),)</f>
        <v/>
      </c>
    </row>
    <row r="797">
      <c r="A797" s="32">
        <f>IF(IFERROR($H797,0)*$J797&gt;0,$L797/86400+DATE(1970,1,1)+IF($L797*1&gt;=$G$5,$G$6,0),)</f>
        <v>0</v>
      </c>
      <c r="B797" s="22" t="e">
        <f>IF($A797&lt;&gt;"",$E797*$F797,)</f>
        <v>#VALUE!</v>
      </c>
      <c r="C797" s="12" t="str">
        <f>IF($A797&lt;&gt;"",MINIFS(Merchant!$A:$A,Merchant!$C:$C,$G$2),)</f>
        <v/>
      </c>
      <c r="D797" s="12" t="s">
        <f>IF($A797&lt;&gt;"",$K797,)</f>
      </c>
      <c r="E797" s="12" t="str">
        <v/>
      </c>
      <c r="F797" s="11" t="str">
        <f>IF($A797&lt;&gt;"",MAXIFS(Token!$C:$C,Token!$A:$A,$D797),)</f>
        <v/>
      </c>
    </row>
    <row r="798">
      <c r="A798" s="32">
        <f>IF(IFERROR($H798,0)*$J798&gt;0,$L798/86400+DATE(1970,1,1)+IF($L798*1&gt;=$G$5,$G$6,0),)</f>
        <v>0</v>
      </c>
      <c r="B798" s="22" t="e">
        <f>IF($A798&lt;&gt;"",$E798*$F798,)</f>
        <v>#VALUE!</v>
      </c>
      <c r="C798" s="12" t="str">
        <f>IF($A798&lt;&gt;"",MINIFS(Merchant!$A:$A,Merchant!$C:$C,$G$2),)</f>
        <v/>
      </c>
      <c r="D798" s="12" t="s">
        <f>IF($A798&lt;&gt;"",$K798,)</f>
      </c>
      <c r="E798" s="12" t="str">
        <v/>
      </c>
      <c r="F798" s="11" t="str">
        <f>IF($A798&lt;&gt;"",MAXIFS(Token!$C:$C,Token!$A:$A,$D798),)</f>
        <v/>
      </c>
    </row>
    <row r="799">
      <c r="A799" s="32">
        <f>IF(IFERROR($H799,0)*$J799&gt;0,$L799/86400+DATE(1970,1,1)+IF($L799*1&gt;=$G$5,$G$6,0),)</f>
        <v>0</v>
      </c>
      <c r="B799" s="22" t="e">
        <f>IF($A799&lt;&gt;"",$E799*$F799,)</f>
        <v>#VALUE!</v>
      </c>
      <c r="C799" s="12" t="str">
        <f>IF($A799&lt;&gt;"",MINIFS(Merchant!$A:$A,Merchant!$C:$C,$G$2),)</f>
        <v/>
      </c>
      <c r="D799" s="12" t="s">
        <f>IF($A799&lt;&gt;"",$K799,)</f>
      </c>
      <c r="E799" s="12" t="str">
        <v/>
      </c>
      <c r="F799" s="11" t="str">
        <f>IF($A799&lt;&gt;"",MAXIFS(Token!$C:$C,Token!$A:$A,$D799),)</f>
        <v/>
      </c>
    </row>
    <row r="800">
      <c r="A800" s="32">
        <f>IF(IFERROR($H800,0)*$J800&gt;0,$L800/86400+DATE(1970,1,1)+IF($L800*1&gt;=$G$5,$G$6,0),)</f>
        <v>0</v>
      </c>
      <c r="B800" s="22" t="e">
        <f>IF($A800&lt;&gt;"",$E800*$F800,)</f>
        <v>#VALUE!</v>
      </c>
      <c r="C800" s="12" t="str">
        <f>IF($A800&lt;&gt;"",MINIFS(Merchant!$A:$A,Merchant!$C:$C,$G$2),)</f>
        <v/>
      </c>
      <c r="D800" s="12" t="s">
        <f>IF($A800&lt;&gt;"",$K800,)</f>
      </c>
      <c r="E800" s="12" t="str">
        <v/>
      </c>
      <c r="F800" s="11" t="str">
        <f>IF($A800&lt;&gt;"",MAXIFS(Token!$C:$C,Token!$A:$A,$D800),)</f>
        <v/>
      </c>
    </row>
    <row r="801">
      <c r="A801" s="32">
        <f>IF(IFERROR($H801,0)*$J801&gt;0,$L801/86400+DATE(1970,1,1)+IF($L801*1&gt;=$G$5,$G$6,0),)</f>
        <v>0</v>
      </c>
      <c r="B801" s="22" t="e">
        <f>IF($A801&lt;&gt;"",$E801*$F801,)</f>
        <v>#VALUE!</v>
      </c>
      <c r="C801" s="12" t="str">
        <f>IF($A801&lt;&gt;"",MINIFS(Merchant!$A:$A,Merchant!$C:$C,$G$2),)</f>
        <v/>
      </c>
      <c r="D801" s="12" t="s">
        <f>IF($A801&lt;&gt;"",$K801,)</f>
      </c>
      <c r="E801" s="12" t="str">
        <v/>
      </c>
      <c r="F801" s="11" t="str">
        <f>IF($A801&lt;&gt;"",MAXIFS(Token!$C:$C,Token!$A:$A,$D801),)</f>
        <v/>
      </c>
    </row>
    <row r="802">
      <c r="A802" s="32">
        <f>IF(IFERROR($H802,0)*$J802&gt;0,$L802/86400+DATE(1970,1,1)+IF($L802*1&gt;=$G$5,$G$6,0),)</f>
        <v>0</v>
      </c>
      <c r="B802" s="22" t="e">
        <f>IF($A802&lt;&gt;"",$E802*$F802,)</f>
        <v>#VALUE!</v>
      </c>
      <c r="C802" s="12" t="str">
        <f>IF($A802&lt;&gt;"",MINIFS(Merchant!$A:$A,Merchant!$C:$C,$G$2),)</f>
        <v/>
      </c>
      <c r="D802" s="12" t="s">
        <f>IF($A802&lt;&gt;"",$K802,)</f>
      </c>
      <c r="E802" s="12" t="str">
        <v/>
      </c>
      <c r="F802" s="11" t="str">
        <f>IF($A802&lt;&gt;"",MAXIFS(Token!$C:$C,Token!$A:$A,$D802),)</f>
        <v/>
      </c>
    </row>
    <row r="803">
      <c r="A803" s="32">
        <f>IF(IFERROR($H803,0)*$J803&gt;0,$L803/86400+DATE(1970,1,1)+IF($L803*1&gt;=$G$5,$G$6,0),)</f>
        <v>0</v>
      </c>
      <c r="B803" s="22" t="e">
        <f>IF($A803&lt;&gt;"",$E803*$F803,)</f>
        <v>#VALUE!</v>
      </c>
      <c r="C803" s="12" t="str">
        <f>IF($A803&lt;&gt;"",MINIFS(Merchant!$A:$A,Merchant!$C:$C,$G$2),)</f>
        <v/>
      </c>
      <c r="D803" s="12" t="s">
        <f>IF($A803&lt;&gt;"",$K803,)</f>
      </c>
      <c r="E803" s="12" t="str">
        <v/>
      </c>
      <c r="F803" s="11" t="str">
        <f>IF($A803&lt;&gt;"",MAXIFS(Token!$C:$C,Token!$A:$A,$D803),)</f>
        <v/>
      </c>
    </row>
    <row r="804">
      <c r="A804" s="32">
        <f>IF(IFERROR($H804,0)*$J804&gt;0,$L804/86400+DATE(1970,1,1)+IF($L804*1&gt;=$G$5,$G$6,0),)</f>
        <v>0</v>
      </c>
      <c r="B804" s="22" t="e">
        <f>IF($A804&lt;&gt;"",$E804*$F804,)</f>
        <v>#VALUE!</v>
      </c>
      <c r="C804" s="12" t="str">
        <f>IF($A804&lt;&gt;"",MINIFS(Merchant!$A:$A,Merchant!$C:$C,$G$2),)</f>
        <v/>
      </c>
      <c r="D804" s="12" t="s">
        <f>IF($A804&lt;&gt;"",$K804,)</f>
      </c>
      <c r="E804" s="12" t="str">
        <v/>
      </c>
      <c r="F804" s="11" t="str">
        <f>IF($A804&lt;&gt;"",MAXIFS(Token!$C:$C,Token!$A:$A,$D804),)</f>
        <v/>
      </c>
    </row>
    <row r="805">
      <c r="A805" s="32">
        <f>IF(IFERROR($H805,0)*$J805&gt;0,$L805/86400+DATE(1970,1,1)+IF($L805*1&gt;=$G$5,$G$6,0),)</f>
        <v>0</v>
      </c>
      <c r="B805" s="22" t="e">
        <f>IF($A805&lt;&gt;"",$E805*$F805,)</f>
        <v>#VALUE!</v>
      </c>
      <c r="C805" s="12" t="str">
        <f>IF($A805&lt;&gt;"",MINIFS(Merchant!$A:$A,Merchant!$C:$C,$G$2),)</f>
        <v/>
      </c>
      <c r="D805" s="12" t="s">
        <f>IF($A805&lt;&gt;"",$K805,)</f>
      </c>
      <c r="E805" s="12" t="str">
        <v/>
      </c>
      <c r="F805" s="11" t="str">
        <f>IF($A805&lt;&gt;"",MAXIFS(Token!$C:$C,Token!$A:$A,$D805),)</f>
        <v/>
      </c>
    </row>
    <row r="806">
      <c r="A806" s="32">
        <f>IF(IFERROR($H806,0)*$J806&gt;0,$L806/86400+DATE(1970,1,1)+IF($L806*1&gt;=$G$5,$G$6,0),)</f>
        <v>0</v>
      </c>
      <c r="B806" s="22" t="e">
        <f>IF($A806&lt;&gt;"",$E806*$F806,)</f>
        <v>#VALUE!</v>
      </c>
      <c r="C806" s="12" t="str">
        <f>IF($A806&lt;&gt;"",MINIFS(Merchant!$A:$A,Merchant!$C:$C,$G$2),)</f>
        <v/>
      </c>
      <c r="D806" s="12" t="s">
        <f>IF($A806&lt;&gt;"",$K806,)</f>
      </c>
      <c r="E806" s="12" t="str">
        <v/>
      </c>
      <c r="F806" s="11" t="str">
        <f>IF($A806&lt;&gt;"",MAXIFS(Token!$C:$C,Token!$A:$A,$D806),)</f>
        <v/>
      </c>
    </row>
    <row r="807">
      <c r="A807" s="32">
        <f>IF(IFERROR($H807,0)*$J807&gt;0,$L807/86400+DATE(1970,1,1)+IF($L807*1&gt;=$G$5,$G$6,0),)</f>
        <v>0</v>
      </c>
      <c r="B807" s="22" t="e">
        <f>IF($A807&lt;&gt;"",$E807*$F807,)</f>
        <v>#VALUE!</v>
      </c>
      <c r="C807" s="12" t="str">
        <f>IF($A807&lt;&gt;"",MINIFS(Merchant!$A:$A,Merchant!$C:$C,$G$2),)</f>
        <v/>
      </c>
      <c r="D807" s="12" t="s">
        <f>IF($A807&lt;&gt;"",$K807,)</f>
      </c>
      <c r="E807" s="12" t="str">
        <v/>
      </c>
      <c r="F807" s="11" t="str">
        <f>IF($A807&lt;&gt;"",MAXIFS(Token!$C:$C,Token!$A:$A,$D807),)</f>
        <v/>
      </c>
    </row>
    <row r="808">
      <c r="A808" s="32">
        <f>IF(IFERROR($H808,0)*$J808&gt;0,$L808/86400+DATE(1970,1,1)+IF($L808*1&gt;=$G$5,$G$6,0),)</f>
        <v>0</v>
      </c>
      <c r="B808" s="22" t="e">
        <f>IF($A808&lt;&gt;"",$E808*$F808,)</f>
        <v>#VALUE!</v>
      </c>
      <c r="C808" s="12" t="str">
        <f>IF($A808&lt;&gt;"",MINIFS(Merchant!$A:$A,Merchant!$C:$C,$G$2),)</f>
        <v/>
      </c>
      <c r="D808" s="12" t="s">
        <f>IF($A808&lt;&gt;"",$K808,)</f>
      </c>
      <c r="E808" s="12" t="str">
        <v/>
      </c>
      <c r="F808" s="11" t="str">
        <f>IF($A808&lt;&gt;"",MAXIFS(Token!$C:$C,Token!$A:$A,$D808),)</f>
        <v/>
      </c>
    </row>
    <row r="809">
      <c r="A809" s="32">
        <f>IF(IFERROR($H809,0)*$J809&gt;0,$L809/86400+DATE(1970,1,1)+IF($L809*1&gt;=$G$5,$G$6,0),)</f>
        <v>0</v>
      </c>
      <c r="B809" s="22" t="e">
        <f>IF($A809&lt;&gt;"",$E809*$F809,)</f>
        <v>#VALUE!</v>
      </c>
      <c r="C809" s="12" t="str">
        <f>IF($A809&lt;&gt;"",MINIFS(Merchant!$A:$A,Merchant!$C:$C,$G$2),)</f>
        <v/>
      </c>
      <c r="D809" s="12" t="s">
        <f>IF($A809&lt;&gt;"",$K809,)</f>
      </c>
      <c r="E809" s="12" t="str">
        <v/>
      </c>
      <c r="F809" s="11" t="str">
        <f>IF($A809&lt;&gt;"",MAXIFS(Token!$C:$C,Token!$A:$A,$D809),)</f>
        <v/>
      </c>
    </row>
    <row r="810">
      <c r="A810" s="32">
        <f>IF(IFERROR($H810,0)*$J810&gt;0,$L810/86400+DATE(1970,1,1)+IF($L810*1&gt;=$G$5,$G$6,0),)</f>
        <v>0</v>
      </c>
      <c r="B810" s="22" t="e">
        <f>IF($A810&lt;&gt;"",$E810*$F810,)</f>
        <v>#VALUE!</v>
      </c>
      <c r="C810" s="12" t="str">
        <f>IF($A810&lt;&gt;"",MINIFS(Merchant!$A:$A,Merchant!$C:$C,$G$2),)</f>
        <v/>
      </c>
      <c r="D810" s="12" t="s">
        <f>IF($A810&lt;&gt;"",$K810,)</f>
      </c>
      <c r="E810" s="12" t="str">
        <v/>
      </c>
      <c r="F810" s="11" t="str">
        <f>IF($A810&lt;&gt;"",MAXIFS(Token!$C:$C,Token!$A:$A,$D810),)</f>
        <v/>
      </c>
    </row>
    <row r="811">
      <c r="A811" s="32">
        <f>IF(IFERROR($H811,0)*$J811&gt;0,$L811/86400+DATE(1970,1,1)+IF($L811*1&gt;=$G$5,$G$6,0),)</f>
        <v>0</v>
      </c>
      <c r="B811" s="22" t="e">
        <f>IF($A811&lt;&gt;"",$E811*$F811,)</f>
        <v>#VALUE!</v>
      </c>
      <c r="C811" s="12" t="str">
        <f>IF($A811&lt;&gt;"",MINIFS(Merchant!$A:$A,Merchant!$C:$C,$G$2),)</f>
        <v/>
      </c>
      <c r="D811" s="12" t="s">
        <f>IF($A811&lt;&gt;"",$K811,)</f>
      </c>
      <c r="E811" s="12" t="str">
        <v/>
      </c>
      <c r="F811" s="11" t="str">
        <f>IF($A811&lt;&gt;"",MAXIFS(Token!$C:$C,Token!$A:$A,$D811),)</f>
        <v/>
      </c>
    </row>
    <row r="812">
      <c r="A812" s="32">
        <f>IF(IFERROR($H812,0)*$J812&gt;0,$L812/86400+DATE(1970,1,1)+IF($L812*1&gt;=$G$5,$G$6,0),)</f>
        <v>0</v>
      </c>
      <c r="B812" s="22" t="e">
        <f>IF($A812&lt;&gt;"",$E812*$F812,)</f>
        <v>#VALUE!</v>
      </c>
      <c r="C812" s="12" t="str">
        <f>IF($A812&lt;&gt;"",MINIFS(Merchant!$A:$A,Merchant!$C:$C,$G$2),)</f>
        <v/>
      </c>
      <c r="D812" s="12" t="s">
        <f>IF($A812&lt;&gt;"",$K812,)</f>
      </c>
      <c r="E812" s="12" t="str">
        <v/>
      </c>
      <c r="F812" s="11" t="str">
        <f>IF($A812&lt;&gt;"",MAXIFS(Token!$C:$C,Token!$A:$A,$D812),)</f>
        <v/>
      </c>
    </row>
    <row r="813">
      <c r="A813" s="32">
        <f>IF(IFERROR($H813,0)*$J813&gt;0,$L813/86400+DATE(1970,1,1)+IF($L813*1&gt;=$G$5,$G$6,0),)</f>
        <v>0</v>
      </c>
      <c r="B813" s="22" t="e">
        <f>IF($A813&lt;&gt;"",$E813*$F813,)</f>
        <v>#VALUE!</v>
      </c>
      <c r="C813" s="12" t="str">
        <f>IF($A813&lt;&gt;"",MINIFS(Merchant!$A:$A,Merchant!$C:$C,$G$2),)</f>
        <v/>
      </c>
      <c r="D813" s="12" t="s">
        <f>IF($A813&lt;&gt;"",$K813,)</f>
      </c>
      <c r="E813" s="12" t="str">
        <v/>
      </c>
      <c r="F813" s="11" t="str">
        <f>IF($A813&lt;&gt;"",MAXIFS(Token!$C:$C,Token!$A:$A,$D813),)</f>
        <v/>
      </c>
    </row>
    <row r="814">
      <c r="A814" s="32">
        <f>IF(IFERROR($H814,0)*$J814&gt;0,$L814/86400+DATE(1970,1,1)+IF($L814*1&gt;=$G$5,$G$6,0),)</f>
        <v>0</v>
      </c>
      <c r="B814" s="22" t="e">
        <f>IF($A814&lt;&gt;"",$E814*$F814,)</f>
        <v>#VALUE!</v>
      </c>
      <c r="C814" s="12" t="str">
        <f>IF($A814&lt;&gt;"",MINIFS(Merchant!$A:$A,Merchant!$C:$C,$G$2),)</f>
        <v/>
      </c>
      <c r="D814" s="12" t="s">
        <f>IF($A814&lt;&gt;"",$K814,)</f>
      </c>
      <c r="E814" s="12" t="str">
        <v/>
      </c>
      <c r="F814" s="11" t="str">
        <f>IF($A814&lt;&gt;"",MAXIFS(Token!$C:$C,Token!$A:$A,$D814),)</f>
        <v/>
      </c>
    </row>
    <row r="815">
      <c r="A815" s="32">
        <f>IF(IFERROR($H815,0)*$J815&gt;0,$L815/86400+DATE(1970,1,1)+IF($L815*1&gt;=$G$5,$G$6,0),)</f>
        <v>0</v>
      </c>
      <c r="B815" s="22" t="e">
        <f>IF($A815&lt;&gt;"",$E815*$F815,)</f>
        <v>#VALUE!</v>
      </c>
      <c r="C815" s="12" t="str">
        <f>IF($A815&lt;&gt;"",MINIFS(Merchant!$A:$A,Merchant!$C:$C,$G$2),)</f>
        <v/>
      </c>
      <c r="D815" s="12" t="s">
        <f>IF($A815&lt;&gt;"",$K815,)</f>
      </c>
      <c r="E815" s="12" t="str">
        <v/>
      </c>
      <c r="F815" s="11" t="str">
        <f>IF($A815&lt;&gt;"",MAXIFS(Token!$C:$C,Token!$A:$A,$D815),)</f>
        <v/>
      </c>
    </row>
    <row r="816">
      <c r="A816" s="32">
        <f>IF(IFERROR($H816,0)*$J816&gt;0,$L816/86400+DATE(1970,1,1)+IF($L816*1&gt;=$G$5,$G$6,0),)</f>
        <v>0</v>
      </c>
      <c r="B816" s="22" t="e">
        <f>IF($A816&lt;&gt;"",$E816*$F816,)</f>
        <v>#VALUE!</v>
      </c>
      <c r="C816" s="12" t="str">
        <f>IF($A816&lt;&gt;"",MINIFS(Merchant!$A:$A,Merchant!$C:$C,$G$2),)</f>
        <v/>
      </c>
      <c r="D816" s="12" t="s">
        <f>IF($A816&lt;&gt;"",$K816,)</f>
      </c>
      <c r="E816" s="12" t="str">
        <v/>
      </c>
      <c r="F816" s="11" t="str">
        <f>IF($A816&lt;&gt;"",MAXIFS(Token!$C:$C,Token!$A:$A,$D816),)</f>
        <v/>
      </c>
    </row>
    <row r="817">
      <c r="A817" s="32">
        <f>IF(IFERROR($H817,0)*$J817&gt;0,$L817/86400+DATE(1970,1,1)+IF($L817*1&gt;=$G$5,$G$6,0),)</f>
        <v>0</v>
      </c>
      <c r="B817" s="22" t="e">
        <f>IF($A817&lt;&gt;"",$E817*$F817,)</f>
        <v>#VALUE!</v>
      </c>
      <c r="C817" s="12" t="str">
        <f>IF($A817&lt;&gt;"",MINIFS(Merchant!$A:$A,Merchant!$C:$C,$G$2),)</f>
        <v/>
      </c>
      <c r="D817" s="12" t="s">
        <f>IF($A817&lt;&gt;"",$K817,)</f>
      </c>
      <c r="E817" s="12" t="str">
        <v/>
      </c>
      <c r="F817" s="11" t="str">
        <f>IF($A817&lt;&gt;"",MAXIFS(Token!$C:$C,Token!$A:$A,$D817),)</f>
        <v/>
      </c>
    </row>
    <row r="818">
      <c r="A818" s="32">
        <f>IF(IFERROR($H818,0)*$J818&gt;0,$L818/86400+DATE(1970,1,1)+IF($L818*1&gt;=$G$5,$G$6,0),)</f>
        <v>0</v>
      </c>
      <c r="B818" s="22" t="e">
        <f>IF($A818&lt;&gt;"",$E818*$F818,)</f>
        <v>#VALUE!</v>
      </c>
      <c r="C818" s="12" t="str">
        <f>IF($A818&lt;&gt;"",MINIFS(Merchant!$A:$A,Merchant!$C:$C,$G$2),)</f>
        <v/>
      </c>
      <c r="D818" s="12" t="s">
        <f>IF($A818&lt;&gt;"",$K818,)</f>
      </c>
      <c r="E818" s="12" t="str">
        <v/>
      </c>
      <c r="F818" s="11" t="str">
        <f>IF($A818&lt;&gt;"",MAXIFS(Token!$C:$C,Token!$A:$A,$D818),)</f>
        <v/>
      </c>
    </row>
    <row r="819">
      <c r="A819" s="32">
        <f>IF(IFERROR($H819,0)*$J819&gt;0,$L819/86400+DATE(1970,1,1)+IF($L819*1&gt;=$G$5,$G$6,0),)</f>
        <v>0</v>
      </c>
      <c r="B819" s="22" t="e">
        <f>IF($A819&lt;&gt;"",$E819*$F819,)</f>
        <v>#VALUE!</v>
      </c>
      <c r="C819" s="12" t="str">
        <f>IF($A819&lt;&gt;"",MINIFS(Merchant!$A:$A,Merchant!$C:$C,$G$2),)</f>
        <v/>
      </c>
      <c r="D819" s="12" t="s">
        <f>IF($A819&lt;&gt;"",$K819,)</f>
      </c>
      <c r="E819" s="12" t="str">
        <v/>
      </c>
      <c r="F819" s="11" t="str">
        <f>IF($A819&lt;&gt;"",MAXIFS(Token!$C:$C,Token!$A:$A,$D819),)</f>
        <v/>
      </c>
    </row>
    <row r="820">
      <c r="A820" s="32">
        <f>IF(IFERROR($H820,0)*$J820&gt;0,$L820/86400+DATE(1970,1,1)+IF($L820*1&gt;=$G$5,$G$6,0),)</f>
        <v>0</v>
      </c>
      <c r="B820" s="22" t="e">
        <f>IF($A820&lt;&gt;"",$E820*$F820,)</f>
        <v>#VALUE!</v>
      </c>
      <c r="C820" s="12" t="str">
        <f>IF($A820&lt;&gt;"",MINIFS(Merchant!$A:$A,Merchant!$C:$C,$G$2),)</f>
        <v/>
      </c>
      <c r="D820" s="12" t="s">
        <f>IF($A820&lt;&gt;"",$K820,)</f>
      </c>
      <c r="E820" s="12" t="str">
        <v/>
      </c>
      <c r="F820" s="11" t="str">
        <f>IF($A820&lt;&gt;"",MAXIFS(Token!$C:$C,Token!$A:$A,$D820),)</f>
        <v/>
      </c>
    </row>
    <row r="821">
      <c r="A821" s="32">
        <f>IF(IFERROR($H821,0)*$J821&gt;0,$L821/86400+DATE(1970,1,1)+IF($L821*1&gt;=$G$5,$G$6,0),)</f>
        <v>0</v>
      </c>
      <c r="B821" s="22" t="e">
        <f>IF($A821&lt;&gt;"",$E821*$F821,)</f>
        <v>#VALUE!</v>
      </c>
      <c r="C821" s="12" t="str">
        <f>IF($A821&lt;&gt;"",MINIFS(Merchant!$A:$A,Merchant!$C:$C,$G$2),)</f>
        <v/>
      </c>
      <c r="D821" s="12" t="s">
        <f>IF($A821&lt;&gt;"",$K821,)</f>
      </c>
      <c r="E821" s="12" t="str">
        <v/>
      </c>
      <c r="F821" s="11" t="str">
        <f>IF($A821&lt;&gt;"",MAXIFS(Token!$C:$C,Token!$A:$A,$D821),)</f>
        <v/>
      </c>
    </row>
    <row r="822">
      <c r="A822" s="32">
        <f>IF(IFERROR($H822,0)*$J822&gt;0,$L822/86400+DATE(1970,1,1)+IF($L822*1&gt;=$G$5,$G$6,0),)</f>
        <v>0</v>
      </c>
      <c r="B822" s="22" t="e">
        <f>IF($A822&lt;&gt;"",$E822*$F822,)</f>
        <v>#VALUE!</v>
      </c>
      <c r="C822" s="12" t="str">
        <f>IF($A822&lt;&gt;"",MINIFS(Merchant!$A:$A,Merchant!$C:$C,$G$2),)</f>
        <v/>
      </c>
      <c r="D822" s="12" t="s">
        <f>IF($A822&lt;&gt;"",$K822,)</f>
      </c>
      <c r="E822" s="12" t="str">
        <v/>
      </c>
      <c r="F822" s="11" t="str">
        <f>IF($A822&lt;&gt;"",MAXIFS(Token!$C:$C,Token!$A:$A,$D822),)</f>
        <v/>
      </c>
    </row>
    <row r="823">
      <c r="A823" s="32">
        <f>IF(IFERROR($H823,0)*$J823&gt;0,$L823/86400+DATE(1970,1,1)+IF($L823*1&gt;=$G$5,$G$6,0),)</f>
        <v>0</v>
      </c>
      <c r="B823" s="22" t="e">
        <f>IF($A823&lt;&gt;"",$E823*$F823,)</f>
        <v>#VALUE!</v>
      </c>
      <c r="C823" s="12" t="str">
        <f>IF($A823&lt;&gt;"",MINIFS(Merchant!$A:$A,Merchant!$C:$C,$G$2),)</f>
        <v/>
      </c>
      <c r="D823" s="12" t="s">
        <f>IF($A823&lt;&gt;"",$K823,)</f>
      </c>
      <c r="E823" s="12" t="str">
        <v/>
      </c>
      <c r="F823" s="11" t="str">
        <f>IF($A823&lt;&gt;"",MAXIFS(Token!$C:$C,Token!$A:$A,$D823),)</f>
        <v/>
      </c>
    </row>
    <row r="824">
      <c r="A824" s="32">
        <f>IF(IFERROR($H824,0)*$J824&gt;0,$L824/86400+DATE(1970,1,1)+IF($L824*1&gt;=$G$5,$G$6,0),)</f>
        <v>0</v>
      </c>
      <c r="B824" s="22" t="e">
        <f>IF($A824&lt;&gt;"",$E824*$F824,)</f>
        <v>#VALUE!</v>
      </c>
      <c r="C824" s="12" t="str">
        <f>IF($A824&lt;&gt;"",MINIFS(Merchant!$A:$A,Merchant!$C:$C,$G$2),)</f>
        <v/>
      </c>
      <c r="D824" s="12" t="s">
        <f>IF($A824&lt;&gt;"",$K824,)</f>
      </c>
      <c r="E824" s="12" t="str">
        <v/>
      </c>
      <c r="F824" s="11" t="str">
        <f>IF($A824&lt;&gt;"",MAXIFS(Token!$C:$C,Token!$A:$A,$D824),)</f>
        <v/>
      </c>
    </row>
    <row r="825">
      <c r="A825" s="32">
        <f>IF(IFERROR($H825,0)*$J825&gt;0,$L825/86400+DATE(1970,1,1)+IF($L825*1&gt;=$G$5,$G$6,0),)</f>
        <v>0</v>
      </c>
      <c r="B825" s="22" t="e">
        <f>IF($A825&lt;&gt;"",$E825*$F825,)</f>
        <v>#VALUE!</v>
      </c>
      <c r="C825" s="12" t="str">
        <f>IF($A825&lt;&gt;"",MINIFS(Merchant!$A:$A,Merchant!$C:$C,$G$2),)</f>
        <v/>
      </c>
      <c r="D825" s="12" t="s">
        <f>IF($A825&lt;&gt;"",$K825,)</f>
      </c>
      <c r="E825" s="12" t="str">
        <v/>
      </c>
      <c r="F825" s="11" t="str">
        <f>IF($A825&lt;&gt;"",MAXIFS(Token!$C:$C,Token!$A:$A,$D825),)</f>
        <v/>
      </c>
    </row>
    <row r="826">
      <c r="A826" s="32">
        <f>IF(IFERROR($H826,0)*$J826&gt;0,$L826/86400+DATE(1970,1,1)+IF($L826*1&gt;=$G$5,$G$6,0),)</f>
        <v>0</v>
      </c>
      <c r="B826" s="22" t="e">
        <f>IF($A826&lt;&gt;"",$E826*$F826,)</f>
        <v>#VALUE!</v>
      </c>
      <c r="C826" s="12" t="str">
        <f>IF($A826&lt;&gt;"",MINIFS(Merchant!$A:$A,Merchant!$C:$C,$G$2),)</f>
        <v/>
      </c>
      <c r="D826" s="12" t="s">
        <f>IF($A826&lt;&gt;"",$K826,)</f>
      </c>
      <c r="E826" s="12" t="str">
        <v/>
      </c>
      <c r="F826" s="11" t="str">
        <f>IF($A826&lt;&gt;"",MAXIFS(Token!$C:$C,Token!$A:$A,$D826),)</f>
        <v/>
      </c>
    </row>
    <row r="827">
      <c r="A827" s="32">
        <f>IF(IFERROR($H827,0)*$J827&gt;0,$L827/86400+DATE(1970,1,1)+IF($L827*1&gt;=$G$5,$G$6,0),)</f>
        <v>0</v>
      </c>
      <c r="B827" s="22" t="e">
        <f>IF($A827&lt;&gt;"",$E827*$F827,)</f>
        <v>#VALUE!</v>
      </c>
      <c r="C827" s="12" t="str">
        <f>IF($A827&lt;&gt;"",MINIFS(Merchant!$A:$A,Merchant!$C:$C,$G$2),)</f>
        <v/>
      </c>
      <c r="D827" s="12" t="s">
        <f>IF($A827&lt;&gt;"",$K827,)</f>
      </c>
      <c r="E827" s="12" t="str">
        <v/>
      </c>
      <c r="F827" s="11" t="str">
        <f>IF($A827&lt;&gt;"",MAXIFS(Token!$C:$C,Token!$A:$A,$D827),)</f>
        <v/>
      </c>
    </row>
    <row r="828">
      <c r="A828" s="32">
        <f>IF(IFERROR($H828,0)*$J828&gt;0,$L828/86400+DATE(1970,1,1)+IF($L828*1&gt;=$G$5,$G$6,0),)</f>
        <v>0</v>
      </c>
      <c r="B828" s="22" t="e">
        <f>IF($A828&lt;&gt;"",$E828*$F828,)</f>
        <v>#VALUE!</v>
      </c>
      <c r="C828" s="12" t="str">
        <f>IF($A828&lt;&gt;"",MINIFS(Merchant!$A:$A,Merchant!$C:$C,$G$2),)</f>
        <v/>
      </c>
      <c r="D828" s="12" t="s">
        <f>IF($A828&lt;&gt;"",$K828,)</f>
      </c>
      <c r="E828" s="12" t="str">
        <v/>
      </c>
      <c r="F828" s="11" t="str">
        <f>IF($A828&lt;&gt;"",MAXIFS(Token!$C:$C,Token!$A:$A,$D828),)</f>
        <v/>
      </c>
    </row>
    <row r="829">
      <c r="A829" s="32">
        <f>IF(IFERROR($H829,0)*$J829&gt;0,$L829/86400+DATE(1970,1,1)+IF($L829*1&gt;=$G$5,$G$6,0),)</f>
        <v>0</v>
      </c>
      <c r="B829" s="22" t="e">
        <f>IF($A829&lt;&gt;"",$E829*$F829,)</f>
        <v>#VALUE!</v>
      </c>
      <c r="C829" s="12" t="str">
        <f>IF($A829&lt;&gt;"",MINIFS(Merchant!$A:$A,Merchant!$C:$C,$G$2),)</f>
        <v/>
      </c>
      <c r="D829" s="12" t="s">
        <f>IF($A829&lt;&gt;"",$K829,)</f>
      </c>
      <c r="E829" s="12" t="str">
        <v/>
      </c>
      <c r="F829" s="11" t="str">
        <f>IF($A829&lt;&gt;"",MAXIFS(Token!$C:$C,Token!$A:$A,$D829),)</f>
        <v/>
      </c>
    </row>
    <row r="830">
      <c r="A830" s="32">
        <f>IF(IFERROR($H830,0)*$J830&gt;0,$L830/86400+DATE(1970,1,1)+IF($L830*1&gt;=$G$5,$G$6,0),)</f>
        <v>0</v>
      </c>
      <c r="B830" s="22" t="e">
        <f>IF($A830&lt;&gt;"",$E830*$F830,)</f>
        <v>#VALUE!</v>
      </c>
      <c r="C830" s="12" t="str">
        <f>IF($A830&lt;&gt;"",MINIFS(Merchant!$A:$A,Merchant!$C:$C,$G$2),)</f>
        <v/>
      </c>
      <c r="D830" s="12" t="s">
        <f>IF($A830&lt;&gt;"",$K830,)</f>
      </c>
      <c r="E830" s="12" t="str">
        <v/>
      </c>
      <c r="F830" s="11" t="str">
        <f>IF($A830&lt;&gt;"",MAXIFS(Token!$C:$C,Token!$A:$A,$D830),)</f>
        <v/>
      </c>
    </row>
    <row r="831">
      <c r="A831" s="32">
        <f>IF(IFERROR($H831,0)*$J831&gt;0,$L831/86400+DATE(1970,1,1)+IF($L831*1&gt;=$G$5,$G$6,0),)</f>
        <v>0</v>
      </c>
      <c r="B831" s="22" t="e">
        <f>IF($A831&lt;&gt;"",$E831*$F831,)</f>
        <v>#VALUE!</v>
      </c>
      <c r="C831" s="12" t="str">
        <f>IF($A831&lt;&gt;"",MINIFS(Merchant!$A:$A,Merchant!$C:$C,$G$2),)</f>
        <v/>
      </c>
      <c r="D831" s="12" t="s">
        <f>IF($A831&lt;&gt;"",$K831,)</f>
      </c>
      <c r="E831" s="12" t="str">
        <v/>
      </c>
      <c r="F831" s="11" t="str">
        <f>IF($A831&lt;&gt;"",MAXIFS(Token!$C:$C,Token!$A:$A,$D831),)</f>
        <v/>
      </c>
    </row>
    <row r="832">
      <c r="A832" s="32">
        <f>IF(IFERROR($H832,0)*$J832&gt;0,$L832/86400+DATE(1970,1,1)+IF($L832*1&gt;=$G$5,$G$6,0),)</f>
        <v>0</v>
      </c>
      <c r="B832" s="22" t="e">
        <f>IF($A832&lt;&gt;"",$E832*$F832,)</f>
        <v>#VALUE!</v>
      </c>
      <c r="C832" s="12" t="str">
        <f>IF($A832&lt;&gt;"",MINIFS(Merchant!$A:$A,Merchant!$C:$C,$G$2),)</f>
        <v/>
      </c>
      <c r="D832" s="12" t="s">
        <f>IF($A832&lt;&gt;"",$K832,)</f>
      </c>
      <c r="E832" s="12" t="str">
        <v/>
      </c>
      <c r="F832" s="11" t="str">
        <f>IF($A832&lt;&gt;"",MAXIFS(Token!$C:$C,Token!$A:$A,$D832),)</f>
        <v/>
      </c>
    </row>
    <row r="833">
      <c r="A833" s="32">
        <f>IF(IFERROR($H833,0)*$J833&gt;0,$L833/86400+DATE(1970,1,1)+IF($L833*1&gt;=$G$5,$G$6,0),)</f>
        <v>0</v>
      </c>
      <c r="B833" s="22" t="e">
        <f>IF($A833&lt;&gt;"",$E833*$F833,)</f>
        <v>#VALUE!</v>
      </c>
      <c r="C833" s="12" t="str">
        <f>IF($A833&lt;&gt;"",MINIFS(Merchant!$A:$A,Merchant!$C:$C,$G$2),)</f>
        <v/>
      </c>
      <c r="D833" s="12" t="s">
        <f>IF($A833&lt;&gt;"",$K833,)</f>
      </c>
      <c r="E833" s="12" t="str">
        <v/>
      </c>
      <c r="F833" s="11" t="str">
        <f>IF($A833&lt;&gt;"",MAXIFS(Token!$C:$C,Token!$A:$A,$D833),)</f>
        <v/>
      </c>
    </row>
    <row r="834">
      <c r="A834" s="32">
        <f>IF(IFERROR($H834,0)*$J834&gt;0,$L834/86400+DATE(1970,1,1)+IF($L834*1&gt;=$G$5,$G$6,0),)</f>
        <v>0</v>
      </c>
      <c r="B834" s="22" t="e">
        <f>IF($A834&lt;&gt;"",$E834*$F834,)</f>
        <v>#VALUE!</v>
      </c>
      <c r="C834" s="12" t="str">
        <f>IF($A834&lt;&gt;"",MINIFS(Merchant!$A:$A,Merchant!$C:$C,$G$2),)</f>
        <v/>
      </c>
      <c r="D834" s="12" t="s">
        <f>IF($A834&lt;&gt;"",$K834,)</f>
      </c>
      <c r="E834" s="12" t="str">
        <v/>
      </c>
      <c r="F834" s="11" t="str">
        <f>IF($A834&lt;&gt;"",MAXIFS(Token!$C:$C,Token!$A:$A,$D834),)</f>
        <v/>
      </c>
    </row>
    <row r="835">
      <c r="A835" s="32">
        <f>IF(IFERROR($H835,0)*$J835&gt;0,$L835/86400+DATE(1970,1,1)+IF($L835*1&gt;=$G$5,$G$6,0),)</f>
        <v>0</v>
      </c>
      <c r="B835" s="22" t="e">
        <f>IF($A835&lt;&gt;"",$E835*$F835,)</f>
        <v>#VALUE!</v>
      </c>
      <c r="C835" s="12" t="str">
        <f>IF($A835&lt;&gt;"",MINIFS(Merchant!$A:$A,Merchant!$C:$C,$G$2),)</f>
        <v/>
      </c>
      <c r="D835" s="12" t="s">
        <f>IF($A835&lt;&gt;"",$K835,)</f>
      </c>
      <c r="E835" s="12" t="str">
        <v/>
      </c>
      <c r="F835" s="11" t="str">
        <f>IF($A835&lt;&gt;"",MAXIFS(Token!$C:$C,Token!$A:$A,$D835),)</f>
        <v/>
      </c>
    </row>
    <row r="836">
      <c r="A836" s="32">
        <f>IF(IFERROR($H836,0)*$J836&gt;0,$L836/86400+DATE(1970,1,1)+IF($L836*1&gt;=$G$5,$G$6,0),)</f>
        <v>0</v>
      </c>
      <c r="B836" s="22" t="e">
        <f>IF($A836&lt;&gt;"",$E836*$F836,)</f>
        <v>#VALUE!</v>
      </c>
      <c r="C836" s="12" t="str">
        <f>IF($A836&lt;&gt;"",MINIFS(Merchant!$A:$A,Merchant!$C:$C,$G$2),)</f>
        <v/>
      </c>
      <c r="D836" s="12" t="s">
        <f>IF($A836&lt;&gt;"",$K836,)</f>
      </c>
      <c r="E836" s="12" t="str">
        <v/>
      </c>
      <c r="F836" s="11" t="str">
        <f>IF($A836&lt;&gt;"",MAXIFS(Token!$C:$C,Token!$A:$A,$D836),)</f>
        <v/>
      </c>
    </row>
    <row r="837">
      <c r="A837" s="32">
        <f>IF(IFERROR($H837,0)*$J837&gt;0,$L837/86400+DATE(1970,1,1)+IF($L837*1&gt;=$G$5,$G$6,0),)</f>
        <v>0</v>
      </c>
      <c r="B837" s="22" t="e">
        <f>IF($A837&lt;&gt;"",$E837*$F837,)</f>
        <v>#VALUE!</v>
      </c>
      <c r="C837" s="12" t="str">
        <f>IF($A837&lt;&gt;"",MINIFS(Merchant!$A:$A,Merchant!$C:$C,$G$2),)</f>
        <v/>
      </c>
      <c r="D837" s="12" t="s">
        <f>IF($A837&lt;&gt;"",$K837,)</f>
      </c>
      <c r="E837" s="12" t="str">
        <v/>
      </c>
      <c r="F837" s="11" t="str">
        <f>IF($A837&lt;&gt;"",MAXIFS(Token!$C:$C,Token!$A:$A,$D837),)</f>
        <v/>
      </c>
    </row>
    <row r="838">
      <c r="A838" s="32">
        <f>IF(IFERROR($H838,0)*$J838&gt;0,$L838/86400+DATE(1970,1,1)+IF($L838*1&gt;=$G$5,$G$6,0),)</f>
        <v>0</v>
      </c>
      <c r="B838" s="22" t="e">
        <f>IF($A838&lt;&gt;"",$E838*$F838,)</f>
        <v>#VALUE!</v>
      </c>
      <c r="C838" s="12" t="str">
        <f>IF($A838&lt;&gt;"",MINIFS(Merchant!$A:$A,Merchant!$C:$C,$G$2),)</f>
        <v/>
      </c>
      <c r="D838" s="12" t="s">
        <f>IF($A838&lt;&gt;"",$K838,)</f>
      </c>
      <c r="E838" s="12" t="str">
        <v/>
      </c>
      <c r="F838" s="11" t="str">
        <f>IF($A838&lt;&gt;"",MAXIFS(Token!$C:$C,Token!$A:$A,$D838),)</f>
        <v/>
      </c>
    </row>
    <row r="839">
      <c r="A839" s="32">
        <f>IF(IFERROR($H839,0)*$J839&gt;0,$L839/86400+DATE(1970,1,1)+IF($L839*1&gt;=$G$5,$G$6,0),)</f>
        <v>0</v>
      </c>
      <c r="B839" s="22" t="e">
        <f>IF($A839&lt;&gt;"",$E839*$F839,)</f>
        <v>#VALUE!</v>
      </c>
      <c r="C839" s="12" t="str">
        <f>IF($A839&lt;&gt;"",MINIFS(Merchant!$A:$A,Merchant!$C:$C,$G$2),)</f>
        <v/>
      </c>
      <c r="D839" s="12" t="s">
        <f>IF($A839&lt;&gt;"",$K839,)</f>
      </c>
      <c r="E839" s="12" t="str">
        <v/>
      </c>
      <c r="F839" s="11" t="str">
        <f>IF($A839&lt;&gt;"",MAXIFS(Token!$C:$C,Token!$A:$A,$D839),)</f>
        <v/>
      </c>
    </row>
    <row r="840">
      <c r="A840" s="32">
        <f>IF(IFERROR($H840,0)*$J840&gt;0,$L840/86400+DATE(1970,1,1)+IF($L840*1&gt;=$G$5,$G$6,0),)</f>
        <v>0</v>
      </c>
      <c r="B840" s="22" t="e">
        <f>IF($A840&lt;&gt;"",$E840*$F840,)</f>
        <v>#VALUE!</v>
      </c>
      <c r="C840" s="12" t="str">
        <f>IF($A840&lt;&gt;"",MINIFS(Merchant!$A:$A,Merchant!$C:$C,$G$2),)</f>
        <v/>
      </c>
      <c r="D840" s="12" t="s">
        <f>IF($A840&lt;&gt;"",$K840,)</f>
      </c>
      <c r="E840" s="12" t="str">
        <v/>
      </c>
      <c r="F840" s="11" t="str">
        <f>IF($A840&lt;&gt;"",MAXIFS(Token!$C:$C,Token!$A:$A,$D840),)</f>
        <v/>
      </c>
    </row>
    <row r="841">
      <c r="A841" s="32">
        <f>IF(IFERROR($H841,0)*$J841&gt;0,$L841/86400+DATE(1970,1,1)+IF($L841*1&gt;=$G$5,$G$6,0),)</f>
        <v>0</v>
      </c>
      <c r="B841" s="22" t="e">
        <f>IF($A841&lt;&gt;"",$E841*$F841,)</f>
        <v>#VALUE!</v>
      </c>
      <c r="C841" s="12" t="str">
        <f>IF($A841&lt;&gt;"",MINIFS(Merchant!$A:$A,Merchant!$C:$C,$G$2),)</f>
        <v/>
      </c>
      <c r="D841" s="12" t="s">
        <f>IF($A841&lt;&gt;"",$K841,)</f>
      </c>
      <c r="E841" s="12" t="str">
        <v/>
      </c>
      <c r="F841" s="11" t="str">
        <f>IF($A841&lt;&gt;"",MAXIFS(Token!$C:$C,Token!$A:$A,$D841),)</f>
        <v/>
      </c>
    </row>
    <row r="842">
      <c r="A842" s="32">
        <f>IF(IFERROR($H842,0)*$J842&gt;0,$L842/86400+DATE(1970,1,1)+IF($L842*1&gt;=$G$5,$G$6,0),)</f>
        <v>0</v>
      </c>
      <c r="B842" s="22" t="e">
        <f>IF($A842&lt;&gt;"",$E842*$F842,)</f>
        <v>#VALUE!</v>
      </c>
      <c r="C842" s="12" t="str">
        <f>IF($A842&lt;&gt;"",MINIFS(Merchant!$A:$A,Merchant!$C:$C,$G$2),)</f>
        <v/>
      </c>
      <c r="D842" s="12" t="s">
        <f>IF($A842&lt;&gt;"",$K842,)</f>
      </c>
      <c r="E842" s="12" t="str">
        <v/>
      </c>
      <c r="F842" s="11" t="str">
        <f>IF($A842&lt;&gt;"",MAXIFS(Token!$C:$C,Token!$A:$A,$D842),)</f>
        <v/>
      </c>
    </row>
    <row r="843">
      <c r="A843" s="32">
        <f>IF(IFERROR($H843,0)*$J843&gt;0,$L843/86400+DATE(1970,1,1)+IF($L843*1&gt;=$G$5,$G$6,0),)</f>
        <v>0</v>
      </c>
      <c r="B843" s="22" t="e">
        <f>IF($A843&lt;&gt;"",$E843*$F843,)</f>
        <v>#VALUE!</v>
      </c>
      <c r="C843" s="12" t="str">
        <f>IF($A843&lt;&gt;"",MINIFS(Merchant!$A:$A,Merchant!$C:$C,$G$2),)</f>
        <v/>
      </c>
      <c r="D843" s="12" t="s">
        <f>IF($A843&lt;&gt;"",$K843,)</f>
      </c>
      <c r="E843" s="12" t="str">
        <v/>
      </c>
      <c r="F843" s="11" t="str">
        <f>IF($A843&lt;&gt;"",MAXIFS(Token!$C:$C,Token!$A:$A,$D843),)</f>
        <v/>
      </c>
    </row>
    <row r="844">
      <c r="A844" s="32">
        <f>IF(IFERROR($H844,0)*$J844&gt;0,$L844/86400+DATE(1970,1,1)+IF($L844*1&gt;=$G$5,$G$6,0),)</f>
        <v>0</v>
      </c>
      <c r="B844" s="22" t="e">
        <f>IF($A844&lt;&gt;"",$E844*$F844,)</f>
        <v>#VALUE!</v>
      </c>
      <c r="C844" s="12" t="str">
        <f>IF($A844&lt;&gt;"",MINIFS(Merchant!$A:$A,Merchant!$C:$C,$G$2),)</f>
        <v/>
      </c>
      <c r="D844" s="12" t="s">
        <f>IF($A844&lt;&gt;"",$K844,)</f>
      </c>
      <c r="E844" s="12" t="str">
        <v/>
      </c>
      <c r="F844" s="11" t="str">
        <f>IF($A844&lt;&gt;"",MAXIFS(Token!$C:$C,Token!$A:$A,$D844),)</f>
        <v/>
      </c>
    </row>
    <row r="845">
      <c r="A845" s="32">
        <f>IF(IFERROR($H845,0)*$J845&gt;0,$L845/86400+DATE(1970,1,1)+IF($L845*1&gt;=$G$5,$G$6,0),)</f>
        <v>0</v>
      </c>
      <c r="B845" s="22" t="e">
        <f>IF($A845&lt;&gt;"",$E845*$F845,)</f>
        <v>#VALUE!</v>
      </c>
      <c r="C845" s="12" t="str">
        <f>IF($A845&lt;&gt;"",MINIFS(Merchant!$A:$A,Merchant!$C:$C,$G$2),)</f>
        <v/>
      </c>
      <c r="D845" s="12" t="s">
        <f>IF($A845&lt;&gt;"",$K845,)</f>
      </c>
      <c r="E845" s="12" t="str">
        <v/>
      </c>
      <c r="F845" s="11" t="str">
        <f>IF($A845&lt;&gt;"",MAXIFS(Token!$C:$C,Token!$A:$A,$D845),)</f>
        <v/>
      </c>
    </row>
    <row r="846">
      <c r="A846" s="32">
        <f>IF(IFERROR($H846,0)*$J846&gt;0,$L846/86400+DATE(1970,1,1)+IF($L846*1&gt;=$G$5,$G$6,0),)</f>
        <v>0</v>
      </c>
      <c r="B846" s="22" t="e">
        <f>IF($A846&lt;&gt;"",$E846*$F846,)</f>
        <v>#VALUE!</v>
      </c>
      <c r="C846" s="12" t="str">
        <f>IF($A846&lt;&gt;"",MINIFS(Merchant!$A:$A,Merchant!$C:$C,$G$2),)</f>
        <v/>
      </c>
      <c r="D846" s="12" t="s">
        <f>IF($A846&lt;&gt;"",$K846,)</f>
      </c>
      <c r="E846" s="12" t="str">
        <v/>
      </c>
      <c r="F846" s="11" t="str">
        <f>IF($A846&lt;&gt;"",MAXIFS(Token!$C:$C,Token!$A:$A,$D846),)</f>
        <v/>
      </c>
    </row>
    <row r="847">
      <c r="A847" s="32">
        <f>IF(IFERROR($H847,0)*$J847&gt;0,$L847/86400+DATE(1970,1,1)+IF($L847*1&gt;=$G$5,$G$6,0),)</f>
        <v>0</v>
      </c>
      <c r="B847" s="22" t="e">
        <f>IF($A847&lt;&gt;"",$E847*$F847,)</f>
        <v>#VALUE!</v>
      </c>
      <c r="C847" s="12" t="str">
        <f>IF($A847&lt;&gt;"",MINIFS(Merchant!$A:$A,Merchant!$C:$C,$G$2),)</f>
        <v/>
      </c>
      <c r="D847" s="12" t="s">
        <f>IF($A847&lt;&gt;"",$K847,)</f>
      </c>
      <c r="E847" s="12" t="str">
        <v/>
      </c>
      <c r="F847" s="11" t="str">
        <f>IF($A847&lt;&gt;"",MAXIFS(Token!$C:$C,Token!$A:$A,$D847),)</f>
        <v/>
      </c>
    </row>
    <row r="848">
      <c r="A848" s="32">
        <f>IF(IFERROR($H848,0)*$J848&gt;0,$L848/86400+DATE(1970,1,1)+IF($L848*1&gt;=$G$5,$G$6,0),)</f>
        <v>0</v>
      </c>
      <c r="B848" s="22" t="e">
        <f>IF($A848&lt;&gt;"",$E848*$F848,)</f>
        <v>#VALUE!</v>
      </c>
      <c r="C848" s="12" t="str">
        <f>IF($A848&lt;&gt;"",MINIFS(Merchant!$A:$A,Merchant!$C:$C,$G$2),)</f>
        <v/>
      </c>
      <c r="D848" s="12" t="s">
        <f>IF($A848&lt;&gt;"",$K848,)</f>
      </c>
      <c r="E848" s="12" t="str">
        <v/>
      </c>
      <c r="F848" s="11" t="str">
        <f>IF($A848&lt;&gt;"",MAXIFS(Token!$C:$C,Token!$A:$A,$D848),)</f>
        <v/>
      </c>
    </row>
    <row r="849">
      <c r="A849" s="32">
        <f>IF(IFERROR($H849,0)*$J849&gt;0,$L849/86400+DATE(1970,1,1)+IF($L849*1&gt;=$G$5,$G$6,0),)</f>
        <v>0</v>
      </c>
      <c r="B849" s="22" t="e">
        <f>IF($A849&lt;&gt;"",$E849*$F849,)</f>
        <v>#VALUE!</v>
      </c>
      <c r="C849" s="12" t="str">
        <f>IF($A849&lt;&gt;"",MINIFS(Merchant!$A:$A,Merchant!$C:$C,$G$2),)</f>
        <v/>
      </c>
      <c r="D849" s="12" t="s">
        <f>IF($A849&lt;&gt;"",$K849,)</f>
      </c>
      <c r="E849" s="12" t="str">
        <v/>
      </c>
      <c r="F849" s="11" t="str">
        <f>IF($A849&lt;&gt;"",MAXIFS(Token!$C:$C,Token!$A:$A,$D849),)</f>
        <v/>
      </c>
    </row>
    <row r="850">
      <c r="A850" s="32">
        <f>IF(IFERROR($H850,0)*$J850&gt;0,$L850/86400+DATE(1970,1,1)+IF($L850*1&gt;=$G$5,$G$6,0),)</f>
        <v>0</v>
      </c>
      <c r="B850" s="22" t="e">
        <f>IF($A850&lt;&gt;"",$E850*$F850,)</f>
        <v>#VALUE!</v>
      </c>
      <c r="C850" s="12" t="str">
        <f>IF($A850&lt;&gt;"",MINIFS(Merchant!$A:$A,Merchant!$C:$C,$G$2),)</f>
        <v/>
      </c>
      <c r="D850" s="12" t="s">
        <f>IF($A850&lt;&gt;"",$K850,)</f>
      </c>
      <c r="E850" s="12" t="str">
        <v/>
      </c>
      <c r="F850" s="11" t="str">
        <f>IF($A850&lt;&gt;"",MAXIFS(Token!$C:$C,Token!$A:$A,$D850),)</f>
        <v/>
      </c>
    </row>
    <row r="851">
      <c r="A851" s="32">
        <f>IF(IFERROR($H851,0)*$J851&gt;0,$L851/86400+DATE(1970,1,1)+IF($L851*1&gt;=$G$5,$G$6,0),)</f>
        <v>0</v>
      </c>
      <c r="B851" s="22" t="e">
        <f>IF($A851&lt;&gt;"",$E851*$F851,)</f>
        <v>#VALUE!</v>
      </c>
      <c r="C851" s="12" t="str">
        <f>IF($A851&lt;&gt;"",MINIFS(Merchant!$A:$A,Merchant!$C:$C,$G$2),)</f>
        <v/>
      </c>
      <c r="D851" s="12" t="s">
        <f>IF($A851&lt;&gt;"",$K851,)</f>
      </c>
      <c r="E851" s="12" t="str">
        <v/>
      </c>
      <c r="F851" s="11" t="str">
        <f>IF($A851&lt;&gt;"",MAXIFS(Token!$C:$C,Token!$A:$A,$D851),)</f>
        <v/>
      </c>
    </row>
    <row r="852">
      <c r="A852" s="32">
        <f>IF(IFERROR($H852,0)*$J852&gt;0,$L852/86400+DATE(1970,1,1)+IF($L852*1&gt;=$G$5,$G$6,0),)</f>
        <v>0</v>
      </c>
      <c r="B852" s="22" t="e">
        <f>IF($A852&lt;&gt;"",$E852*$F852,)</f>
        <v>#VALUE!</v>
      </c>
      <c r="C852" s="12" t="str">
        <f>IF($A852&lt;&gt;"",MINIFS(Merchant!$A:$A,Merchant!$C:$C,$G$2),)</f>
        <v/>
      </c>
      <c r="D852" s="12" t="s">
        <f>IF($A852&lt;&gt;"",$K852,)</f>
      </c>
      <c r="E852" s="12" t="str">
        <v/>
      </c>
      <c r="F852" s="11" t="str">
        <f>IF($A852&lt;&gt;"",MAXIFS(Token!$C:$C,Token!$A:$A,$D852),)</f>
        <v/>
      </c>
    </row>
    <row r="853">
      <c r="A853" s="32">
        <f>IF(IFERROR($H853,0)*$J853&gt;0,$L853/86400+DATE(1970,1,1)+IF($L853*1&gt;=$G$5,$G$6,0),)</f>
        <v>0</v>
      </c>
      <c r="B853" s="22" t="e">
        <f>IF($A853&lt;&gt;"",$E853*$F853,)</f>
        <v>#VALUE!</v>
      </c>
      <c r="C853" s="12" t="str">
        <f>IF($A853&lt;&gt;"",MINIFS(Merchant!$A:$A,Merchant!$C:$C,$G$2),)</f>
        <v/>
      </c>
      <c r="D853" s="12" t="s">
        <f>IF($A853&lt;&gt;"",$K853,)</f>
      </c>
      <c r="E853" s="12" t="str">
        <v/>
      </c>
      <c r="F853" s="11" t="str">
        <f>IF($A853&lt;&gt;"",MAXIFS(Token!$C:$C,Token!$A:$A,$D853),)</f>
        <v/>
      </c>
    </row>
    <row r="854">
      <c r="A854" s="32">
        <f>IF(IFERROR($H854,0)*$J854&gt;0,$L854/86400+DATE(1970,1,1)+IF($L854*1&gt;=$G$5,$G$6,0),)</f>
        <v>0</v>
      </c>
      <c r="B854" s="22" t="e">
        <f>IF($A854&lt;&gt;"",$E854*$F854,)</f>
        <v>#VALUE!</v>
      </c>
      <c r="C854" s="12" t="str">
        <f>IF($A854&lt;&gt;"",MINIFS(Merchant!$A:$A,Merchant!$C:$C,$G$2),)</f>
        <v/>
      </c>
      <c r="D854" s="12" t="s">
        <f>IF($A854&lt;&gt;"",$K854,)</f>
      </c>
      <c r="E854" s="12" t="str">
        <v/>
      </c>
      <c r="F854" s="11" t="str">
        <f>IF($A854&lt;&gt;"",MAXIFS(Token!$C:$C,Token!$A:$A,$D854),)</f>
        <v/>
      </c>
    </row>
    <row r="855">
      <c r="A855" s="32">
        <f>IF(IFERROR($H855,0)*$J855&gt;0,$L855/86400+DATE(1970,1,1)+IF($L855*1&gt;=$G$5,$G$6,0),)</f>
        <v>0</v>
      </c>
      <c r="B855" s="22" t="e">
        <f>IF($A855&lt;&gt;"",$E855*$F855,)</f>
        <v>#VALUE!</v>
      </c>
      <c r="C855" s="12" t="str">
        <f>IF($A855&lt;&gt;"",MINIFS(Merchant!$A:$A,Merchant!$C:$C,$G$2),)</f>
        <v/>
      </c>
      <c r="D855" s="12" t="s">
        <f>IF($A855&lt;&gt;"",$K855,)</f>
      </c>
      <c r="E855" s="12" t="str">
        <v/>
      </c>
      <c r="F855" s="11" t="str">
        <f>IF($A855&lt;&gt;"",MAXIFS(Token!$C:$C,Token!$A:$A,$D855),)</f>
        <v/>
      </c>
    </row>
    <row r="856">
      <c r="A856" s="32">
        <f>IF(IFERROR($H856,0)*$J856&gt;0,$L856/86400+DATE(1970,1,1)+IF($L856*1&gt;=$G$5,$G$6,0),)</f>
        <v>0</v>
      </c>
      <c r="B856" s="22" t="e">
        <f>IF($A856&lt;&gt;"",$E856*$F856,)</f>
        <v>#VALUE!</v>
      </c>
      <c r="C856" s="12" t="str">
        <f>IF($A856&lt;&gt;"",MINIFS(Merchant!$A:$A,Merchant!$C:$C,$G$2),)</f>
        <v/>
      </c>
      <c r="D856" s="12" t="s">
        <f>IF($A856&lt;&gt;"",$K856,)</f>
      </c>
      <c r="E856" s="12" t="str">
        <v/>
      </c>
      <c r="F856" s="11" t="str">
        <f>IF($A856&lt;&gt;"",MAXIFS(Token!$C:$C,Token!$A:$A,$D856),)</f>
        <v/>
      </c>
    </row>
    <row r="857">
      <c r="A857" s="32">
        <f>IF(IFERROR($H857,0)*$J857&gt;0,$L857/86400+DATE(1970,1,1)+IF($L857*1&gt;=$G$5,$G$6,0),)</f>
        <v>0</v>
      </c>
      <c r="B857" s="22" t="e">
        <f>IF($A857&lt;&gt;"",$E857*$F857,)</f>
        <v>#VALUE!</v>
      </c>
      <c r="C857" s="12" t="str">
        <f>IF($A857&lt;&gt;"",MINIFS(Merchant!$A:$A,Merchant!$C:$C,$G$2),)</f>
        <v/>
      </c>
      <c r="D857" s="12" t="s">
        <f>IF($A857&lt;&gt;"",$K857,)</f>
      </c>
      <c r="E857" s="12" t="str">
        <v/>
      </c>
      <c r="F857" s="11" t="str">
        <f>IF($A857&lt;&gt;"",MAXIFS(Token!$C:$C,Token!$A:$A,$D857),)</f>
        <v/>
      </c>
    </row>
    <row r="858">
      <c r="A858" s="32">
        <f>IF(IFERROR($H858,0)*$J858&gt;0,$L858/86400+DATE(1970,1,1)+IF($L858*1&gt;=$G$5,$G$6,0),)</f>
        <v>0</v>
      </c>
      <c r="B858" s="22" t="e">
        <f>IF($A858&lt;&gt;"",$E858*$F858,)</f>
        <v>#VALUE!</v>
      </c>
      <c r="C858" s="12" t="str">
        <f>IF($A858&lt;&gt;"",MINIFS(Merchant!$A:$A,Merchant!$C:$C,$G$2),)</f>
        <v/>
      </c>
      <c r="D858" s="12" t="s">
        <f>IF($A858&lt;&gt;"",$K858,)</f>
      </c>
      <c r="E858" s="12" t="str">
        <v/>
      </c>
      <c r="F858" s="11" t="str">
        <f>IF($A858&lt;&gt;"",MAXIFS(Token!$C:$C,Token!$A:$A,$D858),)</f>
        <v/>
      </c>
    </row>
    <row r="859">
      <c r="A859" s="32">
        <f>IF(IFERROR($H859,0)*$J859&gt;0,$L859/86400+DATE(1970,1,1)+IF($L859*1&gt;=$G$5,$G$6,0),)</f>
        <v>0</v>
      </c>
      <c r="B859" s="22" t="e">
        <f>IF($A859&lt;&gt;"",$E859*$F859,)</f>
        <v>#VALUE!</v>
      </c>
      <c r="C859" s="12" t="str">
        <f>IF($A859&lt;&gt;"",MINIFS(Merchant!$A:$A,Merchant!$C:$C,$G$2),)</f>
        <v/>
      </c>
      <c r="D859" s="12" t="s">
        <f>IF($A859&lt;&gt;"",$K859,)</f>
      </c>
      <c r="E859" s="12" t="str">
        <v/>
      </c>
      <c r="F859" s="11" t="str">
        <f>IF($A859&lt;&gt;"",MAXIFS(Token!$C:$C,Token!$A:$A,$D859),)</f>
        <v/>
      </c>
    </row>
    <row r="860">
      <c r="A860" s="32">
        <f>IF(IFERROR($H860,0)*$J860&gt;0,$L860/86400+DATE(1970,1,1)+IF($L860*1&gt;=$G$5,$G$6,0),)</f>
        <v>0</v>
      </c>
      <c r="B860" s="22" t="e">
        <f>IF($A860&lt;&gt;"",$E860*$F860,)</f>
        <v>#VALUE!</v>
      </c>
      <c r="C860" s="12" t="str">
        <f>IF($A860&lt;&gt;"",MINIFS(Merchant!$A:$A,Merchant!$C:$C,$G$2),)</f>
        <v/>
      </c>
      <c r="D860" s="12" t="s">
        <f>IF($A860&lt;&gt;"",$K860,)</f>
      </c>
      <c r="E860" s="12" t="str">
        <v/>
      </c>
      <c r="F860" s="11" t="str">
        <f>IF($A860&lt;&gt;"",MAXIFS(Token!$C:$C,Token!$A:$A,$D860),)</f>
        <v/>
      </c>
    </row>
    <row r="861">
      <c r="A861" s="32">
        <f>IF(IFERROR($H861,0)*$J861&gt;0,$L861/86400+DATE(1970,1,1)+IF($L861*1&gt;=$G$5,$G$6,0),)</f>
        <v>0</v>
      </c>
      <c r="B861" s="22" t="e">
        <f>IF($A861&lt;&gt;"",$E861*$F861,)</f>
        <v>#VALUE!</v>
      </c>
      <c r="C861" s="12" t="str">
        <f>IF($A861&lt;&gt;"",MINIFS(Merchant!$A:$A,Merchant!$C:$C,$G$2),)</f>
        <v/>
      </c>
      <c r="D861" s="12" t="s">
        <f>IF($A861&lt;&gt;"",$K861,)</f>
      </c>
      <c r="E861" s="12" t="str">
        <v/>
      </c>
      <c r="F861" s="11" t="str">
        <f>IF($A861&lt;&gt;"",MAXIFS(Token!$C:$C,Token!$A:$A,$D861),)</f>
        <v/>
      </c>
    </row>
    <row r="862">
      <c r="A862" s="32">
        <f>IF(IFERROR($H862,0)*$J862&gt;0,$L862/86400+DATE(1970,1,1)+IF($L862*1&gt;=$G$5,$G$6,0),)</f>
        <v>0</v>
      </c>
      <c r="B862" s="22" t="e">
        <f>IF($A862&lt;&gt;"",$E862*$F862,)</f>
        <v>#VALUE!</v>
      </c>
      <c r="C862" s="12" t="str">
        <f>IF($A862&lt;&gt;"",MINIFS(Merchant!$A:$A,Merchant!$C:$C,$G$2),)</f>
        <v/>
      </c>
      <c r="D862" s="12" t="s">
        <f>IF($A862&lt;&gt;"",$K862,)</f>
      </c>
      <c r="E862" s="12" t="str">
        <v/>
      </c>
      <c r="F862" s="11" t="str">
        <f>IF($A862&lt;&gt;"",MAXIFS(Token!$C:$C,Token!$A:$A,$D862),)</f>
        <v/>
      </c>
    </row>
    <row r="863">
      <c r="A863" s="32">
        <f>IF(IFERROR($H863,0)*$J863&gt;0,$L863/86400+DATE(1970,1,1)+IF($L863*1&gt;=$G$5,$G$6,0),)</f>
        <v>0</v>
      </c>
      <c r="B863" s="22" t="e">
        <f>IF($A863&lt;&gt;"",$E863*$F863,)</f>
        <v>#VALUE!</v>
      </c>
      <c r="C863" s="12" t="str">
        <f>IF($A863&lt;&gt;"",MINIFS(Merchant!$A:$A,Merchant!$C:$C,$G$2),)</f>
        <v/>
      </c>
      <c r="D863" s="12" t="s">
        <f>IF($A863&lt;&gt;"",$K863,)</f>
      </c>
      <c r="E863" s="12" t="str">
        <v/>
      </c>
      <c r="F863" s="11" t="str">
        <f>IF($A863&lt;&gt;"",MAXIFS(Token!$C:$C,Token!$A:$A,$D863),)</f>
        <v/>
      </c>
    </row>
    <row r="864">
      <c r="A864" s="32">
        <f>IF(IFERROR($H864,0)*$J864&gt;0,$L864/86400+DATE(1970,1,1)+IF($L864*1&gt;=$G$5,$G$6,0),)</f>
        <v>0</v>
      </c>
      <c r="B864" s="22" t="e">
        <f>IF($A864&lt;&gt;"",$E864*$F864,)</f>
        <v>#VALUE!</v>
      </c>
      <c r="C864" s="12" t="str">
        <f>IF($A864&lt;&gt;"",MINIFS(Merchant!$A:$A,Merchant!$C:$C,$G$2),)</f>
        <v/>
      </c>
      <c r="D864" s="12" t="s">
        <f>IF($A864&lt;&gt;"",$K864,)</f>
      </c>
      <c r="E864" s="12" t="str">
        <v/>
      </c>
      <c r="F864" s="11" t="str">
        <f>IF($A864&lt;&gt;"",MAXIFS(Token!$C:$C,Token!$A:$A,$D864),)</f>
        <v/>
      </c>
    </row>
    <row r="865">
      <c r="A865" s="32">
        <f>IF(IFERROR($H865,0)*$J865&gt;0,$L865/86400+DATE(1970,1,1)+IF($L865*1&gt;=$G$5,$G$6,0),)</f>
        <v>0</v>
      </c>
      <c r="B865" s="22" t="e">
        <f>IF($A865&lt;&gt;"",$E865*$F865,)</f>
        <v>#VALUE!</v>
      </c>
      <c r="C865" s="12" t="str">
        <f>IF($A865&lt;&gt;"",MINIFS(Merchant!$A:$A,Merchant!$C:$C,$G$2),)</f>
        <v/>
      </c>
      <c r="D865" s="12" t="s">
        <f>IF($A865&lt;&gt;"",$K865,)</f>
      </c>
      <c r="E865" s="12" t="str">
        <v/>
      </c>
      <c r="F865" s="11" t="str">
        <f>IF($A865&lt;&gt;"",MAXIFS(Token!$C:$C,Token!$A:$A,$D865),)</f>
        <v/>
      </c>
    </row>
    <row r="866">
      <c r="A866" s="32">
        <f>IF(IFERROR($H866,0)*$J866&gt;0,$L866/86400+DATE(1970,1,1)+IF($L866*1&gt;=$G$5,$G$6,0),)</f>
        <v>0</v>
      </c>
      <c r="B866" s="22" t="e">
        <f>IF($A866&lt;&gt;"",$E866*$F866,)</f>
        <v>#VALUE!</v>
      </c>
      <c r="C866" s="12" t="str">
        <f>IF($A866&lt;&gt;"",MINIFS(Merchant!$A:$A,Merchant!$C:$C,$G$2),)</f>
        <v/>
      </c>
      <c r="D866" s="12" t="s">
        <f>IF($A866&lt;&gt;"",$K866,)</f>
      </c>
      <c r="E866" s="12" t="str">
        <v/>
      </c>
      <c r="F866" s="11" t="str">
        <f>IF($A866&lt;&gt;"",MAXIFS(Token!$C:$C,Token!$A:$A,$D866),)</f>
        <v/>
      </c>
    </row>
    <row r="867">
      <c r="A867" s="32">
        <f>IF(IFERROR($H867,0)*$J867&gt;0,$L867/86400+DATE(1970,1,1)+IF($L867*1&gt;=$G$5,$G$6,0),)</f>
        <v>0</v>
      </c>
      <c r="B867" s="22" t="e">
        <f>IF($A867&lt;&gt;"",$E867*$F867,)</f>
        <v>#VALUE!</v>
      </c>
      <c r="C867" s="12" t="str">
        <f>IF($A867&lt;&gt;"",MINIFS(Merchant!$A:$A,Merchant!$C:$C,$G$2),)</f>
        <v/>
      </c>
      <c r="D867" s="12" t="s">
        <f>IF($A867&lt;&gt;"",$K867,)</f>
      </c>
      <c r="E867" s="12" t="str">
        <v/>
      </c>
      <c r="F867" s="11" t="str">
        <f>IF($A867&lt;&gt;"",MAXIFS(Token!$C:$C,Token!$A:$A,$D867),)</f>
        <v/>
      </c>
    </row>
    <row r="868">
      <c r="A868" s="32">
        <f>IF(IFERROR($H868,0)*$J868&gt;0,$L868/86400+DATE(1970,1,1)+IF($L868*1&gt;=$G$5,$G$6,0),)</f>
        <v>0</v>
      </c>
      <c r="B868" s="22" t="e">
        <f>IF($A868&lt;&gt;"",$E868*$F868,)</f>
        <v>#VALUE!</v>
      </c>
      <c r="C868" s="12" t="str">
        <f>IF($A868&lt;&gt;"",MINIFS(Merchant!$A:$A,Merchant!$C:$C,$G$2),)</f>
        <v/>
      </c>
      <c r="D868" s="12" t="s">
        <f>IF($A868&lt;&gt;"",$K868,)</f>
      </c>
      <c r="E868" s="12" t="str">
        <v/>
      </c>
      <c r="F868" s="11" t="str">
        <f>IF($A868&lt;&gt;"",MAXIFS(Token!$C:$C,Token!$A:$A,$D868),)</f>
        <v/>
      </c>
    </row>
    <row r="869">
      <c r="A869" s="32">
        <f>IF(IFERROR($H869,0)*$J869&gt;0,$L869/86400+DATE(1970,1,1)+IF($L869*1&gt;=$G$5,$G$6,0),)</f>
        <v>0</v>
      </c>
      <c r="B869" s="22" t="e">
        <f>IF($A869&lt;&gt;"",$E869*$F869,)</f>
        <v>#VALUE!</v>
      </c>
      <c r="C869" s="12" t="str">
        <f>IF($A869&lt;&gt;"",MINIFS(Merchant!$A:$A,Merchant!$C:$C,$G$2),)</f>
        <v/>
      </c>
      <c r="D869" s="12" t="s">
        <f>IF($A869&lt;&gt;"",$K869,)</f>
      </c>
      <c r="E869" s="12" t="str">
        <v/>
      </c>
      <c r="F869" s="11" t="str">
        <f>IF($A869&lt;&gt;"",MAXIFS(Token!$C:$C,Token!$A:$A,$D869),)</f>
        <v/>
      </c>
    </row>
    <row r="870">
      <c r="A870" s="32">
        <f>IF(IFERROR($H870,0)*$J870&gt;0,$L870/86400+DATE(1970,1,1)+IF($L870*1&gt;=$G$5,$G$6,0),)</f>
        <v>0</v>
      </c>
      <c r="B870" s="22" t="e">
        <f>IF($A870&lt;&gt;"",$E870*$F870,)</f>
        <v>#VALUE!</v>
      </c>
      <c r="C870" s="12" t="str">
        <f>IF($A870&lt;&gt;"",MINIFS(Merchant!$A:$A,Merchant!$C:$C,$G$2),)</f>
        <v/>
      </c>
      <c r="D870" s="12" t="s">
        <f>IF($A870&lt;&gt;"",$K870,)</f>
      </c>
      <c r="E870" s="12" t="str">
        <v/>
      </c>
      <c r="F870" s="11" t="str">
        <f>IF($A870&lt;&gt;"",MAXIFS(Token!$C:$C,Token!$A:$A,$D870),)</f>
        <v/>
      </c>
    </row>
    <row r="871">
      <c r="A871" s="32">
        <f>IF(IFERROR($H871,0)*$J871&gt;0,$L871/86400+DATE(1970,1,1)+IF($L871*1&gt;=$G$5,$G$6,0),)</f>
        <v>0</v>
      </c>
      <c r="B871" s="22" t="e">
        <f>IF($A871&lt;&gt;"",$E871*$F871,)</f>
        <v>#VALUE!</v>
      </c>
      <c r="C871" s="12" t="str">
        <f>IF($A871&lt;&gt;"",MINIFS(Merchant!$A:$A,Merchant!$C:$C,$G$2),)</f>
        <v/>
      </c>
      <c r="D871" s="12" t="s">
        <f>IF($A871&lt;&gt;"",$K871,)</f>
      </c>
      <c r="E871" s="12" t="str">
        <v/>
      </c>
      <c r="F871" s="11" t="str">
        <f>IF($A871&lt;&gt;"",MAXIFS(Token!$C:$C,Token!$A:$A,$D871),)</f>
        <v/>
      </c>
    </row>
    <row r="872">
      <c r="A872" s="32">
        <f>IF(IFERROR($H872,0)*$J872&gt;0,$L872/86400+DATE(1970,1,1)+IF($L872*1&gt;=$G$5,$G$6,0),)</f>
        <v>0</v>
      </c>
      <c r="B872" s="22" t="e">
        <f>IF($A872&lt;&gt;"",$E872*$F872,)</f>
        <v>#VALUE!</v>
      </c>
      <c r="C872" s="12" t="str">
        <f>IF($A872&lt;&gt;"",MINIFS(Merchant!$A:$A,Merchant!$C:$C,$G$2),)</f>
        <v/>
      </c>
      <c r="D872" s="12" t="s">
        <f>IF($A872&lt;&gt;"",$K872,)</f>
      </c>
      <c r="E872" s="12" t="str">
        <v/>
      </c>
      <c r="F872" s="11" t="str">
        <f>IF($A872&lt;&gt;"",MAXIFS(Token!$C:$C,Token!$A:$A,$D872),)</f>
        <v/>
      </c>
    </row>
    <row r="873">
      <c r="A873" s="32">
        <f>IF(IFERROR($H873,0)*$J873&gt;0,$L873/86400+DATE(1970,1,1)+IF($L873*1&gt;=$G$5,$G$6,0),)</f>
        <v>0</v>
      </c>
      <c r="B873" s="22" t="e">
        <f>IF($A873&lt;&gt;"",$E873*$F873,)</f>
        <v>#VALUE!</v>
      </c>
      <c r="C873" s="12" t="str">
        <f>IF($A873&lt;&gt;"",MINIFS(Merchant!$A:$A,Merchant!$C:$C,$G$2),)</f>
        <v/>
      </c>
      <c r="D873" s="12" t="s">
        <f>IF($A873&lt;&gt;"",$K873,)</f>
      </c>
      <c r="E873" s="12" t="str">
        <v/>
      </c>
      <c r="F873" s="11" t="str">
        <f>IF($A873&lt;&gt;"",MAXIFS(Token!$C:$C,Token!$A:$A,$D873),)</f>
        <v/>
      </c>
    </row>
    <row r="874">
      <c r="A874" s="32">
        <f>IF(IFERROR($H874,0)*$J874&gt;0,$L874/86400+DATE(1970,1,1)+IF($L874*1&gt;=$G$5,$G$6,0),)</f>
        <v>0</v>
      </c>
      <c r="B874" s="22" t="e">
        <f>IF($A874&lt;&gt;"",$E874*$F874,)</f>
        <v>#VALUE!</v>
      </c>
      <c r="C874" s="12" t="str">
        <f>IF($A874&lt;&gt;"",MINIFS(Merchant!$A:$A,Merchant!$C:$C,$G$2),)</f>
        <v/>
      </c>
      <c r="D874" s="12" t="s">
        <f>IF($A874&lt;&gt;"",$K874,)</f>
      </c>
      <c r="E874" s="12" t="str">
        <v/>
      </c>
      <c r="F874" s="11" t="str">
        <f>IF($A874&lt;&gt;"",MAXIFS(Token!$C:$C,Token!$A:$A,$D874),)</f>
        <v/>
      </c>
    </row>
    <row r="875">
      <c r="A875" s="32">
        <f>IF(IFERROR($H875,0)*$J875&gt;0,$L875/86400+DATE(1970,1,1)+IF($L875*1&gt;=$G$5,$G$6,0),)</f>
        <v>0</v>
      </c>
      <c r="B875" s="22" t="e">
        <f>IF($A875&lt;&gt;"",$E875*$F875,)</f>
        <v>#VALUE!</v>
      </c>
      <c r="C875" s="12" t="str">
        <f>IF($A875&lt;&gt;"",MINIFS(Merchant!$A:$A,Merchant!$C:$C,$G$2),)</f>
        <v/>
      </c>
      <c r="D875" s="12" t="s">
        <f>IF($A875&lt;&gt;"",$K875,)</f>
      </c>
      <c r="E875" s="12" t="str">
        <v/>
      </c>
      <c r="F875" s="11" t="str">
        <f>IF($A875&lt;&gt;"",MAXIFS(Token!$C:$C,Token!$A:$A,$D875),)</f>
        <v/>
      </c>
    </row>
    <row r="876">
      <c r="A876" s="32">
        <f>IF(IFERROR($H876,0)*$J876&gt;0,$L876/86400+DATE(1970,1,1)+IF($L876*1&gt;=$G$5,$G$6,0),)</f>
        <v>0</v>
      </c>
      <c r="B876" s="22" t="e">
        <f>IF($A876&lt;&gt;"",$E876*$F876,)</f>
        <v>#VALUE!</v>
      </c>
      <c r="C876" s="12" t="str">
        <f>IF($A876&lt;&gt;"",MINIFS(Merchant!$A:$A,Merchant!$C:$C,$G$2),)</f>
        <v/>
      </c>
      <c r="D876" s="12" t="s">
        <f>IF($A876&lt;&gt;"",$K876,)</f>
      </c>
      <c r="E876" s="12" t="str">
        <v/>
      </c>
      <c r="F876" s="11" t="str">
        <f>IF($A876&lt;&gt;"",MAXIFS(Token!$C:$C,Token!$A:$A,$D876),)</f>
        <v/>
      </c>
    </row>
    <row r="877">
      <c r="A877" s="32">
        <f>IF(IFERROR($H877,0)*$J877&gt;0,$L877/86400+DATE(1970,1,1)+IF($L877*1&gt;=$G$5,$G$6,0),)</f>
        <v>0</v>
      </c>
      <c r="B877" s="22" t="e">
        <f>IF($A877&lt;&gt;"",$E877*$F877,)</f>
        <v>#VALUE!</v>
      </c>
      <c r="C877" s="12" t="str">
        <f>IF($A877&lt;&gt;"",MINIFS(Merchant!$A:$A,Merchant!$C:$C,$G$2),)</f>
        <v/>
      </c>
      <c r="D877" s="12" t="s">
        <f>IF($A877&lt;&gt;"",$K877,)</f>
      </c>
      <c r="E877" s="12" t="str">
        <v/>
      </c>
      <c r="F877" s="11" t="str">
        <f>IF($A877&lt;&gt;"",MAXIFS(Token!$C:$C,Token!$A:$A,$D877),)</f>
        <v/>
      </c>
    </row>
    <row r="878">
      <c r="A878" s="32">
        <f>IF(IFERROR($H878,0)*$J878&gt;0,$L878/86400+DATE(1970,1,1)+IF($L878*1&gt;=$G$5,$G$6,0),)</f>
        <v>0</v>
      </c>
      <c r="B878" s="22" t="e">
        <f>IF($A878&lt;&gt;"",$E878*$F878,)</f>
        <v>#VALUE!</v>
      </c>
      <c r="C878" s="12" t="str">
        <f>IF($A878&lt;&gt;"",MINIFS(Merchant!$A:$A,Merchant!$C:$C,$G$2),)</f>
        <v/>
      </c>
      <c r="D878" s="12" t="s">
        <f>IF($A878&lt;&gt;"",$K878,)</f>
      </c>
      <c r="E878" s="12" t="str">
        <v/>
      </c>
      <c r="F878" s="11" t="str">
        <f>IF($A878&lt;&gt;"",MAXIFS(Token!$C:$C,Token!$A:$A,$D878),)</f>
        <v/>
      </c>
    </row>
    <row r="879">
      <c r="A879" s="32">
        <f>IF(IFERROR($H879,0)*$J879&gt;0,$L879/86400+DATE(1970,1,1)+IF($L879*1&gt;=$G$5,$G$6,0),)</f>
        <v>0</v>
      </c>
      <c r="B879" s="22" t="e">
        <f>IF($A879&lt;&gt;"",$E879*$F879,)</f>
        <v>#VALUE!</v>
      </c>
      <c r="C879" s="12" t="str">
        <f>IF($A879&lt;&gt;"",MINIFS(Merchant!$A:$A,Merchant!$C:$C,$G$2),)</f>
        <v/>
      </c>
      <c r="D879" s="12" t="s">
        <f>IF($A879&lt;&gt;"",$K879,)</f>
      </c>
      <c r="E879" s="12" t="str">
        <v/>
      </c>
      <c r="F879" s="11" t="str">
        <f>IF($A879&lt;&gt;"",MAXIFS(Token!$C:$C,Token!$A:$A,$D879),)</f>
        <v/>
      </c>
    </row>
    <row r="880">
      <c r="A880" s="32">
        <f>IF(IFERROR($H880,0)*$J880&gt;0,$L880/86400+DATE(1970,1,1)+IF($L880*1&gt;=$G$5,$G$6,0),)</f>
        <v>0</v>
      </c>
      <c r="B880" s="22" t="e">
        <f>IF($A880&lt;&gt;"",$E880*$F880,)</f>
        <v>#VALUE!</v>
      </c>
      <c r="C880" s="12" t="str">
        <f>IF($A880&lt;&gt;"",MINIFS(Merchant!$A:$A,Merchant!$C:$C,$G$2),)</f>
        <v/>
      </c>
      <c r="D880" s="12" t="s">
        <f>IF($A880&lt;&gt;"",$K880,)</f>
      </c>
      <c r="E880" s="12" t="str">
        <v/>
      </c>
      <c r="F880" s="11" t="str">
        <f>IF($A880&lt;&gt;"",MAXIFS(Token!$C:$C,Token!$A:$A,$D880),)</f>
        <v/>
      </c>
    </row>
    <row r="881">
      <c r="A881" s="32">
        <f>IF(IFERROR($H881,0)*$J881&gt;0,$L881/86400+DATE(1970,1,1)+IF($L881*1&gt;=$G$5,$G$6,0),)</f>
        <v>0</v>
      </c>
      <c r="B881" s="22" t="e">
        <f>IF($A881&lt;&gt;"",$E881*$F881,)</f>
        <v>#VALUE!</v>
      </c>
      <c r="C881" s="12" t="str">
        <f>IF($A881&lt;&gt;"",MINIFS(Merchant!$A:$A,Merchant!$C:$C,$G$2),)</f>
        <v/>
      </c>
      <c r="D881" s="12" t="s">
        <f>IF($A881&lt;&gt;"",$K881,)</f>
      </c>
      <c r="E881" s="12" t="str">
        <v/>
      </c>
      <c r="F881" s="11" t="str">
        <f>IF($A881&lt;&gt;"",MAXIFS(Token!$C:$C,Token!$A:$A,$D881),)</f>
        <v/>
      </c>
    </row>
    <row r="882">
      <c r="A882" s="32">
        <f>IF(IFERROR($H882,0)*$J882&gt;0,$L882/86400+DATE(1970,1,1)+IF($L882*1&gt;=$G$5,$G$6,0),)</f>
        <v>0</v>
      </c>
      <c r="B882" s="22" t="e">
        <f>IF($A882&lt;&gt;"",$E882*$F882,)</f>
        <v>#VALUE!</v>
      </c>
      <c r="C882" s="12" t="str">
        <f>IF($A882&lt;&gt;"",MINIFS(Merchant!$A:$A,Merchant!$C:$C,$G$2),)</f>
        <v/>
      </c>
      <c r="D882" s="12" t="s">
        <f>IF($A882&lt;&gt;"",$K882,)</f>
      </c>
      <c r="E882" s="12" t="str">
        <v/>
      </c>
      <c r="F882" s="11" t="str">
        <f>IF($A882&lt;&gt;"",MAXIFS(Token!$C:$C,Token!$A:$A,$D882),)</f>
        <v/>
      </c>
    </row>
    <row r="883">
      <c r="A883" s="32">
        <f>IF(IFERROR($H883,0)*$J883&gt;0,$L883/86400+DATE(1970,1,1)+IF($L883*1&gt;=$G$5,$G$6,0),)</f>
        <v>0</v>
      </c>
      <c r="B883" s="22" t="e">
        <f>IF($A883&lt;&gt;"",$E883*$F883,)</f>
        <v>#VALUE!</v>
      </c>
      <c r="C883" s="12" t="str">
        <f>IF($A883&lt;&gt;"",MINIFS(Merchant!$A:$A,Merchant!$C:$C,$G$2),)</f>
        <v/>
      </c>
      <c r="D883" s="12" t="s">
        <f>IF($A883&lt;&gt;"",$K883,)</f>
      </c>
      <c r="E883" s="12" t="str">
        <v/>
      </c>
      <c r="F883" s="11" t="str">
        <f>IF($A883&lt;&gt;"",MAXIFS(Token!$C:$C,Token!$A:$A,$D883),)</f>
        <v/>
      </c>
    </row>
    <row r="884">
      <c r="A884" s="32">
        <f>IF(IFERROR($H884,0)*$J884&gt;0,$L884/86400+DATE(1970,1,1)+IF($L884*1&gt;=$G$5,$G$6,0),)</f>
        <v>0</v>
      </c>
      <c r="B884" s="22" t="e">
        <f>IF($A884&lt;&gt;"",$E884*$F884,)</f>
        <v>#VALUE!</v>
      </c>
      <c r="C884" s="12" t="str">
        <f>IF($A884&lt;&gt;"",MINIFS(Merchant!$A:$A,Merchant!$C:$C,$G$2),)</f>
        <v/>
      </c>
      <c r="D884" s="12" t="s">
        <f>IF($A884&lt;&gt;"",$K884,)</f>
      </c>
      <c r="E884" s="12" t="str">
        <v/>
      </c>
      <c r="F884" s="11" t="str">
        <f>IF($A884&lt;&gt;"",MAXIFS(Token!$C:$C,Token!$A:$A,$D884),)</f>
        <v/>
      </c>
    </row>
    <row r="885">
      <c r="A885" s="32">
        <f>IF(IFERROR($H885,0)*$J885&gt;0,$L885/86400+DATE(1970,1,1)+IF($L885*1&gt;=$G$5,$G$6,0),)</f>
        <v>0</v>
      </c>
      <c r="B885" s="22" t="e">
        <f>IF($A885&lt;&gt;"",$E885*$F885,)</f>
        <v>#VALUE!</v>
      </c>
      <c r="C885" s="12" t="str">
        <f>IF($A885&lt;&gt;"",MINIFS(Merchant!$A:$A,Merchant!$C:$C,$G$2),)</f>
        <v/>
      </c>
      <c r="D885" s="12" t="s">
        <f>IF($A885&lt;&gt;"",$K885,)</f>
      </c>
      <c r="E885" s="12" t="str">
        <v/>
      </c>
      <c r="F885" s="11" t="str">
        <f>IF($A885&lt;&gt;"",MAXIFS(Token!$C:$C,Token!$A:$A,$D885),)</f>
        <v/>
      </c>
    </row>
    <row r="886">
      <c r="A886" s="32">
        <f>IF(IFERROR($H886,0)*$J886&gt;0,$L886/86400+DATE(1970,1,1)+IF($L886*1&gt;=$G$5,$G$6,0),)</f>
        <v>0</v>
      </c>
      <c r="B886" s="22" t="e">
        <f>IF($A886&lt;&gt;"",$E886*$F886,)</f>
        <v>#VALUE!</v>
      </c>
      <c r="C886" s="12" t="str">
        <f>IF($A886&lt;&gt;"",MINIFS(Merchant!$A:$A,Merchant!$C:$C,$G$2),)</f>
        <v/>
      </c>
      <c r="D886" s="12" t="s">
        <f>IF($A886&lt;&gt;"",$K886,)</f>
      </c>
      <c r="E886" s="12" t="str">
        <v/>
      </c>
      <c r="F886" s="11" t="str">
        <f>IF($A886&lt;&gt;"",MAXIFS(Token!$C:$C,Token!$A:$A,$D886),)</f>
        <v/>
      </c>
    </row>
    <row r="887">
      <c r="A887" s="32">
        <f>IF(IFERROR($H887,0)*$J887&gt;0,$L887/86400+DATE(1970,1,1)+IF($L887*1&gt;=$G$5,$G$6,0),)</f>
        <v>0</v>
      </c>
      <c r="B887" s="22" t="e">
        <f>IF($A887&lt;&gt;"",$E887*$F887,)</f>
        <v>#VALUE!</v>
      </c>
      <c r="C887" s="12" t="str">
        <f>IF($A887&lt;&gt;"",MINIFS(Merchant!$A:$A,Merchant!$C:$C,$G$2),)</f>
        <v/>
      </c>
      <c r="D887" s="12" t="s">
        <f>IF($A887&lt;&gt;"",$K887,)</f>
      </c>
      <c r="E887" s="12" t="str">
        <v/>
      </c>
      <c r="F887" s="11" t="str">
        <f>IF($A887&lt;&gt;"",MAXIFS(Token!$C:$C,Token!$A:$A,$D887),)</f>
        <v/>
      </c>
    </row>
    <row r="888">
      <c r="A888" s="32">
        <f>IF(IFERROR($H888,0)*$J888&gt;0,$L888/86400+DATE(1970,1,1)+IF($L888*1&gt;=$G$5,$G$6,0),)</f>
        <v>0</v>
      </c>
      <c r="B888" s="22" t="e">
        <f>IF($A888&lt;&gt;"",$E888*$F888,)</f>
        <v>#VALUE!</v>
      </c>
      <c r="C888" s="12" t="str">
        <f>IF($A888&lt;&gt;"",MINIFS(Merchant!$A:$A,Merchant!$C:$C,$G$2),)</f>
        <v/>
      </c>
      <c r="D888" s="12" t="s">
        <f>IF($A888&lt;&gt;"",$K888,)</f>
      </c>
      <c r="E888" s="12" t="str">
        <v/>
      </c>
      <c r="F888" s="11" t="str">
        <f>IF($A888&lt;&gt;"",MAXIFS(Token!$C:$C,Token!$A:$A,$D888),)</f>
        <v/>
      </c>
    </row>
    <row r="889">
      <c r="A889" s="32">
        <f>IF(IFERROR($H889,0)*$J889&gt;0,$L889/86400+DATE(1970,1,1)+IF($L889*1&gt;=$G$5,$G$6,0),)</f>
        <v>0</v>
      </c>
      <c r="B889" s="22" t="e">
        <f>IF($A889&lt;&gt;"",$E889*$F889,)</f>
        <v>#VALUE!</v>
      </c>
      <c r="C889" s="12" t="str">
        <f>IF($A889&lt;&gt;"",MINIFS(Merchant!$A:$A,Merchant!$C:$C,$G$2),)</f>
        <v/>
      </c>
      <c r="D889" s="12" t="s">
        <f>IF($A889&lt;&gt;"",$K889,)</f>
      </c>
      <c r="E889" s="12" t="str">
        <v/>
      </c>
      <c r="F889" s="11" t="str">
        <f>IF($A889&lt;&gt;"",MAXIFS(Token!$C:$C,Token!$A:$A,$D889),)</f>
        <v/>
      </c>
    </row>
    <row r="890">
      <c r="A890" s="32">
        <f>IF(IFERROR($H890,0)*$J890&gt;0,$L890/86400+DATE(1970,1,1)+IF($L890*1&gt;=$G$5,$G$6,0),)</f>
        <v>0</v>
      </c>
      <c r="B890" s="22" t="e">
        <f>IF($A890&lt;&gt;"",$E890*$F890,)</f>
        <v>#VALUE!</v>
      </c>
      <c r="C890" s="12" t="str">
        <f>IF($A890&lt;&gt;"",MINIFS(Merchant!$A:$A,Merchant!$C:$C,$G$2),)</f>
        <v/>
      </c>
      <c r="D890" s="12" t="s">
        <f>IF($A890&lt;&gt;"",$K890,)</f>
      </c>
      <c r="E890" s="12" t="str">
        <v/>
      </c>
      <c r="F890" s="11" t="str">
        <f>IF($A890&lt;&gt;"",MAXIFS(Token!$C:$C,Token!$A:$A,$D890),)</f>
        <v/>
      </c>
    </row>
    <row r="891">
      <c r="A891" s="32">
        <f>IF(IFERROR($H891,0)*$J891&gt;0,$L891/86400+DATE(1970,1,1)+IF($L891*1&gt;=$G$5,$G$6,0),)</f>
        <v>0</v>
      </c>
      <c r="B891" s="22" t="e">
        <f>IF($A891&lt;&gt;"",$E891*$F891,)</f>
        <v>#VALUE!</v>
      </c>
      <c r="C891" s="12" t="str">
        <f>IF($A891&lt;&gt;"",MINIFS(Merchant!$A:$A,Merchant!$C:$C,$G$2),)</f>
        <v/>
      </c>
      <c r="D891" s="12" t="s">
        <f>IF($A891&lt;&gt;"",$K891,)</f>
      </c>
      <c r="E891" s="12" t="str">
        <v/>
      </c>
      <c r="F891" s="11" t="str">
        <f>IF($A891&lt;&gt;"",MAXIFS(Token!$C:$C,Token!$A:$A,$D891),)</f>
        <v/>
      </c>
    </row>
    <row r="892">
      <c r="A892" s="32">
        <f>IF(IFERROR($H892,0)*$J892&gt;0,$L892/86400+DATE(1970,1,1)+IF($L892*1&gt;=$G$5,$G$6,0),)</f>
        <v>0</v>
      </c>
      <c r="B892" s="22" t="e">
        <f>IF($A892&lt;&gt;"",$E892*$F892,)</f>
        <v>#VALUE!</v>
      </c>
      <c r="C892" s="12" t="str">
        <f>IF($A892&lt;&gt;"",MINIFS(Merchant!$A:$A,Merchant!$C:$C,$G$2),)</f>
        <v/>
      </c>
      <c r="D892" s="12" t="s">
        <f>IF($A892&lt;&gt;"",$K892,)</f>
      </c>
      <c r="E892" s="12" t="str">
        <v/>
      </c>
      <c r="F892" s="11" t="str">
        <f>IF($A892&lt;&gt;"",MAXIFS(Token!$C:$C,Token!$A:$A,$D892),)</f>
        <v/>
      </c>
    </row>
    <row r="893">
      <c r="A893" s="32">
        <f>IF(IFERROR($H893,0)*$J893&gt;0,$L893/86400+DATE(1970,1,1)+IF($L893*1&gt;=$G$5,$G$6,0),)</f>
        <v>0</v>
      </c>
      <c r="B893" s="22" t="e">
        <f>IF($A893&lt;&gt;"",$E893*$F893,)</f>
        <v>#VALUE!</v>
      </c>
      <c r="C893" s="12" t="str">
        <f>IF($A893&lt;&gt;"",MINIFS(Merchant!$A:$A,Merchant!$C:$C,$G$2),)</f>
        <v/>
      </c>
      <c r="D893" s="12" t="s">
        <f>IF($A893&lt;&gt;"",$K893,)</f>
      </c>
      <c r="E893" s="12" t="str">
        <v/>
      </c>
      <c r="F893" s="11" t="str">
        <f>IF($A893&lt;&gt;"",MAXIFS(Token!$C:$C,Token!$A:$A,$D893),)</f>
        <v/>
      </c>
    </row>
    <row r="894">
      <c r="A894" s="32">
        <f>IF(IFERROR($H894,0)*$J894&gt;0,$L894/86400+DATE(1970,1,1)+IF($L894*1&gt;=$G$5,$G$6,0),)</f>
        <v>0</v>
      </c>
      <c r="B894" s="22" t="e">
        <f>IF($A894&lt;&gt;"",$E894*$F894,)</f>
        <v>#VALUE!</v>
      </c>
      <c r="C894" s="12" t="str">
        <f>IF($A894&lt;&gt;"",MINIFS(Merchant!$A:$A,Merchant!$C:$C,$G$2),)</f>
        <v/>
      </c>
      <c r="D894" s="12" t="s">
        <f>IF($A894&lt;&gt;"",$K894,)</f>
      </c>
      <c r="E894" s="12" t="str">
        <v/>
      </c>
      <c r="F894" s="11" t="str">
        <f>IF($A894&lt;&gt;"",MAXIFS(Token!$C:$C,Token!$A:$A,$D894),)</f>
        <v/>
      </c>
    </row>
    <row r="895">
      <c r="A895" s="32">
        <f>IF(IFERROR($H895,0)*$J895&gt;0,$L895/86400+DATE(1970,1,1)+IF($L895*1&gt;=$G$5,$G$6,0),)</f>
        <v>0</v>
      </c>
      <c r="B895" s="22" t="e">
        <f>IF($A895&lt;&gt;"",$E895*$F895,)</f>
        <v>#VALUE!</v>
      </c>
      <c r="C895" s="12" t="str">
        <f>IF($A895&lt;&gt;"",MINIFS(Merchant!$A:$A,Merchant!$C:$C,$G$2),)</f>
        <v/>
      </c>
      <c r="D895" s="12" t="s">
        <f>IF($A895&lt;&gt;"",$K895,)</f>
      </c>
      <c r="E895" s="12" t="str">
        <v/>
      </c>
      <c r="F895" s="11" t="str">
        <f>IF($A895&lt;&gt;"",MAXIFS(Token!$C:$C,Token!$A:$A,$D895),)</f>
        <v/>
      </c>
    </row>
    <row r="896">
      <c r="A896" s="32">
        <f>IF(IFERROR($H896,0)*$J896&gt;0,$L896/86400+DATE(1970,1,1)+IF($L896*1&gt;=$G$5,$G$6,0),)</f>
        <v>0</v>
      </c>
      <c r="B896" s="22" t="e">
        <f>IF($A896&lt;&gt;"",$E896*$F896,)</f>
        <v>#VALUE!</v>
      </c>
      <c r="C896" s="12" t="str">
        <f>IF($A896&lt;&gt;"",MINIFS(Merchant!$A:$A,Merchant!$C:$C,$G$2),)</f>
        <v/>
      </c>
      <c r="D896" s="12" t="s">
        <f>IF($A896&lt;&gt;"",$K896,)</f>
      </c>
      <c r="E896" s="12" t="str">
        <v/>
      </c>
      <c r="F896" s="11" t="str">
        <f>IF($A896&lt;&gt;"",MAXIFS(Token!$C:$C,Token!$A:$A,$D896),)</f>
        <v/>
      </c>
    </row>
    <row r="897">
      <c r="A897" s="32">
        <f>IF(IFERROR($H897,0)*$J897&gt;0,$L897/86400+DATE(1970,1,1)+IF($L897*1&gt;=$G$5,$G$6,0),)</f>
        <v>0</v>
      </c>
      <c r="B897" s="22" t="e">
        <f>IF($A897&lt;&gt;"",$E897*$F897,)</f>
        <v>#VALUE!</v>
      </c>
      <c r="C897" s="12" t="str">
        <f>IF($A897&lt;&gt;"",MINIFS(Merchant!$A:$A,Merchant!$C:$C,$G$2),)</f>
        <v/>
      </c>
      <c r="D897" s="12" t="s">
        <f>IF($A897&lt;&gt;"",$K897,)</f>
      </c>
      <c r="E897" s="12" t="str">
        <v/>
      </c>
      <c r="F897" s="11" t="str">
        <f>IF($A897&lt;&gt;"",MAXIFS(Token!$C:$C,Token!$A:$A,$D897),)</f>
        <v/>
      </c>
    </row>
    <row r="898">
      <c r="A898" s="32">
        <f>IF(IFERROR($H898,0)*$J898&gt;0,$L898/86400+DATE(1970,1,1)+IF($L898*1&gt;=$G$5,$G$6,0),)</f>
        <v>0</v>
      </c>
      <c r="B898" s="22" t="e">
        <f>IF($A898&lt;&gt;"",$E898*$F898,)</f>
        <v>#VALUE!</v>
      </c>
      <c r="C898" s="12" t="str">
        <f>IF($A898&lt;&gt;"",MINIFS(Merchant!$A:$A,Merchant!$C:$C,$G$2),)</f>
        <v/>
      </c>
      <c r="D898" s="12" t="s">
        <f>IF($A898&lt;&gt;"",$K898,)</f>
      </c>
      <c r="E898" s="12" t="str">
        <v/>
      </c>
      <c r="F898" s="11" t="str">
        <f>IF($A898&lt;&gt;"",MAXIFS(Token!$C:$C,Token!$A:$A,$D898),)</f>
        <v/>
      </c>
    </row>
    <row r="899">
      <c r="A899" s="32">
        <f>IF(IFERROR($H899,0)*$J899&gt;0,$L899/86400+DATE(1970,1,1)+IF($L899*1&gt;=$G$5,$G$6,0),)</f>
        <v>0</v>
      </c>
      <c r="B899" s="22" t="e">
        <f>IF($A899&lt;&gt;"",$E899*$F899,)</f>
        <v>#VALUE!</v>
      </c>
      <c r="C899" s="12" t="str">
        <f>IF($A899&lt;&gt;"",MINIFS(Merchant!$A:$A,Merchant!$C:$C,$G$2),)</f>
        <v/>
      </c>
      <c r="D899" s="12" t="s">
        <f>IF($A899&lt;&gt;"",$K899,)</f>
      </c>
      <c r="E899" s="12" t="str">
        <v/>
      </c>
      <c r="F899" s="11" t="str">
        <f>IF($A899&lt;&gt;"",MAXIFS(Token!$C:$C,Token!$A:$A,$D899),)</f>
        <v/>
      </c>
    </row>
    <row r="900">
      <c r="A900" s="32">
        <f>IF(IFERROR($H900,0)*$J900&gt;0,$L900/86400+DATE(1970,1,1)+IF($L900*1&gt;=$G$5,$G$6,0),)</f>
        <v>0</v>
      </c>
      <c r="B900" s="22" t="e">
        <f>IF($A900&lt;&gt;"",$E900*$F900,)</f>
        <v>#VALUE!</v>
      </c>
      <c r="C900" s="12" t="str">
        <f>IF($A900&lt;&gt;"",MINIFS(Merchant!$A:$A,Merchant!$C:$C,$G$2),)</f>
        <v/>
      </c>
      <c r="D900" s="12" t="s">
        <f>IF($A900&lt;&gt;"",$K900,)</f>
      </c>
      <c r="E900" s="12" t="str">
        <v/>
      </c>
      <c r="F900" s="11" t="str">
        <f>IF($A900&lt;&gt;"",MAXIFS(Token!$C:$C,Token!$A:$A,$D900),)</f>
        <v/>
      </c>
    </row>
    <row r="901">
      <c r="A901" s="32">
        <f>IF(IFERROR($H901,0)*$J901&gt;0,$L901/86400+DATE(1970,1,1)+IF($L901*1&gt;=$G$5,$G$6,0),)</f>
        <v>0</v>
      </c>
      <c r="B901" s="22" t="e">
        <f>IF($A901&lt;&gt;"",$E901*$F901,)</f>
        <v>#VALUE!</v>
      </c>
      <c r="C901" s="12" t="str">
        <f>IF($A901&lt;&gt;"",MINIFS(Merchant!$A:$A,Merchant!$C:$C,$G$2),)</f>
        <v/>
      </c>
      <c r="D901" s="12" t="s">
        <f>IF($A901&lt;&gt;"",$K901,)</f>
      </c>
      <c r="E901" s="12" t="str">
        <v/>
      </c>
      <c r="F901" s="11" t="str">
        <f>IF($A901&lt;&gt;"",MAXIFS(Token!$C:$C,Token!$A:$A,$D901),)</f>
        <v/>
      </c>
    </row>
    <row r="902">
      <c r="A902" s="32">
        <f>IF(IFERROR($H902,0)*$J902&gt;0,$L902/86400+DATE(1970,1,1)+IF($L902*1&gt;=$G$5,$G$6,0),)</f>
        <v>0</v>
      </c>
      <c r="B902" s="22" t="e">
        <f>IF($A902&lt;&gt;"",$E902*$F902,)</f>
        <v>#VALUE!</v>
      </c>
      <c r="C902" s="12" t="str">
        <f>IF($A902&lt;&gt;"",MINIFS(Merchant!$A:$A,Merchant!$C:$C,$G$2),)</f>
        <v/>
      </c>
      <c r="D902" s="12" t="s">
        <f>IF($A902&lt;&gt;"",$K902,)</f>
      </c>
      <c r="E902" s="12" t="str">
        <v/>
      </c>
      <c r="F902" s="11" t="str">
        <f>IF($A902&lt;&gt;"",MAXIFS(Token!$C:$C,Token!$A:$A,$D902),)</f>
        <v/>
      </c>
    </row>
    <row r="903">
      <c r="A903" s="32">
        <f>IF(IFERROR($H903,0)*$J903&gt;0,$L903/86400+DATE(1970,1,1)+IF($L903*1&gt;=$G$5,$G$6,0),)</f>
        <v>0</v>
      </c>
      <c r="B903" s="22" t="e">
        <f>IF($A903&lt;&gt;"",$E903*$F903,)</f>
        <v>#VALUE!</v>
      </c>
      <c r="C903" s="12" t="str">
        <f>IF($A903&lt;&gt;"",MINIFS(Merchant!$A:$A,Merchant!$C:$C,$G$2),)</f>
        <v/>
      </c>
      <c r="D903" s="12" t="s">
        <f>IF($A903&lt;&gt;"",$K903,)</f>
      </c>
      <c r="E903" s="12" t="str">
        <v/>
      </c>
      <c r="F903" s="11" t="str">
        <f>IF($A903&lt;&gt;"",MAXIFS(Token!$C:$C,Token!$A:$A,$D903),)</f>
        <v/>
      </c>
    </row>
    <row r="904">
      <c r="A904" s="32">
        <f>IF(IFERROR($H904,0)*$J904&gt;0,$L904/86400+DATE(1970,1,1)+IF($L904*1&gt;=$G$5,$G$6,0),)</f>
        <v>0</v>
      </c>
      <c r="B904" s="22" t="e">
        <f>IF($A904&lt;&gt;"",$E904*$F904,)</f>
        <v>#VALUE!</v>
      </c>
      <c r="C904" s="12" t="str">
        <f>IF($A904&lt;&gt;"",MINIFS(Merchant!$A:$A,Merchant!$C:$C,$G$2),)</f>
        <v/>
      </c>
      <c r="D904" s="12" t="s">
        <f>IF($A904&lt;&gt;"",$K904,)</f>
      </c>
      <c r="E904" s="12" t="str">
        <v/>
      </c>
      <c r="F904" s="11" t="str">
        <f>IF($A904&lt;&gt;"",MAXIFS(Token!$C:$C,Token!$A:$A,$D904),)</f>
        <v/>
      </c>
    </row>
    <row r="905">
      <c r="A905" s="32">
        <f>IF(IFERROR($H905,0)*$J905&gt;0,$L905/86400+DATE(1970,1,1)+IF($L905*1&gt;=$G$5,$G$6,0),)</f>
        <v>0</v>
      </c>
      <c r="B905" s="22" t="e">
        <f>IF($A905&lt;&gt;"",$E905*$F905,)</f>
        <v>#VALUE!</v>
      </c>
      <c r="C905" s="12" t="str">
        <f>IF($A905&lt;&gt;"",MINIFS(Merchant!$A:$A,Merchant!$C:$C,$G$2),)</f>
        <v/>
      </c>
      <c r="D905" s="12" t="s">
        <f>IF($A905&lt;&gt;"",$K905,)</f>
      </c>
      <c r="E905" s="12" t="str">
        <v/>
      </c>
      <c r="F905" s="11" t="str">
        <f>IF($A905&lt;&gt;"",MAXIFS(Token!$C:$C,Token!$A:$A,$D905),)</f>
        <v/>
      </c>
    </row>
    <row r="906">
      <c r="A906" s="32">
        <f>IF(IFERROR($H906,0)*$J906&gt;0,$L906/86400+DATE(1970,1,1)+IF($L906*1&gt;=$G$5,$G$6,0),)</f>
        <v>0</v>
      </c>
      <c r="B906" s="22" t="e">
        <f>IF($A906&lt;&gt;"",$E906*$F906,)</f>
        <v>#VALUE!</v>
      </c>
      <c r="C906" s="12" t="str">
        <f>IF($A906&lt;&gt;"",MINIFS(Merchant!$A:$A,Merchant!$C:$C,$G$2),)</f>
        <v/>
      </c>
      <c r="D906" s="12" t="s">
        <f>IF($A906&lt;&gt;"",$K906,)</f>
      </c>
      <c r="E906" s="12" t="str">
        <v/>
      </c>
      <c r="F906" s="11" t="str">
        <f>IF($A906&lt;&gt;"",MAXIFS(Token!$C:$C,Token!$A:$A,$D906),)</f>
        <v/>
      </c>
    </row>
    <row r="907">
      <c r="A907" s="32">
        <f>IF(IFERROR($H907,0)*$J907&gt;0,$L907/86400+DATE(1970,1,1)+IF($L907*1&gt;=$G$5,$G$6,0),)</f>
        <v>0</v>
      </c>
      <c r="B907" s="22" t="e">
        <f>IF($A907&lt;&gt;"",$E907*$F907,)</f>
        <v>#VALUE!</v>
      </c>
      <c r="C907" s="12" t="str">
        <f>IF($A907&lt;&gt;"",MINIFS(Merchant!$A:$A,Merchant!$C:$C,$G$2),)</f>
        <v/>
      </c>
      <c r="D907" s="12" t="s">
        <f>IF($A907&lt;&gt;"",$K907,)</f>
      </c>
      <c r="E907" s="12" t="str">
        <v/>
      </c>
      <c r="F907" s="11" t="str">
        <f>IF($A907&lt;&gt;"",MAXIFS(Token!$C:$C,Token!$A:$A,$D907),)</f>
        <v/>
      </c>
    </row>
    <row r="908">
      <c r="A908" s="32">
        <f>IF(IFERROR($H908,0)*$J908&gt;0,$L908/86400+DATE(1970,1,1)+IF($L908*1&gt;=$G$5,$G$6,0),)</f>
        <v>0</v>
      </c>
      <c r="B908" s="22" t="e">
        <f>IF($A908&lt;&gt;"",$E908*$F908,)</f>
        <v>#VALUE!</v>
      </c>
      <c r="C908" s="12" t="str">
        <f>IF($A908&lt;&gt;"",MINIFS(Merchant!$A:$A,Merchant!$C:$C,$G$2),)</f>
        <v/>
      </c>
      <c r="D908" s="12" t="s">
        <f>IF($A908&lt;&gt;"",$K908,)</f>
      </c>
      <c r="E908" s="12" t="str">
        <v/>
      </c>
      <c r="F908" s="11" t="str">
        <f>IF($A908&lt;&gt;"",MAXIFS(Token!$C:$C,Token!$A:$A,$D908),)</f>
        <v/>
      </c>
    </row>
    <row r="909">
      <c r="A909" s="32">
        <f>IF(IFERROR($H909,0)*$J909&gt;0,$L909/86400+DATE(1970,1,1)+IF($L909*1&gt;=$G$5,$G$6,0),)</f>
        <v>0</v>
      </c>
      <c r="B909" s="22" t="e">
        <f>IF($A909&lt;&gt;"",$E909*$F909,)</f>
        <v>#VALUE!</v>
      </c>
      <c r="C909" s="12" t="str">
        <f>IF($A909&lt;&gt;"",MINIFS(Merchant!$A:$A,Merchant!$C:$C,$G$2),)</f>
        <v/>
      </c>
      <c r="D909" s="12" t="s">
        <f>IF($A909&lt;&gt;"",$K909,)</f>
      </c>
      <c r="E909" s="12" t="str">
        <v/>
      </c>
      <c r="F909" s="11" t="str">
        <f>IF($A909&lt;&gt;"",MAXIFS(Token!$C:$C,Token!$A:$A,$D909),)</f>
        <v/>
      </c>
    </row>
    <row r="910">
      <c r="A910" s="32">
        <f>IF(IFERROR($H910,0)*$J910&gt;0,$L910/86400+DATE(1970,1,1)+IF($L910*1&gt;=$G$5,$G$6,0),)</f>
        <v>0</v>
      </c>
      <c r="B910" s="22" t="e">
        <f>IF($A910&lt;&gt;"",$E910*$F910,)</f>
        <v>#VALUE!</v>
      </c>
      <c r="C910" s="12" t="str">
        <f>IF($A910&lt;&gt;"",MINIFS(Merchant!$A:$A,Merchant!$C:$C,$G$2),)</f>
        <v/>
      </c>
      <c r="D910" s="12" t="s">
        <f>IF($A910&lt;&gt;"",$K910,)</f>
      </c>
      <c r="E910" s="12" t="str">
        <v/>
      </c>
      <c r="F910" s="11" t="str">
        <f>IF($A910&lt;&gt;"",MAXIFS(Token!$C:$C,Token!$A:$A,$D910),)</f>
        <v/>
      </c>
    </row>
    <row r="911">
      <c r="A911" s="32">
        <f>IF(IFERROR($H911,0)*$J911&gt;0,$L911/86400+DATE(1970,1,1)+IF($L911*1&gt;=$G$5,$G$6,0),)</f>
        <v>0</v>
      </c>
      <c r="B911" s="22" t="e">
        <f>IF($A911&lt;&gt;"",$E911*$F911,)</f>
        <v>#VALUE!</v>
      </c>
      <c r="C911" s="12" t="str">
        <f>IF($A911&lt;&gt;"",MINIFS(Merchant!$A:$A,Merchant!$C:$C,$G$2),)</f>
        <v/>
      </c>
      <c r="D911" s="12" t="s">
        <f>IF($A911&lt;&gt;"",$K911,)</f>
      </c>
      <c r="E911" s="12" t="str">
        <v/>
      </c>
      <c r="F911" s="11" t="str">
        <f>IF($A911&lt;&gt;"",MAXIFS(Token!$C:$C,Token!$A:$A,$D911),)</f>
        <v/>
      </c>
    </row>
    <row r="912">
      <c r="A912" s="32">
        <f>IF(IFERROR($H912,0)*$J912&gt;0,$L912/86400+DATE(1970,1,1)+IF($L912*1&gt;=$G$5,$G$6,0),)</f>
        <v>0</v>
      </c>
      <c r="B912" s="22" t="e">
        <f>IF($A912&lt;&gt;"",$E912*$F912,)</f>
        <v>#VALUE!</v>
      </c>
      <c r="C912" s="12" t="str">
        <f>IF($A912&lt;&gt;"",MINIFS(Merchant!$A:$A,Merchant!$C:$C,$G$2),)</f>
        <v/>
      </c>
      <c r="D912" s="12" t="s">
        <f>IF($A912&lt;&gt;"",$K912,)</f>
      </c>
      <c r="E912" s="12" t="str">
        <v/>
      </c>
      <c r="F912" s="11" t="str">
        <f>IF($A912&lt;&gt;"",MAXIFS(Token!$C:$C,Token!$A:$A,$D912),)</f>
        <v/>
      </c>
    </row>
    <row r="913">
      <c r="A913" s="32">
        <f>IF(IFERROR($H913,0)*$J913&gt;0,$L913/86400+DATE(1970,1,1)+IF($L913*1&gt;=$G$5,$G$6,0),)</f>
        <v>0</v>
      </c>
      <c r="B913" s="22" t="e">
        <f>IF($A913&lt;&gt;"",$E913*$F913,)</f>
        <v>#VALUE!</v>
      </c>
      <c r="C913" s="12" t="str">
        <f>IF($A913&lt;&gt;"",MINIFS(Merchant!$A:$A,Merchant!$C:$C,$G$2),)</f>
        <v/>
      </c>
      <c r="D913" s="12" t="s">
        <f>IF($A913&lt;&gt;"",$K913,)</f>
      </c>
      <c r="E913" s="12" t="str">
        <v/>
      </c>
      <c r="F913" s="11" t="str">
        <f>IF($A913&lt;&gt;"",MAXIFS(Token!$C:$C,Token!$A:$A,$D913),)</f>
        <v/>
      </c>
    </row>
    <row r="914">
      <c r="A914" s="32">
        <f>IF(IFERROR($H914,0)*$J914&gt;0,$L914/86400+DATE(1970,1,1)+IF($L914*1&gt;=$G$5,$G$6,0),)</f>
        <v>0</v>
      </c>
      <c r="B914" s="22" t="e">
        <f>IF($A914&lt;&gt;"",$E914*$F914,)</f>
        <v>#VALUE!</v>
      </c>
      <c r="C914" s="12" t="str">
        <f>IF($A914&lt;&gt;"",MINIFS(Merchant!$A:$A,Merchant!$C:$C,$G$2),)</f>
        <v/>
      </c>
      <c r="D914" s="12" t="s">
        <f>IF($A914&lt;&gt;"",$K914,)</f>
      </c>
      <c r="E914" s="12" t="str">
        <v/>
      </c>
      <c r="F914" s="11" t="str">
        <f>IF($A914&lt;&gt;"",MAXIFS(Token!$C:$C,Token!$A:$A,$D914),)</f>
        <v/>
      </c>
    </row>
    <row r="915">
      <c r="A915" s="32">
        <f>IF(IFERROR($H915,0)*$J915&gt;0,$L915/86400+DATE(1970,1,1)+IF($L915*1&gt;=$G$5,$G$6,0),)</f>
        <v>0</v>
      </c>
      <c r="B915" s="22" t="e">
        <f>IF($A915&lt;&gt;"",$E915*$F915,)</f>
        <v>#VALUE!</v>
      </c>
      <c r="C915" s="12" t="str">
        <f>IF($A915&lt;&gt;"",MINIFS(Merchant!$A:$A,Merchant!$C:$C,$G$2),)</f>
        <v/>
      </c>
      <c r="D915" s="12" t="s">
        <f>IF($A915&lt;&gt;"",$K915,)</f>
      </c>
      <c r="E915" s="12" t="str">
        <v/>
      </c>
      <c r="F915" s="11" t="str">
        <f>IF($A915&lt;&gt;"",MAXIFS(Token!$C:$C,Token!$A:$A,$D915),)</f>
        <v/>
      </c>
    </row>
    <row r="916">
      <c r="A916" s="32">
        <f>IF(IFERROR($H916,0)*$J916&gt;0,$L916/86400+DATE(1970,1,1)+IF($L916*1&gt;=$G$5,$G$6,0),)</f>
        <v>0</v>
      </c>
      <c r="B916" s="22" t="e">
        <f>IF($A916&lt;&gt;"",$E916*$F916,)</f>
        <v>#VALUE!</v>
      </c>
      <c r="C916" s="12" t="str">
        <f>IF($A916&lt;&gt;"",MINIFS(Merchant!$A:$A,Merchant!$C:$C,$G$2),)</f>
        <v/>
      </c>
      <c r="D916" s="12" t="s">
        <f>IF($A916&lt;&gt;"",$K916,)</f>
      </c>
      <c r="E916" s="12" t="str">
        <v/>
      </c>
      <c r="F916" s="11" t="str">
        <f>IF($A916&lt;&gt;"",MAXIFS(Token!$C:$C,Token!$A:$A,$D916),)</f>
        <v/>
      </c>
    </row>
    <row r="917">
      <c r="A917" s="32">
        <f>IF(IFERROR($H917,0)*$J917&gt;0,$L917/86400+DATE(1970,1,1)+IF($L917*1&gt;=$G$5,$G$6,0),)</f>
        <v>0</v>
      </c>
      <c r="B917" s="22" t="e">
        <f>IF($A917&lt;&gt;"",$E917*$F917,)</f>
        <v>#VALUE!</v>
      </c>
      <c r="C917" s="12" t="str">
        <f>IF($A917&lt;&gt;"",MINIFS(Merchant!$A:$A,Merchant!$C:$C,$G$2),)</f>
        <v/>
      </c>
      <c r="D917" s="12" t="s">
        <f>IF($A917&lt;&gt;"",$K917,)</f>
      </c>
      <c r="E917" s="12" t="str">
        <v/>
      </c>
      <c r="F917" s="11" t="str">
        <f>IF($A917&lt;&gt;"",MAXIFS(Token!$C:$C,Token!$A:$A,$D917),)</f>
        <v/>
      </c>
    </row>
    <row r="918">
      <c r="A918" s="32">
        <f>IF(IFERROR($H918,0)*$J918&gt;0,$L918/86400+DATE(1970,1,1)+IF($L918*1&gt;=$G$5,$G$6,0),)</f>
        <v>0</v>
      </c>
      <c r="B918" s="22" t="e">
        <f>IF($A918&lt;&gt;"",$E918*$F918,)</f>
        <v>#VALUE!</v>
      </c>
      <c r="C918" s="12" t="str">
        <f>IF($A918&lt;&gt;"",MINIFS(Merchant!$A:$A,Merchant!$C:$C,$G$2),)</f>
        <v/>
      </c>
      <c r="D918" s="12" t="s">
        <f>IF($A918&lt;&gt;"",$K918,)</f>
      </c>
      <c r="E918" s="12" t="str">
        <v/>
      </c>
      <c r="F918" s="11" t="str">
        <f>IF($A918&lt;&gt;"",MAXIFS(Token!$C:$C,Token!$A:$A,$D918),)</f>
        <v/>
      </c>
    </row>
    <row r="919">
      <c r="A919" s="32">
        <f>IF(IFERROR($H919,0)*$J919&gt;0,$L919/86400+DATE(1970,1,1)+IF($L919*1&gt;=$G$5,$G$6,0),)</f>
        <v>0</v>
      </c>
      <c r="B919" s="22" t="e">
        <f>IF($A919&lt;&gt;"",$E919*$F919,)</f>
        <v>#VALUE!</v>
      </c>
      <c r="C919" s="12" t="str">
        <f>IF($A919&lt;&gt;"",MINIFS(Merchant!$A:$A,Merchant!$C:$C,$G$2),)</f>
        <v/>
      </c>
      <c r="D919" s="12" t="s">
        <f>IF($A919&lt;&gt;"",$K919,)</f>
      </c>
      <c r="E919" s="12" t="str">
        <v/>
      </c>
      <c r="F919" s="11" t="str">
        <f>IF($A919&lt;&gt;"",MAXIFS(Token!$C:$C,Token!$A:$A,$D919),)</f>
        <v/>
      </c>
    </row>
    <row r="920">
      <c r="A920" s="32">
        <f>IF(IFERROR($H920,0)*$J920&gt;0,$L920/86400+DATE(1970,1,1)+IF($L920*1&gt;=$G$5,$G$6,0),)</f>
        <v>0</v>
      </c>
      <c r="B920" s="22" t="e">
        <f>IF($A920&lt;&gt;"",$E920*$F920,)</f>
        <v>#VALUE!</v>
      </c>
      <c r="C920" s="12" t="str">
        <f>IF($A920&lt;&gt;"",MINIFS(Merchant!$A:$A,Merchant!$C:$C,$G$2),)</f>
        <v/>
      </c>
      <c r="D920" s="12" t="s">
        <f>IF($A920&lt;&gt;"",$K920,)</f>
      </c>
      <c r="E920" s="12" t="str">
        <v/>
      </c>
      <c r="F920" s="11" t="str">
        <f>IF($A920&lt;&gt;"",MAXIFS(Token!$C:$C,Token!$A:$A,$D920),)</f>
        <v/>
      </c>
    </row>
    <row r="921">
      <c r="A921" s="32">
        <f>IF(IFERROR($H921,0)*$J921&gt;0,$L921/86400+DATE(1970,1,1)+IF($L921*1&gt;=$G$5,$G$6,0),)</f>
        <v>0</v>
      </c>
      <c r="B921" s="22" t="e">
        <f>IF($A921&lt;&gt;"",$E921*$F921,)</f>
        <v>#VALUE!</v>
      </c>
      <c r="C921" s="12" t="str">
        <f>IF($A921&lt;&gt;"",MINIFS(Merchant!$A:$A,Merchant!$C:$C,$G$2),)</f>
        <v/>
      </c>
      <c r="D921" s="12" t="s">
        <f>IF($A921&lt;&gt;"",$K921,)</f>
      </c>
      <c r="E921" s="12" t="str">
        <v/>
      </c>
      <c r="F921" s="11" t="str">
        <f>IF($A921&lt;&gt;"",MAXIFS(Token!$C:$C,Token!$A:$A,$D921),)</f>
        <v/>
      </c>
    </row>
    <row r="922">
      <c r="A922" s="32">
        <f>IF(IFERROR($H922,0)*$J922&gt;0,$L922/86400+DATE(1970,1,1)+IF($L922*1&gt;=$G$5,$G$6,0),)</f>
        <v>0</v>
      </c>
      <c r="B922" s="22" t="e">
        <f>IF($A922&lt;&gt;"",$E922*$F922,)</f>
        <v>#VALUE!</v>
      </c>
      <c r="C922" s="12" t="str">
        <f>IF($A922&lt;&gt;"",MINIFS(Merchant!$A:$A,Merchant!$C:$C,$G$2),)</f>
        <v/>
      </c>
      <c r="D922" s="12" t="s">
        <f>IF($A922&lt;&gt;"",$K922,)</f>
      </c>
      <c r="E922" s="12" t="str">
        <v/>
      </c>
      <c r="F922" s="11" t="str">
        <f>IF($A922&lt;&gt;"",MAXIFS(Token!$C:$C,Token!$A:$A,$D922),)</f>
        <v/>
      </c>
    </row>
    <row r="923">
      <c r="A923" s="32">
        <f>IF(IFERROR($H923,0)*$J923&gt;0,$L923/86400+DATE(1970,1,1)+IF($L923*1&gt;=$G$5,$G$6,0),)</f>
        <v>0</v>
      </c>
      <c r="B923" s="22" t="e">
        <f>IF($A923&lt;&gt;"",$E923*$F923,)</f>
        <v>#VALUE!</v>
      </c>
      <c r="C923" s="12" t="str">
        <f>IF($A923&lt;&gt;"",MINIFS(Merchant!$A:$A,Merchant!$C:$C,$G$2),)</f>
        <v/>
      </c>
      <c r="D923" s="12" t="s">
        <f>IF($A923&lt;&gt;"",$K923,)</f>
      </c>
      <c r="E923" s="12" t="str">
        <v/>
      </c>
      <c r="F923" s="11" t="str">
        <f>IF($A923&lt;&gt;"",MAXIFS(Token!$C:$C,Token!$A:$A,$D923),)</f>
        <v/>
      </c>
    </row>
    <row r="924">
      <c r="A924" s="32">
        <f>IF(IFERROR($H924,0)*$J924&gt;0,$L924/86400+DATE(1970,1,1)+IF($L924*1&gt;=$G$5,$G$6,0),)</f>
        <v>0</v>
      </c>
      <c r="B924" s="22" t="e">
        <f>IF($A924&lt;&gt;"",$E924*$F924,)</f>
        <v>#VALUE!</v>
      </c>
      <c r="C924" s="12" t="str">
        <f>IF($A924&lt;&gt;"",MINIFS(Merchant!$A:$A,Merchant!$C:$C,$G$2),)</f>
        <v/>
      </c>
      <c r="D924" s="12" t="s">
        <f>IF($A924&lt;&gt;"",$K924,)</f>
      </c>
      <c r="E924" s="12" t="str">
        <v/>
      </c>
      <c r="F924" s="11" t="str">
        <f>IF($A924&lt;&gt;"",MAXIFS(Token!$C:$C,Token!$A:$A,$D924),)</f>
        <v/>
      </c>
    </row>
    <row r="925">
      <c r="A925" s="32">
        <f>IF(IFERROR($H925,0)*$J925&gt;0,$L925/86400+DATE(1970,1,1)+IF($L925*1&gt;=$G$5,$G$6,0),)</f>
        <v>0</v>
      </c>
      <c r="B925" s="22" t="e">
        <f>IF($A925&lt;&gt;"",$E925*$F925,)</f>
        <v>#VALUE!</v>
      </c>
      <c r="C925" s="12" t="str">
        <f>IF($A925&lt;&gt;"",MINIFS(Merchant!$A:$A,Merchant!$C:$C,$G$2),)</f>
        <v/>
      </c>
      <c r="D925" s="12" t="s">
        <f>IF($A925&lt;&gt;"",$K925,)</f>
      </c>
      <c r="E925" s="12" t="str">
        <v/>
      </c>
      <c r="F925" s="11" t="str">
        <f>IF($A925&lt;&gt;"",MAXIFS(Token!$C:$C,Token!$A:$A,$D925),)</f>
        <v/>
      </c>
    </row>
    <row r="926">
      <c r="A926" s="32">
        <f>IF(IFERROR($H926,0)*$J926&gt;0,$L926/86400+DATE(1970,1,1)+IF($L926*1&gt;=$G$5,$G$6,0),)</f>
        <v>0</v>
      </c>
      <c r="B926" s="22" t="e">
        <f>IF($A926&lt;&gt;"",$E926*$F926,)</f>
        <v>#VALUE!</v>
      </c>
      <c r="C926" s="12" t="str">
        <f>IF($A926&lt;&gt;"",MINIFS(Merchant!$A:$A,Merchant!$C:$C,$G$2),)</f>
        <v/>
      </c>
      <c r="D926" s="12" t="s">
        <f>IF($A926&lt;&gt;"",$K926,)</f>
      </c>
      <c r="E926" s="12" t="str">
        <v/>
      </c>
      <c r="F926" s="11" t="str">
        <f>IF($A926&lt;&gt;"",MAXIFS(Token!$C:$C,Token!$A:$A,$D926),)</f>
        <v/>
      </c>
    </row>
    <row r="927">
      <c r="A927" s="32">
        <f>IF(IFERROR($H927,0)*$J927&gt;0,$L927/86400+DATE(1970,1,1)+IF($L927*1&gt;=$G$5,$G$6,0),)</f>
        <v>0</v>
      </c>
      <c r="B927" s="22" t="e">
        <f>IF($A927&lt;&gt;"",$E927*$F927,)</f>
        <v>#VALUE!</v>
      </c>
      <c r="C927" s="12" t="str">
        <f>IF($A927&lt;&gt;"",MINIFS(Merchant!$A:$A,Merchant!$C:$C,$G$2),)</f>
        <v/>
      </c>
      <c r="D927" s="12" t="s">
        <f>IF($A927&lt;&gt;"",$K927,)</f>
      </c>
      <c r="E927" s="12" t="str">
        <v/>
      </c>
      <c r="F927" s="11" t="str">
        <f>IF($A927&lt;&gt;"",MAXIFS(Token!$C:$C,Token!$A:$A,$D927),)</f>
        <v/>
      </c>
    </row>
    <row r="928">
      <c r="A928" s="32">
        <f>IF(IFERROR($H928,0)*$J928&gt;0,$L928/86400+DATE(1970,1,1)+IF($L928*1&gt;=$G$5,$G$6,0),)</f>
        <v>0</v>
      </c>
      <c r="B928" s="22" t="e">
        <f>IF($A928&lt;&gt;"",$E928*$F928,)</f>
        <v>#VALUE!</v>
      </c>
      <c r="C928" s="12" t="str">
        <f>IF($A928&lt;&gt;"",MINIFS(Merchant!$A:$A,Merchant!$C:$C,$G$2),)</f>
        <v/>
      </c>
      <c r="D928" s="12" t="s">
        <f>IF($A928&lt;&gt;"",$K928,)</f>
      </c>
      <c r="E928" s="12" t="str">
        <v/>
      </c>
      <c r="F928" s="11" t="str">
        <f>IF($A928&lt;&gt;"",MAXIFS(Token!$C:$C,Token!$A:$A,$D928),)</f>
        <v/>
      </c>
    </row>
    <row r="929">
      <c r="A929" s="32">
        <f>IF(IFERROR($H929,0)*$J929&gt;0,$L929/86400+DATE(1970,1,1)+IF($L929*1&gt;=$G$5,$G$6,0),)</f>
        <v>0</v>
      </c>
      <c r="B929" s="22" t="e">
        <f>IF($A929&lt;&gt;"",$E929*$F929,)</f>
        <v>#VALUE!</v>
      </c>
      <c r="C929" s="12" t="str">
        <f>IF($A929&lt;&gt;"",MINIFS(Merchant!$A:$A,Merchant!$C:$C,$G$2),)</f>
        <v/>
      </c>
      <c r="D929" s="12" t="s">
        <f>IF($A929&lt;&gt;"",$K929,)</f>
      </c>
      <c r="E929" s="12" t="str">
        <v/>
      </c>
      <c r="F929" s="11" t="str">
        <f>IF($A929&lt;&gt;"",MAXIFS(Token!$C:$C,Token!$A:$A,$D929),)</f>
        <v/>
      </c>
    </row>
    <row r="930">
      <c r="A930" s="32">
        <f>IF(IFERROR($H930,0)*$J930&gt;0,$L930/86400+DATE(1970,1,1)+IF($L930*1&gt;=$G$5,$G$6,0),)</f>
        <v>0</v>
      </c>
      <c r="B930" s="22" t="e">
        <f>IF($A930&lt;&gt;"",$E930*$F930,)</f>
        <v>#VALUE!</v>
      </c>
      <c r="C930" s="12" t="str">
        <f>IF($A930&lt;&gt;"",MINIFS(Merchant!$A:$A,Merchant!$C:$C,$G$2),)</f>
        <v/>
      </c>
      <c r="D930" s="12" t="s">
        <f>IF($A930&lt;&gt;"",$K930,)</f>
      </c>
      <c r="E930" s="12" t="str">
        <v/>
      </c>
      <c r="F930" s="11" t="str">
        <f>IF($A930&lt;&gt;"",MAXIFS(Token!$C:$C,Token!$A:$A,$D930),)</f>
        <v/>
      </c>
    </row>
    <row r="931">
      <c r="A931" s="32">
        <f>IF(IFERROR($H931,0)*$J931&gt;0,$L931/86400+DATE(1970,1,1)+IF($L931*1&gt;=$G$5,$G$6,0),)</f>
        <v>0</v>
      </c>
      <c r="B931" s="22" t="e">
        <f>IF($A931&lt;&gt;"",$E931*$F931,)</f>
        <v>#VALUE!</v>
      </c>
      <c r="C931" s="12" t="str">
        <f>IF($A931&lt;&gt;"",MINIFS(Merchant!$A:$A,Merchant!$C:$C,$G$2),)</f>
        <v/>
      </c>
      <c r="D931" s="12" t="s">
        <f>IF($A931&lt;&gt;"",$K931,)</f>
      </c>
      <c r="E931" s="12" t="str">
        <v/>
      </c>
      <c r="F931" s="11" t="str">
        <f>IF($A931&lt;&gt;"",MAXIFS(Token!$C:$C,Token!$A:$A,$D931),)</f>
        <v/>
      </c>
    </row>
    <row r="932">
      <c r="A932" s="32">
        <f>IF(IFERROR($H932,0)*$J932&gt;0,$L932/86400+DATE(1970,1,1)+IF($L932*1&gt;=$G$5,$G$6,0),)</f>
        <v>0</v>
      </c>
      <c r="B932" s="22" t="e">
        <f>IF($A932&lt;&gt;"",$E932*$F932,)</f>
        <v>#VALUE!</v>
      </c>
      <c r="C932" s="12" t="str">
        <f>IF($A932&lt;&gt;"",MINIFS(Merchant!$A:$A,Merchant!$C:$C,$G$2),)</f>
        <v/>
      </c>
      <c r="D932" s="12" t="s">
        <f>IF($A932&lt;&gt;"",$K932,)</f>
      </c>
      <c r="E932" s="12" t="str">
        <v/>
      </c>
      <c r="F932" s="11" t="str">
        <f>IF($A932&lt;&gt;"",MAXIFS(Token!$C:$C,Token!$A:$A,$D932),)</f>
        <v/>
      </c>
    </row>
    <row r="933">
      <c r="A933" s="32">
        <f>IF(IFERROR($H933,0)*$J933&gt;0,$L933/86400+DATE(1970,1,1)+IF($L933*1&gt;=$G$5,$G$6,0),)</f>
        <v>0</v>
      </c>
      <c r="B933" s="22" t="e">
        <f>IF($A933&lt;&gt;"",$E933*$F933,)</f>
        <v>#VALUE!</v>
      </c>
      <c r="C933" s="12" t="str">
        <f>IF($A933&lt;&gt;"",MINIFS(Merchant!$A:$A,Merchant!$C:$C,$G$2),)</f>
        <v/>
      </c>
      <c r="D933" s="12" t="s">
        <f>IF($A933&lt;&gt;"",$K933,)</f>
      </c>
      <c r="E933" s="12" t="str">
        <v/>
      </c>
      <c r="F933" s="11" t="str">
        <f>IF($A933&lt;&gt;"",MAXIFS(Token!$C:$C,Token!$A:$A,$D933),)</f>
        <v/>
      </c>
    </row>
    <row r="934">
      <c r="A934" s="32">
        <f>IF(IFERROR($H934,0)*$J934&gt;0,$L934/86400+DATE(1970,1,1)+IF($L934*1&gt;=$G$5,$G$6,0),)</f>
        <v>0</v>
      </c>
      <c r="B934" s="22" t="e">
        <f>IF($A934&lt;&gt;"",$E934*$F934,)</f>
        <v>#VALUE!</v>
      </c>
      <c r="C934" s="12" t="str">
        <f>IF($A934&lt;&gt;"",MINIFS(Merchant!$A:$A,Merchant!$C:$C,$G$2),)</f>
        <v/>
      </c>
      <c r="D934" s="12" t="s">
        <f>IF($A934&lt;&gt;"",$K934,)</f>
      </c>
      <c r="E934" s="12" t="str">
        <v/>
      </c>
      <c r="F934" s="11" t="str">
        <f>IF($A934&lt;&gt;"",MAXIFS(Token!$C:$C,Token!$A:$A,$D934),)</f>
        <v/>
      </c>
    </row>
    <row r="935">
      <c r="A935" s="32">
        <f>IF(IFERROR($H935,0)*$J935&gt;0,$L935/86400+DATE(1970,1,1)+IF($L935*1&gt;=$G$5,$G$6,0),)</f>
        <v>0</v>
      </c>
      <c r="B935" s="22" t="e">
        <f>IF($A935&lt;&gt;"",$E935*$F935,)</f>
        <v>#VALUE!</v>
      </c>
      <c r="C935" s="12" t="str">
        <f>IF($A935&lt;&gt;"",MINIFS(Merchant!$A:$A,Merchant!$C:$C,$G$2),)</f>
        <v/>
      </c>
      <c r="D935" s="12" t="s">
        <f>IF($A935&lt;&gt;"",$K935,)</f>
      </c>
      <c r="E935" s="12" t="str">
        <v/>
      </c>
      <c r="F935" s="11" t="str">
        <f>IF($A935&lt;&gt;"",MAXIFS(Token!$C:$C,Token!$A:$A,$D935),)</f>
        <v/>
      </c>
    </row>
    <row r="936">
      <c r="A936" s="32">
        <f>IF(IFERROR($H936,0)*$J936&gt;0,$L936/86400+DATE(1970,1,1)+IF($L936*1&gt;=$G$5,$G$6,0),)</f>
        <v>0</v>
      </c>
      <c r="B936" s="22" t="e">
        <f>IF($A936&lt;&gt;"",$E936*$F936,)</f>
        <v>#VALUE!</v>
      </c>
      <c r="C936" s="12" t="str">
        <f>IF($A936&lt;&gt;"",MINIFS(Merchant!$A:$A,Merchant!$C:$C,$G$2),)</f>
        <v/>
      </c>
      <c r="D936" s="12" t="s">
        <f>IF($A936&lt;&gt;"",$K936,)</f>
      </c>
      <c r="E936" s="12" t="str">
        <v/>
      </c>
      <c r="F936" s="11" t="str">
        <f>IF($A936&lt;&gt;"",MAXIFS(Token!$C:$C,Token!$A:$A,$D936),)</f>
        <v/>
      </c>
    </row>
    <row r="937">
      <c r="A937" s="32">
        <f>IF(IFERROR($H937,0)*$J937&gt;0,$L937/86400+DATE(1970,1,1)+IF($L937*1&gt;=$G$5,$G$6,0),)</f>
        <v>0</v>
      </c>
      <c r="B937" s="22" t="e">
        <f>IF($A937&lt;&gt;"",$E937*$F937,)</f>
        <v>#VALUE!</v>
      </c>
      <c r="C937" s="12" t="str">
        <f>IF($A937&lt;&gt;"",MINIFS(Merchant!$A:$A,Merchant!$C:$C,$G$2),)</f>
        <v/>
      </c>
      <c r="D937" s="12" t="s">
        <f>IF($A937&lt;&gt;"",$K937,)</f>
      </c>
      <c r="E937" s="12" t="str">
        <v/>
      </c>
      <c r="F937" s="11" t="str">
        <f>IF($A937&lt;&gt;"",MAXIFS(Token!$C:$C,Token!$A:$A,$D937),)</f>
        <v/>
      </c>
    </row>
    <row r="938">
      <c r="A938" s="32">
        <f>IF(IFERROR($H938,0)*$J938&gt;0,$L938/86400+DATE(1970,1,1)+IF($L938*1&gt;=$G$5,$G$6,0),)</f>
        <v>0</v>
      </c>
      <c r="B938" s="22" t="e">
        <f>IF($A938&lt;&gt;"",$E938*$F938,)</f>
        <v>#VALUE!</v>
      </c>
      <c r="C938" s="12" t="str">
        <f>IF($A938&lt;&gt;"",MINIFS(Merchant!$A:$A,Merchant!$C:$C,$G$2),)</f>
        <v/>
      </c>
      <c r="D938" s="12" t="s">
        <f>IF($A938&lt;&gt;"",$K938,)</f>
      </c>
      <c r="E938" s="12" t="str">
        <v/>
      </c>
      <c r="F938" s="11" t="str">
        <f>IF($A938&lt;&gt;"",MAXIFS(Token!$C:$C,Token!$A:$A,$D938),)</f>
        <v/>
      </c>
    </row>
    <row r="939">
      <c r="A939" s="32">
        <f>IF(IFERROR($H939,0)*$J939&gt;0,$L939/86400+DATE(1970,1,1)+IF($L939*1&gt;=$G$5,$G$6,0),)</f>
        <v>0</v>
      </c>
      <c r="B939" s="22" t="e">
        <f>IF($A939&lt;&gt;"",$E939*$F939,)</f>
        <v>#VALUE!</v>
      </c>
      <c r="C939" s="12" t="str">
        <f>IF($A939&lt;&gt;"",MINIFS(Merchant!$A:$A,Merchant!$C:$C,$G$2),)</f>
        <v/>
      </c>
      <c r="D939" s="12" t="s">
        <f>IF($A939&lt;&gt;"",$K939,)</f>
      </c>
      <c r="E939" s="12" t="str">
        <v/>
      </c>
      <c r="F939" s="11" t="str">
        <f>IF($A939&lt;&gt;"",MAXIFS(Token!$C:$C,Token!$A:$A,$D939),)</f>
        <v/>
      </c>
    </row>
    <row r="940">
      <c r="A940" s="32">
        <f>IF(IFERROR($H940,0)*$J940&gt;0,$L940/86400+DATE(1970,1,1)+IF($L940*1&gt;=$G$5,$G$6,0),)</f>
        <v>0</v>
      </c>
      <c r="B940" s="22" t="e">
        <f>IF($A940&lt;&gt;"",$E940*$F940,)</f>
        <v>#VALUE!</v>
      </c>
      <c r="C940" s="12" t="str">
        <f>IF($A940&lt;&gt;"",MINIFS(Merchant!$A:$A,Merchant!$C:$C,$G$2),)</f>
        <v/>
      </c>
      <c r="D940" s="12" t="s">
        <f>IF($A940&lt;&gt;"",$K940,)</f>
      </c>
      <c r="E940" s="12" t="str">
        <v/>
      </c>
      <c r="F940" s="11" t="str">
        <f>IF($A940&lt;&gt;"",MAXIFS(Token!$C:$C,Token!$A:$A,$D940),)</f>
        <v/>
      </c>
    </row>
    <row r="941">
      <c r="A941" s="32">
        <f>IF(IFERROR($H941,0)*$J941&gt;0,$L941/86400+DATE(1970,1,1)+IF($L941*1&gt;=$G$5,$G$6,0),)</f>
        <v>0</v>
      </c>
      <c r="B941" s="22" t="e">
        <f>IF($A941&lt;&gt;"",$E941*$F941,)</f>
        <v>#VALUE!</v>
      </c>
      <c r="C941" s="12" t="str">
        <f>IF($A941&lt;&gt;"",MINIFS(Merchant!$A:$A,Merchant!$C:$C,$G$2),)</f>
        <v/>
      </c>
      <c r="D941" s="12" t="s">
        <f>IF($A941&lt;&gt;"",$K941,)</f>
      </c>
      <c r="E941" s="12" t="str">
        <v/>
      </c>
      <c r="F941" s="11" t="str">
        <f>IF($A941&lt;&gt;"",MAXIFS(Token!$C:$C,Token!$A:$A,$D941),)</f>
        <v/>
      </c>
    </row>
    <row r="942">
      <c r="A942" s="32">
        <f>IF(IFERROR($H942,0)*$J942&gt;0,$L942/86400+DATE(1970,1,1)+IF($L942*1&gt;=$G$5,$G$6,0),)</f>
        <v>0</v>
      </c>
      <c r="B942" s="22" t="e">
        <f>IF($A942&lt;&gt;"",$E942*$F942,)</f>
        <v>#VALUE!</v>
      </c>
      <c r="C942" s="12" t="str">
        <f>IF($A942&lt;&gt;"",MINIFS(Merchant!$A:$A,Merchant!$C:$C,$G$2),)</f>
        <v/>
      </c>
      <c r="D942" s="12" t="s">
        <f>IF($A942&lt;&gt;"",$K942,)</f>
      </c>
      <c r="E942" s="12" t="str">
        <v/>
      </c>
      <c r="F942" s="11" t="str">
        <f>IF($A942&lt;&gt;"",MAXIFS(Token!$C:$C,Token!$A:$A,$D942),)</f>
        <v/>
      </c>
    </row>
    <row r="943">
      <c r="A943" s="32">
        <f>IF(IFERROR($H943,0)*$J943&gt;0,$L943/86400+DATE(1970,1,1)+IF($L943*1&gt;=$G$5,$G$6,0),)</f>
        <v>0</v>
      </c>
      <c r="B943" s="22" t="e">
        <f>IF($A943&lt;&gt;"",$E943*$F943,)</f>
        <v>#VALUE!</v>
      </c>
      <c r="C943" s="12" t="str">
        <f>IF($A943&lt;&gt;"",MINIFS(Merchant!$A:$A,Merchant!$C:$C,$G$2),)</f>
        <v/>
      </c>
      <c r="D943" s="12" t="s">
        <f>IF($A943&lt;&gt;"",$K943,)</f>
      </c>
      <c r="E943" s="12" t="str">
        <v/>
      </c>
      <c r="F943" s="11" t="str">
        <f>IF($A943&lt;&gt;"",MAXIFS(Token!$C:$C,Token!$A:$A,$D943),)</f>
        <v/>
      </c>
    </row>
    <row r="944">
      <c r="A944" s="32">
        <f>IF(IFERROR($H944,0)*$J944&gt;0,$L944/86400+DATE(1970,1,1)+IF($L944*1&gt;=$G$5,$G$6,0),)</f>
        <v>0</v>
      </c>
      <c r="B944" s="22" t="e">
        <f>IF($A944&lt;&gt;"",$E944*$F944,)</f>
        <v>#VALUE!</v>
      </c>
      <c r="C944" s="12" t="str">
        <f>IF($A944&lt;&gt;"",MINIFS(Merchant!$A:$A,Merchant!$C:$C,$G$2),)</f>
        <v/>
      </c>
      <c r="D944" s="12" t="s">
        <f>IF($A944&lt;&gt;"",$K944,)</f>
      </c>
      <c r="E944" s="12" t="str">
        <v/>
      </c>
      <c r="F944" s="11" t="str">
        <f>IF($A944&lt;&gt;"",MAXIFS(Token!$C:$C,Token!$A:$A,$D944),)</f>
        <v/>
      </c>
    </row>
    <row r="945">
      <c r="A945" s="32">
        <f>IF(IFERROR($H945,0)*$J945&gt;0,$L945/86400+DATE(1970,1,1)+IF($L945*1&gt;=$G$5,$G$6,0),)</f>
        <v>0</v>
      </c>
      <c r="B945" s="22" t="e">
        <f>IF($A945&lt;&gt;"",$E945*$F945,)</f>
        <v>#VALUE!</v>
      </c>
      <c r="C945" s="12" t="str">
        <f>IF($A945&lt;&gt;"",MINIFS(Merchant!$A:$A,Merchant!$C:$C,$G$2),)</f>
        <v/>
      </c>
      <c r="D945" s="12" t="s">
        <f>IF($A945&lt;&gt;"",$K945,)</f>
      </c>
      <c r="E945" s="12" t="str">
        <v/>
      </c>
      <c r="F945" s="11" t="str">
        <f>IF($A945&lt;&gt;"",MAXIFS(Token!$C:$C,Token!$A:$A,$D945),)</f>
        <v/>
      </c>
    </row>
    <row r="946">
      <c r="A946" s="32">
        <f>IF(IFERROR($H946,0)*$J946&gt;0,$L946/86400+DATE(1970,1,1)+IF($L946*1&gt;=$G$5,$G$6,0),)</f>
        <v>0</v>
      </c>
      <c r="B946" s="22" t="e">
        <f>IF($A946&lt;&gt;"",$E946*$F946,)</f>
        <v>#VALUE!</v>
      </c>
      <c r="C946" s="12" t="str">
        <f>IF($A946&lt;&gt;"",MINIFS(Merchant!$A:$A,Merchant!$C:$C,$G$2),)</f>
        <v/>
      </c>
      <c r="D946" s="12" t="s">
        <f>IF($A946&lt;&gt;"",$K946,)</f>
      </c>
      <c r="E946" s="12" t="str">
        <v/>
      </c>
      <c r="F946" s="11" t="str">
        <f>IF($A946&lt;&gt;"",MAXIFS(Token!$C:$C,Token!$A:$A,$D946),)</f>
        <v/>
      </c>
    </row>
    <row r="947">
      <c r="A947" s="32">
        <f>IF(IFERROR($H947,0)*$J947&gt;0,$L947/86400+DATE(1970,1,1)+IF($L947*1&gt;=$G$5,$G$6,0),)</f>
        <v>0</v>
      </c>
      <c r="B947" s="22" t="e">
        <f>IF($A947&lt;&gt;"",$E947*$F947,)</f>
        <v>#VALUE!</v>
      </c>
      <c r="C947" s="12" t="str">
        <f>IF($A947&lt;&gt;"",MINIFS(Merchant!$A:$A,Merchant!$C:$C,$G$2),)</f>
        <v/>
      </c>
      <c r="D947" s="12" t="s">
        <f>IF($A947&lt;&gt;"",$K947,)</f>
      </c>
      <c r="E947" s="12" t="str">
        <v/>
      </c>
      <c r="F947" s="11" t="str">
        <f>IF($A947&lt;&gt;"",MAXIFS(Token!$C:$C,Token!$A:$A,$D947),)</f>
        <v/>
      </c>
    </row>
    <row r="948">
      <c r="A948" s="32">
        <f>IF(IFERROR($H948,0)*$J948&gt;0,$L948/86400+DATE(1970,1,1)+IF($L948*1&gt;=$G$5,$G$6,0),)</f>
        <v>0</v>
      </c>
      <c r="B948" s="22" t="e">
        <f>IF($A948&lt;&gt;"",$E948*$F948,)</f>
        <v>#VALUE!</v>
      </c>
      <c r="C948" s="12" t="str">
        <f>IF($A948&lt;&gt;"",MINIFS(Merchant!$A:$A,Merchant!$C:$C,$G$2),)</f>
        <v/>
      </c>
      <c r="D948" s="12" t="s">
        <f>IF($A948&lt;&gt;"",$K948,)</f>
      </c>
      <c r="E948" s="12" t="str">
        <v/>
      </c>
      <c r="F948" s="11" t="str">
        <f>IF($A948&lt;&gt;"",MAXIFS(Token!$C:$C,Token!$A:$A,$D948),)</f>
        <v/>
      </c>
    </row>
    <row r="949">
      <c r="A949" s="32">
        <f>IF(IFERROR($H949,0)*$J949&gt;0,$L949/86400+DATE(1970,1,1)+IF($L949*1&gt;=$G$5,$G$6,0),)</f>
        <v>0</v>
      </c>
      <c r="B949" s="22" t="e">
        <f>IF($A949&lt;&gt;"",$E949*$F949,)</f>
        <v>#VALUE!</v>
      </c>
      <c r="C949" s="12" t="str">
        <f>IF($A949&lt;&gt;"",MINIFS(Merchant!$A:$A,Merchant!$C:$C,$G$2),)</f>
        <v/>
      </c>
      <c r="D949" s="12" t="s">
        <f>IF($A949&lt;&gt;"",$K949,)</f>
      </c>
      <c r="E949" s="12" t="str">
        <v/>
      </c>
      <c r="F949" s="11" t="str">
        <f>IF($A949&lt;&gt;"",MAXIFS(Token!$C:$C,Token!$A:$A,$D949),)</f>
        <v/>
      </c>
    </row>
    <row r="950">
      <c r="A950" s="32">
        <f>IF(IFERROR($H950,0)*$J950&gt;0,$L950/86400+DATE(1970,1,1)+IF($L950*1&gt;=$G$5,$G$6,0),)</f>
        <v>0</v>
      </c>
      <c r="B950" s="22" t="e">
        <f>IF($A950&lt;&gt;"",$E950*$F950,)</f>
        <v>#VALUE!</v>
      </c>
      <c r="C950" s="12" t="str">
        <f>IF($A950&lt;&gt;"",MINIFS(Merchant!$A:$A,Merchant!$C:$C,$G$2),)</f>
        <v/>
      </c>
      <c r="D950" s="12" t="s">
        <f>IF($A950&lt;&gt;"",$K950,)</f>
      </c>
      <c r="E950" s="12" t="str">
        <v/>
      </c>
      <c r="F950" s="11" t="str">
        <f>IF($A950&lt;&gt;"",MAXIFS(Token!$C:$C,Token!$A:$A,$D950),)</f>
        <v/>
      </c>
    </row>
    <row r="951">
      <c r="A951" s="32">
        <f>IF(IFERROR($H951,0)*$J951&gt;0,$L951/86400+DATE(1970,1,1)+IF($L951*1&gt;=$G$5,$G$6,0),)</f>
        <v>0</v>
      </c>
      <c r="B951" s="22" t="e">
        <f>IF($A951&lt;&gt;"",$E951*$F951,)</f>
        <v>#VALUE!</v>
      </c>
      <c r="C951" s="12" t="str">
        <f>IF($A951&lt;&gt;"",MINIFS(Merchant!$A:$A,Merchant!$C:$C,$G$2),)</f>
        <v/>
      </c>
      <c r="D951" s="12" t="s">
        <f>IF($A951&lt;&gt;"",$K951,)</f>
      </c>
      <c r="E951" s="12" t="str">
        <v/>
      </c>
      <c r="F951" s="11" t="str">
        <f>IF($A951&lt;&gt;"",MAXIFS(Token!$C:$C,Token!$A:$A,$D951),)</f>
        <v/>
      </c>
    </row>
    <row r="952">
      <c r="A952" s="32">
        <f>IF(IFERROR($H952,0)*$J952&gt;0,$L952/86400+DATE(1970,1,1)+IF($L952*1&gt;=$G$5,$G$6,0),)</f>
        <v>0</v>
      </c>
      <c r="B952" s="22" t="e">
        <f>IF($A952&lt;&gt;"",$E952*$F952,)</f>
        <v>#VALUE!</v>
      </c>
      <c r="C952" s="12" t="str">
        <f>IF($A952&lt;&gt;"",MINIFS(Merchant!$A:$A,Merchant!$C:$C,$G$2),)</f>
        <v/>
      </c>
      <c r="D952" s="12" t="s">
        <f>IF($A952&lt;&gt;"",$K952,)</f>
      </c>
      <c r="E952" s="12" t="str">
        <v/>
      </c>
      <c r="F952" s="11" t="str">
        <f>IF($A952&lt;&gt;"",MAXIFS(Token!$C:$C,Token!$A:$A,$D952),)</f>
        <v/>
      </c>
    </row>
    <row r="953">
      <c r="A953" s="32">
        <f>IF(IFERROR($H953,0)*$J953&gt;0,$L953/86400+DATE(1970,1,1)+IF($L953*1&gt;=$G$5,$G$6,0),)</f>
        <v>0</v>
      </c>
      <c r="B953" s="22" t="e">
        <f>IF($A953&lt;&gt;"",$E953*$F953,)</f>
        <v>#VALUE!</v>
      </c>
      <c r="C953" s="12" t="str">
        <f>IF($A953&lt;&gt;"",MINIFS(Merchant!$A:$A,Merchant!$C:$C,$G$2),)</f>
        <v/>
      </c>
      <c r="D953" s="12" t="s">
        <f>IF($A953&lt;&gt;"",$K953,)</f>
      </c>
      <c r="E953" s="12" t="str">
        <v/>
      </c>
      <c r="F953" s="11" t="str">
        <f>IF($A953&lt;&gt;"",MAXIFS(Token!$C:$C,Token!$A:$A,$D953),)</f>
        <v/>
      </c>
    </row>
    <row r="954">
      <c r="A954" s="32">
        <f>IF(IFERROR($H954,0)*$J954&gt;0,$L954/86400+DATE(1970,1,1)+IF($L954*1&gt;=$G$5,$G$6,0),)</f>
        <v>0</v>
      </c>
      <c r="B954" s="22" t="e">
        <f>IF($A954&lt;&gt;"",$E954*$F954,)</f>
        <v>#VALUE!</v>
      </c>
      <c r="C954" s="12" t="str">
        <f>IF($A954&lt;&gt;"",MINIFS(Merchant!$A:$A,Merchant!$C:$C,$G$2),)</f>
        <v/>
      </c>
      <c r="D954" s="12" t="s">
        <f>IF($A954&lt;&gt;"",$K954,)</f>
      </c>
      <c r="E954" s="12" t="str">
        <v/>
      </c>
      <c r="F954" s="11" t="str">
        <f>IF($A954&lt;&gt;"",MAXIFS(Token!$C:$C,Token!$A:$A,$D954),)</f>
        <v/>
      </c>
    </row>
    <row r="955">
      <c r="A955" s="32">
        <f>IF(IFERROR($H955,0)*$J955&gt;0,$L955/86400+DATE(1970,1,1)+IF($L955*1&gt;=$G$5,$G$6,0),)</f>
        <v>0</v>
      </c>
      <c r="B955" s="22" t="e">
        <f>IF($A955&lt;&gt;"",$E955*$F955,)</f>
        <v>#VALUE!</v>
      </c>
      <c r="C955" s="12" t="str">
        <f>IF($A955&lt;&gt;"",MINIFS(Merchant!$A:$A,Merchant!$C:$C,$G$2),)</f>
        <v/>
      </c>
      <c r="D955" s="12" t="s">
        <f>IF($A955&lt;&gt;"",$K955,)</f>
      </c>
      <c r="E955" s="12" t="str">
        <v/>
      </c>
      <c r="F955" s="11" t="str">
        <f>IF($A955&lt;&gt;"",MAXIFS(Token!$C:$C,Token!$A:$A,$D955),)</f>
        <v/>
      </c>
    </row>
    <row r="956">
      <c r="A956" s="32">
        <f>IF(IFERROR($H956,0)*$J956&gt;0,$L956/86400+DATE(1970,1,1)+IF($L956*1&gt;=$G$5,$G$6,0),)</f>
        <v>0</v>
      </c>
      <c r="B956" s="22" t="e">
        <f>IF($A956&lt;&gt;"",$E956*$F956,)</f>
        <v>#VALUE!</v>
      </c>
      <c r="C956" s="12" t="str">
        <f>IF($A956&lt;&gt;"",MINIFS(Merchant!$A:$A,Merchant!$C:$C,$G$2),)</f>
        <v/>
      </c>
      <c r="D956" s="12" t="s">
        <f>IF($A956&lt;&gt;"",$K956,)</f>
      </c>
      <c r="E956" s="12" t="str">
        <v/>
      </c>
      <c r="F956" s="11" t="str">
        <f>IF($A956&lt;&gt;"",MAXIFS(Token!$C:$C,Token!$A:$A,$D956),)</f>
        <v/>
      </c>
    </row>
    <row r="957">
      <c r="A957" s="32">
        <f>IF(IFERROR($H957,0)*$J957&gt;0,$L957/86400+DATE(1970,1,1)+IF($L957*1&gt;=$G$5,$G$6,0),)</f>
        <v>0</v>
      </c>
      <c r="B957" s="22" t="e">
        <f>IF($A957&lt;&gt;"",$E957*$F957,)</f>
        <v>#VALUE!</v>
      </c>
      <c r="C957" s="12" t="str">
        <f>IF($A957&lt;&gt;"",MINIFS(Merchant!$A:$A,Merchant!$C:$C,$G$2),)</f>
        <v/>
      </c>
      <c r="D957" s="12" t="s">
        <f>IF($A957&lt;&gt;"",$K957,)</f>
      </c>
      <c r="E957" s="12" t="str">
        <v/>
      </c>
      <c r="F957" s="11" t="str">
        <f>IF($A957&lt;&gt;"",MAXIFS(Token!$C:$C,Token!$A:$A,$D957),)</f>
        <v/>
      </c>
    </row>
    <row r="958">
      <c r="A958" s="32">
        <f>IF(IFERROR($H958,0)*$J958&gt;0,$L958/86400+DATE(1970,1,1)+IF($L958*1&gt;=$G$5,$G$6,0),)</f>
        <v>0</v>
      </c>
      <c r="B958" s="22" t="e">
        <f>IF($A958&lt;&gt;"",$E958*$F958,)</f>
        <v>#VALUE!</v>
      </c>
      <c r="C958" s="12" t="str">
        <f>IF($A958&lt;&gt;"",MINIFS(Merchant!$A:$A,Merchant!$C:$C,$G$2),)</f>
        <v/>
      </c>
      <c r="D958" s="12" t="s">
        <f>IF($A958&lt;&gt;"",$K958,)</f>
      </c>
      <c r="E958" s="12" t="str">
        <v/>
      </c>
      <c r="F958" s="11" t="str">
        <f>IF($A958&lt;&gt;"",MAXIFS(Token!$C:$C,Token!$A:$A,$D958),)</f>
        <v/>
      </c>
    </row>
    <row r="959">
      <c r="A959" s="32">
        <f>IF(IFERROR($H959,0)*$J959&gt;0,$L959/86400+DATE(1970,1,1)+IF($L959*1&gt;=$G$5,$G$6,0),)</f>
        <v>0</v>
      </c>
      <c r="B959" s="22" t="e">
        <f>IF($A959&lt;&gt;"",$E959*$F959,)</f>
        <v>#VALUE!</v>
      </c>
      <c r="C959" s="12" t="str">
        <f>IF($A959&lt;&gt;"",MINIFS(Merchant!$A:$A,Merchant!$C:$C,$G$2),)</f>
        <v/>
      </c>
      <c r="D959" s="12" t="s">
        <f>IF($A959&lt;&gt;"",$K959,)</f>
      </c>
      <c r="E959" s="12" t="str">
        <v/>
      </c>
      <c r="F959" s="11" t="str">
        <f>IF($A959&lt;&gt;"",MAXIFS(Token!$C:$C,Token!$A:$A,$D959),)</f>
        <v/>
      </c>
    </row>
    <row r="960">
      <c r="A960" s="32">
        <f>IF(IFERROR($H960,0)*$J960&gt;0,$L960/86400+DATE(1970,1,1)+IF($L960*1&gt;=$G$5,$G$6,0),)</f>
        <v>0</v>
      </c>
      <c r="B960" s="22" t="e">
        <f>IF($A960&lt;&gt;"",$E960*$F960,)</f>
        <v>#VALUE!</v>
      </c>
      <c r="C960" s="12" t="str">
        <f>IF($A960&lt;&gt;"",MINIFS(Merchant!$A:$A,Merchant!$C:$C,$G$2),)</f>
        <v/>
      </c>
      <c r="D960" s="12" t="s">
        <f>IF($A960&lt;&gt;"",$K960,)</f>
      </c>
      <c r="E960" s="12" t="str">
        <v/>
      </c>
      <c r="F960" s="11" t="str">
        <f>IF($A960&lt;&gt;"",MAXIFS(Token!$C:$C,Token!$A:$A,$D960),)</f>
        <v/>
      </c>
    </row>
    <row r="961">
      <c r="A961" s="32">
        <f>IF(IFERROR($H961,0)*$J961&gt;0,$L961/86400+DATE(1970,1,1)+IF($L961*1&gt;=$G$5,$G$6,0),)</f>
        <v>0</v>
      </c>
      <c r="B961" s="22" t="e">
        <f>IF($A961&lt;&gt;"",$E961*$F961,)</f>
        <v>#VALUE!</v>
      </c>
      <c r="C961" s="12" t="str">
        <f>IF($A961&lt;&gt;"",MINIFS(Merchant!$A:$A,Merchant!$C:$C,$G$2),)</f>
        <v/>
      </c>
      <c r="D961" s="12" t="s">
        <f>IF($A961&lt;&gt;"",$K961,)</f>
      </c>
      <c r="E961" s="12" t="str">
        <v/>
      </c>
      <c r="F961" s="11" t="str">
        <f>IF($A961&lt;&gt;"",MAXIFS(Token!$C:$C,Token!$A:$A,$D961),)</f>
        <v/>
      </c>
    </row>
    <row r="962">
      <c r="A962" s="32">
        <f>IF(IFERROR($H962,0)*$J962&gt;0,$L962/86400+DATE(1970,1,1)+IF($L962*1&gt;=$G$5,$G$6,0),)</f>
        <v>0</v>
      </c>
      <c r="B962" s="22" t="e">
        <f>IF($A962&lt;&gt;"",$E962*$F962,)</f>
        <v>#VALUE!</v>
      </c>
      <c r="C962" s="12" t="str">
        <f>IF($A962&lt;&gt;"",MINIFS(Merchant!$A:$A,Merchant!$C:$C,$G$2),)</f>
        <v/>
      </c>
      <c r="D962" s="12" t="s">
        <f>IF($A962&lt;&gt;"",$K962,)</f>
      </c>
      <c r="E962" s="12" t="str">
        <v/>
      </c>
      <c r="F962" s="11" t="str">
        <f>IF($A962&lt;&gt;"",MAXIFS(Token!$C:$C,Token!$A:$A,$D962),)</f>
        <v/>
      </c>
    </row>
    <row r="963">
      <c r="A963" s="32">
        <f>IF(IFERROR($H963,0)*$J963&gt;0,$L963/86400+DATE(1970,1,1)+IF($L963*1&gt;=$G$5,$G$6,0),)</f>
        <v>0</v>
      </c>
      <c r="B963" s="22" t="e">
        <f>IF($A963&lt;&gt;"",$E963*$F963,)</f>
        <v>#VALUE!</v>
      </c>
      <c r="C963" s="12" t="str">
        <f>IF($A963&lt;&gt;"",MINIFS(Merchant!$A:$A,Merchant!$C:$C,$G$2),)</f>
        <v/>
      </c>
      <c r="D963" s="12" t="s">
        <f>IF($A963&lt;&gt;"",$K963,)</f>
      </c>
      <c r="E963" s="12" t="str">
        <v/>
      </c>
      <c r="F963" s="11" t="str">
        <f>IF($A963&lt;&gt;"",MAXIFS(Token!$C:$C,Token!$A:$A,$D963),)</f>
        <v/>
      </c>
    </row>
    <row r="964">
      <c r="A964" s="32">
        <f>IF(IFERROR($H964,0)*$J964&gt;0,$L964/86400+DATE(1970,1,1)+IF($L964*1&gt;=$G$5,$G$6,0),)</f>
        <v>0</v>
      </c>
      <c r="B964" s="22" t="e">
        <f>IF($A964&lt;&gt;"",$E964*$F964,)</f>
        <v>#VALUE!</v>
      </c>
      <c r="C964" s="12" t="str">
        <f>IF($A964&lt;&gt;"",MINIFS(Merchant!$A:$A,Merchant!$C:$C,$G$2),)</f>
        <v/>
      </c>
      <c r="D964" s="12" t="s">
        <f>IF($A964&lt;&gt;"",$K964,)</f>
      </c>
      <c r="E964" s="12" t="str">
        <v/>
      </c>
      <c r="F964" s="11" t="str">
        <f>IF($A964&lt;&gt;"",MAXIFS(Token!$C:$C,Token!$A:$A,$D964),)</f>
        <v/>
      </c>
    </row>
    <row r="965">
      <c r="A965" s="32">
        <f>IF(IFERROR($H965,0)*$J965&gt;0,$L965/86400+DATE(1970,1,1)+IF($L965*1&gt;=$G$5,$G$6,0),)</f>
        <v>0</v>
      </c>
      <c r="B965" s="22" t="e">
        <f>IF($A965&lt;&gt;"",$E965*$F965,)</f>
        <v>#VALUE!</v>
      </c>
      <c r="C965" s="12" t="str">
        <f>IF($A965&lt;&gt;"",MINIFS(Merchant!$A:$A,Merchant!$C:$C,$G$2),)</f>
        <v/>
      </c>
      <c r="D965" s="12" t="s">
        <f>IF($A965&lt;&gt;"",$K965,)</f>
      </c>
      <c r="E965" s="12" t="str">
        <v/>
      </c>
      <c r="F965" s="11" t="str">
        <f>IF($A965&lt;&gt;"",MAXIFS(Token!$C:$C,Token!$A:$A,$D965),)</f>
        <v/>
      </c>
    </row>
    <row r="966">
      <c r="A966" s="32">
        <f>IF(IFERROR($H966,0)*$J966&gt;0,$L966/86400+DATE(1970,1,1)+IF($L966*1&gt;=$G$5,$G$6,0),)</f>
        <v>0</v>
      </c>
      <c r="B966" s="22" t="e">
        <f>IF($A966&lt;&gt;"",$E966*$F966,)</f>
        <v>#VALUE!</v>
      </c>
      <c r="C966" s="12" t="str">
        <f>IF($A966&lt;&gt;"",MINIFS(Merchant!$A:$A,Merchant!$C:$C,$G$2),)</f>
        <v/>
      </c>
      <c r="D966" s="12" t="s">
        <f>IF($A966&lt;&gt;"",$K966,)</f>
      </c>
      <c r="E966" s="12" t="str">
        <v/>
      </c>
      <c r="F966" s="11" t="str">
        <f>IF($A966&lt;&gt;"",MAXIFS(Token!$C:$C,Token!$A:$A,$D966),)</f>
        <v/>
      </c>
    </row>
    <row r="967">
      <c r="A967" s="32">
        <f>IF(IFERROR($H967,0)*$J967&gt;0,$L967/86400+DATE(1970,1,1)+IF($L967*1&gt;=$G$5,$G$6,0),)</f>
        <v>0</v>
      </c>
      <c r="B967" s="22" t="e">
        <f>IF($A967&lt;&gt;"",$E967*$F967,)</f>
        <v>#VALUE!</v>
      </c>
      <c r="C967" s="12" t="str">
        <f>IF($A967&lt;&gt;"",MINIFS(Merchant!$A:$A,Merchant!$C:$C,$G$2),)</f>
        <v/>
      </c>
      <c r="D967" s="12" t="s">
        <f>IF($A967&lt;&gt;"",$K967,)</f>
      </c>
      <c r="E967" s="12" t="str">
        <v/>
      </c>
      <c r="F967" s="11" t="str">
        <f>IF($A967&lt;&gt;"",MAXIFS(Token!$C:$C,Token!$A:$A,$D967),)</f>
        <v/>
      </c>
    </row>
    <row r="968">
      <c r="A968" s="32">
        <f>IF(IFERROR($H968,0)*$J968&gt;0,$L968/86400+DATE(1970,1,1)+IF($L968*1&gt;=$G$5,$G$6,0),)</f>
        <v>0</v>
      </c>
      <c r="B968" s="22" t="e">
        <f>IF($A968&lt;&gt;"",$E968*$F968,)</f>
        <v>#VALUE!</v>
      </c>
      <c r="C968" s="12" t="str">
        <f>IF($A968&lt;&gt;"",MINIFS(Merchant!$A:$A,Merchant!$C:$C,$G$2),)</f>
        <v/>
      </c>
      <c r="D968" s="12" t="s">
        <f>IF($A968&lt;&gt;"",$K968,)</f>
      </c>
      <c r="E968" s="12" t="str">
        <v/>
      </c>
      <c r="F968" s="11" t="str">
        <f>IF($A968&lt;&gt;"",MAXIFS(Token!$C:$C,Token!$A:$A,$D968),)</f>
        <v/>
      </c>
    </row>
    <row r="969">
      <c r="A969" s="32">
        <f>IF(IFERROR($H969,0)*$J969&gt;0,$L969/86400+DATE(1970,1,1)+IF($L969*1&gt;=$G$5,$G$6,0),)</f>
        <v>0</v>
      </c>
      <c r="B969" s="22" t="e">
        <f>IF($A969&lt;&gt;"",$E969*$F969,)</f>
        <v>#VALUE!</v>
      </c>
      <c r="C969" s="12" t="str">
        <f>IF($A969&lt;&gt;"",MINIFS(Merchant!$A:$A,Merchant!$C:$C,$G$2),)</f>
        <v/>
      </c>
      <c r="D969" s="12" t="s">
        <f>IF($A969&lt;&gt;"",$K969,)</f>
      </c>
      <c r="E969" s="12" t="str">
        <v/>
      </c>
      <c r="F969" s="11" t="str">
        <f>IF($A969&lt;&gt;"",MAXIFS(Token!$C:$C,Token!$A:$A,$D969),)</f>
        <v/>
      </c>
    </row>
    <row r="970">
      <c r="A970" s="32">
        <f>IF(IFERROR($H970,0)*$J970&gt;0,$L970/86400+DATE(1970,1,1)+IF($L970*1&gt;=$G$5,$G$6,0),)</f>
        <v>0</v>
      </c>
      <c r="B970" s="22" t="e">
        <f>IF($A970&lt;&gt;"",$E970*$F970,)</f>
        <v>#VALUE!</v>
      </c>
      <c r="C970" s="12" t="str">
        <f>IF($A970&lt;&gt;"",MINIFS(Merchant!$A:$A,Merchant!$C:$C,$G$2),)</f>
        <v/>
      </c>
      <c r="D970" s="12" t="s">
        <f>IF($A970&lt;&gt;"",$K970,)</f>
      </c>
      <c r="E970" s="12" t="str">
        <v/>
      </c>
      <c r="F970" s="11" t="str">
        <f>IF($A970&lt;&gt;"",MAXIFS(Token!$C:$C,Token!$A:$A,$D970),)</f>
        <v/>
      </c>
    </row>
    <row r="971">
      <c r="A971" s="32">
        <f>IF(IFERROR($H971,0)*$J971&gt;0,$L971/86400+DATE(1970,1,1)+IF($L971*1&gt;=$G$5,$G$6,0),)</f>
        <v>0</v>
      </c>
      <c r="B971" s="22" t="e">
        <f>IF($A971&lt;&gt;"",$E971*$F971,)</f>
        <v>#VALUE!</v>
      </c>
      <c r="C971" s="12" t="str">
        <f>IF($A971&lt;&gt;"",MINIFS(Merchant!$A:$A,Merchant!$C:$C,$G$2),)</f>
        <v/>
      </c>
      <c r="D971" s="12" t="s">
        <f>IF($A971&lt;&gt;"",$K971,)</f>
      </c>
      <c r="E971" s="12" t="str">
        <v/>
      </c>
      <c r="F971" s="11" t="str">
        <f>IF($A971&lt;&gt;"",MAXIFS(Token!$C:$C,Token!$A:$A,$D971),)</f>
        <v/>
      </c>
    </row>
    <row r="972">
      <c r="A972" s="32">
        <f>IF(IFERROR($H972,0)*$J972&gt;0,$L972/86400+DATE(1970,1,1)+IF($L972*1&gt;=$G$5,$G$6,0),)</f>
        <v>0</v>
      </c>
      <c r="B972" s="22" t="e">
        <f>IF($A972&lt;&gt;"",$E972*$F972,)</f>
        <v>#VALUE!</v>
      </c>
      <c r="C972" s="12" t="str">
        <f>IF($A972&lt;&gt;"",MINIFS(Merchant!$A:$A,Merchant!$C:$C,$G$2),)</f>
        <v/>
      </c>
      <c r="D972" s="12" t="s">
        <f>IF($A972&lt;&gt;"",$K972,)</f>
      </c>
      <c r="E972" s="12" t="str">
        <v/>
      </c>
      <c r="F972" s="11" t="str">
        <f>IF($A972&lt;&gt;"",MAXIFS(Token!$C:$C,Token!$A:$A,$D972),)</f>
        <v/>
      </c>
    </row>
    <row r="973">
      <c r="A973" s="32">
        <f>IF(IFERROR($H973,0)*$J973&gt;0,$L973/86400+DATE(1970,1,1)+IF($L973*1&gt;=$G$5,$G$6,0),)</f>
        <v>0</v>
      </c>
      <c r="B973" s="22" t="e">
        <f>IF($A973&lt;&gt;"",$E973*$F973,)</f>
        <v>#VALUE!</v>
      </c>
      <c r="C973" s="12" t="str">
        <f>IF($A973&lt;&gt;"",MINIFS(Merchant!$A:$A,Merchant!$C:$C,$G$2),)</f>
        <v/>
      </c>
      <c r="D973" s="12" t="s">
        <f>IF($A973&lt;&gt;"",$K973,)</f>
      </c>
      <c r="E973" s="12" t="str">
        <v/>
      </c>
      <c r="F973" s="11" t="str">
        <f>IF($A973&lt;&gt;"",MAXIFS(Token!$C:$C,Token!$A:$A,$D973),)</f>
        <v/>
      </c>
    </row>
    <row r="974">
      <c r="A974" s="32">
        <f>IF(IFERROR($H974,0)*$J974&gt;0,$L974/86400+DATE(1970,1,1)+IF($L974*1&gt;=$G$5,$G$6,0),)</f>
        <v>0</v>
      </c>
      <c r="B974" s="22" t="e">
        <f>IF($A974&lt;&gt;"",$E974*$F974,)</f>
        <v>#VALUE!</v>
      </c>
      <c r="C974" s="12" t="str">
        <f>IF($A974&lt;&gt;"",MINIFS(Merchant!$A:$A,Merchant!$C:$C,$G$2),)</f>
        <v/>
      </c>
      <c r="D974" s="12" t="s">
        <f>IF($A974&lt;&gt;"",$K974,)</f>
      </c>
      <c r="E974" s="12" t="str">
        <v/>
      </c>
      <c r="F974" s="11" t="str">
        <f>IF($A974&lt;&gt;"",MAXIFS(Token!$C:$C,Token!$A:$A,$D974),)</f>
        <v/>
      </c>
    </row>
    <row r="975">
      <c r="A975" s="32">
        <f>IF(IFERROR($H975,0)*$J975&gt;0,$L975/86400+DATE(1970,1,1)+IF($L975*1&gt;=$G$5,$G$6,0),)</f>
        <v>0</v>
      </c>
      <c r="B975" s="22" t="e">
        <f>IF($A975&lt;&gt;"",$E975*$F975,)</f>
        <v>#VALUE!</v>
      </c>
      <c r="C975" s="12" t="str">
        <f>IF($A975&lt;&gt;"",MINIFS(Merchant!$A:$A,Merchant!$C:$C,$G$2),)</f>
        <v/>
      </c>
      <c r="D975" s="12" t="s">
        <f>IF($A975&lt;&gt;"",$K975,)</f>
      </c>
      <c r="E975" s="12" t="str">
        <v/>
      </c>
      <c r="F975" s="11" t="str">
        <f>IF($A975&lt;&gt;"",MAXIFS(Token!$C:$C,Token!$A:$A,$D975),)</f>
        <v/>
      </c>
    </row>
    <row r="976">
      <c r="A976" s="32">
        <f>IF(IFERROR($H976,0)*$J976&gt;0,$L976/86400+DATE(1970,1,1)+IF($L976*1&gt;=$G$5,$G$6,0),)</f>
        <v>0</v>
      </c>
      <c r="B976" s="22" t="e">
        <f>IF($A976&lt;&gt;"",$E976*$F976,)</f>
        <v>#VALUE!</v>
      </c>
      <c r="C976" s="12" t="str">
        <f>IF($A976&lt;&gt;"",MINIFS(Merchant!$A:$A,Merchant!$C:$C,$G$2),)</f>
        <v/>
      </c>
      <c r="D976" s="12" t="s">
        <f>IF($A976&lt;&gt;"",$K976,)</f>
      </c>
      <c r="E976" s="12" t="str">
        <v/>
      </c>
      <c r="F976" s="11" t="str">
        <f>IF($A976&lt;&gt;"",MAXIFS(Token!$C:$C,Token!$A:$A,$D976),)</f>
        <v/>
      </c>
    </row>
    <row r="977">
      <c r="A977" s="32">
        <f>IF(IFERROR($H977,0)*$J977&gt;0,$L977/86400+DATE(1970,1,1)+IF($L977*1&gt;=$G$5,$G$6,0),)</f>
        <v>0</v>
      </c>
      <c r="B977" s="22" t="e">
        <f>IF($A977&lt;&gt;"",$E977*$F977,)</f>
        <v>#VALUE!</v>
      </c>
      <c r="C977" s="12" t="str">
        <f>IF($A977&lt;&gt;"",MINIFS(Merchant!$A:$A,Merchant!$C:$C,$G$2),)</f>
        <v/>
      </c>
      <c r="D977" s="12" t="s">
        <f>IF($A977&lt;&gt;"",$K977,)</f>
      </c>
      <c r="E977" s="12" t="str">
        <v/>
      </c>
      <c r="F977" s="11" t="str">
        <f>IF($A977&lt;&gt;"",MAXIFS(Token!$C:$C,Token!$A:$A,$D977),)</f>
        <v/>
      </c>
    </row>
    <row r="978">
      <c r="A978" s="32">
        <f>IF(IFERROR($H978,0)*$J978&gt;0,$L978/86400+DATE(1970,1,1)+IF($L978*1&gt;=$G$5,$G$6,0),)</f>
        <v>0</v>
      </c>
      <c r="B978" s="22" t="e">
        <f>IF($A978&lt;&gt;"",$E978*$F978,)</f>
        <v>#VALUE!</v>
      </c>
      <c r="C978" s="12" t="str">
        <f>IF($A978&lt;&gt;"",MINIFS(Merchant!$A:$A,Merchant!$C:$C,$G$2),)</f>
        <v/>
      </c>
      <c r="D978" s="12" t="s">
        <f>IF($A978&lt;&gt;"",$K978,)</f>
      </c>
      <c r="E978" s="12" t="str">
        <v/>
      </c>
      <c r="F978" s="11" t="str">
        <f>IF($A978&lt;&gt;"",MAXIFS(Token!$C:$C,Token!$A:$A,$D978),)</f>
        <v/>
      </c>
    </row>
    <row r="979">
      <c r="A979" s="32">
        <f>IF(IFERROR($H979,0)*$J979&gt;0,$L979/86400+DATE(1970,1,1)+IF($L979*1&gt;=$G$5,$G$6,0),)</f>
        <v>0</v>
      </c>
      <c r="B979" s="22" t="e">
        <f>IF($A979&lt;&gt;"",$E979*$F979,)</f>
        <v>#VALUE!</v>
      </c>
      <c r="C979" s="12" t="str">
        <f>IF($A979&lt;&gt;"",MINIFS(Merchant!$A:$A,Merchant!$C:$C,$G$2),)</f>
        <v/>
      </c>
      <c r="D979" s="12" t="s">
        <f>IF($A979&lt;&gt;"",$K979,)</f>
      </c>
      <c r="E979" s="12" t="str">
        <v/>
      </c>
      <c r="F979" s="11" t="str">
        <f>IF($A979&lt;&gt;"",MAXIFS(Token!$C:$C,Token!$A:$A,$D979),)</f>
        <v/>
      </c>
    </row>
    <row r="980">
      <c r="A980" s="32">
        <f>IF(IFERROR($H980,0)*$J980&gt;0,$L980/86400+DATE(1970,1,1)+IF($L980*1&gt;=$G$5,$G$6,0),)</f>
        <v>0</v>
      </c>
      <c r="B980" s="22" t="e">
        <f>IF($A980&lt;&gt;"",$E980*$F980,)</f>
        <v>#VALUE!</v>
      </c>
      <c r="C980" s="12" t="str">
        <f>IF($A980&lt;&gt;"",MINIFS(Merchant!$A:$A,Merchant!$C:$C,$G$2),)</f>
        <v/>
      </c>
      <c r="D980" s="12" t="s">
        <f>IF($A980&lt;&gt;"",$K980,)</f>
      </c>
      <c r="E980" s="12" t="str">
        <v/>
      </c>
      <c r="F980" s="11" t="str">
        <f>IF($A980&lt;&gt;"",MAXIFS(Token!$C:$C,Token!$A:$A,$D980),)</f>
        <v/>
      </c>
    </row>
    <row r="981">
      <c r="A981" s="32">
        <f>IF(IFERROR($H981,0)*$J981&gt;0,$L981/86400+DATE(1970,1,1)+IF($L981*1&gt;=$G$5,$G$6,0),)</f>
        <v>0</v>
      </c>
      <c r="B981" s="22" t="e">
        <f>IF($A981&lt;&gt;"",$E981*$F981,)</f>
        <v>#VALUE!</v>
      </c>
      <c r="C981" s="12" t="str">
        <f>IF($A981&lt;&gt;"",MINIFS(Merchant!$A:$A,Merchant!$C:$C,$G$2),)</f>
        <v/>
      </c>
      <c r="D981" s="12" t="s">
        <f>IF($A981&lt;&gt;"",$K981,)</f>
      </c>
      <c r="E981" s="12" t="str">
        <v/>
      </c>
      <c r="F981" s="11" t="str">
        <f>IF($A981&lt;&gt;"",MAXIFS(Token!$C:$C,Token!$A:$A,$D981),)</f>
        <v/>
      </c>
    </row>
    <row r="982">
      <c r="A982" s="32">
        <f>IF(IFERROR($H982,0)*$J982&gt;0,$L982/86400+DATE(1970,1,1)+IF($L982*1&gt;=$G$5,$G$6,0),)</f>
        <v>0</v>
      </c>
      <c r="B982" s="22" t="e">
        <f>IF($A982&lt;&gt;"",$E982*$F982,)</f>
        <v>#VALUE!</v>
      </c>
      <c r="C982" s="12" t="str">
        <f>IF($A982&lt;&gt;"",MINIFS(Merchant!$A:$A,Merchant!$C:$C,$G$2),)</f>
        <v/>
      </c>
      <c r="D982" s="12" t="s">
        <f>IF($A982&lt;&gt;"",$K982,)</f>
      </c>
      <c r="E982" s="12" t="str">
        <v/>
      </c>
      <c r="F982" s="11" t="str">
        <f>IF($A982&lt;&gt;"",MAXIFS(Token!$C:$C,Token!$A:$A,$D982),)</f>
        <v/>
      </c>
    </row>
    <row r="983">
      <c r="A983" s="32">
        <f>IF(IFERROR($H983,0)*$J983&gt;0,$L983/86400+DATE(1970,1,1)+IF($L983*1&gt;=$G$5,$G$6,0),)</f>
        <v>0</v>
      </c>
      <c r="B983" s="22" t="e">
        <f>IF($A983&lt;&gt;"",$E983*$F983,)</f>
        <v>#VALUE!</v>
      </c>
      <c r="C983" s="12" t="str">
        <f>IF($A983&lt;&gt;"",MINIFS(Merchant!$A:$A,Merchant!$C:$C,$G$2),)</f>
        <v/>
      </c>
      <c r="D983" s="12" t="s">
        <f>IF($A983&lt;&gt;"",$K983,)</f>
      </c>
      <c r="E983" s="12" t="str">
        <v/>
      </c>
      <c r="F983" s="11" t="str">
        <f>IF($A983&lt;&gt;"",MAXIFS(Token!$C:$C,Token!$A:$A,$D983),)</f>
        <v/>
      </c>
    </row>
    <row r="984">
      <c r="A984" s="32">
        <f>IF(IFERROR($H984,0)*$J984&gt;0,$L984/86400+DATE(1970,1,1)+IF($L984*1&gt;=$G$5,$G$6,0),)</f>
        <v>0</v>
      </c>
      <c r="B984" s="22" t="e">
        <f>IF($A984&lt;&gt;"",$E984*$F984,)</f>
        <v>#VALUE!</v>
      </c>
      <c r="C984" s="12" t="str">
        <f>IF($A984&lt;&gt;"",MINIFS(Merchant!$A:$A,Merchant!$C:$C,$G$2),)</f>
        <v/>
      </c>
      <c r="D984" s="12" t="s">
        <f>IF($A984&lt;&gt;"",$K984,)</f>
      </c>
      <c r="E984" s="12" t="str">
        <v/>
      </c>
      <c r="F984" s="11" t="str">
        <f>IF($A984&lt;&gt;"",MAXIFS(Token!$C:$C,Token!$A:$A,$D984),)</f>
        <v/>
      </c>
    </row>
    <row r="985">
      <c r="A985" s="32">
        <f>IF(IFERROR($H985,0)*$J985&gt;0,$L985/86400+DATE(1970,1,1)+IF($L985*1&gt;=$G$5,$G$6,0),)</f>
        <v>0</v>
      </c>
      <c r="B985" s="22" t="e">
        <f>IF($A985&lt;&gt;"",$E985*$F985,)</f>
        <v>#VALUE!</v>
      </c>
      <c r="C985" s="12" t="str">
        <f>IF($A985&lt;&gt;"",MINIFS(Merchant!$A:$A,Merchant!$C:$C,$G$2),)</f>
        <v/>
      </c>
      <c r="D985" s="12" t="s">
        <f>IF($A985&lt;&gt;"",$K985,)</f>
      </c>
      <c r="E985" s="12" t="str">
        <v/>
      </c>
      <c r="F985" s="11" t="str">
        <f>IF($A985&lt;&gt;"",MAXIFS(Token!$C:$C,Token!$A:$A,$D985),)</f>
        <v/>
      </c>
    </row>
    <row r="986">
      <c r="A986" s="32">
        <f>IF(IFERROR($H986,0)*$J986&gt;0,$L986/86400+DATE(1970,1,1)+IF($L986*1&gt;=$G$5,$G$6,0),)</f>
        <v>0</v>
      </c>
      <c r="B986" s="22" t="e">
        <f>IF($A986&lt;&gt;"",$E986*$F986,)</f>
        <v>#VALUE!</v>
      </c>
      <c r="C986" s="12" t="str">
        <f>IF($A986&lt;&gt;"",MINIFS(Merchant!$A:$A,Merchant!$C:$C,$G$2),)</f>
        <v/>
      </c>
      <c r="D986" s="12" t="s">
        <f>IF($A986&lt;&gt;"",$K986,)</f>
      </c>
      <c r="E986" s="12" t="str">
        <v/>
      </c>
      <c r="F986" s="11" t="str">
        <f>IF($A986&lt;&gt;"",MAXIFS(Token!$C:$C,Token!$A:$A,$D986),)</f>
        <v/>
      </c>
    </row>
    <row r="987">
      <c r="A987" s="32">
        <f>IF(IFERROR($H987,0)*$J987&gt;0,$L987/86400+DATE(1970,1,1)+IF($L987*1&gt;=$G$5,$G$6,0),)</f>
        <v>0</v>
      </c>
      <c r="B987" s="22" t="e">
        <f>IF($A987&lt;&gt;"",$E987*$F987,)</f>
        <v>#VALUE!</v>
      </c>
      <c r="C987" s="12" t="str">
        <f>IF($A987&lt;&gt;"",MINIFS(Merchant!$A:$A,Merchant!$C:$C,$G$2),)</f>
        <v/>
      </c>
      <c r="D987" s="12" t="s">
        <f>IF($A987&lt;&gt;"",$K987,)</f>
      </c>
      <c r="E987" s="12" t="str">
        <v/>
      </c>
      <c r="F987" s="11" t="str">
        <f>IF($A987&lt;&gt;"",MAXIFS(Token!$C:$C,Token!$A:$A,$D987),)</f>
        <v/>
      </c>
    </row>
    <row r="988">
      <c r="A988" s="32">
        <f>IF(IFERROR($H988,0)*$J988&gt;0,$L988/86400+DATE(1970,1,1)+IF($L988*1&gt;=$G$5,$G$6,0),)</f>
        <v>0</v>
      </c>
      <c r="B988" s="22" t="e">
        <f>IF($A988&lt;&gt;"",$E988*$F988,)</f>
        <v>#VALUE!</v>
      </c>
      <c r="C988" s="12" t="str">
        <f>IF($A988&lt;&gt;"",MINIFS(Merchant!$A:$A,Merchant!$C:$C,$G$2),)</f>
        <v/>
      </c>
      <c r="D988" s="12" t="s">
        <f>IF($A988&lt;&gt;"",$K988,)</f>
      </c>
      <c r="E988" s="12" t="str">
        <v/>
      </c>
      <c r="F988" s="11" t="str">
        <f>IF($A988&lt;&gt;"",MAXIFS(Token!$C:$C,Token!$A:$A,$D988),)</f>
        <v/>
      </c>
    </row>
    <row r="989">
      <c r="A989" s="32">
        <f>IF(IFERROR($H989,0)*$J989&gt;0,$L989/86400+DATE(1970,1,1)+IF($L989*1&gt;=$G$5,$G$6,0),)</f>
        <v>0</v>
      </c>
      <c r="B989" s="22" t="e">
        <f>IF($A989&lt;&gt;"",$E989*$F989,)</f>
        <v>#VALUE!</v>
      </c>
      <c r="C989" s="12" t="str">
        <f>IF($A989&lt;&gt;"",MINIFS(Merchant!$A:$A,Merchant!$C:$C,$G$2),)</f>
        <v/>
      </c>
      <c r="D989" s="12" t="s">
        <f>IF($A989&lt;&gt;"",$K989,)</f>
      </c>
      <c r="E989" s="12" t="str">
        <v/>
      </c>
      <c r="F989" s="11" t="str">
        <f>IF($A989&lt;&gt;"",MAXIFS(Token!$C:$C,Token!$A:$A,$D989),)</f>
        <v/>
      </c>
    </row>
    <row r="990">
      <c r="A990" s="32">
        <f>IF(IFERROR($H990,0)*$J990&gt;0,$L990/86400+DATE(1970,1,1)+IF($L990*1&gt;=$G$5,$G$6,0),)</f>
        <v>0</v>
      </c>
      <c r="B990" s="22" t="e">
        <f>IF($A990&lt;&gt;"",$E990*$F990,)</f>
        <v>#VALUE!</v>
      </c>
      <c r="C990" s="12" t="str">
        <f>IF($A990&lt;&gt;"",MINIFS(Merchant!$A:$A,Merchant!$C:$C,$G$2),)</f>
        <v/>
      </c>
      <c r="D990" s="12" t="s">
        <f>IF($A990&lt;&gt;"",$K990,)</f>
      </c>
      <c r="E990" s="12" t="str">
        <v/>
      </c>
      <c r="F990" s="11" t="str">
        <f>IF($A990&lt;&gt;"",MAXIFS(Token!$C:$C,Token!$A:$A,$D990),)</f>
        <v/>
      </c>
    </row>
    <row r="991">
      <c r="A991" s="32">
        <f>IF(IFERROR($H991,0)*$J991&gt;0,$L991/86400+DATE(1970,1,1)+IF($L991*1&gt;=$G$5,$G$6,0),)</f>
        <v>0</v>
      </c>
      <c r="B991" s="22" t="e">
        <f>IF($A991&lt;&gt;"",$E991*$F991,)</f>
        <v>#VALUE!</v>
      </c>
      <c r="C991" s="12" t="str">
        <f>IF($A991&lt;&gt;"",MINIFS(Merchant!$A:$A,Merchant!$C:$C,$G$2),)</f>
        <v/>
      </c>
      <c r="D991" s="12" t="s">
        <f>IF($A991&lt;&gt;"",$K991,)</f>
      </c>
      <c r="E991" s="12" t="str">
        <v/>
      </c>
      <c r="F991" s="11" t="str">
        <f>IF($A991&lt;&gt;"",MAXIFS(Token!$C:$C,Token!$A:$A,$D991),)</f>
        <v/>
      </c>
    </row>
    <row r="992">
      <c r="A992" s="32">
        <f>IF(IFERROR($H992,0)*$J992&gt;0,$L992/86400+DATE(1970,1,1)+IF($L992*1&gt;=$G$5,$G$6,0),)</f>
        <v>0</v>
      </c>
      <c r="B992" s="22" t="e">
        <f>IF($A992&lt;&gt;"",$E992*$F992,)</f>
        <v>#VALUE!</v>
      </c>
      <c r="C992" s="12" t="str">
        <f>IF($A992&lt;&gt;"",MINIFS(Merchant!$A:$A,Merchant!$C:$C,$G$2),)</f>
        <v/>
      </c>
      <c r="D992" s="12" t="s">
        <f>IF($A992&lt;&gt;"",$K992,)</f>
      </c>
      <c r="E992" s="12" t="str">
        <v/>
      </c>
      <c r="F992" s="11" t="str">
        <f>IF($A992&lt;&gt;"",MAXIFS(Token!$C:$C,Token!$A:$A,$D992),)</f>
        <v/>
      </c>
    </row>
    <row r="993">
      <c r="A993" s="32">
        <f>IF(IFERROR($H993,0)*$J993&gt;0,$L993/86400+DATE(1970,1,1)+IF($L993*1&gt;=$G$5,$G$6,0),)</f>
        <v>0</v>
      </c>
      <c r="B993" s="22" t="e">
        <f>IF($A993&lt;&gt;"",$E993*$F993,)</f>
        <v>#VALUE!</v>
      </c>
      <c r="C993" s="12" t="str">
        <f>IF($A993&lt;&gt;"",MINIFS(Merchant!$A:$A,Merchant!$C:$C,$G$2),)</f>
        <v/>
      </c>
      <c r="D993" s="12" t="s">
        <f>IF($A993&lt;&gt;"",$K993,)</f>
      </c>
      <c r="E993" s="12" t="str">
        <v/>
      </c>
      <c r="F993" s="11" t="str">
        <f>IF($A993&lt;&gt;"",MAXIFS(Token!$C:$C,Token!$A:$A,$D993),)</f>
        <v/>
      </c>
    </row>
    <row r="994">
      <c r="A994" s="32">
        <f>IF(IFERROR($H994,0)*$J994&gt;0,$L994/86400+DATE(1970,1,1)+IF($L994*1&gt;=$G$5,$G$6,0),)</f>
        <v>0</v>
      </c>
      <c r="B994" s="22" t="e">
        <f>IF($A994&lt;&gt;"",$E994*$F994,)</f>
        <v>#VALUE!</v>
      </c>
      <c r="C994" s="12" t="str">
        <f>IF($A994&lt;&gt;"",MINIFS(Merchant!$A:$A,Merchant!$C:$C,$G$2),)</f>
        <v/>
      </c>
      <c r="D994" s="12" t="s">
        <f>IF($A994&lt;&gt;"",$K994,)</f>
      </c>
      <c r="E994" s="12" t="str">
        <v/>
      </c>
      <c r="F994" s="11" t="str">
        <f>IF($A994&lt;&gt;"",MAXIFS(Token!$C:$C,Token!$A:$A,$D994),)</f>
        <v/>
      </c>
    </row>
    <row r="995">
      <c r="A995" s="32">
        <f>IF(IFERROR($H995,0)*$J995&gt;0,$L995/86400+DATE(1970,1,1)+IF($L995*1&gt;=$G$5,$G$6,0),)</f>
        <v>0</v>
      </c>
      <c r="B995" s="22" t="e">
        <f>IF($A995&lt;&gt;"",$E995*$F995,)</f>
        <v>#VALUE!</v>
      </c>
      <c r="C995" s="12" t="str">
        <f>IF($A995&lt;&gt;"",MINIFS(Merchant!$A:$A,Merchant!$C:$C,$G$2),)</f>
        <v/>
      </c>
      <c r="D995" s="12" t="s">
        <f>IF($A995&lt;&gt;"",$K995,)</f>
      </c>
      <c r="E995" s="12" t="str">
        <v/>
      </c>
      <c r="F995" s="11" t="str">
        <f>IF($A995&lt;&gt;"",MAXIFS(Token!$C:$C,Token!$A:$A,$D995),)</f>
        <v/>
      </c>
    </row>
    <row r="996">
      <c r="A996" s="32">
        <f>IF(IFERROR($H996,0)*$J996&gt;0,$L996/86400+DATE(1970,1,1)+IF($L996*1&gt;=$G$5,$G$6,0),)</f>
        <v>0</v>
      </c>
      <c r="B996" s="22" t="e">
        <f>IF($A996&lt;&gt;"",$E996*$F996,)</f>
        <v>#VALUE!</v>
      </c>
      <c r="C996" s="12" t="str">
        <f>IF($A996&lt;&gt;"",MINIFS(Merchant!$A:$A,Merchant!$C:$C,$G$2),)</f>
        <v/>
      </c>
      <c r="D996" s="12" t="s">
        <f>IF($A996&lt;&gt;"",$K996,)</f>
      </c>
      <c r="E996" s="12" t="str">
        <v/>
      </c>
      <c r="F996" s="11" t="str">
        <f>IF($A996&lt;&gt;"",MAXIFS(Token!$C:$C,Token!$A:$A,$D996),)</f>
        <v/>
      </c>
    </row>
    <row r="997">
      <c r="A997" s="32">
        <f>IF(IFERROR($H997,0)*$J997&gt;0,$L997/86400+DATE(1970,1,1)+IF($L997*1&gt;=$G$5,$G$6,0),)</f>
        <v>0</v>
      </c>
      <c r="B997" s="22" t="e">
        <f>IF($A997&lt;&gt;"",$E997*$F997,)</f>
        <v>#VALUE!</v>
      </c>
      <c r="C997" s="12" t="str">
        <f>IF($A997&lt;&gt;"",MINIFS(Merchant!$A:$A,Merchant!$C:$C,$G$2),)</f>
        <v/>
      </c>
      <c r="D997" s="12" t="s">
        <f>IF($A997&lt;&gt;"",$K997,)</f>
      </c>
      <c r="E997" s="12" t="str">
        <v/>
      </c>
      <c r="F997" s="11" t="str">
        <f>IF($A997&lt;&gt;"",MAXIFS(Token!$C:$C,Token!$A:$A,$D997),)</f>
        <v/>
      </c>
    </row>
    <row r="998">
      <c r="A998" s="32">
        <f>IF(IFERROR($H998,0)*$J998&gt;0,$L998/86400+DATE(1970,1,1)+IF($L998*1&gt;=$G$5,$G$6,0),)</f>
        <v>0</v>
      </c>
      <c r="B998" s="22" t="e">
        <f>IF($A998&lt;&gt;"",$E998*$F998,)</f>
        <v>#VALUE!</v>
      </c>
      <c r="C998" s="12" t="str">
        <f>IF($A998&lt;&gt;"",MINIFS(Merchant!$A:$A,Merchant!$C:$C,$G$2),)</f>
        <v/>
      </c>
      <c r="D998" s="12" t="s">
        <f>IF($A998&lt;&gt;"",$K998,)</f>
      </c>
      <c r="E998" s="12" t="str">
        <v/>
      </c>
      <c r="F998" s="11" t="str">
        <f>IF($A998&lt;&gt;"",MAXIFS(Token!$C:$C,Token!$A:$A,$D998),)</f>
        <v/>
      </c>
    </row>
    <row r="999">
      <c r="A999" s="32">
        <f>IF(IFERROR($H999,0)*$J999&gt;0,$L999/86400+DATE(1970,1,1)+IF($L999*1&gt;=$G$5,$G$6,0),)</f>
        <v>0</v>
      </c>
      <c r="B999" s="22" t="e">
        <f>IF($A999&lt;&gt;"",$E999*$F999,)</f>
        <v>#VALUE!</v>
      </c>
      <c r="C999" s="12" t="str">
        <f>IF($A999&lt;&gt;"",MINIFS(Merchant!$A:$A,Merchant!$C:$C,$G$2),)</f>
        <v/>
      </c>
      <c r="D999" s="12" t="s">
        <f>IF($A999&lt;&gt;"",$K999,)</f>
      </c>
      <c r="E999" s="12" t="str">
        <v/>
      </c>
      <c r="F999" s="11" t="str">
        <f>IF($A999&lt;&gt;"",MAXIFS(Token!$C:$C,Token!$A:$A,$D999),)</f>
        <v/>
      </c>
    </row>
    <row r="1000">
      <c r="A1000" s="32">
        <f>IF(IFERROR($H1000,0)*$J1000&gt;0,$L1000/86400+DATE(1970,1,1)+IF($L1000*1&gt;=$G$5,$G$6,0),)</f>
        <v>0</v>
      </c>
      <c r="B1000" s="22" t="e">
        <f>IF($A1000&lt;&gt;"",$E1000*$F1000,)</f>
        <v>#VALUE!</v>
      </c>
      <c r="C1000" s="12" t="str">
        <f>IF($A1000&lt;&gt;"",MINIFS(Merchant!$A:$A,Merchant!$C:$C,$G$2),)</f>
        <v/>
      </c>
      <c r="D1000" s="12" t="s">
        <f>IF($A1000&lt;&gt;"",$K1000,)</f>
      </c>
      <c r="E1000" s="12" t="str">
        <v/>
      </c>
      <c r="F1000" s="11" t="str">
        <f>IF($A1000&lt;&gt;"",MAXIFS(Token!$C:$C,Token!$A:$A,$D1000),)</f>
        <v/>
      </c>
    </row>
  </sheetData>
  <drawing r:id="rId2"/>
  <legacyDrawing r:id="rId3"/>
</worksheet>
</file>