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 Hacienda\Desktop\DUCUMENTOS DE TRABAJO\FISCAL IMPOSITIVA\2024 VIGENTE\"/>
    </mc:Choice>
  </mc:AlternateContent>
  <bookViews>
    <workbookView xWindow="0" yWindow="0" windowWidth="20385" windowHeight="7650"/>
  </bookViews>
  <sheets>
    <sheet name="Ord Imp 3202 Actualizada" sheetId="3" r:id="rId1"/>
  </sheets>
  <definedNames>
    <definedName name="_Hlk152183306" localSheetId="0">'Ord Imp 3202 Actualizada'!$B$212</definedName>
    <definedName name="_Hlk152201905" localSheetId="0">'Ord Imp 3202 Actualizada'!$B$518</definedName>
    <definedName name="_Hlk152201922" localSheetId="0">'Ord Imp 3202 Actualizada'!$B$526</definedName>
    <definedName name="_Hlk152201937" localSheetId="0">'Ord Imp 3202 Actualizada'!$B$533</definedName>
    <definedName name="_Hlk152202000" localSheetId="0">'Ord Imp 3202 Actualizada'!$B$530</definedName>
    <definedName name="_Hlk152532654" localSheetId="0">'Ord Imp 3202 Actualizada'!$B$756</definedName>
    <definedName name="_Hlk69928596" localSheetId="0">'Ord Imp 3202 Actualizada'!$B$574</definedName>
    <definedName name="_xlnm.Print_Area" localSheetId="0">'Ord Imp 3202 Actualizada'!$A$1:$G$668</definedName>
    <definedName name="MF">'Ord Imp 3202 Actualizada'!$P$2:$Q$6</definedName>
    <definedName name="MODULO_FISCAL">'Ord Imp 3202 Actualizada'!$I$2:$J$1048576</definedName>
    <definedName name="TRIMESTRE">'Ord Imp 3202 Actualizada'!$P$2:$P$6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3" l="1"/>
  <c r="F104" i="3" l="1"/>
  <c r="E254" i="3" l="1"/>
  <c r="E256" i="3" l="1"/>
  <c r="E258" i="3"/>
  <c r="F481" i="3"/>
  <c r="E255" i="3"/>
  <c r="E257" i="3"/>
  <c r="F113" i="3"/>
  <c r="E253" i="3"/>
  <c r="F479" i="3"/>
  <c r="F480" i="3"/>
  <c r="F112" i="3"/>
  <c r="E251" i="3"/>
  <c r="E252" i="3"/>
  <c r="D667" i="3"/>
  <c r="D666" i="3"/>
  <c r="D664" i="3"/>
  <c r="D663" i="3"/>
  <c r="D662" i="3"/>
  <c r="D661" i="3"/>
  <c r="D660" i="3"/>
  <c r="D659" i="3"/>
  <c r="D658" i="3"/>
  <c r="D657" i="3"/>
  <c r="D655" i="3"/>
  <c r="D654" i="3"/>
  <c r="D653" i="3"/>
  <c r="D652" i="3"/>
  <c r="D651" i="3"/>
  <c r="D650" i="3"/>
  <c r="D649" i="3"/>
  <c r="D646" i="3"/>
  <c r="D645" i="3"/>
  <c r="D644" i="3"/>
  <c r="D643" i="3"/>
  <c r="D642" i="3"/>
  <c r="D641" i="3"/>
  <c r="D640" i="3"/>
  <c r="D639" i="3"/>
  <c r="D638" i="3"/>
  <c r="D637" i="3"/>
  <c r="D636" i="3"/>
  <c r="D635" i="3"/>
  <c r="D634" i="3"/>
  <c r="D633" i="3"/>
  <c r="D632" i="3"/>
  <c r="D631" i="3"/>
  <c r="D629" i="3"/>
  <c r="D628" i="3"/>
  <c r="D627" i="3"/>
  <c r="D626" i="3"/>
  <c r="D625" i="3"/>
  <c r="D624" i="3"/>
  <c r="D623" i="3"/>
  <c r="D622" i="3"/>
  <c r="D621" i="3"/>
  <c r="D620" i="3"/>
  <c r="D619" i="3"/>
  <c r="D618" i="3"/>
  <c r="D617" i="3"/>
  <c r="D616" i="3"/>
  <c r="D615" i="3"/>
  <c r="D614" i="3"/>
  <c r="D613" i="3"/>
  <c r="D612" i="3"/>
  <c r="D611" i="3"/>
  <c r="D610" i="3"/>
  <c r="D609" i="3"/>
  <c r="D608" i="3"/>
  <c r="D607" i="3"/>
  <c r="D606" i="3"/>
  <c r="D605" i="3"/>
  <c r="D604" i="3"/>
  <c r="D603" i="3"/>
  <c r="D602" i="3"/>
  <c r="D601" i="3"/>
  <c r="D600" i="3"/>
  <c r="D599" i="3"/>
  <c r="D598" i="3"/>
  <c r="D597" i="3"/>
  <c r="D596" i="3"/>
  <c r="D595" i="3"/>
  <c r="D594" i="3"/>
  <c r="D593" i="3"/>
  <c r="D592" i="3"/>
  <c r="D591" i="3"/>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2" i="3"/>
  <c r="D561" i="3"/>
  <c r="D542" i="3"/>
  <c r="D540" i="3"/>
  <c r="D538" i="3"/>
  <c r="D536" i="3"/>
  <c r="D534" i="3"/>
  <c r="E667" i="3"/>
  <c r="E666" i="3"/>
  <c r="E664" i="3"/>
  <c r="E662" i="3"/>
  <c r="E661" i="3"/>
  <c r="E660" i="3"/>
  <c r="E659" i="3"/>
  <c r="E658" i="3"/>
  <c r="E657" i="3"/>
  <c r="E655" i="3"/>
  <c r="E654" i="3"/>
  <c r="E653" i="3"/>
  <c r="E652" i="3"/>
  <c r="E651" i="3"/>
  <c r="E650" i="3"/>
  <c r="E649" i="3"/>
  <c r="E646" i="3"/>
  <c r="E645" i="3"/>
  <c r="E644" i="3"/>
  <c r="E643" i="3"/>
  <c r="E642" i="3"/>
  <c r="E641" i="3"/>
  <c r="E640" i="3"/>
  <c r="E639" i="3"/>
  <c r="E638" i="3"/>
  <c r="E637" i="3"/>
  <c r="E636" i="3"/>
  <c r="E635" i="3"/>
  <c r="E634" i="3"/>
  <c r="E633" i="3"/>
  <c r="E632" i="3"/>
  <c r="E631" i="3"/>
  <c r="E629" i="3"/>
  <c r="E628" i="3"/>
  <c r="E627" i="3"/>
  <c r="E626" i="3"/>
  <c r="E625" i="3"/>
  <c r="E624" i="3"/>
  <c r="E623" i="3"/>
  <c r="E622" i="3"/>
  <c r="E621" i="3"/>
  <c r="E620" i="3"/>
  <c r="E619" i="3"/>
  <c r="E618" i="3"/>
  <c r="E617" i="3"/>
  <c r="E616" i="3"/>
  <c r="E615" i="3"/>
  <c r="E614" i="3"/>
  <c r="E613" i="3"/>
  <c r="E612" i="3"/>
  <c r="E611" i="3"/>
  <c r="E610" i="3"/>
  <c r="E609" i="3"/>
  <c r="E608" i="3"/>
  <c r="E607" i="3"/>
  <c r="E606" i="3"/>
  <c r="E604" i="3"/>
  <c r="E603" i="3"/>
  <c r="E602" i="3"/>
  <c r="E601" i="3"/>
  <c r="E600" i="3"/>
  <c r="E599" i="3"/>
  <c r="E598" i="3"/>
  <c r="E597" i="3"/>
  <c r="E596" i="3"/>
  <c r="E595" i="3"/>
  <c r="E594" i="3"/>
  <c r="E593" i="3"/>
  <c r="E592" i="3"/>
  <c r="E591" i="3"/>
  <c r="E590" i="3"/>
  <c r="E589" i="3"/>
  <c r="E588" i="3"/>
  <c r="E587" i="3"/>
  <c r="E586" i="3"/>
  <c r="E585" i="3"/>
  <c r="E584" i="3"/>
  <c r="E582" i="3"/>
  <c r="E581" i="3"/>
  <c r="E580" i="3"/>
  <c r="E579" i="3"/>
  <c r="E578" i="3"/>
  <c r="E577" i="3"/>
  <c r="E576" i="3"/>
  <c r="E575" i="3"/>
  <c r="E574" i="3"/>
  <c r="E573" i="3"/>
  <c r="E572" i="3"/>
  <c r="E571" i="3"/>
  <c r="E570" i="3"/>
  <c r="E569" i="3"/>
  <c r="E568" i="3"/>
  <c r="E567" i="3"/>
  <c r="E566" i="3"/>
  <c r="E565" i="3"/>
  <c r="E564" i="3"/>
  <c r="E563" i="3"/>
  <c r="E562" i="3"/>
  <c r="E561" i="3"/>
  <c r="E560" i="3"/>
  <c r="E559" i="3"/>
  <c r="E558" i="3"/>
  <c r="E557" i="3"/>
  <c r="E556" i="3"/>
  <c r="E555" i="3"/>
  <c r="E554" i="3"/>
  <c r="E553" i="3"/>
  <c r="E552" i="3"/>
  <c r="E551" i="3"/>
  <c r="E550" i="3"/>
  <c r="E549" i="3"/>
  <c r="E548" i="3"/>
  <c r="E547" i="3"/>
  <c r="E546" i="3"/>
  <c r="E545" i="3"/>
  <c r="E544" i="3"/>
  <c r="E543" i="3"/>
  <c r="E542" i="3"/>
  <c r="E538" i="3"/>
  <c r="E537" i="3"/>
  <c r="E539" i="3"/>
  <c r="E536" i="3"/>
  <c r="E535" i="3"/>
  <c r="E534" i="3"/>
  <c r="E529" i="3"/>
  <c r="E528" i="3"/>
  <c r="E526" i="3"/>
  <c r="D563" i="3"/>
  <c r="D565" i="3"/>
  <c r="D564" i="3"/>
  <c r="D560" i="3"/>
  <c r="D558" i="3"/>
  <c r="D557" i="3"/>
  <c r="D556" i="3"/>
  <c r="D555" i="3"/>
  <c r="D554" i="3"/>
  <c r="D553" i="3"/>
  <c r="D552" i="3"/>
  <c r="D551" i="3"/>
  <c r="D550" i="3"/>
  <c r="D548" i="3"/>
  <c r="D549" i="3"/>
  <c r="D547" i="3"/>
  <c r="D546" i="3"/>
  <c r="D545" i="3"/>
  <c r="D544" i="3"/>
  <c r="D559" i="3"/>
  <c r="D543" i="3"/>
  <c r="D541" i="3"/>
  <c r="D539" i="3"/>
  <c r="D537" i="3"/>
  <c r="D535" i="3"/>
  <c r="D529" i="3"/>
  <c r="D528" i="3"/>
  <c r="D526" i="3"/>
  <c r="E541" i="3"/>
  <c r="E540" i="3"/>
  <c r="F487" i="3"/>
  <c r="F485" i="3"/>
  <c r="F484" i="3"/>
  <c r="F483" i="3"/>
  <c r="E485" i="3"/>
  <c r="E484" i="3"/>
  <c r="E483" i="3"/>
  <c r="F464" i="3"/>
  <c r="F463" i="3"/>
  <c r="E456" i="3"/>
  <c r="E455" i="3"/>
  <c r="E454" i="3"/>
  <c r="E453" i="3"/>
  <c r="E452" i="3"/>
  <c r="E451" i="3"/>
  <c r="E445" i="3"/>
  <c r="E444" i="3"/>
  <c r="E443" i="3"/>
  <c r="E442" i="3"/>
  <c r="F418" i="3"/>
  <c r="F409" i="3"/>
  <c r="F408" i="3"/>
  <c r="F407" i="3"/>
  <c r="F406" i="3"/>
  <c r="F405" i="3"/>
  <c r="F404" i="3"/>
  <c r="F402" i="3"/>
  <c r="F401" i="3"/>
  <c r="F400" i="3"/>
  <c r="F399" i="3"/>
  <c r="F398" i="3"/>
  <c r="F392" i="3"/>
  <c r="F391" i="3"/>
  <c r="F390" i="3"/>
  <c r="F389" i="3"/>
  <c r="F384" i="3"/>
  <c r="F383" i="3"/>
  <c r="F382" i="3"/>
  <c r="F381" i="3"/>
  <c r="F368" i="3"/>
  <c r="F366" i="3"/>
  <c r="F365" i="3"/>
  <c r="E366" i="3"/>
  <c r="E365" i="3"/>
  <c r="F362" i="3"/>
  <c r="E362" i="3"/>
  <c r="F359" i="3"/>
  <c r="F358" i="3"/>
  <c r="F353" i="3"/>
  <c r="F309" i="3"/>
  <c r="F308" i="3"/>
  <c r="F307" i="3"/>
  <c r="E309" i="3"/>
  <c r="E308" i="3"/>
  <c r="E307" i="3"/>
  <c r="D309" i="3"/>
  <c r="D308" i="3"/>
  <c r="D307" i="3"/>
  <c r="F296" i="3"/>
  <c r="F295" i="3"/>
  <c r="F294" i="3"/>
  <c r="F293" i="3"/>
  <c r="F292" i="3"/>
  <c r="F291" i="3"/>
  <c r="F290" i="3"/>
  <c r="F282" i="3"/>
  <c r="F280" i="3"/>
  <c r="F278" i="3"/>
  <c r="F273" i="3"/>
  <c r="F272" i="3"/>
  <c r="F271" i="3"/>
  <c r="F260" i="3"/>
  <c r="E260" i="3"/>
  <c r="F242" i="3"/>
  <c r="F230" i="3"/>
  <c r="F229" i="3"/>
  <c r="F228" i="3"/>
  <c r="F227" i="3"/>
  <c r="F79" i="3"/>
  <c r="F78" i="3"/>
  <c r="E55" i="3"/>
  <c r="F212" i="3" l="1"/>
  <c r="F211" i="3"/>
  <c r="F210" i="3"/>
  <c r="F209" i="3"/>
  <c r="F208" i="3"/>
  <c r="F207" i="3"/>
  <c r="F206" i="3"/>
  <c r="F205" i="3"/>
  <c r="F203" i="3"/>
  <c r="F202" i="3"/>
  <c r="F201" i="3"/>
  <c r="F200" i="3"/>
  <c r="E212" i="3"/>
  <c r="E211" i="3"/>
  <c r="E210" i="3"/>
  <c r="E209" i="3"/>
  <c r="E208" i="3"/>
  <c r="E207" i="3"/>
  <c r="E206" i="3"/>
  <c r="E205" i="3"/>
  <c r="E203" i="3"/>
  <c r="E202" i="3"/>
  <c r="E201" i="3"/>
  <c r="E200" i="3"/>
  <c r="F191" i="3"/>
  <c r="F190" i="3"/>
  <c r="F189" i="3"/>
  <c r="F188" i="3"/>
  <c r="E191" i="3"/>
  <c r="E190" i="3"/>
  <c r="E189" i="3"/>
  <c r="E188" i="3"/>
  <c r="F150" i="3"/>
  <c r="F143" i="3"/>
  <c r="F139" i="3"/>
  <c r="F138" i="3"/>
  <c r="F137" i="3"/>
  <c r="F135" i="3"/>
  <c r="F134" i="3"/>
  <c r="F129" i="3"/>
  <c r="F128" i="3"/>
  <c r="F127" i="3"/>
  <c r="F125" i="3"/>
  <c r="F124" i="3"/>
  <c r="F117" i="3"/>
  <c r="E117" i="3"/>
  <c r="F109" i="3"/>
  <c r="F108" i="3"/>
  <c r="F107" i="3"/>
  <c r="F103" i="3"/>
  <c r="F102" i="3"/>
  <c r="F101" i="3"/>
  <c r="F100" i="3"/>
  <c r="F92" i="3"/>
  <c r="F91" i="3"/>
  <c r="F90" i="3"/>
  <c r="F89" i="3"/>
  <c r="F88" i="3"/>
  <c r="E92" i="3"/>
  <c r="E91" i="3"/>
  <c r="E90" i="3"/>
  <c r="E89" i="3"/>
  <c r="E88" i="3"/>
  <c r="F86" i="3"/>
  <c r="F85" i="3"/>
  <c r="F84" i="3"/>
  <c r="F77" i="3"/>
  <c r="F76" i="3"/>
  <c r="F71" i="3"/>
  <c r="F70" i="3"/>
  <c r="F69" i="3"/>
  <c r="F29" i="3"/>
  <c r="E25" i="3"/>
  <c r="E24" i="3"/>
  <c r="D26" i="3"/>
  <c r="D25" i="3"/>
  <c r="D24" i="3"/>
  <c r="E17" i="3"/>
  <c r="E16" i="3"/>
  <c r="D17" i="3"/>
  <c r="D16" i="3"/>
  <c r="D18" i="3"/>
</calcChain>
</file>

<file path=xl/sharedStrings.xml><?xml version="1.0" encoding="utf-8"?>
<sst xmlns="http://schemas.openxmlformats.org/spreadsheetml/2006/main" count="728" uniqueCount="625">
  <si>
    <t>-</t>
  </si>
  <si>
    <r>
      <t>ARTICULO 1º:</t>
    </r>
    <r>
      <rPr>
        <b/>
        <sz val="11"/>
        <color rgb="FF000000"/>
        <rFont val="Cambria"/>
        <family val="1"/>
      </rPr>
      <t xml:space="preserve"> CONSIDERACIONES GENERALES</t>
    </r>
  </si>
  <si>
    <t>De acuerdo a lo establecido en la Ordenanza Fiscal, las Tasas, Derechos y demás Tributos previstos en la Parte Especial de ese texto, se deberán abonar conforme a las cuotas, alícuotas importes que se determinan a continuación:</t>
  </si>
  <si>
    <t>CAPITULO PRIMERO</t>
  </si>
  <si>
    <t>TASAS POR SERVICIOS URBANOS</t>
  </si>
  <si>
    <r>
      <t>ARTICULO 2º:</t>
    </r>
    <r>
      <rPr>
        <b/>
        <sz val="11"/>
        <color rgb="FF000000"/>
        <rFont val="Cambria"/>
        <family val="1"/>
      </rPr>
      <t xml:space="preserve"> TASA DE MANTENIMIENTO INTEGRAL ÁREAS URBANAS</t>
    </r>
  </si>
  <si>
    <r>
      <t xml:space="preserve">La tasa de Mantenimiento Integral de Áreas Urbanas se cobrará por metro lineal de frentede edificio o parcela y por </t>
    </r>
    <r>
      <rPr>
        <b/>
        <sz val="11"/>
        <color rgb="FF000000"/>
        <rFont val="Cambria"/>
        <family val="1"/>
      </rPr>
      <t>BIMESTRE</t>
    </r>
    <r>
      <rPr>
        <sz val="11"/>
        <color rgb="FF000000"/>
        <rFont val="Cambria"/>
        <family val="1"/>
      </rPr>
      <t xml:space="preserve">de acuerdo con la siguiente tablay </t>
    </r>
    <r>
      <rPr>
        <b/>
        <sz val="11"/>
        <color rgb="FF000000"/>
        <rFont val="Cambria"/>
        <family val="1"/>
      </rPr>
      <t>Anexo II</t>
    </r>
    <r>
      <rPr>
        <sz val="11"/>
        <color rgb="FF000000"/>
        <rFont val="Cambria"/>
        <family val="1"/>
      </rPr>
      <t xml:space="preserve"> (mapa de zonas):</t>
    </r>
  </si>
  <si>
    <t>ZONAS SEGÚN ANEXO II</t>
  </si>
  <si>
    <t>MONTO MINIMO</t>
  </si>
  <si>
    <t>VALOR DEL ML</t>
  </si>
  <si>
    <t>TOPE</t>
  </si>
  <si>
    <t>ZONA N° 2</t>
  </si>
  <si>
    <t>UNIDADES FUNCIONALES</t>
  </si>
  <si>
    <r>
      <t>ARTICULO 3º:</t>
    </r>
    <r>
      <rPr>
        <b/>
        <sz val="11"/>
        <color rgb="FF000000"/>
        <rFont val="Cambria"/>
        <family val="1"/>
      </rPr>
      <t xml:space="preserve"> TASA POR RECOLECCIÓN Y GESTION INTEGRAL DE RESIDUOS</t>
    </r>
  </si>
  <si>
    <r>
      <t>La tasa de recolección y gestión integral de residuos se cobrará por</t>
    </r>
    <r>
      <rPr>
        <b/>
        <sz val="11"/>
        <color rgb="FF000000"/>
        <rFont val="Cambria"/>
        <family val="1"/>
      </rPr>
      <t xml:space="preserve"> BIMESTR</t>
    </r>
    <r>
      <rPr>
        <sz val="11"/>
        <color rgb="FF000000"/>
        <rFont val="Cambria"/>
        <family val="1"/>
      </rPr>
      <t>E de acuerdo a la siguiente tabla y el Anexo II (mapa de zonas):</t>
    </r>
  </si>
  <si>
    <r>
      <t>ARTICULO 4°:</t>
    </r>
    <r>
      <rPr>
        <b/>
        <sz val="11"/>
        <color rgb="FF000000"/>
        <rFont val="Cambria"/>
        <family val="1"/>
      </rPr>
      <t xml:space="preserve"> CONTRIBUCION DE FORTALECIMIENTO DE LA SEGURIDAD</t>
    </r>
  </si>
  <si>
    <r>
      <t>ARTÍCULO 5º:</t>
    </r>
    <r>
      <rPr>
        <b/>
        <sz val="11"/>
        <color rgb="FF000000"/>
        <rFont val="Cambria"/>
        <family val="1"/>
      </rPr>
      <t xml:space="preserve"> FACTURACIÓN, VENCIMIENTO, DESCUENTO Y TARIFA SOCIAL </t>
    </r>
  </si>
  <si>
    <t>La facturación de estas Tasas será Bimestral, con las fechas de vencimiento respectivas fijadas por el Poder Ejecutivo. El departamento ejecutivo podrá liquidar las tasas en forma semestral con vencimientos bimestrales.</t>
  </si>
  <si>
    <t>DESCUENTO CARMEÑO POR BUEN CUMPLIMIENTO</t>
  </si>
  <si>
    <t>PORCENTAJE</t>
  </si>
  <si>
    <t>Contribuyentes al día en el pago de sus obligaciones.</t>
  </si>
  <si>
    <t>Contribuyentes al día y adheridos a Débito Automático</t>
  </si>
  <si>
    <r>
      <t xml:space="preserve">TARIFA SOCIAL: </t>
    </r>
    <r>
      <rPr>
        <sz val="11"/>
        <color rgb="FF000000"/>
        <rFont val="Cambria"/>
        <family val="1"/>
      </rPr>
      <t>Aquellos contribuyentes que se encuentren en situación de vulnerabilidad, tendrán el derecho a acceder a un descuento del 50 % del valor de la Tasa de Servicios Urbanos y ante su solicitud y acreditación en el municipio.</t>
    </r>
  </si>
  <si>
    <t>Quienes deseen acceder a la misma deberán estar correctamente justificados mediante un informe socioeconómico de la dirección de Inclusión Social y deberán ser aprobados por la comisión de Desarrollo Económico del HCD.</t>
  </si>
  <si>
    <t>ARTICULO 6º. TASA DE ALUMBRADO PÚBLICO EN EL PARTIDO DE CARMEN DE ARECO</t>
  </si>
  <si>
    <t>Fíjese a los efectos de las disposiciones previstas en la Ordenanza Fiscal, las siguientes Tasas:</t>
  </si>
  <si>
    <t>ALUMBRADO PÚBLICO PARA PROPIEDADES NO MEDIDAS</t>
  </si>
  <si>
    <t>UN MONTO DE</t>
  </si>
  <si>
    <t>En terrenos de hasta 20 mts de frente.</t>
  </si>
  <si>
    <t>El valor de 40 KW Bimestral</t>
  </si>
  <si>
    <t>En terrenos de 21 mts hasta 40 mts de frente.</t>
  </si>
  <si>
    <t>El valor de 70 KW Bimestral</t>
  </si>
  <si>
    <t>En terrenos de más de 41 mts de frente.</t>
  </si>
  <si>
    <t xml:space="preserve"> El valor de 100 KW Bimestral</t>
  </si>
  <si>
    <t>ALUMBRADO PÚBLICO PARA PROPIEDADES MEDIDAS</t>
  </si>
  <si>
    <t>TOPE MAXIMO</t>
  </si>
  <si>
    <t>Tarifas T1R(residencial) y T1G(general)</t>
  </si>
  <si>
    <t>15 % de un consumo de   200 KW.</t>
  </si>
  <si>
    <t>Tarifas T2BT y T2MT</t>
  </si>
  <si>
    <t>15% de un consumo de 1500 KW.</t>
  </si>
  <si>
    <t>Tarifas T3BT y T3MT</t>
  </si>
  <si>
    <t>15% de un consuno de 4000 KW.</t>
  </si>
  <si>
    <t>Esta alícuota del 15% se aplica sobre los conceptos tarifarios comprendidos dentro el Subtotal de Energía (Cargos Fijos y Consumo en KW según tarifa de cada usuario), aprobados por el Ministerio de Infraestructura y Servicios Públicos de la Provincia de Buenos Aires.</t>
  </si>
  <si>
    <t>Vencimiento y Facturación:</t>
  </si>
  <si>
    <r>
      <t>ARTICULO 7º.</t>
    </r>
    <r>
      <rPr>
        <sz val="11"/>
        <color rgb="FF000000"/>
        <rFont val="Cambria"/>
        <family val="1"/>
      </rPr>
      <t xml:space="preserve"> La facturación del servicio y su vencimiento serán:</t>
    </r>
  </si>
  <si>
    <t>CAPITULO SEGUNDO</t>
  </si>
  <si>
    <t>TASA POR SERVICIOS ESPECIALES DE LIMPIEZA E HIGIENE</t>
  </si>
  <si>
    <r>
      <t>ARTÍCULO 8º:</t>
    </r>
    <r>
      <rPr>
        <sz val="11"/>
        <color rgb="FF000000"/>
        <rFont val="Cambria"/>
        <family val="1"/>
      </rPr>
      <t xml:space="preserve"> Por el retiro de basuras, tierra, escombros, ramas, etc., para todos aquellos frentistas que soliciten el servicio municipal, abonarán:  </t>
    </r>
  </si>
  <si>
    <t>RETIRO DE RESIDUOS</t>
  </si>
  <si>
    <t>IMPORTE</t>
  </si>
  <si>
    <t>Hasta 5 bolsas “de consorcio”</t>
  </si>
  <si>
    <t>SIN COSTO</t>
  </si>
  <si>
    <t>A partir de 5 bolsas, la base será</t>
  </si>
  <si>
    <t>Cargo adicional por cada bolsa</t>
  </si>
  <si>
    <t>Retiro de montículos sueltos sin bolsas y por metro cuadrado</t>
  </si>
  <si>
    <t>Retiro de residuos sin abono previo, de acuerdo con el servicio, un recargo por multa del</t>
  </si>
  <si>
    <r>
      <t>ARTÍCULO 9º:</t>
    </r>
    <r>
      <rPr>
        <sz val="11"/>
        <color rgb="FF000000"/>
        <rFont val="Cambria"/>
        <family val="1"/>
      </rPr>
      <t xml:space="preserve"> Para el servicio de limpieza y desmalezamiento de terrenos baldíos o edificios en ruinas, abonarán un mínimo de CIEN (100) m2, y regirán los siguientes valores: </t>
    </r>
  </si>
  <si>
    <t>LIMPIEZA DE PREDIOS</t>
  </si>
  <si>
    <t xml:space="preserve">Terreno sin árboles, por m2 </t>
  </si>
  <si>
    <t>Por retiro de cada árbol pequeño</t>
  </si>
  <si>
    <t xml:space="preserve">Por retiro de cada árbol mediano </t>
  </si>
  <si>
    <t>Por retiros de árbol de gran porte</t>
  </si>
  <si>
    <t xml:space="preserve">Limpieza de inmuebles de oficio, recargo del </t>
  </si>
  <si>
    <r>
      <t>ARTÍCULO 10°:</t>
    </r>
    <r>
      <rPr>
        <sz val="11"/>
        <color rgb="FF000000"/>
        <rFont val="Cambria"/>
        <family val="1"/>
      </rPr>
      <t xml:space="preserve"> Por la desinsectación de vehículos de transporte de pasajeros y por la desinsectación y desratización de inmuebles, se abonará anualmente de acuerdo al siguiente cuadro:  </t>
    </r>
  </si>
  <si>
    <t>DESINSECTACION Y DESRATIZACION</t>
  </si>
  <si>
    <t>IMPORTE ANUAL</t>
  </si>
  <si>
    <t xml:space="preserve">Taxi y/o Remises </t>
  </si>
  <si>
    <t xml:space="preserve">Transporte Escolar, Combi, Micro, Ómnibus </t>
  </si>
  <si>
    <t xml:space="preserve">Ómnibus </t>
  </si>
  <si>
    <t xml:space="preserve">Viviendas Familiares </t>
  </si>
  <si>
    <t>Comercios</t>
  </si>
  <si>
    <t>Restaurants, Pizzerías, Bufets, Rotiserías, Heladerías y Casas de Comidas en general</t>
  </si>
  <si>
    <t>Industrias</t>
  </si>
  <si>
    <t>Hoteles, Casas de hospedaje, Fondas.</t>
  </si>
  <si>
    <t>CAPITULO TERCERO</t>
  </si>
  <si>
    <t>DERECHOS DE OFICINA</t>
  </si>
  <si>
    <r>
      <t>ARTICULO 11º.</t>
    </r>
    <r>
      <rPr>
        <sz val="11"/>
        <color rgb="FF000000"/>
        <rFont val="Cambria"/>
        <family val="1"/>
      </rPr>
      <t xml:space="preserve"> Fíjese a los efectos de las disposiciones previstas en la Ordenanza Fiscal, las siguientes Tasas:</t>
    </r>
  </si>
  <si>
    <r>
      <t>1-SOLICITUD Y TRAMITES DE LICENCIA DE CONDUCIR</t>
    </r>
    <r>
      <rPr>
        <u/>
        <sz val="12"/>
        <color rgb="FF000000"/>
        <rFont val="Cambria"/>
        <family val="1"/>
      </rPr>
      <t>:</t>
    </r>
  </si>
  <si>
    <t xml:space="preserve">Original. </t>
  </si>
  <si>
    <t>Renovación por Cinco años (5).</t>
  </si>
  <si>
    <t>Renovación por Tres años (3).</t>
  </si>
  <si>
    <t>Renovación por Uno o Dos años (1 o 2).</t>
  </si>
  <si>
    <t xml:space="preserve">Duplicado y o Ampliación de Categoría. </t>
  </si>
  <si>
    <t>2- SALUD, BROMATOLOGIA Y ZOONOSIS</t>
  </si>
  <si>
    <t>Por obtención de libreta Sanitaria/ Carnet de Manipulación de Alimentos.</t>
  </si>
  <si>
    <t>Por renovación de libreta Sanitaria/ Carnet de Manipulación de Alimentos.</t>
  </si>
  <si>
    <t>Derecho por control bromatológico de sustancias alimenticias para comercialización, por día de control</t>
  </si>
  <si>
    <t>3-FIESTAS POPULARES:</t>
  </si>
  <si>
    <t>Derecho de ingreso por persona, exceptuando a los vecinos de nuestra ciudad, cuyo ingreso es gratuito a las denominadas fiestas populares.</t>
  </si>
  <si>
    <t>Derecho de estacionamiento en las denominadas fiestas populares</t>
  </si>
  <si>
    <t>4-OTRAS DERECHOS Y SOLICITUDES:</t>
  </si>
  <si>
    <t>Actuación general no prevista</t>
  </si>
  <si>
    <t>CAPITULO CUARTO</t>
  </si>
  <si>
    <t>TASA POR HABILITACIÓN DE ACTIVIDADES ECONOMICAS</t>
  </si>
  <si>
    <r>
      <t>ARTÍCULO 12°:</t>
    </r>
    <r>
      <rPr>
        <sz val="11"/>
        <color rgb="FF000000"/>
        <rFont val="Cambria"/>
        <family val="1"/>
      </rPr>
      <t>De acuerdo con lo establecido en la Ordenanza Fiscal, fíjense los montos para la registración y habilitación inicialy cambio de rubro para el pago de esta Tasa los siguientes valores:</t>
    </r>
  </si>
  <si>
    <t xml:space="preserve">SUPERFICIE </t>
  </si>
  <si>
    <t xml:space="preserve">IMPORTE </t>
  </si>
  <si>
    <t xml:space="preserve">Habilitaciones, Habilitaciones por transferencias, Cambio de Rubro, Traslados </t>
  </si>
  <si>
    <t>Hasta 50m2 un mínimo de</t>
  </si>
  <si>
    <t xml:space="preserve">Por cada m2 excedente de los 50 m2 </t>
  </si>
  <si>
    <t xml:space="preserve">Anexo de Rubro, ampliación de superficie </t>
  </si>
  <si>
    <t xml:space="preserve">Anexo de Rubro </t>
  </si>
  <si>
    <t>Ampliaciones hasta 25m2, un mínimo de:</t>
  </si>
  <si>
    <t>Ampliaciones por cada m2 excedente de los 25m2</t>
  </si>
  <si>
    <t>La Tasa por renovación anual queda bonificada en un 100% durante la vigencia de esta ordenanza, para aquellos contribuyentes que se encuentren al día con sus obligaciones con la municipalidad.</t>
  </si>
  <si>
    <r>
      <t>ARTÍCULO 13°:</t>
    </r>
    <r>
      <rPr>
        <sz val="11"/>
        <color rgb="FF000000"/>
        <rFont val="Cambria"/>
        <family val="1"/>
      </rPr>
      <t xml:space="preserve"> En el Nomenclador de Actividades Económicas incorporado en el Anexo se imponen valores mínimospara actividades comerciales con rubros especiales.</t>
    </r>
  </si>
  <si>
    <r>
      <t>ARTÍCULO 14°:</t>
    </r>
    <r>
      <rPr>
        <sz val="11"/>
        <color rgb="FF000000"/>
        <rFont val="Cambria"/>
        <family val="1"/>
      </rPr>
      <t xml:space="preserve"> Regirán los siguientes valores para la habilitación y renovación de Transporte público, vehículos para publicidad rodante, transporte de sustancias alimenticias: </t>
    </r>
  </si>
  <si>
    <t xml:space="preserve">TIPO DE VEHICULO </t>
  </si>
  <si>
    <t xml:space="preserve">IMPORTE ANUAL </t>
  </si>
  <si>
    <t xml:space="preserve">Transportes escolares, taxis y remises </t>
  </si>
  <si>
    <t xml:space="preserve">Publicidad rodante </t>
  </si>
  <si>
    <t xml:space="preserve">Transporte sustancias alimenticias  </t>
  </si>
  <si>
    <t xml:space="preserve">Vehículo tipo camioneta hasta 1.000 kg de carga </t>
  </si>
  <si>
    <t xml:space="preserve">Vehículo tipo camioneta de 1.000 kg a 5.000 kg de carga </t>
  </si>
  <si>
    <t xml:space="preserve">Más de 5.000 kg de carga </t>
  </si>
  <si>
    <r>
      <t>ARTÍCULO 15°:</t>
    </r>
    <r>
      <rPr>
        <sz val="11"/>
        <color rgb="FF000000"/>
        <rFont val="Cambria"/>
        <family val="1"/>
      </rPr>
      <t xml:space="preserve"> Para el trámite de habilitación y renovación de los Foodtrucks en vía pública, se deberá abonar mensualmente, el siguiente importe: </t>
    </r>
  </si>
  <si>
    <t>FOODTRUCKS</t>
  </si>
  <si>
    <t>IMPORTE MENSUAL</t>
  </si>
  <si>
    <t xml:space="preserve">Por unidad </t>
  </si>
  <si>
    <t>CAPITULO QUINTO</t>
  </si>
  <si>
    <t xml:space="preserve">RÉGIMEN GENERAL  </t>
  </si>
  <si>
    <r>
      <t>Artículo 16°:</t>
    </r>
    <r>
      <rPr>
        <sz val="11"/>
        <color rgb="FF000000"/>
        <rFont val="Cambria"/>
        <family val="1"/>
      </rPr>
      <t xml:space="preserve"> El importe a abonar será el que resulte mayor entre la aplicación de la alícuota del 0,6%,sobre los Ingresos Brutos, sin perjuicio de los descuentos aplicables, los correspondientes mínimos y las alícuotas diferenciales que se encuentran detalladas en el Nomenclador de Actividades Económicas del Anexo I que forma parte de la presente ordenanza. –</t>
    </r>
  </si>
  <si>
    <t xml:space="preserve">RÉGIMEN SIMPLIFICADO DE MONOTRIBUTO  </t>
  </si>
  <si>
    <r>
      <t>Artículo 17°:</t>
    </r>
    <r>
      <rPr>
        <sz val="11"/>
        <color rgb="FF000000"/>
        <rFont val="Cambria"/>
        <family val="1"/>
      </rPr>
      <t xml:space="preserve"> Para los contribuyentes inscriptos en el Régimen Simplificado de A.F.I.P regirán los valores que se detallan en las distintas Categorías de la siguiente tabla: </t>
    </r>
  </si>
  <si>
    <t>CAT.</t>
  </si>
  <si>
    <t>IIBB</t>
  </si>
  <si>
    <t>ANUALES</t>
  </si>
  <si>
    <t>IIBB TRIMESTRALES</t>
  </si>
  <si>
    <t>IMPORTE TRIMESTRAL</t>
  </si>
  <si>
    <t>10% DESC.</t>
  </si>
  <si>
    <t>A</t>
  </si>
  <si>
    <t>B</t>
  </si>
  <si>
    <t>C</t>
  </si>
  <si>
    <t>D</t>
  </si>
  <si>
    <t>E</t>
  </si>
  <si>
    <t>F</t>
  </si>
  <si>
    <t>G</t>
  </si>
  <si>
    <t>H</t>
  </si>
  <si>
    <t>I</t>
  </si>
  <si>
    <t>J</t>
  </si>
  <si>
    <t>K</t>
  </si>
  <si>
    <r>
      <t xml:space="preserve">Artículo 18º: </t>
    </r>
    <r>
      <rPr>
        <sz val="11"/>
        <color rgb="FF000000"/>
        <rFont val="Cambria"/>
        <family val="1"/>
      </rPr>
      <t xml:space="preserve">Respecto a la Tabla de Categorías del Régimen Simplificado de Monotributo (AFIP), si la misma fuera modificada por el ente Recaudador Federal, autorícese al Departamento Ejecutivo a implementar un ajuste en la tabla precedente tanto en los ingresos anuales por Categorías como en la Tasa correspondiente, aplicándole una alícuota del 0,6% al límite de cada categoría. </t>
    </r>
  </si>
  <si>
    <t xml:space="preserve">RÉGIMEN MONOTRIBUTO CON RUBRO ESPECIAL  </t>
  </si>
  <si>
    <r>
      <t>Artículo 19°:</t>
    </r>
    <r>
      <rPr>
        <sz val="11"/>
        <color rgb="FF000000"/>
        <rFont val="Cambria"/>
        <family val="1"/>
      </rPr>
      <t xml:space="preserve"> Los monotributistas que posean rubro especial según el Nomenclador de Actividades, abonarán el importe mínimo estipulado correspondiente a dicha actividad. En caso de contar con más de una actividad, se abonará el mínimo que resulte mayor.   </t>
    </r>
  </si>
  <si>
    <t>DESCUENTO ESPECIAL POR BUEN CUMPLIMIENTO</t>
  </si>
  <si>
    <r>
      <t>Artículo 20°:</t>
    </r>
    <r>
      <rPr>
        <sz val="11"/>
        <color rgb="FF000000"/>
        <rFont val="Cambria"/>
        <family val="1"/>
      </rPr>
      <t>Aquellos Contribuyentes y/o responsables que posean su domicilio fiscal en la ciudad de Carmen de Areco y que al día de la fecha se encuentren al día con sus obligaciones de pago y presentación de declaraciones juradas obtendrán descuentos de acuerdo a la siguiente tabla:</t>
    </r>
  </si>
  <si>
    <t>DESCUENTO CARMELO POR BUEN CUMPLIMIENTO</t>
  </si>
  <si>
    <t>Contribuyentes adheridos a débito automático</t>
  </si>
  <si>
    <r>
      <t>TRANSFERENCIA DE COMERCIO</t>
    </r>
    <r>
      <rPr>
        <sz val="11"/>
        <color rgb="FF000000"/>
        <rFont val="Cambria"/>
        <family val="1"/>
      </rPr>
      <t>:</t>
    </r>
  </si>
  <si>
    <r>
      <t>ARTICULO 21º:</t>
    </r>
    <r>
      <rPr>
        <sz val="11"/>
        <color rgb="FF000000"/>
        <rFont val="Cambria"/>
        <family val="1"/>
      </rPr>
      <t xml:space="preserve"> Abonará el 100% de la categoría que le correspondía al que transfiere. </t>
    </r>
  </si>
  <si>
    <r>
      <t>ARTÍCULO 22°</t>
    </r>
    <r>
      <rPr>
        <sz val="11"/>
        <color rgb="FF000000"/>
        <rFont val="Cambria"/>
        <family val="1"/>
      </rPr>
      <t>: Las fechas de vencimiento de la Tasa por Inspección de Seguridad e Higiene serán los fijados por el Departamento Ejecutivo.</t>
    </r>
  </si>
  <si>
    <t>CAPITULO SEXTO</t>
  </si>
  <si>
    <t>DERECHOS POR PUBLICIDAD Y PROPAGANDA</t>
  </si>
  <si>
    <r>
      <t>ARTICULO 23°:</t>
    </r>
    <r>
      <rPr>
        <sz val="11"/>
        <color rgb="FF000000"/>
        <rFont val="Cambria"/>
        <family val="1"/>
      </rPr>
      <t>Por la publicidad o propaganda que se realice sobre carteles en la vía pública, se abonarán los importes que al efecto se establecen por m2, por año:</t>
    </r>
  </si>
  <si>
    <t>TIPO DE CARTEL</t>
  </si>
  <si>
    <t>Luminoso</t>
  </si>
  <si>
    <t>SIN CARGO</t>
  </si>
  <si>
    <t>Iluminado desde el exterior</t>
  </si>
  <si>
    <t>Simple sin Iluminación</t>
  </si>
  <si>
    <t>LED/LCD</t>
  </si>
  <si>
    <r>
      <t>ARTICULO 23 bis°:</t>
    </r>
    <r>
      <rPr>
        <sz val="11"/>
        <color rgb="FF000000"/>
        <rFont val="Cambria"/>
        <family val="1"/>
      </rPr>
      <t xml:space="preserve">Autorícese al Departamento Ejecutivo a fijar el valor a cobrar en concepto de publicidad y propaganda para empresas y o personas físicas o jurídicas que contribuyan a auspiciar las diferentes fiestas patronales o populares que realice el municipio. </t>
    </r>
  </si>
  <si>
    <t>CAPITULO SEPTIMO</t>
  </si>
  <si>
    <t>DERECHOS POR VENTA AMBULANTE</t>
  </si>
  <si>
    <r>
      <t>Derechos</t>
    </r>
    <r>
      <rPr>
        <b/>
        <sz val="11"/>
        <color rgb="FF000000"/>
        <rFont val="Cambria"/>
        <family val="1"/>
      </rPr>
      <t>.</t>
    </r>
  </si>
  <si>
    <r>
      <t>ARTICULO 24º.</t>
    </r>
    <r>
      <rPr>
        <sz val="11"/>
        <color rgb="FF000000"/>
        <rFont val="Cambria"/>
        <family val="1"/>
      </rPr>
      <t>Fíjense los derechos por venta ambulante a que se refiere en la Parte Especial de la Ordenanza Fiscal vigente, para la comercialización de artículos o productos y la oferta de servicios en la vía pública o en predios municipales por día, en los siguientes importes:</t>
    </r>
  </si>
  <si>
    <t>ITEM</t>
  </si>
  <si>
    <t>Locales</t>
  </si>
  <si>
    <t>Foráneos</t>
  </si>
  <si>
    <t>Se autoriza al departamento ejecutivo a incrementar hasta un 100% los valores a cobrar del presente capitulo en la realización de eventos y fiestas populares organizadas por la Municipalidad.</t>
  </si>
  <si>
    <t>CAPITULO OCTAVO</t>
  </si>
  <si>
    <t>PERMISOS POR USO Y SERVICIOS EN MATADEROS MUNICIPALES</t>
  </si>
  <si>
    <r>
      <t>Artículo 25°:</t>
    </r>
    <r>
      <rPr>
        <sz val="11"/>
        <color rgb="FF000000"/>
        <rFont val="Cambria"/>
        <family val="1"/>
      </rPr>
      <t>Se regirá por la Ordenanza específica que se dicten al respecto, la cual será propuesta por el Poder Ejecutivo.</t>
    </r>
  </si>
  <si>
    <t>Valor MF</t>
  </si>
  <si>
    <t xml:space="preserve">ZONA N° 1 </t>
  </si>
  <si>
    <t>VIVIENDA RECIDENCIAL</t>
  </si>
  <si>
    <t>COMERCIO OFICINA</t>
  </si>
  <si>
    <t>INDUSTRIA, DEPOSITO LOGISTICA O SIMILAR</t>
  </si>
  <si>
    <t>El valor a cobrar en concepto de contribución de seguridad de acuerdo a lo establecido en la ordenanza fiscal será de:</t>
  </si>
  <si>
    <t>POR M2</t>
  </si>
  <si>
    <t>MINIMO</t>
  </si>
  <si>
    <t xml:space="preserve">DESDE </t>
  </si>
  <si>
    <t>HASTA</t>
  </si>
  <si>
    <t>Independientemente del monto que resulte de la aplicación del párrafo anterior se establece un tope máximo trimestral a abonar de :</t>
  </si>
  <si>
    <r>
      <t xml:space="preserve">SALIENTE </t>
    </r>
    <r>
      <rPr>
        <sz val="11"/>
        <color rgb="FF000000"/>
        <rFont val="Cambria"/>
        <family val="1"/>
      </rPr>
      <t>(Marquesina, Toldo, Nariz, etc. a mas de 50cm de la línea de edificación) (POR M2/AÑO)</t>
    </r>
  </si>
  <si>
    <r>
      <t xml:space="preserve">SOBRE FACHADA </t>
    </r>
    <r>
      <rPr>
        <sz val="11"/>
        <color rgb="FF000000"/>
        <rFont val="Cambria"/>
        <family val="1"/>
      </rPr>
      <t>(POR M2/AÑO)</t>
    </r>
  </si>
  <si>
    <r>
      <t xml:space="preserve">FUERA DE LA LINEA DE EDIFICACION MUNICIPAL </t>
    </r>
    <r>
      <rPr>
        <sz val="11"/>
        <color rgb="FF000000"/>
        <rFont val="Cambria"/>
        <family val="1"/>
      </rPr>
      <t>(POR M2/AÑO)</t>
    </r>
  </si>
  <si>
    <t>ORDENANZA Nº 3202/2024</t>
  </si>
  <si>
    <t>35 ML</t>
  </si>
  <si>
    <t>40 ML</t>
  </si>
  <si>
    <t xml:space="preserve">Por cada inmueble perteneciente a Barrios Cerrados, Fideicomisos, Clubes De Campo y/o Similares. Una tasa bimestral de </t>
  </si>
  <si>
    <t>CAPITULO NOVENO</t>
  </si>
  <si>
    <t>DERECHOS DE CONSTRUCCIÓN</t>
  </si>
  <si>
    <t>Derechos.</t>
  </si>
  <si>
    <r>
      <t>ARTICULO 26º:</t>
    </r>
    <r>
      <rPr>
        <sz val="11"/>
        <color rgb="FF000000"/>
        <rFont val="Cambria"/>
        <family val="1"/>
      </rPr>
      <t xml:space="preserve"> Los Derechos previstos en el Capítulo Noveno (Parte Especial) de la Ordenanza Fiscal se abonarán de acuerdo a lo dispuesto en el presente artículo:</t>
    </r>
  </si>
  <si>
    <t xml:space="preserve">1.- POR INICIACIÓN DE EXPEDIENTE PARA LA CONSTRUCCIÓN DE OBRA </t>
  </si>
  <si>
    <t>Sin costo</t>
  </si>
  <si>
    <t>2.- VISACIÓN DE PLANOS DE OBRAS</t>
  </si>
  <si>
    <t>3.- VISACIÓN PREVIA DE PLANO DE MENSURA DE ACUERDO AL SIGUIENTE DETALLE:</t>
  </si>
  <si>
    <t>4.- PLANOS DE CONSTRUCCION DE OBRA</t>
  </si>
  <si>
    <t>OBRAS NUEVAS HASTA 100M2 CON DESTINO A VIVIENDA UNICA FAMILIAR DE OCUPACION PERMANENTE</t>
  </si>
  <si>
    <t xml:space="preserve">OBRAS NUEVAS HASTA 120M2 </t>
  </si>
  <si>
    <t>OBRAS NUEVAS MAYORES A LOS 120M2</t>
  </si>
  <si>
    <t>Presentación de Planos por Proyecto y Dirección Técnica.</t>
  </si>
  <si>
    <t>Para construcciones a empadronar enmarcada dentro de La ley 8912.</t>
  </si>
  <si>
    <t>5.-EDIFIACACIONES ESPECIALES:</t>
  </si>
  <si>
    <t>Importe/alícuota</t>
  </si>
  <si>
    <t>Espejos de agua a construir</t>
  </si>
  <si>
    <t>0.75%</t>
  </si>
  <si>
    <t>Espejos de agua a empadronar</t>
  </si>
  <si>
    <t>2.5%</t>
  </si>
  <si>
    <t>Nichos</t>
  </si>
  <si>
    <t>0.4%</t>
  </si>
  <si>
    <t>Se establece un plazo mínimo de 6 (seis meses para que los ciudadanos de nuestra ciudad declaren sus espejos de agua, y no sean alcanzados por las multas, aplicables a los espejos de agua a empadronar.</t>
  </si>
  <si>
    <t>6.- DEMOLICIONES:</t>
  </si>
  <si>
    <t>Obra a demoler, por m2</t>
  </si>
  <si>
    <t xml:space="preserve">Obra demolida sin autorización Municipal: </t>
  </si>
  <si>
    <t>En todos los casos del presente Capitulo la alícuota se aplicará sobre el monto del valor de la obra estipulado por el Colegio de Profesionales correspondiente. -</t>
  </si>
  <si>
    <t>CAPITULO DECIMO</t>
  </si>
  <si>
    <t>DERECHOS DE USO DE BALNEARIO Y CAMPINGS MUNICIPALES</t>
  </si>
  <si>
    <r>
      <t>ARTICULO 27º:</t>
    </r>
    <r>
      <rPr>
        <sz val="11"/>
        <color rgb="FF000000"/>
        <rFont val="Cambria"/>
        <family val="1"/>
      </rPr>
      <t xml:space="preserve"> A los efectos de dar cumplimiento a lo dispuesto en el Capítulo Décimo (Parte Especial) de la Ordenanza Fiscal se establece el siguiente régimen de tarifas:</t>
    </r>
  </si>
  <si>
    <t>Balneario Municipal de Carmen de Areco, Camping Agreste en Gouin y Camping Tres Sargentos.</t>
  </si>
  <si>
    <t>Entrada por persona, exceptuando a los vecinos de nuestra ciudad, cuyo ingreso es gratuito. Incluye estacionamiento excepto casillas rodantes, motor home y colectivos.</t>
  </si>
  <si>
    <t>Uso de pileta incluida revisación médica para personas que tengan domicilio en Carmen de Areco</t>
  </si>
  <si>
    <t>Uso de pileta incluida revisación médica para personas que no tengan domicilio en Carmen de Areco.</t>
  </si>
  <si>
    <t>Derecho por estacionamiento local por vehículo.</t>
  </si>
  <si>
    <t>Derecho por instalaciones de carpas en parcelas por día (Fogón, mesa, sanitarios).</t>
  </si>
  <si>
    <t>Comercialización de actividades acuáticas por día.</t>
  </si>
  <si>
    <t>Instalación de juegos recreativos por día.</t>
  </si>
  <si>
    <t>Casillas rodantes por día, Motor-home, y colectivo por día.</t>
  </si>
  <si>
    <t>Por realización de eventos.</t>
  </si>
  <si>
    <t>DESDE</t>
  </si>
  <si>
    <t>CAPITULO DÉCIMO PRIMERO</t>
  </si>
  <si>
    <t>DERECHOS DE OCUPACIÓN O USO DE ESPACIOS PÚBLICOS</t>
  </si>
  <si>
    <r>
      <t>ARTICULO 28</t>
    </r>
    <r>
      <rPr>
        <sz val="11"/>
        <color rgb="FF000000"/>
        <rFont val="Cambria"/>
        <family val="1"/>
      </rPr>
      <t>º: Para dar cumplimiento a lo dispuesto en la Ordenanza Fiscal, se establecen los siguientes Derechos:</t>
    </r>
  </si>
  <si>
    <r>
      <t>1)</t>
    </r>
    <r>
      <rPr>
        <sz val="11"/>
        <color rgb="FF000000"/>
        <rFont val="Cambria"/>
        <family val="1"/>
      </rPr>
      <t xml:space="preserve"> Por </t>
    </r>
    <r>
      <rPr>
        <b/>
        <sz val="11"/>
        <color rgb="FF000000"/>
        <rFont val="Cambria"/>
        <family val="1"/>
      </rPr>
      <t>instalación</t>
    </r>
    <r>
      <rPr>
        <sz val="11"/>
        <color rgb="FF000000"/>
        <rFont val="Cambria"/>
        <family val="1"/>
      </rPr>
      <t xml:space="preserve"> de redes transmisoras y/o retransmisoras para televisión, por mes el 5% del total facturado, de acuerdo a la declaración jurada mensual que deberá presentar la empresa por cantidad de socios y monto total abonado por los mismos. -</t>
    </r>
  </si>
  <si>
    <t>Por afectación o Ruptura de Vereda</t>
  </si>
  <si>
    <t>Por afectación de calzada de hormigón, mejorada con carpeta asfáltica, o piedra y similares.</t>
  </si>
  <si>
    <t>Por afectación o ruptura de calzada de tierra</t>
  </si>
  <si>
    <t>Son contribuyente y/o responsables del pago de este Derecho las empresas de servicios públicos y de gestión privada y/o las que reemplacen en el futuro. -</t>
  </si>
  <si>
    <t>La Subsecretaria de Obras y Servicios Públicos tendrá a cargo la constatación de las superficies afectadas declaradas por los prestatarios.</t>
  </si>
  <si>
    <t>Los pagos deberán ser realizados previamente al inicio de la obra, y una vez que el proyecto de la misma sea aprobado por la Subsecretaria de Obras y Servicios Públicos.</t>
  </si>
  <si>
    <r>
      <t>7)</t>
    </r>
    <r>
      <rPr>
        <sz val="11"/>
        <color rgb="FF000000"/>
        <rFont val="Cambria"/>
        <family val="1"/>
      </rPr>
      <t xml:space="preserve"> Ocupación de la vía pública por instalación de mesas, sillas y demás elementos que se utilicen para el desarrollo comercial abonaran por M2 por bimestres: </t>
    </r>
  </si>
  <si>
    <t>Uso de espacio público sin previa autorización</t>
  </si>
  <si>
    <r>
      <t>ARTICULO 29°</t>
    </r>
    <r>
      <rPr>
        <sz val="11"/>
        <color rgb="FF000000"/>
        <rFont val="Cambria"/>
        <family val="1"/>
      </rPr>
      <t xml:space="preserve"> Aquel que sea encontrado en infracción por no haber abonado cualquiera de los derechos detallados en el Articulo 28deberá abonar una multa del 100% sobre el derecho de ocupación o usos del espacio público correspondiente.</t>
    </r>
  </si>
  <si>
    <t>Estacionamiento Medido</t>
  </si>
  <si>
    <r>
      <t xml:space="preserve">ARTÍCULO 30°: </t>
    </r>
    <r>
      <rPr>
        <sz val="11"/>
        <color rgb="FF000000"/>
        <rFont val="Cambria"/>
        <family val="1"/>
      </rPr>
      <t>Por la utilización de la calzada para estacionamiento de vehículos automotores, motocicletas, en el radio determinado por Ordenanza Específica que deberá sancionar el HCD o la que en lo sucesivo lo modifique:</t>
    </r>
  </si>
  <si>
    <t>ESTACIONAMIENTO MEDIDO</t>
  </si>
  <si>
    <t>Valor Hora</t>
  </si>
  <si>
    <t>Valor Media Hora</t>
  </si>
  <si>
    <t>Abono Mensual Automotores</t>
  </si>
  <si>
    <t>Abono Mensual para Motos, Ciclomotores y asimilables</t>
  </si>
  <si>
    <t>Acarreo</t>
  </si>
  <si>
    <t>Tarjeta</t>
  </si>
  <si>
    <t>Valor diario de estadía después del 3er día hábil del secuestro</t>
  </si>
  <si>
    <t>Afectación de Fondos</t>
  </si>
  <si>
    <r>
      <t>ARTICULO 31°:</t>
    </r>
    <r>
      <rPr>
        <b/>
        <sz val="11"/>
        <color rgb="FF000000"/>
        <rFont val="Cambria"/>
        <family val="1"/>
      </rPr>
      <t xml:space="preserve"> </t>
    </r>
    <r>
      <rPr>
        <sz val="11"/>
        <color rgb="FF000000"/>
        <rFont val="Cambria"/>
        <family val="1"/>
      </rPr>
      <t xml:space="preserve">Los fondos recaudados en concepto de Estacionamiento Medido tendrán </t>
    </r>
    <r>
      <rPr>
        <b/>
        <sz val="11"/>
        <color rgb="FF000000"/>
        <rFont val="Cambria"/>
        <family val="1"/>
      </rPr>
      <t>afectación específica</t>
    </r>
    <r>
      <rPr>
        <sz val="11"/>
        <color rgb="FF000000"/>
        <rFont val="Cambria"/>
        <family val="1"/>
      </rPr>
      <t>. El Departamento Ejecutivo solo podrá destinarlos al ordenamiento del tránsito, capacitación, educación vial y mejoramiento edilicio del espacio público e infraestructura vial. -</t>
    </r>
  </si>
  <si>
    <t>CAPITULO DÉCIMO SEGUNDO</t>
  </si>
  <si>
    <t>PATENTES DE RODADOS MENORES</t>
  </si>
  <si>
    <r>
      <t>ARTICULO 32º.</t>
    </r>
    <r>
      <rPr>
        <sz val="11"/>
        <color rgb="FF000000"/>
        <rFont val="Cambria"/>
        <family val="1"/>
      </rPr>
      <t xml:space="preserve">  Para dar cumplimiento a las disposiciones de la Ordenanza Fiscal, se establecen las siguientes patentes para las categorías de rodados que se enumeran a continuación:</t>
    </r>
  </si>
  <si>
    <t xml:space="preserve">-Motocicletas (con o sin sidecar), motonetas y cuatriciclos: </t>
  </si>
  <si>
    <t>MODELO AÑO</t>
  </si>
  <si>
    <t>Hasta 150cc</t>
  </si>
  <si>
    <t>Hasta 300cc</t>
  </si>
  <si>
    <t>Más de 750cc</t>
  </si>
  <si>
    <t>De 2023 a 2013</t>
  </si>
  <si>
    <t>Anteriores a 2013</t>
  </si>
  <si>
    <t>Vencimiento.</t>
  </si>
  <si>
    <r>
      <t>ARTICULO 33º.</t>
    </r>
    <r>
      <rPr>
        <sz val="11"/>
        <color rgb="FF000000"/>
        <rFont val="Cambria"/>
        <family val="1"/>
      </rPr>
      <t xml:space="preserve"> Los Derechos del artículo 32º son de carácter anual. Facúltese al Departamento Ejecutivo a fijar las fechas de vencimiento correspondientes. -</t>
    </r>
  </si>
  <si>
    <t>TIPO DE GANADO</t>
  </si>
  <si>
    <t>IMPORTE A COBRAR POR CABEZA</t>
  </si>
  <si>
    <t>Ganado mayor vacuno y equino. -</t>
  </si>
  <si>
    <t xml:space="preserve">El valor de1/2 (medio) del Índice “INMAG SUGERIDO PARA ARRENDAMIENTOS RURALES” DEL Mercado de Cañuelas (MAC). </t>
  </si>
  <si>
    <t>Ganado menor lanares, caprinos y porcinos. -</t>
  </si>
  <si>
    <t xml:space="preserve">El valor de1/4 (un cuarto) del Índice “INMAG SUGERIDO PARA ARRENDAMIENTOS RURALES” Del Mercado de Cañuelas (MAC).  </t>
  </si>
  <si>
    <t>Reducción, archivos de guías y formularios. -</t>
  </si>
  <si>
    <t>CAPITULO DÉCIMO TERCERO</t>
  </si>
  <si>
    <t>TASA POR CONTROL DE MARCAS Y SEÑALES</t>
  </si>
  <si>
    <r>
      <t>ARTICULO 34º.</t>
    </r>
    <r>
      <rPr>
        <sz val="11"/>
        <color rgb="FF000000"/>
        <rFont val="Cambria"/>
        <family val="1"/>
      </rPr>
      <t>Fijase para dar cumplimiento a lo dispuesto por el Capítulo Décimo Cuarto (Parte Especial) de la Ordenanza Fiscal los siguientes Derechos:</t>
    </r>
  </si>
  <si>
    <t>Por guías, ya sea a faena, mercados, invernar o remisión a feria de productor local, por cabeza:</t>
  </si>
  <si>
    <t>Archivos, guías o certificados por cuero:</t>
  </si>
  <si>
    <t xml:space="preserve">El valor de1/8(un octavo) del Índice “INMAG SUGERIDO PARA ARRENDAMIENTOS RURALES” Del Mercado de Cañuelas (MAC).  </t>
  </si>
  <si>
    <t>a) Boleto de Marca y Señal (incluye registro de firma):</t>
  </si>
  <si>
    <t xml:space="preserve">El valor de10 (diez) del Índice “INMAG SUGERIDO PARA ARRENDAMIENTOS RURALES” Del Mercado de Cañuelas (MAC).  </t>
  </si>
  <si>
    <t xml:space="preserve">Los valores que se tomarán de acuerdo a los cuadros anteriores serán los correspondientes al último día de la tercera semana del mes anterior al pago de la presente tasa”. </t>
  </si>
  <si>
    <t>Consideraciones generales:</t>
  </si>
  <si>
    <r>
      <t>ARTÍCULO 35°:</t>
    </r>
    <r>
      <rPr>
        <sz val="11"/>
        <color rgb="FF000000"/>
        <rFont val="Cambria"/>
        <family val="1"/>
      </rPr>
      <t xml:space="preserve"> No se extenderán certificados de venta ni guías de campaña ni remisiones a ferias ganaderas a los propietarios de hacienda que no tengan sus firmas debidamente registradas y archivadas sus boletos de marcas y señas. Todos los certificados de venta y archivo de guías o remisiones de hacienda, deberán presentarse para su visación o archivo, dentro de los cuarenta y cinco días (45) días de su expedición, vencido dicho plazo, caducará el mismo. La Municipalidad remitirá semanalmente a la Municipalidad de destino, una copia de cada guía expedida para el traslado de hacienda a otro Partido. -</t>
    </r>
  </si>
  <si>
    <t>Los gestores o encargados para expedir guías o certificados, deberán justificar el carácter invocado con el testimonio de la escritura de poder habilitante, la que se registrará en el libro respectivo, asimismo podrán suscribir guías o certificados mediante autorización siempre que estos tengan registradas sus firmas y en forma toda su documentación, sirviendo dicha autorización para una sola vez. -</t>
  </si>
  <si>
    <t>Declárase a las firmas responsables de remates y ferias como agente de retención de los gravámenes indicados en las Ordenanza Impositiva, por lo que corresponde en cada remate, debiendo ingresar los mismos en la Tesorería Municipal dentro de los cuarenta y cinco (45) días posteriores de realizada la operación.</t>
  </si>
  <si>
    <t>CAPITULO DÉCIMO CUARTO</t>
  </si>
  <si>
    <t>TASA POR SERVICIOS RURALES, CONSERVACIÓN, REPARACIÓN Y MEJORADO DE LA RED VIAL MUNICIPAL</t>
  </si>
  <si>
    <t>Tasa-Período.</t>
  </si>
  <si>
    <r>
      <t>ARTICULO 36º:</t>
    </r>
    <r>
      <rPr>
        <sz val="11"/>
        <color rgb="FF000000"/>
        <rFont val="Cambria"/>
        <family val="1"/>
      </rPr>
      <t xml:space="preserve"> En cumplimiento de las disposiciones de la Ordenanza Fiscal; los contribuyentes y/o responsables depago, deberán pagar una tasa enseis (6) cuotas bimestrales, siendo el valor de cada una de ellas y por hectárea y fracción 0,84 veces el valor del índice “INMAG SUGERIDO PARAARRENDAMIENTOS RURALES” Del Mercado de Cañuelas (MAC), correspondiente al último día de la tercer (3er) semana del mes anterior al fijado para el vencimiento original de cada cuota.</t>
    </r>
  </si>
  <si>
    <t>Contribuyentes al día y adheridos a débito automático</t>
  </si>
  <si>
    <t>Vencimiento, facturación.</t>
  </si>
  <si>
    <r>
      <t>ARTICULO 37º:</t>
    </r>
    <r>
      <rPr>
        <sz val="11"/>
        <color rgb="FF000000"/>
        <rFont val="Cambria"/>
        <family val="1"/>
      </rPr>
      <t xml:space="preserve"> La presente Tasa se facturará bimestralmente o anual para los contribuyentes hasta 50 hectáreas, facultándose al Departamento Ejecutivo a fijar las fechas de vencimiento correspondientes.</t>
    </r>
  </si>
  <si>
    <t>CAPITULO DÉCIMO QUINTO</t>
  </si>
  <si>
    <t>DERECHOS DE CEMENTERIO</t>
  </si>
  <si>
    <r>
      <t>ARTICULO 38º:</t>
    </r>
    <r>
      <rPr>
        <sz val="11"/>
        <color rgb="FF000000"/>
        <rFont val="Cambria"/>
        <family val="1"/>
      </rPr>
      <t xml:space="preserve"> Para dar cumplimiento a lo establecido por la parte especial de la Ordenanza Fiscal con respecto a los derechos de cementerio, se fijan los siguientes valores:</t>
    </r>
  </si>
  <si>
    <r>
      <t>2.-</t>
    </r>
    <r>
      <rPr>
        <sz val="11"/>
        <color rgb="FF000000"/>
        <rFont val="Cambria"/>
        <family val="1"/>
      </rPr>
      <t>El derecho de concesión de sepultura, terrenos, bóvedas y arrendamiento de nichos y demás derechos, se abonarán de acuerdo a la siguiente forma:</t>
    </r>
  </si>
  <si>
    <t>Valor Anual</t>
  </si>
  <si>
    <t>Por concesión o renovación de sepulturas (con un máximo de 10 años)</t>
  </si>
  <si>
    <t>Por concesión o renovación de bóvedas y nicheras (con un máximo de 10 años)</t>
  </si>
  <si>
    <t>Filas 1 y 4</t>
  </si>
  <si>
    <t>Filas 2 y 3</t>
  </si>
  <si>
    <t>Por cada año (con un máximo de hasta 10 años)</t>
  </si>
  <si>
    <t>Por 30 años</t>
  </si>
  <si>
    <t>Por 50 años</t>
  </si>
  <si>
    <t>Por cada metro cuadrado</t>
  </si>
  <si>
    <t xml:space="preserve">Renovación </t>
  </si>
  <si>
    <r>
      <t>ARTICULO 39º:</t>
    </r>
    <r>
      <rPr>
        <b/>
        <sz val="11"/>
        <color rgb="FF000000"/>
        <rFont val="Cambria"/>
        <family val="1"/>
      </rPr>
      <t xml:space="preserve"> ACTUACIONES DE OFICIO</t>
    </r>
  </si>
  <si>
    <t>Facúltese al poder Ejecutivo Municipal a actuar de oficio y disponer de los nichos, nicheras, sepulturas y bóvedas en aquellos arrendamientos y concesiones que se encuentran en situación de abandono que no han renovado en tiempo y forma los correspondientes derechos que se expresan en el presente capitulo.</t>
  </si>
  <si>
    <r>
      <t>1</t>
    </r>
    <r>
      <rPr>
        <sz val="11"/>
        <color rgb="FF000000"/>
        <rFont val="Cambria"/>
        <family val="1"/>
      </rPr>
      <t>.-Por cada título que se expida en lote de tierra, nicho o sepultura, duplicado de estos títulos y cada anotación de transferencia de terrenos para bóvedas, nichos o sepulturas:</t>
    </r>
  </si>
  <si>
    <t>CAPITULO DECIMO SEXTO</t>
  </si>
  <si>
    <t>TASA POR SERVICIOS SANITARIOS</t>
  </si>
  <si>
    <t>TASA POR SERVICIO DE PROVISIÓN DE AGUA CORRIENTE</t>
  </si>
  <si>
    <r>
      <t>ARTÍCULO 40º:</t>
    </r>
    <r>
      <rPr>
        <sz val="11"/>
        <color rgb="FF000000"/>
        <rFont val="Cambria"/>
        <family val="1"/>
      </rPr>
      <t xml:space="preserve"> Por el servicio de provisión de agua corriente, que afecta a las propiedades que gozan de este servicio, se abonará por bimestre de acuerdo a las siguientes:</t>
    </r>
  </si>
  <si>
    <t>Servicio no Medido:</t>
  </si>
  <si>
    <t>Tipo de Inmueble</t>
  </si>
  <si>
    <t>Monto de</t>
  </si>
  <si>
    <t xml:space="preserve">Terrenos Baldíos </t>
  </si>
  <si>
    <t>Viviendas Residenciales</t>
  </si>
  <si>
    <t>Obras en Construcción e Industrias</t>
  </si>
  <si>
    <t>TASA POR SERVICIOS DE RED CLOACAL</t>
  </si>
  <si>
    <r>
      <t xml:space="preserve">ARTÍCULO 41°: </t>
    </r>
    <r>
      <rPr>
        <sz val="11"/>
        <color rgb="FF000000"/>
        <rFont val="Cambria"/>
        <family val="1"/>
      </rPr>
      <t>Por los servicios de desagües cloacales y su respectivo mantenimiento, que afecta a las propiedades que gozan de este servicio, se abonarán por bimestre los importes que se detallan a continuación:</t>
    </r>
  </si>
  <si>
    <t xml:space="preserve">Monto Mínimo </t>
  </si>
  <si>
    <t xml:space="preserve">Viviendas Residenciales </t>
  </si>
  <si>
    <t>Industria</t>
  </si>
  <si>
    <r>
      <t>ARTICULO 42°</t>
    </r>
    <r>
      <rPr>
        <b/>
        <sz val="11"/>
        <color rgb="FF000000"/>
        <rFont val="Cambria"/>
        <family val="1"/>
      </rPr>
      <t xml:space="preserve"> DERECHO ADMINISTRATIVO DE CONEXIÓN Y CONDUCCIÓN DE EFLUENTES CLOACALES Y DE AGUA POTABLE Y COLOCACION DE ALCANTARILLADO</t>
    </r>
  </si>
  <si>
    <t>Por los siguientes derechos administrativos relacionados con la conexión y conducción de efluentes cloacales y de agua potable se cobrará por unidad de acuerdo a la siguiente tabla:</t>
  </si>
  <si>
    <t>Concepto</t>
  </si>
  <si>
    <t>MONTO</t>
  </si>
  <si>
    <t>Conexiones de Cloacas Agua y cruce de calle:</t>
  </si>
  <si>
    <t>Conexiones a red Cloacal distancia corta</t>
  </si>
  <si>
    <t xml:space="preserve">Conexiones a red de Agua sin medidor </t>
  </si>
  <si>
    <t>Conexiones a red de Agua con medidor</t>
  </si>
  <si>
    <t>Cruce con tunelera</t>
  </si>
  <si>
    <t>Cruce con retroexcavadora</t>
  </si>
  <si>
    <t>Por el servicio de colocación de tubos de alcantarillado:</t>
  </si>
  <si>
    <t>Tubos de 40 cm de diámetro, por cada uno.</t>
  </si>
  <si>
    <t>Tubos de 60 cm de diámetro, por cada uno.</t>
  </si>
  <si>
    <t>Tubos de 80 cm de diámetro, por cada uno.</t>
  </si>
  <si>
    <t>Tubos de 100 cm de diámetro, por cada uno.</t>
  </si>
  <si>
    <t>Tubos de 120 cm de diámetro, por cada uno.</t>
  </si>
  <si>
    <t>Tubos mayores a 120 cm de diámetro, por cada uno.</t>
  </si>
  <si>
    <r>
      <t>ARTICULO 43°</t>
    </r>
    <r>
      <rPr>
        <b/>
        <sz val="11"/>
        <color rgb="FF000000"/>
        <rFont val="Cambria"/>
        <family val="1"/>
      </rPr>
      <t xml:space="preserve"> FACTURACIÓN, VENCIMIENTO Y DESCUENTO POR BUEN CUMPLIMIENTO</t>
    </r>
  </si>
  <si>
    <t xml:space="preserve">La facturación de esta Tasa será bimestral, las fechas de vencimiento de las cuotas serán fijadas por el Poder Ejecutivo. </t>
  </si>
  <si>
    <r>
      <t>ARTICULO 44°:</t>
    </r>
    <r>
      <rPr>
        <b/>
        <sz val="11"/>
        <color rgb="FF000000"/>
        <rFont val="Cambria"/>
        <family val="1"/>
      </rPr>
      <t xml:space="preserve"> CONTRIBUCION PARA EL FORTALECIMIENTO DE LA PREVENCION ZOONÓTICA.</t>
    </r>
  </si>
  <si>
    <t>ARTICULO 45°:</t>
  </si>
  <si>
    <t>TARIFA SOCIAL</t>
  </si>
  <si>
    <t>Aquellos contribuyentes que se encuentren en situación de vulnerabilidad, tendrán el derecho a acceder un descuento del 50 % del valor de la Tasa de Servicios Sanitarios y ante su solicitud y acreditación en el municipio.</t>
  </si>
  <si>
    <r>
      <t xml:space="preserve">Para acceder a la tarifa social: </t>
    </r>
    <r>
      <rPr>
        <sz val="11"/>
        <color rgb="FF000000"/>
        <rFont val="Cambria"/>
        <family val="1"/>
      </rPr>
      <t>Los contribuyentes que deseen acceder a la tarifa social deberán estar correctamente justificados mediante un informe socioeconómico de la dirección de Inclusión Social y deberán ser aprobados por la comisión de Desarrollo Económico del HCD.</t>
    </r>
  </si>
  <si>
    <t>CAPITULO DECIMO SEPTIMO</t>
  </si>
  <si>
    <t xml:space="preserve">IMPUESTO A LOS AUTOMOTORES </t>
  </si>
  <si>
    <r>
      <t>ARTICULO 46º:</t>
    </r>
    <r>
      <rPr>
        <sz val="11"/>
        <color rgb="FF000000"/>
        <rFont val="Cambria"/>
        <family val="1"/>
      </rPr>
      <t>Para los automotores municipalizados radicados en el Partido de Carmen de Areco, el monto del tributo a abonar será el 75% de lo establecido por la Agencia de Recaudación de la Provincia de Buenos Aires (ARBA) para el año fiscal.</t>
    </r>
  </si>
  <si>
    <r>
      <t>ARTICULO 47º:</t>
    </r>
    <r>
      <rPr>
        <b/>
        <sz val="11"/>
        <color rgb="FF000000"/>
        <rFont val="Cambria"/>
        <family val="1"/>
      </rPr>
      <t xml:space="preserve"> CUOTAS</t>
    </r>
  </si>
  <si>
    <t>Establézcase el pago de dicha tasa en forma anual y hasta en 5 cuotas para el período Fiscal corriente cuyo vencimiento será determinado por el Departamento Ejecutivo.</t>
  </si>
  <si>
    <r>
      <t>ARTICULO 48º:</t>
    </r>
    <r>
      <rPr>
        <b/>
        <sz val="11"/>
        <color rgb="FF000000"/>
        <rFont val="Cambria"/>
        <family val="1"/>
      </rPr>
      <t xml:space="preserve"> BONIFICACIÓN</t>
    </r>
  </si>
  <si>
    <t>Los Contribuyentes que al momento del pago de la cuota se encuentren al día sin adeudar patentes anteriores, se verán beneficiados con un DIEZ POR CIENTO (10 %) de descuento en carácter de bonificación por buen cumplimiento. -</t>
  </si>
  <si>
    <t>CAPITULO DECIMOOCTAVO</t>
  </si>
  <si>
    <t>CONTRIBUCION DE MEJORAS DE OBRA</t>
  </si>
  <si>
    <r>
      <t>ARTICULO49º</t>
    </r>
    <r>
      <rPr>
        <sz val="11"/>
        <color rgb="FF000000"/>
        <rFont val="Cambria"/>
        <family val="1"/>
      </rPr>
      <t>:Facúltase al Poder Ejecutivo a establecer el valor del metro lineal y la cantidad cuotas de acuerdo a cada obra a realizarse y al costo de la misma o a establecer porcentajes entre los titulares de inmuebles que fueran beneficiados por actuaciones que generen mayor valorización inmobiliaria. Se establece que en el caso de las obras o inversiones municipales el valor de obra a prorratear entre los contribuyentes no podrá superar el 33%.</t>
    </r>
  </si>
  <si>
    <t>CAPITULO DECIMO NOVENO</t>
  </si>
  <si>
    <t>TASA POR HABILITACIÓN DE ANTENAS</t>
  </si>
  <si>
    <r>
      <t>Artículo 50°:</t>
    </r>
    <r>
      <rPr>
        <sz val="11"/>
        <color rgb="FF000000"/>
        <rFont val="Cambria"/>
        <family val="1"/>
      </rPr>
      <t xml:space="preserve"> Fijase para el pago de esta Tasa, los siguientes valores, conforme los distintos tipos y altura: </t>
    </r>
  </si>
  <si>
    <t xml:space="preserve">TIPO DE ESTRUCTURA </t>
  </si>
  <si>
    <t xml:space="preserve">Hasta 20 metros de altura </t>
  </si>
  <si>
    <t xml:space="preserve">Por cada metro adicional a los 20 metros </t>
  </si>
  <si>
    <t xml:space="preserve">Pedestal </t>
  </si>
  <si>
    <t xml:space="preserve">WICAP o similares </t>
  </si>
  <si>
    <t xml:space="preserve">CAPITULO VIGESIMO </t>
  </si>
  <si>
    <t>TASA POR INSPECCION DE ANTENAS</t>
  </si>
  <si>
    <r>
      <t>Artículo 51°:</t>
    </r>
    <r>
      <rPr>
        <sz val="11"/>
        <color rgb="FF000000"/>
        <rFont val="Cambria"/>
        <family val="1"/>
      </rPr>
      <t xml:space="preserve"> Fijase para el pago de esta Tasa, los siguientes valores, conforme el tipo de estructura, hasta por TRES (3) sistemas de antenas instaladas en cada estructura: </t>
    </r>
  </si>
  <si>
    <t xml:space="preserve">TIPO DE ANTENAS </t>
  </si>
  <si>
    <t xml:space="preserve">Torre auto soportada o similar </t>
  </si>
  <si>
    <t xml:space="preserve">Mono poste o similar </t>
  </si>
  <si>
    <t xml:space="preserve">Mástil  </t>
  </si>
  <si>
    <t xml:space="preserve">WICAP </t>
  </si>
  <si>
    <t xml:space="preserve">Por cada antena adicional que soporte la misma estructura </t>
  </si>
  <si>
    <t>CAPITULO VIGESIMO PRIMERO</t>
  </si>
  <si>
    <t>TASA POR APTITUD AMBIENTAL</t>
  </si>
  <si>
    <t>Tasa</t>
  </si>
  <si>
    <r>
      <t>Artículo 52°:</t>
    </r>
    <r>
      <rPr>
        <sz val="11"/>
        <color rgb="FF000000"/>
        <rFont val="Cambria"/>
        <family val="1"/>
      </rPr>
      <t xml:space="preserve"> El importe a pagar por punto para la obtención del Certificado de Aptitud Ambiental y por su renovación cada CUATRO (4) años será:  </t>
    </r>
  </si>
  <si>
    <t>INDUSTRIA</t>
  </si>
  <si>
    <t>IMPORTE POR PUNTO</t>
  </si>
  <si>
    <t>Categoría 1, hasta 15 puntos.</t>
  </si>
  <si>
    <t>Categoría 2, desde 16 puntos en adelante.</t>
  </si>
  <si>
    <t>En el caso que la industria o contribuyente no abonare la tasa aplicada por el municipio será pasible de aplicación de la multa establecida en el Articulo N°17 de la Ley Provincial N°11.459.</t>
  </si>
  <si>
    <t>CAPITULO VIGESIMO SEGUNDO</t>
  </si>
  <si>
    <t>TASA DE CONTROL DE CALIDAD DE OBRAS REALIZADAS POR EMPRESAS DE SERVICIOS PUBLICOS</t>
  </si>
  <si>
    <r>
      <t>ARTICULO 53°</t>
    </r>
    <r>
      <rPr>
        <u/>
        <sz val="11"/>
        <color rgb="FF000000"/>
        <rFont val="Cambria"/>
        <family val="1"/>
      </rPr>
      <t>:</t>
    </r>
    <r>
      <rPr>
        <sz val="11"/>
        <color rgb="FF000000"/>
        <rFont val="Cambria"/>
        <family val="1"/>
      </rPr>
      <t xml:space="preserve"> Fijase en un 2 % (dos por ciento) del monto de contrato de obra el valor a cobrar en concepto de tasa por control de calidad de obras realizadas por empresas de servicios públicos. Los importes que se perciban por la presente tasa serán destinados a atender a los gastos emergentes del estudio, proyecto y dirección de obras, trabajos técnicos administrativos, movilización y equipamiento para la oficina de obras y servicios públicos.</t>
    </r>
  </si>
  <si>
    <t>CAPITULO VIGESIMO TERCERO</t>
  </si>
  <si>
    <t>TASA POR SERVICIOS VARIOS</t>
  </si>
  <si>
    <r>
      <t>ARTICULO 54:</t>
    </r>
    <r>
      <rPr>
        <sz val="11"/>
        <color rgb="FF000000"/>
        <rFont val="Cambria"/>
        <family val="1"/>
      </rPr>
      <t xml:space="preserve"> Se abonarán las tarifas que se establezcan en cada caso:</t>
    </r>
  </si>
  <si>
    <t>Piedra o similar x 100mts para calles y caminos de uso público (con servicios de colocación gratuita a cargo del municipio)</t>
  </si>
  <si>
    <t>Valor del costo</t>
  </si>
  <si>
    <t>Tosca por 100mts para calles y caminos de uso público (con servicios de colocación gratuita a cargo del municipio)</t>
  </si>
  <si>
    <t>Por cámaras de seguridad conectadas a la red de seguridad municipal (con servicios de colocación gratuita a cargo del municipio)</t>
  </si>
  <si>
    <t>Por entierro de animales fallecidos que requieran intervención municipal</t>
  </si>
  <si>
    <t>Por el servicio de realización de análisis Diagnóstico de Triquinella Spiralys (Triquinoscopia)</t>
  </si>
  <si>
    <t>Servicio mensual por uso de playa municipal de camiones, por camión.</t>
  </si>
  <si>
    <t>Por el servicio de transporte en combi desde Carmen de Areco a Tres Sargentos y viceversa:</t>
  </si>
  <si>
    <t>Por el servicio transporte en combi desde Carmen de Areco a Gouin y viceversa:</t>
  </si>
  <si>
    <t>Servicio de visitas guiadas por el partido de Carmen de Areco a turistas que lo soliciten:</t>
  </si>
  <si>
    <t>CAPITULO VIGESIMO CUARTO</t>
  </si>
  <si>
    <t>DISPOSICIONES VARIAS</t>
  </si>
  <si>
    <r>
      <t>ARTICULO 56°</t>
    </r>
    <r>
      <rPr>
        <u/>
        <sz val="11"/>
        <color rgb="FF000000"/>
        <rFont val="Cambria"/>
        <family val="1"/>
      </rPr>
      <t>:</t>
    </r>
    <r>
      <rPr>
        <sz val="11"/>
        <color rgb="FF000000"/>
        <rFont val="Cambria"/>
        <family val="1"/>
      </rPr>
      <t xml:space="preserve">La presente Ordenanza Impositiva se dicta conforme lo dispuesto en la Ordenanza Fiscal para fijar los importes a abonar por las distintas Tasas, Derechos, Contribuciones, Patentes y demás tributos que percibe el Municipio de los Contribuyentes. Los valores de los tributos están expresados en: </t>
    </r>
  </si>
  <si>
    <t>a) Pesos.</t>
  </si>
  <si>
    <t>c) Tanto por ciento.</t>
  </si>
  <si>
    <t>d) Tanto por mil.</t>
  </si>
  <si>
    <t>e) Alícuota.</t>
  </si>
  <si>
    <t>Quedarán exceptuados del pago de la tasa de servicios urbanos y servicios sanitarios, todas las personas contribuyentes que posean certificado único de discapacidad.</t>
  </si>
  <si>
    <t xml:space="preserve">PERIODO FISCAL </t>
  </si>
  <si>
    <t>VARIACION RIPTE ACUMULADO</t>
  </si>
  <si>
    <t>VARIACION ACUMULADA IPC</t>
  </si>
  <si>
    <t>Abril año corriente</t>
  </si>
  <si>
    <t xml:space="preserve">Octubre -Noviembre – Diciembre (año anterior) </t>
  </si>
  <si>
    <t xml:space="preserve">Octubre - Noviembre – Diciembre (año anterior) </t>
  </si>
  <si>
    <t>Julio año corriente</t>
  </si>
  <si>
    <t>Enero – Febrero – Marzo (año corriente)</t>
  </si>
  <si>
    <t>Octubre año corriente</t>
  </si>
  <si>
    <t>Abril – Mayo – Junio (año corriente)</t>
  </si>
  <si>
    <t>Enero año siguiente</t>
  </si>
  <si>
    <t>Julio - Agosto – Septiembre (año corriente)</t>
  </si>
  <si>
    <r>
      <t>ARTICULO 58°</t>
    </r>
    <r>
      <rPr>
        <u/>
        <sz val="11"/>
        <color rgb="FF000000"/>
        <rFont val="Cambria"/>
        <family val="1"/>
      </rPr>
      <t>:</t>
    </r>
    <r>
      <rPr>
        <sz val="11"/>
        <color rgb="FF000000"/>
        <rFont val="Cambria"/>
        <family val="1"/>
      </rPr>
      <t xml:space="preserve"> La presente Ordenanza tendrá vigencia a partir de su promulgación. </t>
    </r>
  </si>
  <si>
    <r>
      <t>ARTICULO 59º:</t>
    </r>
    <r>
      <rPr>
        <sz val="11"/>
        <color rgb="FF000000"/>
        <rFont val="Cambria"/>
        <family val="1"/>
      </rPr>
      <t xml:space="preserve"> Elévese al Departamento Ejecutivo, para los fines que corresponda, comuníquese, regístrese y archívese.-</t>
    </r>
  </si>
  <si>
    <t>Fijase de acuerdo a lo establecido en la ordenanza fiscal el valor bimestral de la presente contribución en:</t>
  </si>
  <si>
    <r>
      <t>ARTICULO N°55:</t>
    </r>
    <r>
      <rPr>
        <sz val="11"/>
        <color rgb="FF000000"/>
        <rFont val="Cambria"/>
        <family val="1"/>
      </rPr>
      <t xml:space="preserve"> Por el Derecho de Explotación de minerales de tercera categoría se abonarán  por metro cúbico el valor de:</t>
    </r>
  </si>
  <si>
    <t>ANEXO I NOMENCLADOR DE ACTIVIDADES ECONÓMICAS</t>
  </si>
  <si>
    <t>Se establecen en este cuadro los rubros comerciales y de servicios, industriales y agropecuarios con sus correspondientes importes y alícuotas para la Tasa por Habilitación de Actividades Económicas y la Tasa Integral de Higiene y Seguridad y Servicios a la Actividad Económica:</t>
  </si>
  <si>
    <t>CÓDIGO</t>
  </si>
  <si>
    <t>DESCRIPCIÓN</t>
  </si>
  <si>
    <t>HABILITACION MÍNIMO</t>
  </si>
  <si>
    <t>TISH MÍNIMO TRIMESTRAL</t>
  </si>
  <si>
    <t>TISH ALÍCUOTA</t>
  </si>
  <si>
    <t xml:space="preserve">Agricultura - Cultivo </t>
  </si>
  <si>
    <t xml:space="preserve">Exento </t>
  </si>
  <si>
    <t xml:space="preserve">Ganadería - Cría </t>
  </si>
  <si>
    <t xml:space="preserve">Ganadería - Producción </t>
  </si>
  <si>
    <t xml:space="preserve">Agrícolo - Ganadero - Servicios </t>
  </si>
  <si>
    <t xml:space="preserve">Caza </t>
  </si>
  <si>
    <t xml:space="preserve">Caza - Servicios </t>
  </si>
  <si>
    <t xml:space="preserve">Ganadería - Cría Aves </t>
  </si>
  <si>
    <t xml:space="preserve">Ganadería - Cría Conejos </t>
  </si>
  <si>
    <t xml:space="preserve">Ganadería - Cría Cerdos </t>
  </si>
  <si>
    <t xml:space="preserve">Ganadería - Cría Feedloot </t>
  </si>
  <si>
    <t xml:space="preserve">Forestal - Producción </t>
  </si>
  <si>
    <t xml:space="preserve">Forestal - Servicios </t>
  </si>
  <si>
    <t xml:space="preserve">Pesca </t>
  </si>
  <si>
    <t xml:space="preserve">Pesca - Servicios </t>
  </si>
  <si>
    <t xml:space="preserve">Minería – Extracción </t>
  </si>
  <si>
    <t xml:space="preserve">Minería – Servicios </t>
  </si>
  <si>
    <t xml:space="preserve">Industria - Alimentos y Bebidas </t>
  </si>
  <si>
    <t xml:space="preserve">Industria – Tabacalera </t>
  </si>
  <si>
    <t xml:space="preserve">Industria – Textil </t>
  </si>
  <si>
    <t xml:space="preserve">Industria - Textil – lavado </t>
  </si>
  <si>
    <t xml:space="preserve">Industria - Prendas de Vestir </t>
  </si>
  <si>
    <t xml:space="preserve">Industria – Marroquinería </t>
  </si>
  <si>
    <t xml:space="preserve">Industria - Maderera (No Muebles) </t>
  </si>
  <si>
    <t xml:space="preserve">Industria – Papelera </t>
  </si>
  <si>
    <t xml:space="preserve">Industria - Edición e Impresión; Reproducción de Grabaciones </t>
  </si>
  <si>
    <t xml:space="preserve">Industria – Refinerías </t>
  </si>
  <si>
    <t xml:space="preserve">Industria - Fabricación de Sustancias y Productos Químicos </t>
  </si>
  <si>
    <t xml:space="preserve">Industria - Fabricación de Productos de Caucho </t>
  </si>
  <si>
    <t xml:space="preserve">Industria - Fabricación de Productos de Plástico </t>
  </si>
  <si>
    <t xml:space="preserve">Industria - Fabricación de Productos Minerales No Metálicos </t>
  </si>
  <si>
    <t xml:space="preserve">Industria - Fabricación de Metales Comunes </t>
  </si>
  <si>
    <t xml:space="preserve">Industria - Fabricación de Productos Elaborados de Metal Excepto Maquinaria y Equipo </t>
  </si>
  <si>
    <t xml:space="preserve">Industria - Maquinaria de Uso Industrial </t>
  </si>
  <si>
    <t xml:space="preserve">Industria - Maquinaria de Uso Doméstico </t>
  </si>
  <si>
    <t xml:space="preserve">Industria - Maquinaria de Uso de Oficina </t>
  </si>
  <si>
    <t xml:space="preserve">Industria - Fabricación de Maquinaria y Aparatos Electrónicos </t>
  </si>
  <si>
    <t xml:space="preserve">Industria - Fabricación de Equipos y Aparatos de Radio, Televisión y Comunicaciones </t>
  </si>
  <si>
    <t xml:space="preserve">Industria - Fabricación de Instrumentos Médicos, Ópticos, y de Precisión; Fabricación de Relojes </t>
  </si>
  <si>
    <t xml:space="preserve">Industria - Fabricación de Vehículos Automotores, Remolques, Semirremolques </t>
  </si>
  <si>
    <t xml:space="preserve">Industria - Construcción y Reparación de Embarcaciones </t>
  </si>
  <si>
    <t xml:space="preserve">Industria - Construcción y Reparación de Locomotoras y Material Rodante </t>
  </si>
  <si>
    <t xml:space="preserve">Industria - Construcción y Reparación de Aeronaves </t>
  </si>
  <si>
    <t xml:space="preserve">Industria - Fabricación de Motocicletas </t>
  </si>
  <si>
    <t xml:space="preserve">Industria - Fabricación de Bicicletas y Sillones de Ruedas Ortopédicos </t>
  </si>
  <si>
    <t xml:space="preserve">Industria - Fabricación de Equipo de Transporte N.C.P. </t>
  </si>
  <si>
    <t xml:space="preserve">Industria - Fabricación de Muebles y Colchones, Industrias Manufactureras N.C.P </t>
  </si>
  <si>
    <t xml:space="preserve">Industria - Reciclamiento </t>
  </si>
  <si>
    <t xml:space="preserve">Gas – Generación </t>
  </si>
  <si>
    <t xml:space="preserve">Gas – Distribución </t>
  </si>
  <si>
    <t xml:space="preserve">Agua - Suministro de Vapor y Agua Caliente </t>
  </si>
  <si>
    <t xml:space="preserve">Agua - Captación, depuración y Distribución de Agua </t>
  </si>
  <si>
    <t xml:space="preserve">Comercio - Venta de Vehículos Automotores, Nuevos, Excepto en Comisión </t>
  </si>
  <si>
    <t xml:space="preserve">Comercio - Venta en Comisión de Vehículos Automotores, Nuevos </t>
  </si>
  <si>
    <t xml:space="preserve">Comercio - Venta de Vehículos Automotores, Usados, Excepto en Comisión </t>
  </si>
  <si>
    <t xml:space="preserve">Comercio - Venta en Comisión de Vehículos Automotores, Usados </t>
  </si>
  <si>
    <t xml:space="preserve">Comercio - Venta de Repuestos y Accesorios de Vehículos Automotores y Motovehículos </t>
  </si>
  <si>
    <t xml:space="preserve">Comercio - Venta de Motocicletas, Excepto en Comisión </t>
  </si>
  <si>
    <t xml:space="preserve">Comercio - Venta en Comisión de Motocicletas </t>
  </si>
  <si>
    <t xml:space="preserve">Comercio - Venta en Comisión al por Menor de Combustibles Líquidos y/o Sólidos para Vehículos Automotores y Motocicletas </t>
  </si>
  <si>
    <t xml:space="preserve">Comercio - Venta al por Menor de Combustibles Líquidos (Ley 11.244) </t>
  </si>
  <si>
    <t xml:space="preserve">Comercio - Venta al por Menor de Lubricantes para Vehículos Automotores y Motocicletas </t>
  </si>
  <si>
    <t xml:space="preserve">Comercio - Mantenimiento, lavado de Vehículos Automotores </t>
  </si>
  <si>
    <t xml:space="preserve">Comercio - Venta al por Menor de Combustibles Líquidos y/o Sólidos para Vehículos Automotores y Motocicletas </t>
  </si>
  <si>
    <t xml:space="preserve">Comercio - Venta al por Mayor de Libros </t>
  </si>
  <si>
    <t xml:space="preserve">Comercio - Venta al por Mayor en Comisión o Consignación de Mercaderías </t>
  </si>
  <si>
    <t>Comercio - Venta al por Mayor de Productos Agrícolas Ganaderos Pesqueros y Asociados</t>
  </si>
  <si>
    <t>Comercio – Cooperativas</t>
  </si>
  <si>
    <t xml:space="preserve">Comercio - Comercialización de Productos Agrícolas Efectuada por Cuenta Propia y o por los Acopiadores de esos Productos </t>
  </si>
  <si>
    <t xml:space="preserve">Comercio - Venta al por Mayor de Bebidas alcohólicas </t>
  </si>
  <si>
    <t xml:space="preserve">Comercio - Venta al por Mayor de Bebidas no alcohólicas </t>
  </si>
  <si>
    <t xml:space="preserve">Comercio - Venta al por Mayor de Cigarrillos y Productos de Tabaco </t>
  </si>
  <si>
    <t xml:space="preserve">Comercio - Venta al por Mayor de Productos de Uso Personal y/o Doméstico </t>
  </si>
  <si>
    <t xml:space="preserve">Comercio - Venta al por Mayor de Combustibles y Lubricantes </t>
  </si>
  <si>
    <t xml:space="preserve">Comercio - Fraccionamiento de Gas Licuado </t>
  </si>
  <si>
    <t xml:space="preserve">Comercio - Venta al por Mayor de Minerales </t>
  </si>
  <si>
    <t xml:space="preserve">Comercio - Venta al por Mayor de Artículos para la Construcción </t>
  </si>
  <si>
    <t xml:space="preserve">Comercio - Venta al por Mayor de Productos Intermedios, desperdicios y desechos </t>
  </si>
  <si>
    <t xml:space="preserve">Comercio - Venta al por Mayor de Sustancias Químicas </t>
  </si>
  <si>
    <t xml:space="preserve">Comercio - Venta al por Mayor de Productos de Caucho y Goma </t>
  </si>
  <si>
    <t xml:space="preserve">Comercio - Venta al por Mayor de Maquinaria </t>
  </si>
  <si>
    <t xml:space="preserve">Comercio - Venta al por Mayor de Muebles </t>
  </si>
  <si>
    <t xml:space="preserve">Comercio - Venta al por Mayor de Equipo Profesional </t>
  </si>
  <si>
    <t xml:space="preserve">Comercio - Venta al por Mayor de Maquinas, Equipo y Materiales Conexos </t>
  </si>
  <si>
    <t xml:space="preserve">Comercio - Venta al por Mayor de Mercancías N.C.P. </t>
  </si>
  <si>
    <t xml:space="preserve">Comercio - Venta al por Menor de Libros o Venta al por Menor de Productos Farmacéuticos </t>
  </si>
  <si>
    <t xml:space="preserve">Comercio - Venta al por Menor de Alimentos y bebidas Híper (Más de 9000 m2) </t>
  </si>
  <si>
    <t xml:space="preserve">Comercio - Venta al por Menor de Alimentos y bebidas (Entre 100 y 900 m2) </t>
  </si>
  <si>
    <t xml:space="preserve">Comercio - Venta al por Menor de Alimentos y bebidas Mini (Entre 50 y 100m2) </t>
  </si>
  <si>
    <t xml:space="preserve">Comercio - Venta al por Menor de Artículos Varios (Menos de 50 m2) </t>
  </si>
  <si>
    <t xml:space="preserve">Comercio - Venta al por Menor de Alimentos y bebidas Pequeño (menos de 50 m2) </t>
  </si>
  <si>
    <t xml:space="preserve">Comercio - Venta al por Menor de Perfumería </t>
  </si>
  <si>
    <t xml:space="preserve">Comercio - Venta al por Menor de Instrumental Médico </t>
  </si>
  <si>
    <t xml:space="preserve">Comercio - Venta al por Menor de Productos Textiles, Calzado y Cuero </t>
  </si>
  <si>
    <t xml:space="preserve">Comercio - Venta al por Menor de Artículos para el Hogar </t>
  </si>
  <si>
    <t xml:space="preserve">Comercio - Venta al por Menor de Artículos para la Construcción </t>
  </si>
  <si>
    <t xml:space="preserve">Comercio - Venta al por Menor de Otros Productos de Vivero </t>
  </si>
  <si>
    <t xml:space="preserve">Comercio - Venta al por Menor de Armas y Artículos de Caza </t>
  </si>
  <si>
    <t xml:space="preserve">Comercio - Venta al por Menor de Equipo E Indumentaria deportiva </t>
  </si>
  <si>
    <t xml:space="preserve">Comercio - Venta al por Menor de Equipamiento de Oficina </t>
  </si>
  <si>
    <t xml:space="preserve">Comercio - Venta al por Menor de Combustibles </t>
  </si>
  <si>
    <t xml:space="preserve">Comercio - Venta al por Menor de Productos Veterinarios y Animales Domésticos </t>
  </si>
  <si>
    <t xml:space="preserve">Comercio - Venta al por Menor de Artículos de Colección, Obras de Arte, y Artículos Nuevos N.C.P. </t>
  </si>
  <si>
    <t xml:space="preserve">Comercio - Venta al por Menor de Artículos Usados no Registrables </t>
  </si>
  <si>
    <t xml:space="preserve">Comercio - Venta al por Menor no Realizada en Establecimientos </t>
  </si>
  <si>
    <t xml:space="preserve">Servicios - alojamiento </t>
  </si>
  <si>
    <t xml:space="preserve">Servicios - Expendio de Comidas y Bebidas </t>
  </si>
  <si>
    <t xml:space="preserve">Servicios - Logística </t>
  </si>
  <si>
    <t xml:space="preserve">Servicios - Transporte de Pasajeros </t>
  </si>
  <si>
    <t xml:space="preserve">Servicios - Viajes y Turismo </t>
  </si>
  <si>
    <t xml:space="preserve">Servicios - Comunicaciones (circuito abierto) </t>
  </si>
  <si>
    <t xml:space="preserve">Servicios - Comunicaciones </t>
  </si>
  <si>
    <t xml:space="preserve">Servicios - Financieros </t>
  </si>
  <si>
    <t xml:space="preserve">Servicios - Seguros /Compañías y productores de Seguros  </t>
  </si>
  <si>
    <t>Servicios - Financieros Auxiliares, servicios de crédito</t>
  </si>
  <si>
    <t xml:space="preserve">Servicios - Mantenimiento, Reparación de Vehículos Automotores </t>
  </si>
  <si>
    <t xml:space="preserve">Servicios - Reparación de Efectos Personales y Enseres Domésticos </t>
  </si>
  <si>
    <t xml:space="preserve">Industria - Reparación de Maquinaria de Uso Industrial </t>
  </si>
  <si>
    <t xml:space="preserve">Servicio - Construcción </t>
  </si>
  <si>
    <t xml:space="preserve">Servicios Inmobiliarios - Salones de Fiesta </t>
  </si>
  <si>
    <t xml:space="preserve">Servicios Inmobiliarios </t>
  </si>
  <si>
    <t xml:space="preserve">Servicios - alquiler de Bienes </t>
  </si>
  <si>
    <t xml:space="preserve">Servicios - Informáticos y Actividades Conexas </t>
  </si>
  <si>
    <t xml:space="preserve">Servicios - Investigación y desarrollo </t>
  </si>
  <si>
    <t xml:space="preserve">Servicios - Empresariales N.C.P. </t>
  </si>
  <si>
    <t xml:space="preserve">Servicios de Publicidad </t>
  </si>
  <si>
    <t xml:space="preserve">Servicios de Diseño </t>
  </si>
  <si>
    <t xml:space="preserve">Servicios - Generales de la Administración Pública </t>
  </si>
  <si>
    <t>Servicios - Enseñanza</t>
  </si>
  <si>
    <t xml:space="preserve">Servicios - Sociales y de Salud </t>
  </si>
  <si>
    <t xml:space="preserve">Servicios hospitalarios </t>
  </si>
  <si>
    <t xml:space="preserve">Servicios de atención a ancianos con alojamiento </t>
  </si>
  <si>
    <t xml:space="preserve">Servicios - Saneamiento Publico </t>
  </si>
  <si>
    <t xml:space="preserve">Servicios - Asociaciones </t>
  </si>
  <si>
    <t xml:space="preserve">Servicios - Gimnasios </t>
  </si>
  <si>
    <t xml:space="preserve">Servicios - Balnearios </t>
  </si>
  <si>
    <t xml:space="preserve">Servicios - Esparcimiento y Servicios Culturales y deportivos </t>
  </si>
  <si>
    <t xml:space="preserve">Servicios - Diversión infantil </t>
  </si>
  <si>
    <t xml:space="preserve">Servicios de esparcimiento relacionadas con juegos de azar y apuestas </t>
  </si>
  <si>
    <t xml:space="preserve">Comercialización de billetes de lotería y juegos de azar autorizados </t>
  </si>
  <si>
    <t xml:space="preserve">Servicios de explotación de máquinas tragamonedas </t>
  </si>
  <si>
    <t xml:space="preserve">Otros servicios de esparcimiento relacionados con juegos de azar y apuestas N.C.P. </t>
  </si>
  <si>
    <t xml:space="preserve">Servicios de boîtes y confiterías bailables </t>
  </si>
  <si>
    <t xml:space="preserve">Servicios - Profesionales Universitarios liberales </t>
  </si>
  <si>
    <t xml:space="preserve">Servicios - Personales </t>
  </si>
  <si>
    <t xml:space="preserve">Servicios - Domésticos </t>
  </si>
  <si>
    <t xml:space="preserve">Servicios - Organizaciones y Órganos Extraterritoriales </t>
  </si>
  <si>
    <t>Otras Actividades</t>
  </si>
  <si>
    <t>exento</t>
  </si>
  <si>
    <t xml:space="preserve">exento  </t>
  </si>
  <si>
    <t>Para el caso de las actividades de Servicios de Logística y asimilables el importe a abonar será el que resulte mayor entre la aplicación de la alícuota del 0,6% sobre los Ingresos Bruto o el cómputo de la cantidad de metros cuadrados cubiertos del inmueble habilitado a razón de 1 *E1 por m2 por trimestre. Habiendo en un mismo inmueble DOS (2) o más habilitaciones, los metros cuadrados del mismo, se dividirán en partes iguales a los efectos del cálculo establecido en el párrafo.</t>
  </si>
  <si>
    <r>
      <t xml:space="preserve">b) Módulo Fiscal </t>
    </r>
    <r>
      <rPr>
        <b/>
        <sz val="11"/>
        <color rgb="FF000000"/>
        <rFont val="Cambria"/>
        <family val="1"/>
      </rPr>
      <t>MF</t>
    </r>
  </si>
  <si>
    <r>
      <t xml:space="preserve">ARTICULO 57°: </t>
    </r>
    <r>
      <rPr>
        <sz val="11"/>
        <color rgb="FF000000"/>
        <rFont val="Cambria"/>
        <family val="1"/>
      </rPr>
      <t>El valor de cada módulo fiscal MF está fijado en pesos cien ($100,00) a partir de enero de 2024. Se establece un régimen de actualización trimestral automático del valor del módulo fiscal MF de la ordenanza impositiva vigente. Las actualizaciones serán aplicadas de la siguiente manera: en un 70%según la variación mensual del Índice RIPTE de manera trimestral, con los índices de dos trimestres vencidos; y 30% restante según la variación mensual del Índice de Precios al Consumidor (IPC) publicado por el INDEC de manera trimestral, con los índices de dos trimestres vencidos.</t>
    </r>
  </si>
  <si>
    <t>TRIMESTRE</t>
  </si>
  <si>
    <t>VALOR MF</t>
  </si>
  <si>
    <t>JUL 24 - SEP 24</t>
  </si>
  <si>
    <t>OCT 24 - DIC 24</t>
  </si>
  <si>
    <t>ABR 24 - JUN 24</t>
  </si>
  <si>
    <t>FEB 23 - MAR 24</t>
  </si>
  <si>
    <t>Para ver valores anteriores seleccionar trimesre a consultar</t>
  </si>
  <si>
    <t>DADA EN LA SALA DE SESIONES DE CONCEJALES Y MAYORES CONTRIBUYENTES DEL HONORABLE CONCEJO DELIBERANTE DE CARMEN DE ARECO, A LOS VEINTE DÍAS DEL MES DE FEBRERO DE DOS MIL VEINTICUATRO.-</t>
  </si>
  <si>
    <t>TASA INTEGRAL DE HIGIENE Y SEGURIDAD Y SERVICIOS A LA ACTIVIDAD ECONÓMICA</t>
  </si>
  <si>
    <r>
      <t>-</t>
    </r>
    <r>
      <rPr>
        <sz val="7"/>
        <color rgb="FF000000"/>
        <rFont val="Cambria"/>
        <family val="1"/>
      </rPr>
      <t xml:space="preserve">          </t>
    </r>
    <r>
      <rPr>
        <sz val="11"/>
        <color rgb="FF000000"/>
        <rFont val="Cambria"/>
        <family val="1"/>
      </rPr>
      <t>Para los contribuyentes con servicio de la CELCA la presente tasa se liquidará mensualmente, junto a la liquidación corriente del servicio de energía y tendrá el mismo vencimiento o forma de pago de aquella.</t>
    </r>
  </si>
  <si>
    <r>
      <t>-</t>
    </r>
    <r>
      <rPr>
        <sz val="7"/>
        <color rgb="FF000000"/>
        <rFont val="Cambria"/>
        <family val="1"/>
      </rPr>
      <t xml:space="preserve">          </t>
    </r>
    <r>
      <rPr>
        <sz val="11"/>
        <color rgb="FF000000"/>
        <rFont val="Cambria"/>
        <family val="1"/>
      </rPr>
      <t>Para los contribuyentes sin servicio de la CELCA, la presente tasa se facturará bimestralmente y en forma discriminada, juntamente con el resto de las tasas de servicios urbanos, facultándose al departamento ejecutivo a fijar las fechas de vencimiento correspondientes.</t>
    </r>
  </si>
  <si>
    <r>
      <t>-</t>
    </r>
    <r>
      <rPr>
        <sz val="7"/>
        <color rgb="FF000000"/>
        <rFont val="Cambria"/>
        <family val="1"/>
      </rPr>
      <t xml:space="preserve">          </t>
    </r>
    <r>
      <rPr>
        <sz val="11"/>
        <color rgb="FF000000"/>
        <rFont val="Cambria"/>
        <family val="1"/>
      </rPr>
      <t xml:space="preserve">Para estos últimos la facturación se realizará efectuándose una bonificación del 10% a aquellos contribuyentes que no registren deuda a esa fecha. </t>
    </r>
  </si>
  <si>
    <r>
      <t>a-</t>
    </r>
    <r>
      <rPr>
        <sz val="7"/>
        <color rgb="FF000000"/>
        <rFont val="Cambria"/>
        <family val="1"/>
      </rPr>
      <t xml:space="preserve">      </t>
    </r>
    <r>
      <rPr>
        <sz val="11"/>
        <color rgb="FF000000"/>
        <rFont val="Cambria"/>
        <family val="1"/>
      </rPr>
      <t>Venta de productos alimenticios y servicios varios, papas fritas, panchos, pizzas, hamburguesas, choripán, sándwiches de carne y fiambre, bebidas sin alcohol, café, tortas, pasteles, golosinas, garrapiñadas, pochoclos, cubanitos, copos de nieve, encurtidos, quesos y demás similares. Por día:</t>
    </r>
  </si>
  <si>
    <r>
      <t>b-</t>
    </r>
    <r>
      <rPr>
        <sz val="7"/>
        <color rgb="FF000000"/>
        <rFont val="Cambria"/>
        <family val="1"/>
      </rPr>
      <t xml:space="preserve">      </t>
    </r>
    <r>
      <rPr>
        <sz val="11"/>
        <color rgb="FF000000"/>
        <rFont val="Cambria"/>
        <family val="1"/>
      </rPr>
      <t>Venta de bijouterie, Indumentaria, artículos para el hogar, artículos de jardinería, artículos de regalaría, artículos electrónicos, herramientas menores y demás similares que sean de reventa y no estén relacionados a la producción artesanal. Por día:</t>
    </r>
  </si>
  <si>
    <r>
      <t>c-</t>
    </r>
    <r>
      <rPr>
        <sz val="7"/>
        <color rgb="FF000000"/>
        <rFont val="Cambria"/>
        <family val="1"/>
      </rPr>
      <t xml:space="preserve">      </t>
    </r>
    <r>
      <rPr>
        <sz val="11"/>
        <color rgb="FF000000"/>
        <rFont val="Cambria"/>
        <family val="1"/>
      </rPr>
      <t>Venta de Artesanías puras, sogas, retratos, talabartería y demás productos de producción íntegramente artesanal y con productos regionales. Por día:</t>
    </r>
  </si>
  <si>
    <r>
      <t>d-</t>
    </r>
    <r>
      <rPr>
        <sz val="7"/>
        <color rgb="FF000000"/>
        <rFont val="Cambria"/>
        <family val="1"/>
      </rPr>
      <t xml:space="preserve">      </t>
    </r>
    <r>
      <rPr>
        <sz val="11"/>
        <color rgb="FF000000"/>
        <rFont val="Cambria"/>
        <family val="1"/>
      </rPr>
      <t>Venta o exhibición de autos rodados o motos, cubiertas y repuestos. Por día:</t>
    </r>
  </si>
  <si>
    <r>
      <t>e-</t>
    </r>
    <r>
      <rPr>
        <sz val="7"/>
        <color rgb="FF000000"/>
        <rFont val="Cambria"/>
        <family val="1"/>
      </rPr>
      <t xml:space="preserve">      </t>
    </r>
    <r>
      <rPr>
        <sz val="11"/>
        <color rgb="FF000000"/>
        <rFont val="Cambria"/>
        <family val="1"/>
      </rPr>
      <t>Ventas de comidas, servicios e instalación de stands promocionales de cooperadoras organizaciones y o instituciones sin fines de lucro</t>
    </r>
  </si>
  <si>
    <r>
      <t>f-</t>
    </r>
    <r>
      <rPr>
        <sz val="7"/>
        <color rgb="FF000000"/>
        <rFont val="Cambria"/>
        <family val="1"/>
      </rPr>
      <t xml:space="preserve">       </t>
    </r>
    <r>
      <rPr>
        <sz val="11"/>
        <color rgb="FF000000"/>
        <rFont val="Cambria"/>
        <family val="1"/>
      </rPr>
      <t>Servicios de fotografías con mascotas, payasos, venta de globos estampas y similares. Por día:</t>
    </r>
  </si>
  <si>
    <r>
      <t>g-</t>
    </r>
    <r>
      <rPr>
        <sz val="7"/>
        <color rgb="FF000000"/>
        <rFont val="Cambria"/>
        <family val="1"/>
      </rPr>
      <t xml:space="preserve">      </t>
    </r>
    <r>
      <rPr>
        <sz val="11"/>
        <color rgb="FF000000"/>
        <rFont val="Cambria"/>
        <family val="1"/>
      </rPr>
      <t>Colocación de juegos infantiles, peloteros, inflables, juegos mecánicos, juegos electrónicos, camas elásticas, pista de autos y demás similares. Por juego:</t>
    </r>
  </si>
  <si>
    <r>
      <t>h-</t>
    </r>
    <r>
      <rPr>
        <sz val="7"/>
        <color rgb="FF000000"/>
        <rFont val="Cambria"/>
        <family val="1"/>
      </rPr>
      <t xml:space="preserve">      </t>
    </r>
    <r>
      <rPr>
        <sz val="11"/>
        <color rgb="FF000000"/>
        <rFont val="Cambria"/>
        <family val="1"/>
      </rPr>
      <t>Calesitas, trencitos, automotores recreativos y similares. Por día:</t>
    </r>
  </si>
  <si>
    <r>
      <t>i-</t>
    </r>
    <r>
      <rPr>
        <sz val="7"/>
        <color rgb="FF000000"/>
        <rFont val="Cambria"/>
        <family val="1"/>
      </rPr>
      <t xml:space="preserve">        </t>
    </r>
    <r>
      <rPr>
        <sz val="11"/>
        <color rgb="FF000000"/>
        <rFont val="Cambria"/>
        <family val="1"/>
      </rPr>
      <t>Por instalación de parques de diversiones, circos y otras atracciones. Por día:</t>
    </r>
  </si>
  <si>
    <r>
      <t>j-</t>
    </r>
    <r>
      <rPr>
        <sz val="7"/>
        <color rgb="FF000000"/>
        <rFont val="Cambria"/>
        <family val="1"/>
      </rPr>
      <t xml:space="preserve">                  </t>
    </r>
    <r>
      <rPr>
        <sz val="11"/>
        <color rgb="FF000000"/>
        <rFont val="Cambria"/>
        <family val="1"/>
      </rPr>
      <t>Por utilización de salas de cine u otras dependencias municipales para espectáculos privados, por evento:</t>
    </r>
  </si>
  <si>
    <r>
      <t>k-</t>
    </r>
    <r>
      <rPr>
        <sz val="7"/>
        <color rgb="FF000000"/>
        <rFont val="Cambria"/>
        <family val="1"/>
      </rPr>
      <t xml:space="preserve">      </t>
    </r>
    <r>
      <rPr>
        <sz val="11"/>
        <color rgb="FF000000"/>
        <rFont val="Cambria"/>
        <family val="1"/>
      </rPr>
      <t>Por cada instalación transitoria de patios de comidas y bebidas por puesto y por evento con superficies hasta 10m2. Por día:</t>
    </r>
  </si>
  <si>
    <r>
      <t>l-</t>
    </r>
    <r>
      <rPr>
        <sz val="7"/>
        <color rgb="FF000000"/>
        <rFont val="Cambria"/>
        <family val="1"/>
      </rPr>
      <t xml:space="preserve">        </t>
    </r>
    <r>
      <rPr>
        <sz val="11"/>
        <color rgb="FF000000"/>
        <rFont val="Cambria"/>
        <family val="1"/>
      </rPr>
      <t>Por cada instalación transitoria de patios de comidas y bebidas por puesto y por evento con superficies desde 10m2 hasta 50m2. Por día:</t>
    </r>
  </si>
  <si>
    <r>
      <t>m-</t>
    </r>
    <r>
      <rPr>
        <sz val="7"/>
        <color rgb="FF000000"/>
        <rFont val="Cambria"/>
        <family val="1"/>
      </rPr>
      <t xml:space="preserve">   </t>
    </r>
    <r>
      <rPr>
        <sz val="11"/>
        <color rgb="FF000000"/>
        <rFont val="Cambria"/>
        <family val="1"/>
      </rPr>
      <t>Por cada instalación transitoria de patios de comidas y bebidas por puesto y por evento con superficies mayores a los 50m2. Por día:</t>
    </r>
  </si>
  <si>
    <r>
      <t>A-</t>
    </r>
    <r>
      <rPr>
        <sz val="7"/>
        <color rgb="FF000000"/>
        <rFont val="Cambria"/>
        <family val="1"/>
      </rPr>
      <t xml:space="preserve">                 </t>
    </r>
    <r>
      <rPr>
        <sz val="11"/>
        <color rgb="FF000000"/>
        <rFont val="Cambria"/>
        <family val="1"/>
      </rPr>
      <t>Parcela hasta 1 hectárea.</t>
    </r>
  </si>
  <si>
    <r>
      <t>B-</t>
    </r>
    <r>
      <rPr>
        <sz val="7"/>
        <color rgb="FF000000"/>
        <rFont val="Cambria"/>
        <family val="1"/>
      </rPr>
      <t xml:space="preserve">                 </t>
    </r>
    <r>
      <rPr>
        <sz val="11"/>
        <color rgb="FF000000"/>
        <rFont val="Cambria"/>
        <family val="1"/>
      </rPr>
      <t>Parcelas de más de 1 ha. Hasta 5 ha.</t>
    </r>
  </si>
  <si>
    <r>
      <t>C-</t>
    </r>
    <r>
      <rPr>
        <sz val="7"/>
        <color rgb="FF000000"/>
        <rFont val="Cambria"/>
        <family val="1"/>
      </rPr>
      <t xml:space="preserve">                 </t>
    </r>
    <r>
      <rPr>
        <sz val="11"/>
        <color rgb="FF000000"/>
        <rFont val="Cambria"/>
        <family val="1"/>
      </rPr>
      <t>Parcelas de más de 5 ha hasta 10 ha.</t>
    </r>
  </si>
  <si>
    <r>
      <t>D-</t>
    </r>
    <r>
      <rPr>
        <sz val="7"/>
        <color rgb="FF000000"/>
        <rFont val="Cambria"/>
        <family val="1"/>
      </rPr>
      <t xml:space="preserve">                </t>
    </r>
    <r>
      <rPr>
        <sz val="11"/>
        <color rgb="FF000000"/>
        <rFont val="Cambria"/>
        <family val="1"/>
      </rPr>
      <t>Excedente por Hectárea, sobre las 10ha.</t>
    </r>
  </si>
  <si>
    <r>
      <t>2)</t>
    </r>
    <r>
      <rPr>
        <b/>
        <sz val="7"/>
        <color rgb="FF000000"/>
        <rFont val="Cambria"/>
        <family val="1"/>
      </rPr>
      <t xml:space="preserve">     </t>
    </r>
    <r>
      <rPr>
        <sz val="11"/>
        <color rgb="FF000000"/>
        <rFont val="Cambria"/>
        <family val="1"/>
      </rPr>
      <t xml:space="preserve">Por </t>
    </r>
    <r>
      <rPr>
        <b/>
        <sz val="11"/>
        <color rgb="FF000000"/>
        <rFont val="Cambria"/>
        <family val="1"/>
      </rPr>
      <t>utilización</t>
    </r>
    <r>
      <rPr>
        <sz val="11"/>
        <color rgb="FF000000"/>
        <rFont val="Cambria"/>
        <family val="1"/>
      </rPr>
      <t xml:space="preserve"> del espacio aéreo y satelital por empresas prestadoras de servicios de televisión e internet, energía eléctrica y/o similares, por mes el 3 % de la facturación, de acuerdo a la cantidad de usuarios abonados y/o socios cuyo listado deberá presentar cada empresa, mensualmente a esta comuna bajo declaración jurada.</t>
    </r>
  </si>
  <si>
    <r>
      <t>3)</t>
    </r>
    <r>
      <rPr>
        <b/>
        <sz val="7"/>
        <color rgb="FF000000"/>
        <rFont val="Cambria"/>
        <family val="1"/>
      </rPr>
      <t xml:space="preserve">     </t>
    </r>
    <r>
      <rPr>
        <sz val="11"/>
        <color rgb="FF000000"/>
        <rFont val="Cambria"/>
        <family val="1"/>
      </rPr>
      <t xml:space="preserve">Por </t>
    </r>
    <r>
      <rPr>
        <b/>
        <sz val="11"/>
        <color rgb="FF000000"/>
        <rFont val="Cambria"/>
        <family val="1"/>
      </rPr>
      <t>utilización</t>
    </r>
    <r>
      <rPr>
        <sz val="11"/>
        <color rgb="FF000000"/>
        <rFont val="Cambria"/>
        <family val="1"/>
      </rPr>
      <t xml:space="preserve"> del espacio subterráneo por empresas de servicios públicos distribuidoras de gas, por mes, un 0% de lo facturado a cada cliente abonado o usuario, de acuerdo al listado que deberá presentar cada empresa, mensualmente a esta comuna bajo declaración jurada.</t>
    </r>
  </si>
  <si>
    <r>
      <t>4)</t>
    </r>
    <r>
      <rPr>
        <b/>
        <sz val="7"/>
        <color rgb="FF000000"/>
        <rFont val="Cambria"/>
        <family val="1"/>
      </rPr>
      <t xml:space="preserve">     </t>
    </r>
    <r>
      <rPr>
        <sz val="11"/>
        <color rgb="FF000000"/>
        <rFont val="Cambria"/>
        <family val="1"/>
      </rPr>
      <t>Por afectación y/ o rupturas en cualquier forma de calles y/o veredas por parte de los prestatarios de servicios públicos para instalar, extraer y/o reparar deberán abonar los siguientes derechos:</t>
    </r>
  </si>
  <si>
    <r>
      <t>5)</t>
    </r>
    <r>
      <rPr>
        <b/>
        <sz val="7"/>
        <color rgb="FF000000"/>
        <rFont val="Cambria"/>
        <family val="1"/>
      </rPr>
      <t xml:space="preserve">     </t>
    </r>
    <r>
      <rPr>
        <sz val="11"/>
        <color rgb="FF000000"/>
        <rFont val="Cambria"/>
        <family val="1"/>
      </rPr>
      <t xml:space="preserve">Ocupación de la vía pública con materiales de construcción, </t>
    </r>
    <r>
      <rPr>
        <b/>
        <sz val="11"/>
        <color rgb="FF000000"/>
        <rFont val="Cambria"/>
        <family val="1"/>
      </rPr>
      <t>previa autorización</t>
    </r>
    <r>
      <rPr>
        <sz val="11"/>
        <color rgb="FF000000"/>
        <rFont val="Cambria"/>
        <family val="1"/>
      </rPr>
      <t>, luego del 5° día hábil de ocupación, se cobrará por día:</t>
    </r>
  </si>
  <si>
    <r>
      <t>6)</t>
    </r>
    <r>
      <rPr>
        <b/>
        <sz val="7"/>
        <color rgb="FF000000"/>
        <rFont val="Cambria"/>
        <family val="1"/>
      </rPr>
      <t xml:space="preserve">     </t>
    </r>
    <r>
      <rPr>
        <sz val="11"/>
        <color rgb="FF000000"/>
        <rFont val="Cambria"/>
        <family val="1"/>
      </rPr>
      <t>Ocupación de la vía pública con toldos, pérgolas,cerramientos o similares en veredas, que vinculados al desarrollo de actividades comerciales previa autorización municipal abonaran por trimestre:</t>
    </r>
  </si>
  <si>
    <r>
      <t>a)</t>
    </r>
    <r>
      <rPr>
        <b/>
        <sz val="7"/>
        <color rgb="FF000000"/>
        <rFont val="Cambria"/>
        <family val="1"/>
      </rPr>
      <t xml:space="preserve">     </t>
    </r>
    <r>
      <rPr>
        <b/>
        <sz val="11"/>
        <color rgb="FF000000"/>
        <rFont val="Cambria"/>
        <family val="1"/>
      </rPr>
      <t xml:space="preserve">Términos de las concesiones </t>
    </r>
  </si>
  <si>
    <r>
      <t>b)</t>
    </r>
    <r>
      <rPr>
        <b/>
        <sz val="7"/>
        <color rgb="FF000000"/>
        <rFont val="Cambria"/>
        <family val="1"/>
      </rPr>
      <t xml:space="preserve">     </t>
    </r>
    <r>
      <rPr>
        <b/>
        <sz val="11"/>
        <color rgb="FF000000"/>
        <rFont val="Cambria"/>
        <family val="1"/>
      </rPr>
      <t>Términos de Arrendamiento Nichos</t>
    </r>
  </si>
  <si>
    <r>
      <t>c)</t>
    </r>
    <r>
      <rPr>
        <b/>
        <sz val="7"/>
        <color rgb="FF000000"/>
        <rFont val="Cambria"/>
        <family val="1"/>
      </rPr>
      <t xml:space="preserve">      </t>
    </r>
    <r>
      <rPr>
        <b/>
        <sz val="11"/>
        <color rgb="FF000000"/>
        <rFont val="Cambria"/>
        <family val="1"/>
      </rPr>
      <t>Derecho de uso de terreno para bóvedas</t>
    </r>
  </si>
  <si>
    <r>
      <t>d)</t>
    </r>
    <r>
      <rPr>
        <b/>
        <sz val="7"/>
        <color rgb="FF000000"/>
        <rFont val="Cambria"/>
        <family val="1"/>
      </rPr>
      <t xml:space="preserve">     </t>
    </r>
    <r>
      <rPr>
        <b/>
        <sz val="11"/>
        <color rgb="FF000000"/>
        <rFont val="Cambria"/>
        <family val="1"/>
      </rPr>
      <t>Por cada derecho de inhumación, exhumación y reducción de restos y traslado de restos:</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</si>
</sst>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8" formatCode="&quot;$&quot;\ #,##0.00;[Red]\-&quot;$&quot;\ #,##0.00"/>
    <numFmt numFmtId="44" formatCode="_-&quot;$&quot;\ * #,##0.00_-;\-&quot;$&quot;\ * #,##0.00_-;_-&quot;$&quot;\ * &quot;-&quot;??_-;_-@_-"/>
    <numFmt numFmtId="164" formatCode="_ * #,##0.00_ ;_ * \-#,##0.00_ ;_ * &quot;-&quot;??_ ;_ @_ "/>
    <numFmt numFmtId="165" formatCode="&quot;$&quot;\ #,##0.00"/>
  </numFmts>
  <fonts count="23" x14ac:knownFonts="1">
    <font>
      <sz val="11"/>
      <color theme="1"/>
      <name val="Calibri"/>
      <family val="2"/>
      <scheme val="minor"/>
    </font>
    <font>
      <sz val="11"/>
      <color theme="1"/>
      <name val="Calibri"/>
      <family val="2"/>
      <scheme val="minor"/>
    </font>
    <font>
      <sz val="11"/>
      <color indexed="8"/>
      <name val="Calibri"/>
      <family val="2"/>
      <scheme val="minor"/>
    </font>
    <font>
      <b/>
      <u/>
      <sz val="16"/>
      <color rgb="FF000000"/>
      <name val="Cambria"/>
      <family val="1"/>
    </font>
    <font>
      <b/>
      <u/>
      <sz val="11"/>
      <color rgb="FF000000"/>
      <name val="Cambria"/>
      <family val="1"/>
    </font>
    <font>
      <b/>
      <sz val="11"/>
      <color rgb="FF000000"/>
      <name val="Cambria"/>
      <family val="1"/>
    </font>
    <font>
      <sz val="11"/>
      <color rgb="FF000000"/>
      <name val="Cambria"/>
      <family val="1"/>
    </font>
    <font>
      <b/>
      <u/>
      <sz val="12"/>
      <color rgb="FF000000"/>
      <name val="Cambria"/>
      <family val="1"/>
    </font>
    <font>
      <u/>
      <sz val="12"/>
      <color rgb="FF000000"/>
      <name val="Cambria"/>
      <family val="1"/>
    </font>
    <font>
      <b/>
      <i/>
      <u/>
      <sz val="11"/>
      <color rgb="FF000000"/>
      <name val="Cambria"/>
      <family val="1"/>
    </font>
    <font>
      <b/>
      <i/>
      <sz val="11"/>
      <color rgb="FF000000"/>
      <name val="Cambria"/>
      <family val="1"/>
    </font>
    <font>
      <sz val="11"/>
      <color theme="1"/>
      <name val="Cambria"/>
      <family val="1"/>
    </font>
    <font>
      <b/>
      <sz val="11"/>
      <color theme="1"/>
      <name val="Cambria"/>
      <family val="1"/>
    </font>
    <font>
      <b/>
      <sz val="9"/>
      <color rgb="FF000000"/>
      <name val="Cambria"/>
      <family val="1"/>
    </font>
    <font>
      <u/>
      <sz val="11"/>
      <color rgb="FF000000"/>
      <name val="Cambria"/>
      <family val="1"/>
    </font>
    <font>
      <sz val="12"/>
      <color rgb="FF000000"/>
      <name val="Cambria"/>
      <family val="1"/>
    </font>
    <font>
      <b/>
      <sz val="16"/>
      <color rgb="FF000000"/>
      <name val="Cambria"/>
      <family val="1"/>
    </font>
    <font>
      <sz val="10"/>
      <color rgb="FF000000"/>
      <name val="Cambria"/>
      <family val="1"/>
    </font>
    <font>
      <b/>
      <sz val="10"/>
      <color rgb="FF000000"/>
      <name val="Cambria"/>
      <family val="1"/>
    </font>
    <font>
      <sz val="10"/>
      <color theme="1"/>
      <name val="Cambria"/>
      <family val="1"/>
    </font>
    <font>
      <sz val="10"/>
      <color rgb="FFFF0000"/>
      <name val="Cambria"/>
      <family val="1"/>
    </font>
    <font>
      <sz val="7"/>
      <color rgb="FF000000"/>
      <name val="Cambria"/>
      <family val="1"/>
    </font>
    <font>
      <b/>
      <sz val="7"/>
      <color rgb="FF000000"/>
      <name val="Cambria"/>
      <family val="1"/>
    </font>
  </fonts>
  <fills count="2">
    <fill>
      <patternFill patternType="none"/>
    </fill>
    <fill>
      <patternFill patternType="gray125"/>
    </fill>
  </fills>
  <borders count="9">
    <border>
      <left/>
      <right/>
      <top/>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medium">
        <color indexed="64"/>
      </left>
      <right/>
      <top/>
      <bottom/>
      <diagonal/>
    </border>
    <border>
      <left/>
      <right style="thin">
        <color indexed="64"/>
      </right>
      <top/>
      <bottom/>
      <diagonal/>
    </border>
  </borders>
  <cellStyleXfs count="5">
    <xf numFmtId="0" fontId="0" fillId="0" borderId="0"/>
    <xf numFmtId="44" fontId="1" fillId="0" borderId="0" applyFont="0" applyFill="0" applyBorder="0" applyAlignment="0" applyProtection="0"/>
    <xf numFmtId="164" fontId="1" fillId="0" borderId="0" applyFont="0" applyFill="0" applyBorder="0" applyAlignment="0" applyProtection="0"/>
    <xf numFmtId="0" fontId="1" fillId="0" borderId="0"/>
    <xf numFmtId="0" fontId="2" fillId="0" borderId="0"/>
  </cellStyleXfs>
  <cellXfs count="140">
    <xf numFmtId="0" fontId="0" fillId="0" borderId="0" xfId="0"/>
    <xf numFmtId="0" fontId="12" fillId="0" borderId="2" xfId="0" applyFont="1" applyBorder="1" applyAlignment="1" applyProtection="1">
      <alignment horizontal="center" wrapText="1"/>
    </xf>
    <xf numFmtId="0" fontId="11" fillId="0" borderId="0" xfId="0" applyFont="1" applyAlignment="1" applyProtection="1">
      <alignment wrapText="1"/>
    </xf>
    <xf numFmtId="0" fontId="11" fillId="0" borderId="0" xfId="0" applyFont="1" applyProtection="1"/>
    <xf numFmtId="165" fontId="11" fillId="0" borderId="2" xfId="1" applyNumberFormat="1" applyFont="1" applyBorder="1" applyAlignment="1" applyProtection="1">
      <alignment horizontal="center" wrapText="1"/>
    </xf>
    <xf numFmtId="0" fontId="19" fillId="0" borderId="0" xfId="0" applyFont="1" applyAlignment="1" applyProtection="1">
      <alignment vertical="top" wrapText="1"/>
    </xf>
    <xf numFmtId="0" fontId="12" fillId="0" borderId="2" xfId="0" applyFont="1" applyBorder="1" applyAlignment="1" applyProtection="1">
      <alignment horizontal="center" vertical="center" wrapText="1"/>
    </xf>
    <xf numFmtId="44" fontId="12" fillId="0" borderId="2" xfId="1" applyFont="1" applyBorder="1" applyAlignment="1" applyProtection="1">
      <alignment horizontal="center" vertical="center" wrapText="1"/>
    </xf>
    <xf numFmtId="44" fontId="5" fillId="0" borderId="0" xfId="1" applyFont="1" applyBorder="1" applyAlignment="1" applyProtection="1">
      <alignment vertical="center"/>
    </xf>
    <xf numFmtId="0" fontId="5" fillId="0" borderId="2" xfId="0" applyFont="1" applyBorder="1" applyAlignment="1" applyProtection="1">
      <alignment horizontal="justify" vertical="top" wrapText="1"/>
    </xf>
    <xf numFmtId="9" fontId="6" fillId="0" borderId="2" xfId="0" applyNumberFormat="1" applyFont="1" applyBorder="1" applyAlignment="1" applyProtection="1">
      <alignment horizontal="center" vertical="top" wrapText="1"/>
    </xf>
    <xf numFmtId="0" fontId="5" fillId="0" borderId="2" xfId="0" applyFont="1" applyBorder="1" applyAlignment="1" applyProtection="1">
      <alignment horizontal="center" vertical="center" wrapText="1"/>
    </xf>
    <xf numFmtId="44" fontId="5" fillId="0" borderId="2" xfId="0" applyNumberFormat="1" applyFont="1" applyBorder="1" applyAlignment="1" applyProtection="1">
      <alignment horizontal="center" vertical="center" wrapText="1"/>
    </xf>
    <xf numFmtId="9" fontId="5" fillId="0" borderId="2" xfId="0" applyNumberFormat="1" applyFont="1" applyBorder="1" applyAlignment="1" applyProtection="1">
      <alignment horizontal="center" vertical="center" wrapText="1"/>
    </xf>
    <xf numFmtId="44" fontId="5" fillId="0" borderId="3" xfId="0" applyNumberFormat="1" applyFont="1" applyBorder="1" applyAlignment="1" applyProtection="1">
      <alignment horizontal="center" vertical="center" wrapText="1"/>
    </xf>
    <xf numFmtId="0" fontId="5" fillId="0" borderId="3" xfId="0" applyFont="1" applyBorder="1" applyAlignment="1" applyProtection="1">
      <alignment horizontal="center" vertical="center" wrapText="1"/>
    </xf>
    <xf numFmtId="0" fontId="7" fillId="0" borderId="0" xfId="0" applyFont="1" applyAlignment="1" applyProtection="1">
      <alignment vertical="center"/>
    </xf>
    <xf numFmtId="0" fontId="5" fillId="0" borderId="2" xfId="0" applyFont="1" applyBorder="1" applyAlignment="1" applyProtection="1">
      <alignment horizontal="center" vertical="top" wrapText="1"/>
    </xf>
    <xf numFmtId="44" fontId="5" fillId="0" borderId="2" xfId="0" applyNumberFormat="1" applyFont="1" applyBorder="1" applyAlignment="1" applyProtection="1">
      <alignment vertical="center" wrapText="1"/>
    </xf>
    <xf numFmtId="44" fontId="5" fillId="0" borderId="0" xfId="0" applyNumberFormat="1" applyFont="1" applyAlignment="1" applyProtection="1">
      <alignment vertical="center"/>
    </xf>
    <xf numFmtId="0" fontId="11" fillId="0" borderId="0" xfId="0" applyFont="1" applyAlignment="1" applyProtection="1"/>
    <xf numFmtId="0" fontId="11" fillId="0" borderId="0" xfId="0" applyFont="1" applyAlignment="1" applyProtection="1">
      <alignment vertical="center"/>
    </xf>
    <xf numFmtId="0" fontId="6" fillId="0" borderId="2" xfId="0" applyFont="1" applyBorder="1" applyAlignment="1" applyProtection="1">
      <alignment horizontal="justify" vertical="top" wrapText="1"/>
    </xf>
    <xf numFmtId="44" fontId="6" fillId="0" borderId="2" xfId="0" applyNumberFormat="1" applyFont="1" applyBorder="1" applyAlignment="1" applyProtection="1">
      <alignment horizontal="justify" vertical="top" wrapText="1"/>
    </xf>
    <xf numFmtId="0" fontId="6" fillId="0" borderId="0" xfId="0" applyFont="1" applyBorder="1" applyAlignment="1" applyProtection="1">
      <alignment horizontal="justify" vertical="center"/>
    </xf>
    <xf numFmtId="0" fontId="5" fillId="0" borderId="0" xfId="0" applyFont="1" applyAlignment="1" applyProtection="1">
      <alignment horizontal="justify" vertical="center"/>
    </xf>
    <xf numFmtId="0" fontId="13" fillId="0" borderId="2" xfId="0" applyFont="1" applyBorder="1" applyAlignment="1" applyProtection="1">
      <alignment horizontal="center" vertical="center" wrapText="1"/>
    </xf>
    <xf numFmtId="10" fontId="5" fillId="0" borderId="2" xfId="0" applyNumberFormat="1" applyFont="1" applyBorder="1" applyAlignment="1" applyProtection="1">
      <alignment horizontal="center" vertical="center" wrapText="1"/>
    </xf>
    <xf numFmtId="0" fontId="11" fillId="0" borderId="0" xfId="0" applyFont="1" applyAlignment="1" applyProtection="1">
      <alignment vertical="top" wrapText="1"/>
    </xf>
    <xf numFmtId="0" fontId="5" fillId="0" borderId="0" xfId="0" applyFont="1" applyAlignment="1" applyProtection="1">
      <alignment horizontal="justify" vertical="top"/>
    </xf>
    <xf numFmtId="0" fontId="5" fillId="0" borderId="2" xfId="0" applyFont="1" applyBorder="1" applyAlignment="1" applyProtection="1">
      <alignment horizontal="center" vertical="top"/>
    </xf>
    <xf numFmtId="44" fontId="12" fillId="0" borderId="0" xfId="0" applyNumberFormat="1" applyFont="1" applyBorder="1" applyAlignment="1" applyProtection="1">
      <alignment horizontal="left" vertical="center" wrapText="1"/>
    </xf>
    <xf numFmtId="44" fontId="12" fillId="0" borderId="0" xfId="0" applyNumberFormat="1" applyFont="1" applyAlignment="1" applyProtection="1">
      <alignment vertical="center" wrapText="1"/>
    </xf>
    <xf numFmtId="44" fontId="12" fillId="0" borderId="0" xfId="0" applyNumberFormat="1" applyFont="1" applyAlignment="1" applyProtection="1">
      <alignment wrapText="1"/>
    </xf>
    <xf numFmtId="44" fontId="5" fillId="0" borderId="2" xfId="0" applyNumberFormat="1" applyFont="1" applyBorder="1" applyAlignment="1" applyProtection="1">
      <alignment horizontal="center" vertical="top" wrapText="1"/>
    </xf>
    <xf numFmtId="0" fontId="6" fillId="0" borderId="0" xfId="0" applyFont="1" applyAlignment="1" applyProtection="1">
      <alignment horizontal="justify" vertical="center"/>
    </xf>
    <xf numFmtId="0" fontId="16" fillId="0" borderId="0" xfId="0" applyFont="1" applyAlignment="1" applyProtection="1">
      <alignment horizontal="center" vertical="center"/>
    </xf>
    <xf numFmtId="0" fontId="16" fillId="0" borderId="0" xfId="0" applyFont="1" applyAlignment="1" applyProtection="1">
      <alignment horizontal="center" vertical="top"/>
    </xf>
    <xf numFmtId="0" fontId="6" fillId="0" borderId="0" xfId="0" applyFont="1" applyAlignment="1" applyProtection="1">
      <alignment horizontal="justify" vertical="top"/>
    </xf>
    <xf numFmtId="0" fontId="17" fillId="0" borderId="0" xfId="0" applyFont="1" applyAlignment="1" applyProtection="1">
      <alignment horizontal="center" vertical="center"/>
    </xf>
    <xf numFmtId="0" fontId="6" fillId="0" borderId="0" xfId="0" applyFont="1" applyAlignment="1" applyProtection="1">
      <alignment vertical="center"/>
    </xf>
    <xf numFmtId="0" fontId="18" fillId="0" borderId="2" xfId="0" applyFont="1" applyBorder="1" applyAlignment="1" applyProtection="1">
      <alignment horizontal="center" vertical="top" wrapText="1"/>
    </xf>
    <xf numFmtId="0" fontId="17" fillId="0" borderId="2" xfId="0" applyFont="1" applyBorder="1" applyAlignment="1" applyProtection="1">
      <alignment horizontal="center" vertical="top" wrapText="1"/>
    </xf>
    <xf numFmtId="0" fontId="17" fillId="0" borderId="2" xfId="0" applyFont="1" applyBorder="1" applyAlignment="1" applyProtection="1">
      <alignment horizontal="justify" vertical="top" wrapText="1"/>
    </xf>
    <xf numFmtId="44" fontId="17" fillId="0" borderId="2" xfId="0" applyNumberFormat="1" applyFont="1" applyBorder="1" applyAlignment="1" applyProtection="1">
      <alignment horizontal="center" vertical="top" wrapText="1"/>
    </xf>
    <xf numFmtId="10" fontId="17" fillId="0" borderId="2" xfId="0" applyNumberFormat="1" applyFont="1" applyBorder="1" applyAlignment="1" applyProtection="1">
      <alignment horizontal="center" vertical="top" wrapText="1"/>
    </xf>
    <xf numFmtId="165" fontId="11" fillId="0" borderId="0" xfId="0" applyNumberFormat="1" applyFont="1" applyAlignment="1" applyProtection="1">
      <alignment wrapText="1"/>
    </xf>
    <xf numFmtId="0" fontId="12" fillId="0" borderId="0" xfId="0" applyFont="1" applyProtection="1"/>
    <xf numFmtId="165" fontId="12" fillId="0" borderId="0" xfId="0" applyNumberFormat="1" applyFont="1" applyProtection="1"/>
    <xf numFmtId="165" fontId="11" fillId="0" borderId="0" xfId="0" applyNumberFormat="1" applyFont="1" applyProtection="1"/>
    <xf numFmtId="165" fontId="11" fillId="0" borderId="0" xfId="0" applyNumberFormat="1" applyFont="1" applyAlignment="1" applyProtection="1"/>
    <xf numFmtId="165" fontId="11" fillId="0" borderId="0" xfId="0" applyNumberFormat="1" applyFont="1" applyAlignment="1" applyProtection="1">
      <alignment vertical="center"/>
    </xf>
    <xf numFmtId="165" fontId="11" fillId="0" borderId="0" xfId="0" applyNumberFormat="1" applyFont="1" applyAlignment="1" applyProtection="1">
      <alignment vertical="top" wrapText="1"/>
    </xf>
    <xf numFmtId="165" fontId="5" fillId="0" borderId="2" xfId="0" applyNumberFormat="1" applyFont="1" applyBorder="1" applyAlignment="1" applyProtection="1">
      <alignment horizontal="center" vertical="center" wrapText="1"/>
    </xf>
    <xf numFmtId="165" fontId="5" fillId="0" borderId="2" xfId="0" applyNumberFormat="1" applyFont="1" applyBorder="1" applyAlignment="1" applyProtection="1">
      <alignment horizontal="center" vertical="top" wrapText="1"/>
    </xf>
    <xf numFmtId="8" fontId="6" fillId="0" borderId="2" xfId="0" applyNumberFormat="1" applyFont="1" applyBorder="1" applyAlignment="1" applyProtection="1">
      <alignment horizontal="center" vertical="center" wrapText="1"/>
    </xf>
    <xf numFmtId="44" fontId="5" fillId="0" borderId="2" xfId="0" applyNumberFormat="1" applyFont="1" applyBorder="1" applyAlignment="1" applyProtection="1">
      <alignment horizontal="justify" vertical="top" wrapText="1"/>
    </xf>
    <xf numFmtId="0" fontId="11" fillId="0" borderId="2" xfId="0" applyFont="1" applyBorder="1" applyAlignment="1" applyProtection="1">
      <alignment horizontal="center"/>
    </xf>
    <xf numFmtId="0" fontId="20" fillId="0" borderId="0" xfId="0" applyFont="1" applyAlignment="1" applyProtection="1">
      <alignment horizontal="left" vertical="top" wrapText="1"/>
    </xf>
    <xf numFmtId="0" fontId="20" fillId="0" borderId="8" xfId="0" applyFont="1" applyBorder="1" applyAlignment="1" applyProtection="1">
      <alignment horizontal="left" vertical="top" wrapText="1"/>
    </xf>
    <xf numFmtId="0" fontId="6" fillId="0" borderId="6" xfId="0" applyFont="1" applyBorder="1" applyAlignment="1" applyProtection="1">
      <alignment horizontal="justify" vertical="center"/>
    </xf>
    <xf numFmtId="0" fontId="3" fillId="0" borderId="0" xfId="0" applyFont="1" applyAlignment="1" applyProtection="1">
      <alignment horizontal="center" vertical="center"/>
    </xf>
    <xf numFmtId="0" fontId="4" fillId="0" borderId="0" xfId="0" applyFont="1" applyAlignment="1" applyProtection="1">
      <alignment horizontal="justify" vertical="center"/>
    </xf>
    <xf numFmtId="0" fontId="6" fillId="0" borderId="2" xfId="0" applyFont="1" applyBorder="1" applyAlignment="1" applyProtection="1">
      <alignment horizontal="justify" vertical="center"/>
    </xf>
    <xf numFmtId="0" fontId="6" fillId="0" borderId="2" xfId="0" applyFont="1" applyBorder="1" applyAlignment="1" applyProtection="1">
      <alignment horizontal="justify" vertical="center" wrapText="1"/>
    </xf>
    <xf numFmtId="0" fontId="5" fillId="0" borderId="2" xfId="0" applyFont="1" applyBorder="1" applyAlignment="1" applyProtection="1">
      <alignment horizontal="center" vertical="center" wrapText="1"/>
    </xf>
    <xf numFmtId="0" fontId="6" fillId="0" borderId="2" xfId="0" applyFont="1" applyBorder="1" applyAlignment="1" applyProtection="1">
      <alignment horizontal="justify" vertical="top" wrapText="1"/>
    </xf>
    <xf numFmtId="0" fontId="4" fillId="0" borderId="0" xfId="0" applyFont="1" applyAlignment="1" applyProtection="1">
      <alignment horizontal="left" vertical="center" wrapText="1"/>
    </xf>
    <xf numFmtId="0" fontId="5" fillId="0" borderId="0" xfId="0" applyFont="1" applyAlignment="1" applyProtection="1">
      <alignment horizontal="justify" vertical="center"/>
    </xf>
    <xf numFmtId="0" fontId="9" fillId="0" borderId="0" xfId="0" applyFont="1" applyAlignment="1" applyProtection="1">
      <alignment horizontal="justify" vertical="center"/>
    </xf>
    <xf numFmtId="0" fontId="10" fillId="0" borderId="0" xfId="0" applyFont="1" applyAlignment="1" applyProtection="1">
      <alignment horizontal="justify" vertical="center"/>
    </xf>
    <xf numFmtId="0" fontId="5" fillId="0" borderId="2" xfId="0" applyFont="1" applyBorder="1" applyAlignment="1" applyProtection="1">
      <alignment horizontal="justify" vertical="top" wrapText="1"/>
    </xf>
    <xf numFmtId="0" fontId="6" fillId="0" borderId="0" xfId="0" applyFont="1" applyAlignment="1" applyProtection="1">
      <alignment horizontal="left" vertical="center" wrapText="1"/>
    </xf>
    <xf numFmtId="0" fontId="6" fillId="0" borderId="2" xfId="0" applyFont="1" applyBorder="1" applyAlignment="1" applyProtection="1">
      <alignment vertical="center" wrapText="1"/>
    </xf>
    <xf numFmtId="0" fontId="3" fillId="0" borderId="0" xfId="0" applyFont="1" applyAlignment="1" applyProtection="1">
      <alignment horizontal="center" vertical="center" wrapText="1"/>
    </xf>
    <xf numFmtId="0" fontId="5" fillId="0" borderId="0" xfId="0" applyFont="1" applyAlignment="1" applyProtection="1">
      <alignment vertical="center"/>
    </xf>
    <xf numFmtId="0" fontId="4" fillId="0" borderId="0" xfId="0" applyFont="1" applyAlignment="1" applyProtection="1">
      <alignment vertical="center"/>
    </xf>
    <xf numFmtId="0" fontId="6" fillId="0" borderId="0" xfId="0" applyFont="1" applyAlignment="1" applyProtection="1">
      <alignment horizontal="justify" vertical="center"/>
    </xf>
    <xf numFmtId="0" fontId="9" fillId="0" borderId="0" xfId="0" applyFont="1" applyAlignment="1" applyProtection="1">
      <alignment vertical="center"/>
    </xf>
    <xf numFmtId="0" fontId="6" fillId="0" borderId="2" xfId="0" applyFont="1" applyBorder="1" applyAlignment="1" applyProtection="1">
      <alignment horizontal="center" vertical="center" wrapText="1"/>
    </xf>
    <xf numFmtId="0" fontId="6" fillId="0" borderId="2" xfId="0" applyFont="1" applyBorder="1" applyAlignment="1" applyProtection="1">
      <alignment horizontal="left" vertical="center" wrapText="1"/>
    </xf>
    <xf numFmtId="0" fontId="7" fillId="0" borderId="0" xfId="0" applyFont="1" applyBorder="1" applyAlignment="1" applyProtection="1">
      <alignment horizontal="center" vertical="center"/>
    </xf>
    <xf numFmtId="0" fontId="7" fillId="0" borderId="0" xfId="0" applyFont="1" applyAlignment="1" applyProtection="1">
      <alignment vertical="center"/>
    </xf>
    <xf numFmtId="0" fontId="6" fillId="0" borderId="3" xfId="0" applyFont="1" applyBorder="1" applyAlignment="1" applyProtection="1">
      <alignment horizontal="justify" vertical="center" wrapText="1"/>
    </xf>
    <xf numFmtId="0" fontId="6" fillId="0" borderId="4" xfId="0" applyFont="1" applyBorder="1" applyAlignment="1" applyProtection="1">
      <alignment horizontal="center" vertical="center" wrapText="1"/>
    </xf>
    <xf numFmtId="0" fontId="6" fillId="0" borderId="1" xfId="0" applyFont="1" applyBorder="1" applyAlignment="1" applyProtection="1">
      <alignment horizontal="center" vertical="center" wrapText="1"/>
    </xf>
    <xf numFmtId="0" fontId="6" fillId="0" borderId="5" xfId="0" applyFont="1" applyBorder="1" applyAlignment="1" applyProtection="1">
      <alignment horizontal="center" vertical="center" wrapText="1"/>
    </xf>
    <xf numFmtId="0" fontId="6" fillId="0" borderId="0" xfId="0" applyFont="1" applyAlignment="1" applyProtection="1">
      <alignment horizontal="justify" vertical="top" indent="2"/>
    </xf>
    <xf numFmtId="0" fontId="6" fillId="0" borderId="0" xfId="0" applyFont="1" applyAlignment="1" applyProtection="1">
      <alignment vertical="center"/>
    </xf>
    <xf numFmtId="0" fontId="11" fillId="0" borderId="0" xfId="0" applyFont="1" applyAlignment="1" applyProtection="1">
      <alignment horizontal="left" wrapText="1"/>
    </xf>
    <xf numFmtId="44" fontId="6" fillId="0" borderId="2" xfId="0" applyNumberFormat="1" applyFont="1" applyBorder="1" applyAlignment="1" applyProtection="1">
      <alignment horizontal="center" vertical="center" wrapText="1"/>
    </xf>
    <xf numFmtId="0" fontId="5" fillId="0" borderId="0" xfId="0" applyFont="1" applyAlignment="1" applyProtection="1">
      <alignment horizontal="justify" vertical="center" wrapText="1"/>
    </xf>
    <xf numFmtId="0" fontId="4" fillId="0" borderId="0" xfId="0" applyFont="1" applyAlignment="1" applyProtection="1">
      <alignment horizontal="justify" vertical="center" wrapText="1"/>
    </xf>
    <xf numFmtId="0" fontId="6" fillId="0" borderId="0" xfId="0" applyFont="1" applyAlignment="1" applyProtection="1">
      <alignment horizontal="justify" vertical="center" wrapText="1"/>
    </xf>
    <xf numFmtId="0" fontId="6" fillId="0" borderId="0" xfId="0" applyFont="1" applyAlignment="1" applyProtection="1">
      <alignment horizontal="left" vertical="top" wrapText="1"/>
    </xf>
    <xf numFmtId="0" fontId="12" fillId="0" borderId="2" xfId="0" applyFont="1" applyBorder="1" applyAlignment="1" applyProtection="1">
      <alignment horizontal="center" vertical="center" wrapText="1"/>
    </xf>
    <xf numFmtId="0" fontId="11" fillId="0" borderId="2" xfId="0" applyFont="1" applyBorder="1" applyAlignment="1" applyProtection="1">
      <alignment wrapText="1"/>
    </xf>
    <xf numFmtId="0" fontId="5" fillId="0" borderId="2" xfId="0" applyFont="1" applyBorder="1" applyAlignment="1" applyProtection="1">
      <alignment vertical="top" wrapText="1"/>
    </xf>
    <xf numFmtId="0" fontId="6" fillId="0" borderId="0" xfId="0" applyFont="1" applyAlignment="1" applyProtection="1">
      <alignment wrapText="1"/>
    </xf>
    <xf numFmtId="0" fontId="5" fillId="0" borderId="2" xfId="0" applyFont="1" applyBorder="1" applyAlignment="1" applyProtection="1">
      <alignment vertical="center" wrapText="1"/>
    </xf>
    <xf numFmtId="0" fontId="6" fillId="0" borderId="6" xfId="0" applyFont="1" applyBorder="1" applyAlignment="1" applyProtection="1">
      <alignment horizontal="justify" vertical="top"/>
    </xf>
    <xf numFmtId="165" fontId="5" fillId="0" borderId="2" xfId="0" applyNumberFormat="1" applyFont="1" applyBorder="1" applyAlignment="1" applyProtection="1">
      <alignment horizontal="center" vertical="center" wrapText="1"/>
    </xf>
    <xf numFmtId="0" fontId="5" fillId="0" borderId="0" xfId="0" applyFont="1" applyAlignment="1" applyProtection="1">
      <alignment horizontal="justify" vertical="top"/>
    </xf>
    <xf numFmtId="0" fontId="6" fillId="0" borderId="6" xfId="0" applyFont="1" applyBorder="1" applyAlignment="1" applyProtection="1">
      <alignment vertical="center" wrapText="1"/>
    </xf>
    <xf numFmtId="0" fontId="6" fillId="0" borderId="0" xfId="0" applyFont="1" applyAlignment="1" applyProtection="1">
      <alignment vertical="center" wrapText="1"/>
    </xf>
    <xf numFmtId="0" fontId="6" fillId="0" borderId="0" xfId="0" applyFont="1" applyAlignment="1" applyProtection="1">
      <alignment horizontal="left" vertical="center" indent="5"/>
    </xf>
    <xf numFmtId="0" fontId="5" fillId="0" borderId="2" xfId="0" applyFont="1" applyBorder="1" applyAlignment="1" applyProtection="1">
      <alignment horizontal="center" vertical="top" wrapText="1"/>
    </xf>
    <xf numFmtId="0" fontId="5" fillId="0" borderId="7" xfId="0" applyFont="1" applyBorder="1" applyAlignment="1" applyProtection="1">
      <alignment horizontal="center" vertical="top" wrapText="1"/>
    </xf>
    <xf numFmtId="0" fontId="5" fillId="0" borderId="0" xfId="0" applyFont="1" applyBorder="1" applyAlignment="1" applyProtection="1">
      <alignment horizontal="center" vertical="top" wrapText="1"/>
    </xf>
    <xf numFmtId="0" fontId="4" fillId="0" borderId="6" xfId="0" applyFont="1" applyBorder="1" applyAlignment="1" applyProtection="1">
      <alignment horizontal="justify" vertical="center"/>
    </xf>
    <xf numFmtId="0" fontId="6" fillId="0" borderId="4" xfId="0" applyFont="1" applyBorder="1" applyAlignment="1" applyProtection="1">
      <alignment vertical="top" wrapText="1"/>
    </xf>
    <xf numFmtId="0" fontId="6" fillId="0" borderId="5" xfId="0" applyFont="1" applyBorder="1" applyAlignment="1" applyProtection="1">
      <alignment vertical="top" wrapText="1"/>
    </xf>
    <xf numFmtId="0" fontId="11" fillId="0" borderId="1" xfId="0" applyFont="1" applyBorder="1" applyAlignment="1" applyProtection="1">
      <alignment wrapText="1"/>
    </xf>
    <xf numFmtId="0" fontId="6" fillId="0" borderId="4" xfId="0" applyFont="1" applyBorder="1" applyAlignment="1" applyProtection="1">
      <alignment horizontal="center" vertical="top" wrapText="1"/>
    </xf>
    <xf numFmtId="0" fontId="6" fillId="0" borderId="1" xfId="0" applyFont="1" applyBorder="1" applyAlignment="1" applyProtection="1">
      <alignment horizontal="center" vertical="top" wrapText="1"/>
    </xf>
    <xf numFmtId="0" fontId="6" fillId="0" borderId="5" xfId="0" applyFont="1" applyBorder="1" applyAlignment="1" applyProtection="1">
      <alignment horizontal="center" vertical="top" wrapText="1"/>
    </xf>
    <xf numFmtId="0" fontId="5" fillId="0" borderId="4" xfId="0" applyFont="1" applyBorder="1" applyAlignment="1" applyProtection="1">
      <alignment horizontal="center" vertical="top" wrapText="1"/>
    </xf>
    <xf numFmtId="0" fontId="5" fillId="0" borderId="1" xfId="0" applyFont="1" applyBorder="1" applyAlignment="1" applyProtection="1">
      <alignment horizontal="center" vertical="top" wrapText="1"/>
    </xf>
    <xf numFmtId="0" fontId="5" fillId="0" borderId="5" xfId="0" applyFont="1" applyBorder="1" applyAlignment="1" applyProtection="1">
      <alignment horizontal="center" vertical="top" wrapText="1"/>
    </xf>
    <xf numFmtId="0" fontId="4" fillId="0" borderId="0" xfId="0" applyFont="1" applyAlignment="1" applyProtection="1">
      <alignment horizontal="justify" vertical="top"/>
    </xf>
    <xf numFmtId="0" fontId="5" fillId="0" borderId="0" xfId="0" applyFont="1" applyAlignment="1" applyProtection="1">
      <alignment horizontal="left" vertical="top" wrapText="1"/>
    </xf>
    <xf numFmtId="0" fontId="5" fillId="0" borderId="0" xfId="0" applyFont="1" applyAlignment="1" applyProtection="1">
      <alignment horizontal="center" vertical="center"/>
    </xf>
    <xf numFmtId="0" fontId="15" fillId="0" borderId="0" xfId="0" applyFont="1" applyAlignment="1" applyProtection="1">
      <alignment horizontal="justify" vertical="center"/>
    </xf>
    <xf numFmtId="0" fontId="3" fillId="0" borderId="0" xfId="0" applyFont="1" applyAlignment="1" applyProtection="1">
      <alignment horizontal="center" vertical="top"/>
    </xf>
    <xf numFmtId="0" fontId="6" fillId="0" borderId="0" xfId="0" applyFont="1" applyAlignment="1" applyProtection="1">
      <alignment horizontal="justify" vertical="top"/>
    </xf>
    <xf numFmtId="0" fontId="5" fillId="0" borderId="4" xfId="0" applyFont="1" applyBorder="1" applyAlignment="1" applyProtection="1">
      <alignment vertical="center" wrapText="1"/>
    </xf>
    <xf numFmtId="0" fontId="5" fillId="0" borderId="1" xfId="0" applyFont="1" applyBorder="1" applyAlignment="1" applyProtection="1">
      <alignment vertical="center" wrapText="1"/>
    </xf>
    <xf numFmtId="0" fontId="5" fillId="0" borderId="5" xfId="0" applyFont="1" applyBorder="1" applyAlignment="1" applyProtection="1">
      <alignment vertical="center" wrapText="1"/>
    </xf>
    <xf numFmtId="0" fontId="6" fillId="0" borderId="4" xfId="0" applyFont="1" applyBorder="1" applyAlignment="1" applyProtection="1">
      <alignment vertical="center" wrapText="1"/>
    </xf>
    <xf numFmtId="0" fontId="6" fillId="0" borderId="1" xfId="0" applyFont="1" applyBorder="1" applyAlignment="1" applyProtection="1">
      <alignment vertical="center" wrapText="1"/>
    </xf>
    <xf numFmtId="0" fontId="6" fillId="0" borderId="5" xfId="0" applyFont="1" applyBorder="1" applyAlignment="1" applyProtection="1">
      <alignment vertical="center" wrapText="1"/>
    </xf>
    <xf numFmtId="0" fontId="5" fillId="0" borderId="4" xfId="0" applyFont="1" applyBorder="1" applyAlignment="1" applyProtection="1">
      <alignment horizontal="center" vertical="center" wrapText="1"/>
    </xf>
    <xf numFmtId="0" fontId="5" fillId="0" borderId="5" xfId="0" applyFont="1" applyBorder="1" applyAlignment="1" applyProtection="1">
      <alignment horizontal="center" vertical="center" wrapText="1"/>
    </xf>
    <xf numFmtId="44" fontId="5" fillId="0" borderId="4" xfId="0" applyNumberFormat="1" applyFont="1" applyBorder="1" applyAlignment="1" applyProtection="1">
      <alignment horizontal="center" vertical="center" wrapText="1"/>
    </xf>
    <xf numFmtId="44" fontId="5" fillId="0" borderId="2" xfId="0" applyNumberFormat="1" applyFont="1" applyBorder="1" applyAlignment="1" applyProtection="1">
      <alignment horizontal="center" vertical="center" wrapText="1"/>
    </xf>
    <xf numFmtId="0" fontId="5" fillId="0" borderId="1" xfId="0" applyFont="1" applyBorder="1" applyAlignment="1" applyProtection="1">
      <alignment horizontal="center" vertical="center" wrapText="1"/>
    </xf>
    <xf numFmtId="0" fontId="4" fillId="0" borderId="0" xfId="0" applyFont="1" applyAlignment="1" applyProtection="1">
      <alignment vertical="center" wrapText="1"/>
    </xf>
    <xf numFmtId="0" fontId="18" fillId="0" borderId="2" xfId="0" applyFont="1" applyBorder="1" applyAlignment="1" applyProtection="1">
      <alignment horizontal="center" vertical="top" wrapText="1"/>
    </xf>
    <xf numFmtId="0" fontId="17" fillId="0" borderId="2" xfId="0" applyFont="1" applyBorder="1" applyAlignment="1" applyProtection="1">
      <alignment horizontal="center" vertical="top" wrapText="1"/>
    </xf>
    <xf numFmtId="0" fontId="16" fillId="0" borderId="0" xfId="0" applyFont="1" applyAlignment="1" applyProtection="1">
      <alignment horizontal="center" vertical="center"/>
    </xf>
  </cellXfs>
  <cellStyles count="5">
    <cellStyle name="Millares 2" xfId="2"/>
    <cellStyle name="Moneda" xfId="1" builtinId="4"/>
    <cellStyle name="Normal" xfId="0" builtinId="0"/>
    <cellStyle name="Normal 2" xfId="3"/>
    <cellStyle name="Normal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579783</xdr:colOff>
      <xdr:row>1</xdr:row>
      <xdr:rowOff>91108</xdr:rowOff>
    </xdr:from>
    <xdr:to>
      <xdr:col>3</xdr:col>
      <xdr:colOff>1267239</xdr:colOff>
      <xdr:row>1</xdr:row>
      <xdr:rowOff>91109</xdr:rowOff>
    </xdr:to>
    <xdr:cxnSp macro="">
      <xdr:nvCxnSpPr>
        <xdr:cNvPr id="3" name="Conector recto de flecha 2"/>
        <xdr:cNvCxnSpPr/>
      </xdr:nvCxnSpPr>
      <xdr:spPr>
        <a:xfrm flipV="1">
          <a:off x="3710609" y="273325"/>
          <a:ext cx="687456" cy="1"/>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667"/>
  <sheetViews>
    <sheetView showGridLines="0" tabSelected="1" view="pageBreakPreview" zoomScale="115" zoomScaleNormal="100" zoomScaleSheetLayoutView="115" zoomScalePageLayoutView="112" workbookViewId="0">
      <pane ySplit="2" topLeftCell="A6" activePane="bottomLeft" state="frozen"/>
      <selection activeCell="C1" sqref="C1"/>
      <selection pane="bottomLeft" activeCell="E2" sqref="E2"/>
    </sheetView>
  </sheetViews>
  <sheetFormatPr baseColWidth="10" defaultRowHeight="14.25" x14ac:dyDescent="0.2"/>
  <cols>
    <col min="1" max="1" width="2.5703125" style="2" customWidth="1"/>
    <col min="2" max="2" width="6.28515625" style="2" customWidth="1"/>
    <col min="3" max="3" width="38" style="2" customWidth="1"/>
    <col min="4" max="6" width="20.140625" style="2" customWidth="1"/>
    <col min="7" max="7" width="3.42578125" style="2" customWidth="1"/>
    <col min="8" max="8" width="11.42578125" style="2"/>
    <col min="9" max="9" width="16.28515625" style="2" bestFit="1" customWidth="1"/>
    <col min="10" max="10" width="11.42578125" style="46"/>
    <col min="11" max="16384" width="11.42578125" style="2"/>
  </cols>
  <sheetData>
    <row r="1" spans="1:17" x14ac:dyDescent="0.2">
      <c r="E1" s="1" t="s">
        <v>587</v>
      </c>
      <c r="F1" s="1" t="s">
        <v>172</v>
      </c>
    </row>
    <row r="2" spans="1:17" s="3" customFormat="1" x14ac:dyDescent="0.2">
      <c r="A2" s="5"/>
      <c r="B2" s="5"/>
      <c r="C2" s="58" t="s">
        <v>593</v>
      </c>
      <c r="D2" s="59"/>
      <c r="E2" s="57" t="s">
        <v>589</v>
      </c>
      <c r="F2" s="4">
        <f>IF(E2=0,0,+VLOOKUP(E2,P:Q,2,FALSE))</f>
        <v>200.62</v>
      </c>
      <c r="P2" s="47" t="s">
        <v>587</v>
      </c>
      <c r="Q2" s="48" t="s">
        <v>588</v>
      </c>
    </row>
    <row r="3" spans="1:17" s="3" customFormat="1" x14ac:dyDescent="0.2">
      <c r="A3" s="5"/>
      <c r="B3" s="5"/>
      <c r="C3" s="5"/>
      <c r="D3" s="5"/>
      <c r="E3" s="2"/>
      <c r="F3" s="2"/>
      <c r="P3" s="3" t="s">
        <v>592</v>
      </c>
      <c r="Q3" s="49">
        <v>100</v>
      </c>
    </row>
    <row r="4" spans="1:17" s="3" customFormat="1" x14ac:dyDescent="0.2">
      <c r="B4" s="2"/>
      <c r="C4" s="2"/>
      <c r="D4" s="2"/>
      <c r="E4" s="2"/>
      <c r="F4" s="2"/>
      <c r="P4" s="3" t="s">
        <v>591</v>
      </c>
      <c r="Q4" s="49">
        <v>136.01</v>
      </c>
    </row>
    <row r="5" spans="1:17" s="3" customFormat="1" ht="14.25" customHeight="1" x14ac:dyDescent="0.2">
      <c r="B5" s="61" t="s">
        <v>186</v>
      </c>
      <c r="C5" s="61"/>
      <c r="D5" s="61"/>
      <c r="E5" s="61"/>
      <c r="F5" s="61"/>
      <c r="P5" s="3" t="s">
        <v>589</v>
      </c>
      <c r="Q5" s="49">
        <v>200.62</v>
      </c>
    </row>
    <row r="6" spans="1:17" s="3" customFormat="1" x14ac:dyDescent="0.2">
      <c r="B6" s="91"/>
      <c r="C6" s="91"/>
      <c r="D6" s="91"/>
      <c r="E6" s="91"/>
      <c r="F6" s="91"/>
      <c r="P6" s="3" t="s">
        <v>590</v>
      </c>
      <c r="Q6" s="49">
        <v>257.02999999999997</v>
      </c>
    </row>
    <row r="7" spans="1:17" s="3" customFormat="1" x14ac:dyDescent="0.2">
      <c r="B7" s="92" t="s">
        <v>1</v>
      </c>
      <c r="C7" s="92"/>
      <c r="D7" s="92"/>
      <c r="E7" s="92"/>
      <c r="F7" s="92"/>
    </row>
    <row r="8" spans="1:17" s="3" customFormat="1" ht="48.75" customHeight="1" x14ac:dyDescent="0.2">
      <c r="B8" s="93" t="s">
        <v>2</v>
      </c>
      <c r="C8" s="93"/>
      <c r="D8" s="93"/>
      <c r="E8" s="93"/>
      <c r="F8" s="93"/>
      <c r="J8" s="49"/>
    </row>
    <row r="9" spans="1:17" s="3" customFormat="1" x14ac:dyDescent="0.2">
      <c r="B9" s="93"/>
      <c r="C9" s="93"/>
      <c r="D9" s="93"/>
      <c r="E9" s="93"/>
      <c r="F9" s="93"/>
      <c r="J9" s="49"/>
    </row>
    <row r="10" spans="1:17" s="3" customFormat="1" ht="20.25" x14ac:dyDescent="0.2">
      <c r="B10" s="74" t="s">
        <v>3</v>
      </c>
      <c r="C10" s="74"/>
      <c r="D10" s="74"/>
      <c r="E10" s="74"/>
      <c r="F10" s="74"/>
      <c r="J10" s="49"/>
    </row>
    <row r="11" spans="1:17" s="3" customFormat="1" ht="20.25" x14ac:dyDescent="0.2">
      <c r="B11" s="74" t="s">
        <v>4</v>
      </c>
      <c r="C11" s="74"/>
      <c r="D11" s="74"/>
      <c r="E11" s="74"/>
      <c r="F11" s="74"/>
      <c r="J11" s="49"/>
    </row>
    <row r="12" spans="1:17" s="3" customFormat="1" ht="15.75" customHeight="1" x14ac:dyDescent="0.2">
      <c r="B12" s="92" t="s">
        <v>5</v>
      </c>
      <c r="C12" s="92"/>
      <c r="D12" s="92"/>
      <c r="E12" s="92"/>
      <c r="F12" s="92"/>
      <c r="J12" s="49"/>
    </row>
    <row r="13" spans="1:17" s="3" customFormat="1" ht="30" customHeight="1" x14ac:dyDescent="0.2">
      <c r="B13" s="98" t="s">
        <v>6</v>
      </c>
      <c r="C13" s="98"/>
      <c r="D13" s="98"/>
      <c r="E13" s="98"/>
      <c r="F13" s="98"/>
      <c r="J13" s="49"/>
    </row>
    <row r="14" spans="1:17" s="3" customFormat="1" x14ac:dyDescent="0.2">
      <c r="B14" s="2"/>
      <c r="C14" s="2"/>
      <c r="D14" s="2"/>
      <c r="E14" s="2"/>
      <c r="F14" s="2"/>
      <c r="J14" s="49"/>
    </row>
    <row r="15" spans="1:17" s="3" customFormat="1" x14ac:dyDescent="0.2">
      <c r="B15" s="95" t="s">
        <v>7</v>
      </c>
      <c r="C15" s="95"/>
      <c r="D15" s="6" t="s">
        <v>8</v>
      </c>
      <c r="E15" s="6" t="s">
        <v>9</v>
      </c>
      <c r="F15" s="6" t="s">
        <v>10</v>
      </c>
      <c r="J15" s="49"/>
    </row>
    <row r="16" spans="1:17" s="3" customFormat="1" x14ac:dyDescent="0.2">
      <c r="B16" s="96" t="s">
        <v>173</v>
      </c>
      <c r="C16" s="96"/>
      <c r="D16" s="7">
        <f>18*F2</f>
        <v>3611.16</v>
      </c>
      <c r="E16" s="7">
        <f>1.8*F2</f>
        <v>361.11600000000004</v>
      </c>
      <c r="F16" s="7" t="s">
        <v>187</v>
      </c>
      <c r="J16" s="49"/>
    </row>
    <row r="17" spans="2:10" s="3" customFormat="1" x14ac:dyDescent="0.2">
      <c r="B17" s="96" t="s">
        <v>11</v>
      </c>
      <c r="C17" s="96"/>
      <c r="D17" s="7">
        <f>15*F2</f>
        <v>3009.3</v>
      </c>
      <c r="E17" s="7">
        <f>1.5*F2</f>
        <v>300.93</v>
      </c>
      <c r="F17" s="7" t="s">
        <v>188</v>
      </c>
      <c r="J17" s="49"/>
    </row>
    <row r="18" spans="2:10" s="3" customFormat="1" x14ac:dyDescent="0.2">
      <c r="B18" s="96" t="s">
        <v>12</v>
      </c>
      <c r="C18" s="96"/>
      <c r="D18" s="7">
        <f>35*F2</f>
        <v>7021.7</v>
      </c>
      <c r="E18" s="7" t="s">
        <v>0</v>
      </c>
      <c r="F18" s="7" t="s">
        <v>0</v>
      </c>
      <c r="J18" s="49"/>
    </row>
    <row r="19" spans="2:10" s="3" customFormat="1" x14ac:dyDescent="0.2">
      <c r="B19" s="2"/>
      <c r="C19" s="2"/>
      <c r="D19" s="2"/>
      <c r="E19" s="2"/>
      <c r="F19" s="2"/>
      <c r="J19" s="49"/>
    </row>
    <row r="20" spans="2:10" s="3" customFormat="1" ht="14.25" customHeight="1" x14ac:dyDescent="0.2">
      <c r="B20" s="62" t="s">
        <v>13</v>
      </c>
      <c r="C20" s="62"/>
      <c r="D20" s="62"/>
      <c r="E20" s="62"/>
      <c r="F20" s="62"/>
      <c r="J20" s="49"/>
    </row>
    <row r="21" spans="2:10" s="3" customFormat="1" ht="32.25" customHeight="1" x14ac:dyDescent="0.2">
      <c r="B21" s="77" t="s">
        <v>14</v>
      </c>
      <c r="C21" s="77"/>
      <c r="D21" s="77"/>
      <c r="E21" s="77"/>
      <c r="F21" s="77"/>
      <c r="J21" s="49"/>
    </row>
    <row r="22" spans="2:10" s="3" customFormat="1" x14ac:dyDescent="0.2">
      <c r="B22" s="2"/>
      <c r="C22" s="2"/>
      <c r="D22" s="2"/>
      <c r="E22" s="2"/>
      <c r="F22" s="2"/>
      <c r="J22" s="49"/>
    </row>
    <row r="23" spans="2:10" s="3" customFormat="1" ht="57" x14ac:dyDescent="0.2">
      <c r="B23" s="95" t="s">
        <v>7</v>
      </c>
      <c r="C23" s="95"/>
      <c r="D23" s="6" t="s">
        <v>174</v>
      </c>
      <c r="E23" s="6" t="s">
        <v>175</v>
      </c>
      <c r="F23" s="6" t="s">
        <v>176</v>
      </c>
      <c r="J23" s="49"/>
    </row>
    <row r="24" spans="2:10" s="3" customFormat="1" x14ac:dyDescent="0.2">
      <c r="B24" s="96" t="s">
        <v>173</v>
      </c>
      <c r="C24" s="96"/>
      <c r="D24" s="7">
        <f>25*F2</f>
        <v>5015.5</v>
      </c>
      <c r="E24" s="7">
        <f>35*F2</f>
        <v>7021.7</v>
      </c>
      <c r="F24" s="7"/>
      <c r="J24" s="49"/>
    </row>
    <row r="25" spans="2:10" s="3" customFormat="1" x14ac:dyDescent="0.2">
      <c r="B25" s="96" t="s">
        <v>11</v>
      </c>
      <c r="C25" s="96"/>
      <c r="D25" s="7">
        <f>20*F2</f>
        <v>4012.4</v>
      </c>
      <c r="E25" s="7">
        <f>35*F2</f>
        <v>7021.7</v>
      </c>
      <c r="F25" s="7"/>
      <c r="J25" s="49"/>
    </row>
    <row r="26" spans="2:10" s="3" customFormat="1" x14ac:dyDescent="0.2">
      <c r="B26" s="96" t="s">
        <v>12</v>
      </c>
      <c r="C26" s="96"/>
      <c r="D26" s="7">
        <f>40*F2</f>
        <v>8024.8</v>
      </c>
      <c r="E26" s="7" t="s">
        <v>0</v>
      </c>
      <c r="F26" s="7" t="s">
        <v>0</v>
      </c>
      <c r="J26" s="49"/>
    </row>
    <row r="27" spans="2:10" s="3" customFormat="1" x14ac:dyDescent="0.2">
      <c r="B27" s="2"/>
      <c r="C27" s="2"/>
      <c r="D27" s="2"/>
      <c r="E27" s="2"/>
      <c r="F27" s="2"/>
      <c r="J27" s="49"/>
    </row>
    <row r="28" spans="2:10" s="3" customFormat="1" x14ac:dyDescent="0.2">
      <c r="B28" s="62" t="s">
        <v>15</v>
      </c>
      <c r="C28" s="62"/>
      <c r="D28" s="62"/>
      <c r="E28" s="62"/>
      <c r="F28" s="62"/>
      <c r="J28" s="49"/>
    </row>
    <row r="29" spans="2:10" s="3" customFormat="1" ht="31.5" customHeight="1" x14ac:dyDescent="0.2">
      <c r="B29" s="94" t="s">
        <v>177</v>
      </c>
      <c r="C29" s="94"/>
      <c r="D29" s="94"/>
      <c r="E29" s="94"/>
      <c r="F29" s="8">
        <f>2.5*F2</f>
        <v>501.55</v>
      </c>
      <c r="J29" s="49"/>
    </row>
    <row r="30" spans="2:10" s="3" customFormat="1" x14ac:dyDescent="0.2">
      <c r="B30" s="2"/>
      <c r="C30" s="2"/>
      <c r="D30" s="2"/>
      <c r="E30" s="2"/>
      <c r="F30" s="2"/>
      <c r="J30" s="49"/>
    </row>
    <row r="31" spans="2:10" s="3" customFormat="1" x14ac:dyDescent="0.2">
      <c r="B31" s="62" t="s">
        <v>16</v>
      </c>
      <c r="C31" s="62"/>
      <c r="D31" s="62"/>
      <c r="E31" s="62"/>
      <c r="F31" s="62"/>
      <c r="J31" s="49"/>
    </row>
    <row r="32" spans="2:10" s="3" customFormat="1" ht="45" customHeight="1" x14ac:dyDescent="0.2">
      <c r="B32" s="77" t="s">
        <v>17</v>
      </c>
      <c r="C32" s="77"/>
      <c r="D32" s="77"/>
      <c r="E32" s="77"/>
      <c r="F32" s="77"/>
      <c r="J32" s="49"/>
    </row>
    <row r="33" spans="2:10" s="3" customFormat="1" x14ac:dyDescent="0.2">
      <c r="B33" s="71" t="s">
        <v>18</v>
      </c>
      <c r="C33" s="71"/>
      <c r="D33" s="71"/>
      <c r="E33" s="71"/>
      <c r="F33" s="9" t="s">
        <v>19</v>
      </c>
      <c r="J33" s="49"/>
    </row>
    <row r="34" spans="2:10" s="3" customFormat="1" x14ac:dyDescent="0.2">
      <c r="B34" s="66" t="s">
        <v>20</v>
      </c>
      <c r="C34" s="66"/>
      <c r="D34" s="66"/>
      <c r="E34" s="66"/>
      <c r="F34" s="10">
        <v>0.1</v>
      </c>
      <c r="J34" s="49"/>
    </row>
    <row r="35" spans="2:10" s="3" customFormat="1" x14ac:dyDescent="0.2">
      <c r="B35" s="66" t="s">
        <v>21</v>
      </c>
      <c r="C35" s="66"/>
      <c r="D35" s="66"/>
      <c r="E35" s="66"/>
      <c r="F35" s="10">
        <v>0.2</v>
      </c>
      <c r="J35" s="49"/>
    </row>
    <row r="36" spans="2:10" s="3" customFormat="1" x14ac:dyDescent="0.2">
      <c r="B36" s="2"/>
      <c r="C36" s="2"/>
      <c r="D36" s="2"/>
      <c r="E36" s="2"/>
      <c r="F36" s="2"/>
      <c r="J36" s="49"/>
    </row>
    <row r="37" spans="2:10" s="3" customFormat="1" ht="48.75" customHeight="1" x14ac:dyDescent="0.2">
      <c r="B37" s="68" t="s">
        <v>22</v>
      </c>
      <c r="C37" s="68"/>
      <c r="D37" s="68"/>
      <c r="E37" s="68"/>
      <c r="F37" s="68"/>
      <c r="J37" s="49"/>
    </row>
    <row r="38" spans="2:10" s="3" customFormat="1" ht="39.950000000000003" customHeight="1" x14ac:dyDescent="0.2">
      <c r="B38" s="77" t="s">
        <v>23</v>
      </c>
      <c r="C38" s="77"/>
      <c r="D38" s="77"/>
      <c r="E38" s="77"/>
      <c r="F38" s="77"/>
      <c r="J38" s="49"/>
    </row>
    <row r="39" spans="2:10" s="3" customFormat="1" x14ac:dyDescent="0.2">
      <c r="B39" s="2"/>
      <c r="C39" s="2"/>
      <c r="D39" s="2"/>
      <c r="E39" s="2"/>
      <c r="F39" s="2"/>
      <c r="J39" s="49"/>
    </row>
    <row r="40" spans="2:10" s="3" customFormat="1" x14ac:dyDescent="0.2">
      <c r="B40" s="76" t="s">
        <v>24</v>
      </c>
      <c r="C40" s="76"/>
      <c r="D40" s="76"/>
      <c r="E40" s="76"/>
      <c r="F40" s="76"/>
      <c r="J40" s="49"/>
    </row>
    <row r="41" spans="2:10" s="3" customFormat="1" x14ac:dyDescent="0.2">
      <c r="B41" s="88" t="s">
        <v>25</v>
      </c>
      <c r="C41" s="88"/>
      <c r="D41" s="88"/>
      <c r="E41" s="88"/>
      <c r="F41" s="88"/>
      <c r="J41" s="49"/>
    </row>
    <row r="42" spans="2:10" s="3" customFormat="1" x14ac:dyDescent="0.2">
      <c r="B42" s="2"/>
      <c r="C42" s="2"/>
      <c r="D42" s="2"/>
      <c r="E42" s="2"/>
      <c r="F42" s="2"/>
      <c r="J42" s="49"/>
    </row>
    <row r="43" spans="2:10" s="3" customFormat="1" x14ac:dyDescent="0.2">
      <c r="B43" s="65" t="s">
        <v>26</v>
      </c>
      <c r="C43" s="65"/>
      <c r="D43" s="65"/>
      <c r="E43" s="65" t="s">
        <v>27</v>
      </c>
      <c r="F43" s="65"/>
      <c r="J43" s="49"/>
    </row>
    <row r="44" spans="2:10" s="3" customFormat="1" x14ac:dyDescent="0.2">
      <c r="B44" s="73" t="s">
        <v>28</v>
      </c>
      <c r="C44" s="73"/>
      <c r="D44" s="73"/>
      <c r="E44" s="79" t="s">
        <v>29</v>
      </c>
      <c r="F44" s="79"/>
      <c r="J44" s="49"/>
    </row>
    <row r="45" spans="2:10" s="3" customFormat="1" x14ac:dyDescent="0.2">
      <c r="B45" s="73" t="s">
        <v>30</v>
      </c>
      <c r="C45" s="73"/>
      <c r="D45" s="73"/>
      <c r="E45" s="79" t="s">
        <v>31</v>
      </c>
      <c r="F45" s="79"/>
      <c r="J45" s="49"/>
    </row>
    <row r="46" spans="2:10" s="3" customFormat="1" x14ac:dyDescent="0.2">
      <c r="B46" s="73" t="s">
        <v>32</v>
      </c>
      <c r="C46" s="73"/>
      <c r="D46" s="73"/>
      <c r="E46" s="79" t="s">
        <v>33</v>
      </c>
      <c r="F46" s="79"/>
      <c r="J46" s="49"/>
    </row>
    <row r="47" spans="2:10" s="3" customFormat="1" x14ac:dyDescent="0.2">
      <c r="B47" s="2"/>
      <c r="C47" s="2"/>
      <c r="D47" s="2"/>
      <c r="E47" s="2"/>
      <c r="F47" s="2"/>
      <c r="J47" s="49"/>
    </row>
    <row r="48" spans="2:10" s="3" customFormat="1" x14ac:dyDescent="0.2">
      <c r="B48" s="65" t="s">
        <v>34</v>
      </c>
      <c r="C48" s="65"/>
      <c r="D48" s="65"/>
      <c r="E48" s="65" t="s">
        <v>35</v>
      </c>
      <c r="F48" s="65"/>
      <c r="J48" s="49"/>
    </row>
    <row r="49" spans="2:10" s="3" customFormat="1" x14ac:dyDescent="0.2">
      <c r="B49" s="73" t="s">
        <v>36</v>
      </c>
      <c r="C49" s="73"/>
      <c r="D49" s="73"/>
      <c r="E49" s="79" t="s">
        <v>37</v>
      </c>
      <c r="F49" s="79"/>
      <c r="J49" s="49"/>
    </row>
    <row r="50" spans="2:10" s="3" customFormat="1" x14ac:dyDescent="0.2">
      <c r="B50" s="64" t="s">
        <v>38</v>
      </c>
      <c r="C50" s="64"/>
      <c r="D50" s="64"/>
      <c r="E50" s="79" t="s">
        <v>39</v>
      </c>
      <c r="F50" s="79"/>
      <c r="J50" s="49"/>
    </row>
    <row r="51" spans="2:10" s="3" customFormat="1" x14ac:dyDescent="0.2">
      <c r="B51" s="64" t="s">
        <v>40</v>
      </c>
      <c r="C51" s="64"/>
      <c r="D51" s="64"/>
      <c r="E51" s="79" t="s">
        <v>41</v>
      </c>
      <c r="F51" s="79"/>
      <c r="J51" s="49"/>
    </row>
    <row r="52" spans="2:10" s="3" customFormat="1" x14ac:dyDescent="0.2">
      <c r="B52" s="2"/>
      <c r="C52" s="2"/>
      <c r="D52" s="2"/>
      <c r="E52" s="2"/>
      <c r="F52" s="2"/>
      <c r="J52" s="49"/>
    </row>
    <row r="53" spans="2:10" s="3" customFormat="1" ht="46.5" customHeight="1" x14ac:dyDescent="0.2">
      <c r="B53" s="89" t="s">
        <v>42</v>
      </c>
      <c r="C53" s="89"/>
      <c r="D53" s="89"/>
      <c r="E53" s="89"/>
      <c r="F53" s="89"/>
      <c r="J53" s="49"/>
    </row>
    <row r="54" spans="2:10" s="3" customFormat="1" x14ac:dyDescent="0.2">
      <c r="B54" s="2"/>
      <c r="C54" s="2"/>
      <c r="D54" s="2"/>
      <c r="E54" s="2"/>
      <c r="F54" s="2"/>
      <c r="J54" s="49"/>
    </row>
    <row r="55" spans="2:10" s="3" customFormat="1" ht="30" customHeight="1" x14ac:dyDescent="0.2">
      <c r="B55" s="64" t="s">
        <v>189</v>
      </c>
      <c r="C55" s="64"/>
      <c r="D55" s="64"/>
      <c r="E55" s="90">
        <f>60*F2</f>
        <v>12037.2</v>
      </c>
      <c r="F55" s="79"/>
      <c r="J55" s="49"/>
    </row>
    <row r="56" spans="2:10" s="3" customFormat="1" x14ac:dyDescent="0.2">
      <c r="B56" s="2"/>
      <c r="C56" s="2"/>
      <c r="D56" s="2"/>
      <c r="E56" s="2"/>
      <c r="F56" s="2"/>
      <c r="J56" s="49"/>
    </row>
    <row r="57" spans="2:10" s="3" customFormat="1" ht="20.100000000000001" customHeight="1" x14ac:dyDescent="0.2">
      <c r="B57" s="62" t="s">
        <v>43</v>
      </c>
      <c r="C57" s="62"/>
      <c r="D57" s="62"/>
      <c r="E57" s="62"/>
      <c r="F57" s="62"/>
      <c r="J57" s="49"/>
    </row>
    <row r="58" spans="2:10" s="3" customFormat="1" ht="20.100000000000001" customHeight="1" x14ac:dyDescent="0.2">
      <c r="B58" s="62" t="s">
        <v>44</v>
      </c>
      <c r="C58" s="62"/>
      <c r="D58" s="62"/>
      <c r="E58" s="62"/>
      <c r="F58" s="62"/>
      <c r="J58" s="49"/>
    </row>
    <row r="59" spans="2:10" s="3" customFormat="1" ht="33.75" customHeight="1" x14ac:dyDescent="0.2">
      <c r="B59" s="87" t="s">
        <v>596</v>
      </c>
      <c r="C59" s="87"/>
      <c r="D59" s="87"/>
      <c r="E59" s="87"/>
      <c r="F59" s="87"/>
      <c r="J59" s="49"/>
    </row>
    <row r="60" spans="2:10" s="3" customFormat="1" ht="44.25" customHeight="1" x14ac:dyDescent="0.2">
      <c r="B60" s="87" t="s">
        <v>597</v>
      </c>
      <c r="C60" s="87"/>
      <c r="D60" s="87"/>
      <c r="E60" s="87"/>
      <c r="F60" s="87"/>
      <c r="J60" s="49"/>
    </row>
    <row r="61" spans="2:10" s="3" customFormat="1" ht="42.75" customHeight="1" x14ac:dyDescent="0.2">
      <c r="B61" s="87" t="s">
        <v>598</v>
      </c>
      <c r="C61" s="87"/>
      <c r="D61" s="87"/>
      <c r="E61" s="87"/>
      <c r="F61" s="87"/>
      <c r="J61" s="49"/>
    </row>
    <row r="62" spans="2:10" s="3" customFormat="1" ht="20.25" x14ac:dyDescent="0.2">
      <c r="B62" s="61" t="s">
        <v>45</v>
      </c>
      <c r="C62" s="61"/>
      <c r="D62" s="61"/>
      <c r="E62" s="61"/>
      <c r="F62" s="61"/>
      <c r="J62" s="49"/>
    </row>
    <row r="63" spans="2:10" s="3" customFormat="1" ht="20.25" x14ac:dyDescent="0.2">
      <c r="B63" s="61" t="s">
        <v>46</v>
      </c>
      <c r="C63" s="61"/>
      <c r="D63" s="61"/>
      <c r="E63" s="61"/>
      <c r="F63" s="61"/>
      <c r="J63" s="49"/>
    </row>
    <row r="64" spans="2:10" s="3" customFormat="1" x14ac:dyDescent="0.2">
      <c r="B64" s="68"/>
      <c r="C64" s="68"/>
      <c r="D64" s="68"/>
      <c r="E64" s="68"/>
      <c r="F64" s="68"/>
      <c r="J64" s="49"/>
    </row>
    <row r="65" spans="2:10" s="3" customFormat="1" ht="36.75" customHeight="1" x14ac:dyDescent="0.2">
      <c r="B65" s="62" t="s">
        <v>47</v>
      </c>
      <c r="C65" s="62"/>
      <c r="D65" s="62"/>
      <c r="E65" s="62"/>
      <c r="F65" s="62"/>
      <c r="J65" s="49"/>
    </row>
    <row r="66" spans="2:10" s="3" customFormat="1" x14ac:dyDescent="0.2">
      <c r="B66" s="2"/>
      <c r="C66" s="2"/>
      <c r="D66" s="2"/>
      <c r="E66" s="2"/>
      <c r="F66" s="2"/>
      <c r="J66" s="49"/>
    </row>
    <row r="67" spans="2:10" s="3" customFormat="1" x14ac:dyDescent="0.2">
      <c r="B67" s="65" t="s">
        <v>48</v>
      </c>
      <c r="C67" s="65"/>
      <c r="D67" s="65"/>
      <c r="E67" s="65"/>
      <c r="F67" s="11" t="s">
        <v>49</v>
      </c>
      <c r="J67" s="49"/>
    </row>
    <row r="68" spans="2:10" s="3" customFormat="1" x14ac:dyDescent="0.2">
      <c r="B68" s="73" t="s">
        <v>50</v>
      </c>
      <c r="C68" s="73"/>
      <c r="D68" s="73"/>
      <c r="E68" s="73"/>
      <c r="F68" s="11" t="s">
        <v>51</v>
      </c>
      <c r="J68" s="49"/>
    </row>
    <row r="69" spans="2:10" s="3" customFormat="1" x14ac:dyDescent="0.2">
      <c r="B69" s="73" t="s">
        <v>52</v>
      </c>
      <c r="C69" s="73"/>
      <c r="D69" s="73"/>
      <c r="E69" s="73"/>
      <c r="F69" s="12">
        <f>25*F2</f>
        <v>5015.5</v>
      </c>
      <c r="J69" s="49"/>
    </row>
    <row r="70" spans="2:10" s="3" customFormat="1" x14ac:dyDescent="0.2">
      <c r="B70" s="73" t="s">
        <v>53</v>
      </c>
      <c r="C70" s="73"/>
      <c r="D70" s="73"/>
      <c r="E70" s="73"/>
      <c r="F70" s="12">
        <f>3*F2</f>
        <v>601.86</v>
      </c>
      <c r="J70" s="49"/>
    </row>
    <row r="71" spans="2:10" s="3" customFormat="1" x14ac:dyDescent="0.2">
      <c r="B71" s="73" t="s">
        <v>54</v>
      </c>
      <c r="C71" s="73"/>
      <c r="D71" s="73"/>
      <c r="E71" s="73"/>
      <c r="F71" s="12">
        <f>20*F2</f>
        <v>4012.4</v>
      </c>
      <c r="J71" s="49"/>
    </row>
    <row r="72" spans="2:10" s="3" customFormat="1" x14ac:dyDescent="0.2">
      <c r="B72" s="73" t="s">
        <v>55</v>
      </c>
      <c r="C72" s="73"/>
      <c r="D72" s="73"/>
      <c r="E72" s="73"/>
      <c r="F72" s="13">
        <v>1</v>
      </c>
      <c r="J72" s="49"/>
    </row>
    <row r="73" spans="2:10" s="3" customFormat="1" x14ac:dyDescent="0.2">
      <c r="B73" s="2"/>
      <c r="C73" s="2"/>
      <c r="D73" s="2"/>
      <c r="E73" s="2"/>
      <c r="F73" s="2"/>
      <c r="J73" s="49"/>
    </row>
    <row r="74" spans="2:10" s="3" customFormat="1" ht="33" customHeight="1" x14ac:dyDescent="0.2">
      <c r="B74" s="62" t="s">
        <v>56</v>
      </c>
      <c r="C74" s="62"/>
      <c r="D74" s="62"/>
      <c r="E74" s="62"/>
      <c r="F74" s="62"/>
      <c r="J74" s="49"/>
    </row>
    <row r="75" spans="2:10" s="3" customFormat="1" x14ac:dyDescent="0.2">
      <c r="B75" s="65" t="s">
        <v>57</v>
      </c>
      <c r="C75" s="65"/>
      <c r="D75" s="65"/>
      <c r="E75" s="65"/>
      <c r="F75" s="11" t="s">
        <v>49</v>
      </c>
      <c r="J75" s="49"/>
    </row>
    <row r="76" spans="2:10" s="3" customFormat="1" x14ac:dyDescent="0.2">
      <c r="B76" s="64" t="s">
        <v>58</v>
      </c>
      <c r="C76" s="64"/>
      <c r="D76" s="64"/>
      <c r="E76" s="64"/>
      <c r="F76" s="12">
        <f>5*F2</f>
        <v>1003.1</v>
      </c>
      <c r="J76" s="49"/>
    </row>
    <row r="77" spans="2:10" s="3" customFormat="1" x14ac:dyDescent="0.2">
      <c r="B77" s="64" t="s">
        <v>59</v>
      </c>
      <c r="C77" s="64"/>
      <c r="D77" s="64"/>
      <c r="E77" s="64"/>
      <c r="F77" s="12">
        <f>150*F2</f>
        <v>30093</v>
      </c>
      <c r="J77" s="49"/>
    </row>
    <row r="78" spans="2:10" s="3" customFormat="1" x14ac:dyDescent="0.2">
      <c r="B78" s="64" t="s">
        <v>60</v>
      </c>
      <c r="C78" s="64"/>
      <c r="D78" s="64"/>
      <c r="E78" s="64"/>
      <c r="F78" s="12">
        <f>250*F2</f>
        <v>50155</v>
      </c>
      <c r="J78" s="49"/>
    </row>
    <row r="79" spans="2:10" s="3" customFormat="1" x14ac:dyDescent="0.2">
      <c r="B79" s="64" t="s">
        <v>61</v>
      </c>
      <c r="C79" s="64"/>
      <c r="D79" s="64"/>
      <c r="E79" s="64"/>
      <c r="F79" s="12">
        <f>750*F2</f>
        <v>150465</v>
      </c>
      <c r="J79" s="49"/>
    </row>
    <row r="80" spans="2:10" s="3" customFormat="1" x14ac:dyDescent="0.2">
      <c r="B80" s="64" t="s">
        <v>62</v>
      </c>
      <c r="C80" s="64"/>
      <c r="D80" s="64"/>
      <c r="E80" s="64"/>
      <c r="F80" s="13">
        <v>1</v>
      </c>
      <c r="J80" s="49"/>
    </row>
    <row r="81" spans="2:10" s="3" customFormat="1" x14ac:dyDescent="0.2">
      <c r="B81" s="2"/>
      <c r="C81" s="2"/>
      <c r="D81" s="2"/>
      <c r="E81" s="2"/>
      <c r="F81" s="2"/>
      <c r="J81" s="49"/>
    </row>
    <row r="82" spans="2:10" s="3" customFormat="1" ht="45" customHeight="1" x14ac:dyDescent="0.2">
      <c r="B82" s="62" t="s">
        <v>63</v>
      </c>
      <c r="C82" s="62"/>
      <c r="D82" s="62"/>
      <c r="E82" s="62"/>
      <c r="F82" s="62"/>
      <c r="J82" s="49"/>
    </row>
    <row r="83" spans="2:10" s="3" customFormat="1" x14ac:dyDescent="0.2">
      <c r="B83" s="65" t="s">
        <v>64</v>
      </c>
      <c r="C83" s="65"/>
      <c r="D83" s="65"/>
      <c r="E83" s="65"/>
      <c r="F83" s="11" t="s">
        <v>65</v>
      </c>
      <c r="J83" s="49"/>
    </row>
    <row r="84" spans="2:10" s="3" customFormat="1" x14ac:dyDescent="0.2">
      <c r="B84" s="64" t="s">
        <v>66</v>
      </c>
      <c r="C84" s="64"/>
      <c r="D84" s="64"/>
      <c r="E84" s="64"/>
      <c r="F84" s="12">
        <f>45*F2</f>
        <v>9027.9</v>
      </c>
      <c r="J84" s="49"/>
    </row>
    <row r="85" spans="2:10" s="3" customFormat="1" x14ac:dyDescent="0.2">
      <c r="B85" s="64" t="s">
        <v>67</v>
      </c>
      <c r="C85" s="64"/>
      <c r="D85" s="64"/>
      <c r="E85" s="64"/>
      <c r="F85" s="12">
        <f>60*F2</f>
        <v>12037.2</v>
      </c>
      <c r="J85" s="49"/>
    </row>
    <row r="86" spans="2:10" s="3" customFormat="1" x14ac:dyDescent="0.2">
      <c r="B86" s="83" t="s">
        <v>68</v>
      </c>
      <c r="C86" s="83"/>
      <c r="D86" s="83"/>
      <c r="E86" s="83"/>
      <c r="F86" s="14">
        <f>100*F2</f>
        <v>20062</v>
      </c>
      <c r="J86" s="49"/>
    </row>
    <row r="87" spans="2:10" s="3" customFormat="1" x14ac:dyDescent="0.2">
      <c r="B87" s="84"/>
      <c r="C87" s="85"/>
      <c r="D87" s="86"/>
      <c r="E87" s="15" t="s">
        <v>178</v>
      </c>
      <c r="F87" s="14" t="s">
        <v>179</v>
      </c>
      <c r="J87" s="49"/>
    </row>
    <row r="88" spans="2:10" s="3" customFormat="1" x14ac:dyDescent="0.2">
      <c r="B88" s="64" t="s">
        <v>69</v>
      </c>
      <c r="C88" s="64"/>
      <c r="D88" s="64"/>
      <c r="E88" s="12">
        <f>2*F2</f>
        <v>401.24</v>
      </c>
      <c r="F88" s="12">
        <f>15*F2</f>
        <v>3009.3</v>
      </c>
      <c r="J88" s="49"/>
    </row>
    <row r="89" spans="2:10" s="3" customFormat="1" x14ac:dyDescent="0.2">
      <c r="B89" s="64" t="s">
        <v>70</v>
      </c>
      <c r="C89" s="64"/>
      <c r="D89" s="64"/>
      <c r="E89" s="12">
        <f>3*F2</f>
        <v>601.86</v>
      </c>
      <c r="F89" s="12">
        <f>60*F2</f>
        <v>12037.2</v>
      </c>
      <c r="J89" s="49"/>
    </row>
    <row r="90" spans="2:10" s="3" customFormat="1" x14ac:dyDescent="0.2">
      <c r="B90" s="64" t="s">
        <v>71</v>
      </c>
      <c r="C90" s="64"/>
      <c r="D90" s="64"/>
      <c r="E90" s="12">
        <f>3.5*F2</f>
        <v>702.17000000000007</v>
      </c>
      <c r="F90" s="12">
        <f>80*F2</f>
        <v>16049.6</v>
      </c>
      <c r="J90" s="49"/>
    </row>
    <row r="91" spans="2:10" s="3" customFormat="1" x14ac:dyDescent="0.2">
      <c r="B91" s="64" t="s">
        <v>72</v>
      </c>
      <c r="C91" s="64"/>
      <c r="D91" s="64"/>
      <c r="E91" s="12">
        <f>5*F2</f>
        <v>1003.1</v>
      </c>
      <c r="F91" s="12">
        <f>200*F2</f>
        <v>40124</v>
      </c>
      <c r="J91" s="49"/>
    </row>
    <row r="92" spans="2:10" s="3" customFormat="1" x14ac:dyDescent="0.2">
      <c r="B92" s="64" t="s">
        <v>73</v>
      </c>
      <c r="C92" s="64"/>
      <c r="D92" s="64"/>
      <c r="E92" s="12">
        <f>3*F2</f>
        <v>601.86</v>
      </c>
      <c r="F92" s="12">
        <f>80*F2</f>
        <v>16049.6</v>
      </c>
      <c r="J92" s="49"/>
    </row>
    <row r="93" spans="2:10" s="3" customFormat="1" x14ac:dyDescent="0.2">
      <c r="B93" s="2"/>
      <c r="C93" s="2"/>
      <c r="D93" s="2"/>
      <c r="E93" s="2"/>
      <c r="F93" s="2"/>
      <c r="J93" s="49"/>
    </row>
    <row r="94" spans="2:10" s="3" customFormat="1" x14ac:dyDescent="0.2">
      <c r="B94" s="2"/>
      <c r="C94" s="2"/>
      <c r="D94" s="2"/>
      <c r="E94" s="2"/>
      <c r="F94" s="2"/>
      <c r="J94" s="49"/>
    </row>
    <row r="95" spans="2:10" s="3" customFormat="1" ht="20.25" x14ac:dyDescent="0.2">
      <c r="B95" s="61" t="s">
        <v>74</v>
      </c>
      <c r="C95" s="61"/>
      <c r="D95" s="61"/>
      <c r="E95" s="61"/>
      <c r="F95" s="61"/>
      <c r="J95" s="49"/>
    </row>
    <row r="96" spans="2:10" s="3" customFormat="1" ht="20.25" x14ac:dyDescent="0.2">
      <c r="B96" s="61" t="s">
        <v>75</v>
      </c>
      <c r="C96" s="61"/>
      <c r="D96" s="61"/>
      <c r="E96" s="61"/>
      <c r="F96" s="61"/>
      <c r="J96" s="49"/>
    </row>
    <row r="97" spans="2:10" s="3" customFormat="1" ht="27.75" customHeight="1" x14ac:dyDescent="0.2">
      <c r="B97" s="62" t="s">
        <v>76</v>
      </c>
      <c r="C97" s="62"/>
      <c r="D97" s="62"/>
      <c r="E97" s="62"/>
      <c r="F97" s="62"/>
      <c r="J97" s="49"/>
    </row>
    <row r="98" spans="2:10" s="3" customFormat="1" x14ac:dyDescent="0.2">
      <c r="B98" s="2"/>
      <c r="C98" s="2"/>
      <c r="D98" s="2"/>
      <c r="E98" s="2"/>
      <c r="F98" s="2"/>
      <c r="J98" s="49"/>
    </row>
    <row r="99" spans="2:10" s="3" customFormat="1" ht="18.75" customHeight="1" x14ac:dyDescent="0.2">
      <c r="B99" s="82" t="s">
        <v>77</v>
      </c>
      <c r="C99" s="82"/>
      <c r="D99" s="82"/>
      <c r="E99" s="82"/>
      <c r="F99" s="82"/>
      <c r="J99" s="49"/>
    </row>
    <row r="100" spans="2:10" s="3" customFormat="1" ht="14.25" customHeight="1" x14ac:dyDescent="0.2">
      <c r="B100" s="73" t="s">
        <v>78</v>
      </c>
      <c r="C100" s="73"/>
      <c r="D100" s="73"/>
      <c r="E100" s="73"/>
      <c r="F100" s="12">
        <f>60*F2</f>
        <v>12037.2</v>
      </c>
      <c r="J100" s="49"/>
    </row>
    <row r="101" spans="2:10" s="3" customFormat="1" ht="14.25" customHeight="1" x14ac:dyDescent="0.2">
      <c r="B101" s="73" t="s">
        <v>79</v>
      </c>
      <c r="C101" s="73"/>
      <c r="D101" s="73"/>
      <c r="E101" s="73"/>
      <c r="F101" s="12">
        <f>55*F2</f>
        <v>11034.1</v>
      </c>
      <c r="J101" s="49"/>
    </row>
    <row r="102" spans="2:10" s="3" customFormat="1" ht="14.25" customHeight="1" x14ac:dyDescent="0.2">
      <c r="B102" s="73" t="s">
        <v>80</v>
      </c>
      <c r="C102" s="73"/>
      <c r="D102" s="73"/>
      <c r="E102" s="73"/>
      <c r="F102" s="12">
        <f>40*F2</f>
        <v>8024.8</v>
      </c>
      <c r="J102" s="49"/>
    </row>
    <row r="103" spans="2:10" s="3" customFormat="1" ht="14.25" customHeight="1" x14ac:dyDescent="0.2">
      <c r="B103" s="73" t="s">
        <v>81</v>
      </c>
      <c r="C103" s="73"/>
      <c r="D103" s="73"/>
      <c r="E103" s="73"/>
      <c r="F103" s="12">
        <f>30*F2</f>
        <v>6018.6</v>
      </c>
      <c r="J103" s="49"/>
    </row>
    <row r="104" spans="2:10" s="3" customFormat="1" ht="14.25" customHeight="1" x14ac:dyDescent="0.2">
      <c r="B104" s="73" t="s">
        <v>82</v>
      </c>
      <c r="C104" s="73"/>
      <c r="D104" s="73"/>
      <c r="E104" s="73"/>
      <c r="F104" s="12">
        <f>25*F2</f>
        <v>5015.5</v>
      </c>
      <c r="J104" s="49"/>
    </row>
    <row r="105" spans="2:10" s="3" customFormat="1" x14ac:dyDescent="0.2">
      <c r="B105" s="2"/>
      <c r="C105" s="2"/>
      <c r="D105" s="2"/>
      <c r="E105" s="2"/>
      <c r="F105" s="2"/>
      <c r="J105" s="49"/>
    </row>
    <row r="106" spans="2:10" s="3" customFormat="1" ht="15.75" x14ac:dyDescent="0.2">
      <c r="B106" s="16" t="s">
        <v>83</v>
      </c>
      <c r="C106" s="2"/>
      <c r="D106" s="2"/>
      <c r="E106" s="2"/>
      <c r="F106" s="2"/>
      <c r="J106" s="49"/>
    </row>
    <row r="107" spans="2:10" s="3" customFormat="1" x14ac:dyDescent="0.2">
      <c r="B107" s="11">
        <v>1</v>
      </c>
      <c r="C107" s="73" t="s">
        <v>84</v>
      </c>
      <c r="D107" s="73"/>
      <c r="E107" s="73"/>
      <c r="F107" s="12">
        <f>45*F2</f>
        <v>9027.9</v>
      </c>
      <c r="J107" s="49"/>
    </row>
    <row r="108" spans="2:10" s="3" customFormat="1" x14ac:dyDescent="0.2">
      <c r="B108" s="11">
        <v>2</v>
      </c>
      <c r="C108" s="73" t="s">
        <v>85</v>
      </c>
      <c r="D108" s="73"/>
      <c r="E108" s="73"/>
      <c r="F108" s="12">
        <f>25*F2</f>
        <v>5015.5</v>
      </c>
      <c r="J108" s="49"/>
    </row>
    <row r="109" spans="2:10" s="3" customFormat="1" ht="30" customHeight="1" x14ac:dyDescent="0.2">
      <c r="B109" s="11">
        <v>3</v>
      </c>
      <c r="C109" s="64" t="s">
        <v>86</v>
      </c>
      <c r="D109" s="64"/>
      <c r="E109" s="64"/>
      <c r="F109" s="12">
        <f>35*F2</f>
        <v>7021.7</v>
      </c>
      <c r="J109" s="49"/>
    </row>
    <row r="110" spans="2:10" s="3" customFormat="1" x14ac:dyDescent="0.2">
      <c r="B110" s="2"/>
      <c r="C110" s="2"/>
      <c r="D110" s="2"/>
      <c r="E110" s="2"/>
      <c r="F110" s="2"/>
      <c r="J110" s="49"/>
    </row>
    <row r="111" spans="2:10" s="3" customFormat="1" ht="15.75" x14ac:dyDescent="0.2">
      <c r="B111" s="16" t="s">
        <v>87</v>
      </c>
      <c r="C111" s="2"/>
      <c r="D111" s="2"/>
      <c r="E111" s="2"/>
      <c r="F111" s="2"/>
      <c r="J111" s="49"/>
    </row>
    <row r="112" spans="2:10" s="3" customFormat="1" ht="28.5" customHeight="1" x14ac:dyDescent="0.2">
      <c r="B112" s="9">
        <v>1</v>
      </c>
      <c r="C112" s="66" t="s">
        <v>88</v>
      </c>
      <c r="D112" s="66"/>
      <c r="E112" s="66"/>
      <c r="F112" s="54">
        <f>10 *F2</f>
        <v>2006.2</v>
      </c>
      <c r="J112" s="49"/>
    </row>
    <row r="113" spans="2:10" s="3" customFormat="1" ht="19.5" customHeight="1" x14ac:dyDescent="0.2">
      <c r="B113" s="9">
        <v>2</v>
      </c>
      <c r="C113" s="66" t="s">
        <v>89</v>
      </c>
      <c r="D113" s="66"/>
      <c r="E113" s="66"/>
      <c r="F113" s="54">
        <f>10*F2</f>
        <v>2006.2</v>
      </c>
      <c r="J113" s="49"/>
    </row>
    <row r="114" spans="2:10" s="3" customFormat="1" x14ac:dyDescent="0.2">
      <c r="B114" s="2"/>
      <c r="C114" s="2"/>
      <c r="D114" s="2"/>
      <c r="E114" s="2"/>
      <c r="F114" s="2"/>
      <c r="J114" s="49"/>
    </row>
    <row r="115" spans="2:10" s="3" customFormat="1" ht="15.75" x14ac:dyDescent="0.2">
      <c r="B115" s="16" t="s">
        <v>90</v>
      </c>
      <c r="C115" s="2"/>
      <c r="D115" s="2"/>
      <c r="E115" s="2"/>
      <c r="F115" s="2"/>
      <c r="J115" s="49"/>
    </row>
    <row r="116" spans="2:10" s="3" customFormat="1" ht="15.75" x14ac:dyDescent="0.2">
      <c r="B116" s="81"/>
      <c r="C116" s="81"/>
      <c r="D116" s="81"/>
      <c r="E116" s="1" t="s">
        <v>180</v>
      </c>
      <c r="F116" s="1" t="s">
        <v>181</v>
      </c>
      <c r="J116" s="49"/>
    </row>
    <row r="117" spans="2:10" s="3" customFormat="1" x14ac:dyDescent="0.2">
      <c r="B117" s="11">
        <v>1</v>
      </c>
      <c r="C117" s="80" t="s">
        <v>91</v>
      </c>
      <c r="D117" s="80"/>
      <c r="E117" s="18">
        <f>20*F2</f>
        <v>4012.4</v>
      </c>
      <c r="F117" s="12">
        <f>45*F2</f>
        <v>9027.9</v>
      </c>
      <c r="J117" s="49"/>
    </row>
    <row r="118" spans="2:10" s="3" customFormat="1" x14ac:dyDescent="0.2">
      <c r="B118" s="2"/>
      <c r="C118" s="2"/>
      <c r="D118" s="2"/>
      <c r="E118" s="2"/>
      <c r="F118" s="2"/>
      <c r="J118" s="49"/>
    </row>
    <row r="119" spans="2:10" s="3" customFormat="1" ht="20.25" x14ac:dyDescent="0.2">
      <c r="B119" s="61" t="s">
        <v>92</v>
      </c>
      <c r="C119" s="61"/>
      <c r="D119" s="61"/>
      <c r="E119" s="61"/>
      <c r="F119" s="61"/>
      <c r="J119" s="49"/>
    </row>
    <row r="120" spans="2:10" s="3" customFormat="1" ht="20.25" x14ac:dyDescent="0.2">
      <c r="B120" s="61" t="s">
        <v>93</v>
      </c>
      <c r="C120" s="61"/>
      <c r="D120" s="61"/>
      <c r="E120" s="61"/>
      <c r="F120" s="61"/>
      <c r="J120" s="49"/>
    </row>
    <row r="121" spans="2:10" s="3" customFormat="1" ht="42" customHeight="1" x14ac:dyDescent="0.2">
      <c r="B121" s="62" t="s">
        <v>94</v>
      </c>
      <c r="C121" s="62"/>
      <c r="D121" s="62"/>
      <c r="E121" s="62"/>
      <c r="F121" s="62"/>
      <c r="J121" s="49"/>
    </row>
    <row r="122" spans="2:10" s="3" customFormat="1" x14ac:dyDescent="0.2">
      <c r="B122" s="65" t="s">
        <v>95</v>
      </c>
      <c r="C122" s="65"/>
      <c r="D122" s="65"/>
      <c r="E122" s="65"/>
      <c r="F122" s="11" t="s">
        <v>96</v>
      </c>
      <c r="J122" s="49"/>
    </row>
    <row r="123" spans="2:10" s="3" customFormat="1" x14ac:dyDescent="0.2">
      <c r="B123" s="79" t="s">
        <v>97</v>
      </c>
      <c r="C123" s="79"/>
      <c r="D123" s="79"/>
      <c r="E123" s="79"/>
      <c r="F123" s="79"/>
      <c r="J123" s="49"/>
    </row>
    <row r="124" spans="2:10" s="3" customFormat="1" x14ac:dyDescent="0.2">
      <c r="B124" s="73" t="s">
        <v>98</v>
      </c>
      <c r="C124" s="73"/>
      <c r="D124" s="73"/>
      <c r="E124" s="73"/>
      <c r="F124" s="12">
        <f>100*F2</f>
        <v>20062</v>
      </c>
      <c r="J124" s="49"/>
    </row>
    <row r="125" spans="2:10" s="3" customFormat="1" x14ac:dyDescent="0.2">
      <c r="B125" s="73" t="s">
        <v>99</v>
      </c>
      <c r="C125" s="73"/>
      <c r="D125" s="73"/>
      <c r="E125" s="73"/>
      <c r="F125" s="12">
        <f>1.5*F2</f>
        <v>300.93</v>
      </c>
      <c r="J125" s="49"/>
    </row>
    <row r="126" spans="2:10" s="3" customFormat="1" x14ac:dyDescent="0.2">
      <c r="B126" s="79" t="s">
        <v>100</v>
      </c>
      <c r="C126" s="79"/>
      <c r="D126" s="79"/>
      <c r="E126" s="79"/>
      <c r="F126" s="79"/>
      <c r="J126" s="49"/>
    </row>
    <row r="127" spans="2:10" s="3" customFormat="1" x14ac:dyDescent="0.2">
      <c r="B127" s="73" t="s">
        <v>101</v>
      </c>
      <c r="C127" s="73"/>
      <c r="D127" s="73"/>
      <c r="E127" s="73"/>
      <c r="F127" s="12">
        <f>50*F2</f>
        <v>10031</v>
      </c>
      <c r="J127" s="49"/>
    </row>
    <row r="128" spans="2:10" s="3" customFormat="1" x14ac:dyDescent="0.2">
      <c r="B128" s="73" t="s">
        <v>102</v>
      </c>
      <c r="C128" s="73"/>
      <c r="D128" s="73"/>
      <c r="E128" s="73"/>
      <c r="F128" s="12">
        <f>50*F2</f>
        <v>10031</v>
      </c>
      <c r="J128" s="49"/>
    </row>
    <row r="129" spans="2:10" s="3" customFormat="1" x14ac:dyDescent="0.2">
      <c r="B129" s="73" t="s">
        <v>103</v>
      </c>
      <c r="C129" s="73"/>
      <c r="D129" s="73"/>
      <c r="E129" s="73"/>
      <c r="F129" s="12">
        <f>1.5*F2</f>
        <v>300.93</v>
      </c>
      <c r="J129" s="49"/>
    </row>
    <row r="130" spans="2:10" s="3" customFormat="1" ht="42" customHeight="1" x14ac:dyDescent="0.2">
      <c r="B130" s="60" t="s">
        <v>104</v>
      </c>
      <c r="C130" s="60"/>
      <c r="D130" s="60"/>
      <c r="E130" s="60"/>
      <c r="F130" s="60"/>
      <c r="J130" s="49"/>
    </row>
    <row r="131" spans="2:10" s="3" customFormat="1" ht="32.25" customHeight="1" x14ac:dyDescent="0.2">
      <c r="B131" s="62" t="s">
        <v>105</v>
      </c>
      <c r="C131" s="62"/>
      <c r="D131" s="62"/>
      <c r="E131" s="62"/>
      <c r="F131" s="62"/>
      <c r="J131" s="49"/>
    </row>
    <row r="132" spans="2:10" s="3" customFormat="1" ht="38.25" customHeight="1" x14ac:dyDescent="0.2">
      <c r="B132" s="62" t="s">
        <v>106</v>
      </c>
      <c r="C132" s="62"/>
      <c r="D132" s="62"/>
      <c r="E132" s="62"/>
      <c r="F132" s="62"/>
      <c r="J132" s="49"/>
    </row>
    <row r="133" spans="2:10" s="3" customFormat="1" x14ac:dyDescent="0.2">
      <c r="B133" s="65" t="s">
        <v>107</v>
      </c>
      <c r="C133" s="65"/>
      <c r="D133" s="65"/>
      <c r="E133" s="65"/>
      <c r="F133" s="11" t="s">
        <v>108</v>
      </c>
      <c r="J133" s="49"/>
    </row>
    <row r="134" spans="2:10" s="3" customFormat="1" ht="15" customHeight="1" x14ac:dyDescent="0.2">
      <c r="B134" s="73" t="s">
        <v>109</v>
      </c>
      <c r="C134" s="73"/>
      <c r="D134" s="73"/>
      <c r="E134" s="73"/>
      <c r="F134" s="12">
        <f>150*F2</f>
        <v>30093</v>
      </c>
      <c r="J134" s="49"/>
    </row>
    <row r="135" spans="2:10" s="3" customFormat="1" ht="15" customHeight="1" x14ac:dyDescent="0.2">
      <c r="B135" s="73" t="s">
        <v>110</v>
      </c>
      <c r="C135" s="73"/>
      <c r="D135" s="73"/>
      <c r="E135" s="73"/>
      <c r="F135" s="12">
        <f>150*F2</f>
        <v>30093</v>
      </c>
      <c r="J135" s="49"/>
    </row>
    <row r="136" spans="2:10" s="3" customFormat="1" ht="15" customHeight="1" x14ac:dyDescent="0.2">
      <c r="B136" s="73" t="s">
        <v>111</v>
      </c>
      <c r="C136" s="73"/>
      <c r="D136" s="73"/>
      <c r="E136" s="73"/>
      <c r="F136" s="73"/>
      <c r="J136" s="49"/>
    </row>
    <row r="137" spans="2:10" s="3" customFormat="1" ht="15" customHeight="1" x14ac:dyDescent="0.2">
      <c r="B137" s="73" t="s">
        <v>112</v>
      </c>
      <c r="C137" s="73"/>
      <c r="D137" s="73"/>
      <c r="E137" s="73"/>
      <c r="F137" s="12">
        <f>200*F2</f>
        <v>40124</v>
      </c>
      <c r="J137" s="49"/>
    </row>
    <row r="138" spans="2:10" s="3" customFormat="1" ht="15" customHeight="1" x14ac:dyDescent="0.2">
      <c r="B138" s="73" t="s">
        <v>113</v>
      </c>
      <c r="C138" s="73"/>
      <c r="D138" s="73"/>
      <c r="E138" s="73"/>
      <c r="F138" s="12">
        <f>350*F2</f>
        <v>70217</v>
      </c>
      <c r="J138" s="49"/>
    </row>
    <row r="139" spans="2:10" s="3" customFormat="1" ht="15" customHeight="1" x14ac:dyDescent="0.2">
      <c r="B139" s="73" t="s">
        <v>114</v>
      </c>
      <c r="C139" s="73"/>
      <c r="D139" s="73"/>
      <c r="E139" s="73"/>
      <c r="F139" s="12">
        <f>500*F2</f>
        <v>100310</v>
      </c>
      <c r="J139" s="49"/>
    </row>
    <row r="140" spans="2:10" s="3" customFormat="1" x14ac:dyDescent="0.2">
      <c r="B140" s="2"/>
      <c r="C140" s="2"/>
      <c r="D140" s="2"/>
      <c r="E140" s="2"/>
      <c r="F140" s="2"/>
      <c r="J140" s="49"/>
    </row>
    <row r="141" spans="2:10" s="3" customFormat="1" ht="28.5" customHeight="1" x14ac:dyDescent="0.2">
      <c r="B141" s="62" t="s">
        <v>115</v>
      </c>
      <c r="C141" s="62"/>
      <c r="D141" s="62"/>
      <c r="E141" s="62"/>
      <c r="F141" s="62"/>
      <c r="J141" s="49"/>
    </row>
    <row r="142" spans="2:10" s="3" customFormat="1" ht="28.5" x14ac:dyDescent="0.2">
      <c r="B142" s="65" t="s">
        <v>116</v>
      </c>
      <c r="C142" s="65"/>
      <c r="D142" s="65"/>
      <c r="E142" s="65"/>
      <c r="F142" s="11" t="s">
        <v>117</v>
      </c>
      <c r="J142" s="49"/>
    </row>
    <row r="143" spans="2:10" s="3" customFormat="1" x14ac:dyDescent="0.2">
      <c r="B143" s="73" t="s">
        <v>118</v>
      </c>
      <c r="C143" s="73"/>
      <c r="D143" s="73"/>
      <c r="E143" s="73"/>
      <c r="F143" s="12">
        <f>100*F2</f>
        <v>20062</v>
      </c>
      <c r="J143" s="49"/>
    </row>
    <row r="144" spans="2:10" s="3" customFormat="1" x14ac:dyDescent="0.2">
      <c r="B144" s="2"/>
      <c r="C144" s="2"/>
      <c r="D144" s="2"/>
      <c r="E144" s="2"/>
      <c r="F144" s="2"/>
      <c r="J144" s="49"/>
    </row>
    <row r="145" spans="2:10" s="3" customFormat="1" ht="20.25" x14ac:dyDescent="0.2">
      <c r="B145" s="61" t="s">
        <v>119</v>
      </c>
      <c r="C145" s="61"/>
      <c r="D145" s="61"/>
      <c r="E145" s="61"/>
      <c r="F145" s="61"/>
      <c r="J145" s="49"/>
    </row>
    <row r="146" spans="2:10" s="3" customFormat="1" ht="45" customHeight="1" x14ac:dyDescent="0.2">
      <c r="B146" s="74" t="s">
        <v>595</v>
      </c>
      <c r="C146" s="74"/>
      <c r="D146" s="74"/>
      <c r="E146" s="74"/>
      <c r="F146" s="74"/>
      <c r="J146" s="49"/>
    </row>
    <row r="147" spans="2:10" s="3" customFormat="1" x14ac:dyDescent="0.2">
      <c r="B147" s="75"/>
      <c r="C147" s="75"/>
      <c r="D147" s="75"/>
      <c r="E147" s="75"/>
      <c r="F147" s="75"/>
      <c r="J147" s="49"/>
    </row>
    <row r="148" spans="2:10" s="3" customFormat="1" x14ac:dyDescent="0.2">
      <c r="B148" s="76" t="s">
        <v>120</v>
      </c>
      <c r="C148" s="76"/>
      <c r="D148" s="76"/>
      <c r="E148" s="76"/>
      <c r="F148" s="76"/>
      <c r="J148" s="49"/>
    </row>
    <row r="149" spans="2:10" s="3" customFormat="1" ht="64.5" customHeight="1" x14ac:dyDescent="0.2">
      <c r="B149" s="62" t="s">
        <v>121</v>
      </c>
      <c r="C149" s="62"/>
      <c r="D149" s="62"/>
      <c r="E149" s="62"/>
      <c r="F149" s="62"/>
      <c r="J149" s="49"/>
    </row>
    <row r="150" spans="2:10" s="3" customFormat="1" ht="41.25" customHeight="1" x14ac:dyDescent="0.2">
      <c r="B150" s="72" t="s">
        <v>182</v>
      </c>
      <c r="C150" s="72"/>
      <c r="D150" s="72"/>
      <c r="E150" s="72"/>
      <c r="F150" s="19">
        <f>5000*F2</f>
        <v>1003100</v>
      </c>
      <c r="J150" s="49"/>
    </row>
    <row r="151" spans="2:10" s="3" customFormat="1" ht="80.25" customHeight="1" x14ac:dyDescent="0.2">
      <c r="B151" s="77" t="s">
        <v>584</v>
      </c>
      <c r="C151" s="77"/>
      <c r="D151" s="77"/>
      <c r="E151" s="77"/>
      <c r="F151" s="77"/>
      <c r="J151" s="49"/>
    </row>
    <row r="152" spans="2:10" s="3" customFormat="1" ht="21" customHeight="1" x14ac:dyDescent="0.2">
      <c r="B152" s="78" t="s">
        <v>122</v>
      </c>
      <c r="C152" s="78"/>
      <c r="D152" s="78"/>
      <c r="E152" s="78"/>
      <c r="F152" s="78"/>
      <c r="J152" s="49"/>
    </row>
    <row r="153" spans="2:10" s="3" customFormat="1" ht="45" customHeight="1" x14ac:dyDescent="0.2">
      <c r="B153" s="62" t="s">
        <v>123</v>
      </c>
      <c r="C153" s="62"/>
      <c r="D153" s="62"/>
      <c r="E153" s="62"/>
      <c r="F153" s="62"/>
      <c r="J153" s="49"/>
    </row>
    <row r="154" spans="2:10" s="3" customFormat="1" x14ac:dyDescent="0.2">
      <c r="B154" s="65" t="s">
        <v>124</v>
      </c>
      <c r="C154" s="11" t="s">
        <v>125</v>
      </c>
      <c r="D154" s="65" t="s">
        <v>127</v>
      </c>
      <c r="E154" s="65" t="s">
        <v>128</v>
      </c>
      <c r="F154" s="11" t="s">
        <v>65</v>
      </c>
      <c r="J154" s="49"/>
    </row>
    <row r="155" spans="2:10" s="3" customFormat="1" x14ac:dyDescent="0.2">
      <c r="B155" s="65"/>
      <c r="C155" s="11" t="s">
        <v>126</v>
      </c>
      <c r="D155" s="65"/>
      <c r="E155" s="65"/>
      <c r="F155" s="11" t="s">
        <v>129</v>
      </c>
      <c r="J155" s="49"/>
    </row>
    <row r="156" spans="2:10" s="3" customFormat="1" x14ac:dyDescent="0.2">
      <c r="B156" s="11" t="s">
        <v>130</v>
      </c>
      <c r="C156" s="55">
        <v>2108288.0099999998</v>
      </c>
      <c r="D156" s="55">
        <v>527072</v>
      </c>
      <c r="E156" s="55">
        <v>3162.43</v>
      </c>
      <c r="F156" s="55">
        <v>11384.76</v>
      </c>
      <c r="J156" s="49"/>
    </row>
    <row r="157" spans="2:10" s="3" customFormat="1" x14ac:dyDescent="0.2">
      <c r="B157" s="11" t="s">
        <v>131</v>
      </c>
      <c r="C157" s="55">
        <v>3133941.63</v>
      </c>
      <c r="D157" s="55">
        <v>783485.41</v>
      </c>
      <c r="E157" s="55">
        <v>4700.91</v>
      </c>
      <c r="F157" s="55">
        <v>16923.28</v>
      </c>
      <c r="J157" s="49"/>
    </row>
    <row r="158" spans="2:10" s="3" customFormat="1" x14ac:dyDescent="0.2">
      <c r="B158" s="11" t="s">
        <v>132</v>
      </c>
      <c r="C158" s="55">
        <v>4387518.2300000004</v>
      </c>
      <c r="D158" s="55">
        <v>1096879.56</v>
      </c>
      <c r="E158" s="55">
        <v>6581.28</v>
      </c>
      <c r="F158" s="55">
        <v>23692.6</v>
      </c>
      <c r="J158" s="49"/>
    </row>
    <row r="159" spans="2:10" s="3" customFormat="1" x14ac:dyDescent="0.2">
      <c r="B159" s="11" t="s">
        <v>133</v>
      </c>
      <c r="C159" s="55">
        <v>5449094.5499999998</v>
      </c>
      <c r="D159" s="55">
        <v>1362273.64</v>
      </c>
      <c r="E159" s="55">
        <v>8173.64</v>
      </c>
      <c r="F159" s="55">
        <v>29425.11</v>
      </c>
      <c r="J159" s="49"/>
    </row>
    <row r="160" spans="2:10" s="3" customFormat="1" x14ac:dyDescent="0.2">
      <c r="B160" s="11" t="s">
        <v>134</v>
      </c>
      <c r="C160" s="55">
        <v>6416528.7199999997</v>
      </c>
      <c r="D160" s="55">
        <v>1604132.18</v>
      </c>
      <c r="E160" s="55">
        <v>9624.7900000000009</v>
      </c>
      <c r="F160" s="55">
        <v>34649.26</v>
      </c>
      <c r="J160" s="49"/>
    </row>
    <row r="161" spans="2:10" s="3" customFormat="1" x14ac:dyDescent="0.2">
      <c r="B161" s="11" t="s">
        <v>135</v>
      </c>
      <c r="C161" s="55">
        <v>8020660.9000000004</v>
      </c>
      <c r="D161" s="55">
        <v>2005165.23</v>
      </c>
      <c r="E161" s="55">
        <v>12030.99</v>
      </c>
      <c r="F161" s="55">
        <v>43311.57</v>
      </c>
      <c r="J161" s="49"/>
    </row>
    <row r="162" spans="2:10" s="3" customFormat="1" x14ac:dyDescent="0.2">
      <c r="B162" s="11" t="s">
        <v>136</v>
      </c>
      <c r="C162" s="55">
        <v>9624793.0500000007</v>
      </c>
      <c r="D162" s="55">
        <v>2406198.2599999998</v>
      </c>
      <c r="E162" s="55">
        <v>14437.19</v>
      </c>
      <c r="F162" s="55">
        <v>51973.88</v>
      </c>
      <c r="J162" s="49"/>
    </row>
    <row r="163" spans="2:10" s="3" customFormat="1" x14ac:dyDescent="0.2">
      <c r="B163" s="11" t="s">
        <v>137</v>
      </c>
      <c r="C163" s="55">
        <v>11916410.449999999</v>
      </c>
      <c r="D163" s="55">
        <v>2979102.61</v>
      </c>
      <c r="E163" s="55">
        <v>17874.62</v>
      </c>
      <c r="F163" s="55">
        <v>64348.62</v>
      </c>
      <c r="J163" s="49"/>
    </row>
    <row r="164" spans="2:10" s="3" customFormat="1" x14ac:dyDescent="0.2">
      <c r="B164" s="11" t="s">
        <v>138</v>
      </c>
      <c r="C164" s="55">
        <v>13337213.220000001</v>
      </c>
      <c r="D164" s="55">
        <v>3334303.31</v>
      </c>
      <c r="E164" s="55">
        <v>20005.82</v>
      </c>
      <c r="F164" s="55">
        <v>72020.95</v>
      </c>
      <c r="J164" s="49"/>
    </row>
    <row r="165" spans="2:10" s="3" customFormat="1" x14ac:dyDescent="0.2">
      <c r="B165" s="11" t="s">
        <v>139</v>
      </c>
      <c r="C165" s="55">
        <v>15285088.039999999</v>
      </c>
      <c r="D165" s="55">
        <v>3821272.01</v>
      </c>
      <c r="E165" s="55">
        <v>22927.63</v>
      </c>
      <c r="F165" s="55">
        <v>82539.48</v>
      </c>
      <c r="J165" s="49"/>
    </row>
    <row r="166" spans="2:10" s="3" customFormat="1" x14ac:dyDescent="0.2">
      <c r="B166" s="11" t="s">
        <v>140</v>
      </c>
      <c r="C166" s="55">
        <v>16957968.710000001</v>
      </c>
      <c r="D166" s="55">
        <v>4239492.18</v>
      </c>
      <c r="E166" s="55">
        <v>25436.95</v>
      </c>
      <c r="F166" s="55">
        <v>91573.03</v>
      </c>
      <c r="J166" s="49"/>
    </row>
    <row r="167" spans="2:10" s="3" customFormat="1" x14ac:dyDescent="0.2">
      <c r="B167" s="2"/>
      <c r="C167" s="2"/>
      <c r="D167" s="2"/>
      <c r="E167" s="2"/>
      <c r="F167" s="2"/>
      <c r="J167" s="49"/>
    </row>
    <row r="168" spans="2:10" s="3" customFormat="1" ht="69.75" customHeight="1" x14ac:dyDescent="0.2">
      <c r="B168" s="62" t="s">
        <v>141</v>
      </c>
      <c r="C168" s="62"/>
      <c r="D168" s="62"/>
      <c r="E168" s="62"/>
      <c r="F168" s="62"/>
      <c r="J168" s="49"/>
    </row>
    <row r="169" spans="2:10" s="20" customFormat="1" x14ac:dyDescent="0.2">
      <c r="B169" s="69" t="s">
        <v>142</v>
      </c>
      <c r="C169" s="69"/>
      <c r="D169" s="69"/>
      <c r="E169" s="69"/>
      <c r="F169" s="69"/>
      <c r="J169" s="50"/>
    </row>
    <row r="170" spans="2:10" s="20" customFormat="1" ht="51" customHeight="1" x14ac:dyDescent="0.2">
      <c r="B170" s="62" t="s">
        <v>143</v>
      </c>
      <c r="C170" s="62"/>
      <c r="D170" s="62"/>
      <c r="E170" s="62"/>
      <c r="F170" s="62"/>
      <c r="J170" s="50"/>
    </row>
    <row r="171" spans="2:10" s="20" customFormat="1" x14ac:dyDescent="0.2">
      <c r="B171" s="70"/>
      <c r="C171" s="70"/>
      <c r="D171" s="70"/>
      <c r="E171" s="70"/>
      <c r="F171" s="70"/>
      <c r="J171" s="50"/>
    </row>
    <row r="172" spans="2:10" s="20" customFormat="1" x14ac:dyDescent="0.2">
      <c r="B172" s="69" t="s">
        <v>144</v>
      </c>
      <c r="C172" s="69"/>
      <c r="D172" s="69"/>
      <c r="E172" s="69"/>
      <c r="F172" s="69"/>
      <c r="J172" s="50"/>
    </row>
    <row r="173" spans="2:10" s="20" customFormat="1" ht="59.25" customHeight="1" x14ac:dyDescent="0.2">
      <c r="B173" s="62" t="s">
        <v>145</v>
      </c>
      <c r="C173" s="62"/>
      <c r="D173" s="62"/>
      <c r="E173" s="62"/>
      <c r="F173" s="62"/>
      <c r="J173" s="50"/>
    </row>
    <row r="174" spans="2:10" s="20" customFormat="1" x14ac:dyDescent="0.2">
      <c r="B174" s="71" t="s">
        <v>146</v>
      </c>
      <c r="C174" s="71"/>
      <c r="D174" s="71"/>
      <c r="E174" s="71"/>
      <c r="F174" s="17" t="s">
        <v>19</v>
      </c>
      <c r="J174" s="50"/>
    </row>
    <row r="175" spans="2:10" s="20" customFormat="1" x14ac:dyDescent="0.2">
      <c r="B175" s="66" t="s">
        <v>20</v>
      </c>
      <c r="C175" s="66"/>
      <c r="D175" s="66"/>
      <c r="E175" s="66"/>
      <c r="F175" s="10">
        <v>0.1</v>
      </c>
      <c r="J175" s="50"/>
    </row>
    <row r="176" spans="2:10" s="20" customFormat="1" x14ac:dyDescent="0.2">
      <c r="B176" s="66" t="s">
        <v>147</v>
      </c>
      <c r="C176" s="66"/>
      <c r="D176" s="66"/>
      <c r="E176" s="66"/>
      <c r="F176" s="10">
        <v>0.2</v>
      </c>
      <c r="J176" s="50"/>
    </row>
    <row r="177" spans="2:10" s="20" customFormat="1" x14ac:dyDescent="0.2">
      <c r="J177" s="50"/>
    </row>
    <row r="178" spans="2:10" s="20" customFormat="1" x14ac:dyDescent="0.2">
      <c r="B178" s="62" t="s">
        <v>148</v>
      </c>
      <c r="C178" s="62"/>
      <c r="D178" s="62"/>
      <c r="E178" s="62"/>
      <c r="F178" s="62"/>
      <c r="J178" s="50"/>
    </row>
    <row r="179" spans="2:10" s="20" customFormat="1" ht="21.75" customHeight="1" x14ac:dyDescent="0.2">
      <c r="B179" s="62" t="s">
        <v>149</v>
      </c>
      <c r="C179" s="62"/>
      <c r="D179" s="62"/>
      <c r="E179" s="62"/>
      <c r="F179" s="62"/>
      <c r="J179" s="50"/>
    </row>
    <row r="180" spans="2:10" s="20" customFormat="1" ht="33" customHeight="1" x14ac:dyDescent="0.2">
      <c r="B180" s="62" t="s">
        <v>150</v>
      </c>
      <c r="C180" s="62"/>
      <c r="D180" s="62"/>
      <c r="E180" s="62"/>
      <c r="F180" s="62"/>
      <c r="J180" s="50"/>
    </row>
    <row r="181" spans="2:10" s="20" customFormat="1" x14ac:dyDescent="0.2">
      <c r="J181" s="50"/>
    </row>
    <row r="182" spans="2:10" s="20" customFormat="1" x14ac:dyDescent="0.2">
      <c r="J182" s="50"/>
    </row>
    <row r="183" spans="2:10" s="20" customFormat="1" ht="20.25" x14ac:dyDescent="0.2">
      <c r="B183" s="61" t="s">
        <v>151</v>
      </c>
      <c r="C183" s="61"/>
      <c r="D183" s="61"/>
      <c r="E183" s="61"/>
      <c r="F183" s="61"/>
      <c r="J183" s="50"/>
    </row>
    <row r="184" spans="2:10" s="20" customFormat="1" ht="20.25" x14ac:dyDescent="0.2">
      <c r="B184" s="61" t="s">
        <v>152</v>
      </c>
      <c r="C184" s="61"/>
      <c r="D184" s="61"/>
      <c r="E184" s="61"/>
      <c r="F184" s="61"/>
      <c r="J184" s="50"/>
    </row>
    <row r="185" spans="2:10" s="20" customFormat="1" x14ac:dyDescent="0.2">
      <c r="B185" s="68"/>
      <c r="C185" s="68"/>
      <c r="D185" s="68"/>
      <c r="E185" s="68"/>
      <c r="F185" s="68"/>
      <c r="J185" s="50"/>
    </row>
    <row r="186" spans="2:10" s="20" customFormat="1" ht="42" customHeight="1" x14ac:dyDescent="0.2">
      <c r="B186" s="62" t="s">
        <v>153</v>
      </c>
      <c r="C186" s="62"/>
      <c r="D186" s="62"/>
      <c r="E186" s="62"/>
      <c r="F186" s="62"/>
      <c r="J186" s="50"/>
    </row>
    <row r="187" spans="2:10" s="21" customFormat="1" ht="85.5" x14ac:dyDescent="0.25">
      <c r="B187" s="65" t="s">
        <v>154</v>
      </c>
      <c r="C187" s="65"/>
      <c r="D187" s="11" t="s">
        <v>184</v>
      </c>
      <c r="E187" s="11" t="s">
        <v>183</v>
      </c>
      <c r="F187" s="11" t="s">
        <v>185</v>
      </c>
      <c r="J187" s="51"/>
    </row>
    <row r="188" spans="2:10" s="20" customFormat="1" x14ac:dyDescent="0.2">
      <c r="B188" s="66" t="s">
        <v>155</v>
      </c>
      <c r="C188" s="66"/>
      <c r="D188" s="22" t="s">
        <v>156</v>
      </c>
      <c r="E188" s="23">
        <f>55*F2</f>
        <v>11034.1</v>
      </c>
      <c r="F188" s="23">
        <f>110*F2</f>
        <v>22068.2</v>
      </c>
      <c r="J188" s="50"/>
    </row>
    <row r="189" spans="2:10" s="20" customFormat="1" x14ac:dyDescent="0.2">
      <c r="B189" s="66" t="s">
        <v>157</v>
      </c>
      <c r="C189" s="66"/>
      <c r="D189" s="22" t="s">
        <v>156</v>
      </c>
      <c r="E189" s="23">
        <f>34*F2</f>
        <v>6821.08</v>
      </c>
      <c r="F189" s="23">
        <f>68*F2</f>
        <v>13642.16</v>
      </c>
      <c r="J189" s="50"/>
    </row>
    <row r="190" spans="2:10" s="20" customFormat="1" x14ac:dyDescent="0.2">
      <c r="B190" s="66" t="s">
        <v>158</v>
      </c>
      <c r="C190" s="66"/>
      <c r="D190" s="22" t="s">
        <v>156</v>
      </c>
      <c r="E190" s="23">
        <f>20*F2</f>
        <v>4012.4</v>
      </c>
      <c r="F190" s="23">
        <f>400*F2</f>
        <v>80248</v>
      </c>
      <c r="J190" s="50"/>
    </row>
    <row r="191" spans="2:10" s="20" customFormat="1" x14ac:dyDescent="0.2">
      <c r="B191" s="66" t="s">
        <v>159</v>
      </c>
      <c r="C191" s="66"/>
      <c r="D191" s="22" t="s">
        <v>156</v>
      </c>
      <c r="E191" s="23">
        <f>138*F2</f>
        <v>27685.56</v>
      </c>
      <c r="F191" s="23">
        <f>300*F2</f>
        <v>60186</v>
      </c>
      <c r="J191" s="50"/>
    </row>
    <row r="192" spans="2:10" s="20" customFormat="1" x14ac:dyDescent="0.2">
      <c r="J192" s="50"/>
    </row>
    <row r="193" spans="2:10" s="20" customFormat="1" ht="51.75" customHeight="1" x14ac:dyDescent="0.2">
      <c r="B193" s="67" t="s">
        <v>160</v>
      </c>
      <c r="C193" s="67"/>
      <c r="D193" s="67"/>
      <c r="E193" s="67"/>
      <c r="F193" s="67"/>
      <c r="J193" s="50"/>
    </row>
    <row r="195" spans="2:10" ht="20.25" x14ac:dyDescent="0.2">
      <c r="B195" s="61" t="s">
        <v>161</v>
      </c>
      <c r="C195" s="61"/>
      <c r="D195" s="61"/>
      <c r="E195" s="61"/>
      <c r="F195" s="61"/>
    </row>
    <row r="196" spans="2:10" ht="20.25" x14ac:dyDescent="0.2">
      <c r="B196" s="61" t="s">
        <v>162</v>
      </c>
      <c r="C196" s="61"/>
      <c r="D196" s="61"/>
      <c r="E196" s="61"/>
      <c r="F196" s="61"/>
    </row>
    <row r="197" spans="2:10" x14ac:dyDescent="0.2">
      <c r="B197" s="62" t="s">
        <v>163</v>
      </c>
      <c r="C197" s="62"/>
      <c r="D197" s="62"/>
      <c r="E197" s="62"/>
      <c r="F197" s="62"/>
    </row>
    <row r="198" spans="2:10" ht="44.25" customHeight="1" x14ac:dyDescent="0.2">
      <c r="B198" s="62" t="s">
        <v>164</v>
      </c>
      <c r="C198" s="62"/>
      <c r="D198" s="62"/>
      <c r="E198" s="62"/>
      <c r="F198" s="62"/>
    </row>
    <row r="199" spans="2:10" ht="29.25" customHeight="1" x14ac:dyDescent="0.2">
      <c r="B199" s="65" t="s">
        <v>165</v>
      </c>
      <c r="C199" s="65"/>
      <c r="D199" s="65"/>
      <c r="E199" s="11" t="s">
        <v>166</v>
      </c>
      <c r="F199" s="11" t="s">
        <v>167</v>
      </c>
    </row>
    <row r="200" spans="2:10" ht="72.75" customHeight="1" x14ac:dyDescent="0.2">
      <c r="B200" s="64" t="s">
        <v>599</v>
      </c>
      <c r="C200" s="64"/>
      <c r="D200" s="64"/>
      <c r="E200" s="12">
        <f>150*F2</f>
        <v>30093</v>
      </c>
      <c r="F200" s="12">
        <f>250*F2</f>
        <v>50155</v>
      </c>
    </row>
    <row r="201" spans="2:10" ht="63.75" customHeight="1" x14ac:dyDescent="0.2">
      <c r="B201" s="64" t="s">
        <v>600</v>
      </c>
      <c r="C201" s="64"/>
      <c r="D201" s="64"/>
      <c r="E201" s="12">
        <f>120*F2</f>
        <v>24074.400000000001</v>
      </c>
      <c r="F201" s="12">
        <f>200*F2</f>
        <v>40124</v>
      </c>
    </row>
    <row r="202" spans="2:10" ht="47.25" customHeight="1" x14ac:dyDescent="0.2">
      <c r="B202" s="64" t="s">
        <v>601</v>
      </c>
      <c r="C202" s="64"/>
      <c r="D202" s="64"/>
      <c r="E202" s="12">
        <f>80*F2</f>
        <v>16049.6</v>
      </c>
      <c r="F202" s="12">
        <f>150*F2</f>
        <v>30093</v>
      </c>
    </row>
    <row r="203" spans="2:10" ht="32.25" customHeight="1" x14ac:dyDescent="0.2">
      <c r="B203" s="64" t="s">
        <v>602</v>
      </c>
      <c r="C203" s="64"/>
      <c r="D203" s="64"/>
      <c r="E203" s="12">
        <f>150*F2</f>
        <v>30093</v>
      </c>
      <c r="F203" s="12">
        <f>250*F2</f>
        <v>50155</v>
      </c>
    </row>
    <row r="204" spans="2:10" ht="54" customHeight="1" x14ac:dyDescent="0.2">
      <c r="B204" s="63" t="s">
        <v>603</v>
      </c>
      <c r="C204" s="63"/>
      <c r="D204" s="63"/>
      <c r="E204" s="11" t="s">
        <v>51</v>
      </c>
      <c r="F204" s="11" t="s">
        <v>51</v>
      </c>
    </row>
    <row r="205" spans="2:10" ht="34.5" customHeight="1" x14ac:dyDescent="0.2">
      <c r="B205" s="63" t="s">
        <v>604</v>
      </c>
      <c r="C205" s="63"/>
      <c r="D205" s="63"/>
      <c r="E205" s="12">
        <f>80*F2</f>
        <v>16049.6</v>
      </c>
      <c r="F205" s="12">
        <f>130*F2</f>
        <v>26080.600000000002</v>
      </c>
    </row>
    <row r="206" spans="2:10" ht="46.5" customHeight="1" x14ac:dyDescent="0.2">
      <c r="B206" s="63" t="s">
        <v>605</v>
      </c>
      <c r="C206" s="63"/>
      <c r="D206" s="63"/>
      <c r="E206" s="12">
        <f>100*F2</f>
        <v>20062</v>
      </c>
      <c r="F206" s="12">
        <f>200*F2</f>
        <v>40124</v>
      </c>
    </row>
    <row r="207" spans="2:10" ht="30" customHeight="1" x14ac:dyDescent="0.2">
      <c r="B207" s="63" t="s">
        <v>606</v>
      </c>
      <c r="C207" s="63"/>
      <c r="D207" s="63"/>
      <c r="E207" s="12">
        <f>130*F2</f>
        <v>26080.600000000002</v>
      </c>
      <c r="F207" s="12">
        <f>200*F2</f>
        <v>40124</v>
      </c>
    </row>
    <row r="208" spans="2:10" ht="33.75" customHeight="1" x14ac:dyDescent="0.2">
      <c r="B208" s="63" t="s">
        <v>607</v>
      </c>
      <c r="C208" s="63"/>
      <c r="D208" s="63"/>
      <c r="E208" s="12">
        <f>500*F2</f>
        <v>100310</v>
      </c>
      <c r="F208" s="12">
        <f>500*F2</f>
        <v>100310</v>
      </c>
    </row>
    <row r="209" spans="2:6" ht="28.5" customHeight="1" x14ac:dyDescent="0.2">
      <c r="B209" s="63" t="s">
        <v>608</v>
      </c>
      <c r="C209" s="63"/>
      <c r="D209" s="63"/>
      <c r="E209" s="12">
        <f>250*F2</f>
        <v>50155</v>
      </c>
      <c r="F209" s="12">
        <f>350*F2</f>
        <v>70217</v>
      </c>
    </row>
    <row r="210" spans="2:6" ht="30.75" customHeight="1" x14ac:dyDescent="0.2">
      <c r="B210" s="63" t="s">
        <v>609</v>
      </c>
      <c r="C210" s="63"/>
      <c r="D210" s="63"/>
      <c r="E210" s="12">
        <f>200*F2</f>
        <v>40124</v>
      </c>
      <c r="F210" s="12">
        <f>300*F2</f>
        <v>60186</v>
      </c>
    </row>
    <row r="211" spans="2:6" ht="46.5" customHeight="1" x14ac:dyDescent="0.2">
      <c r="B211" s="63" t="s">
        <v>610</v>
      </c>
      <c r="C211" s="63"/>
      <c r="D211" s="63"/>
      <c r="E211" s="12">
        <f>350*F2</f>
        <v>70217</v>
      </c>
      <c r="F211" s="12">
        <f>500*F2</f>
        <v>100310</v>
      </c>
    </row>
    <row r="212" spans="2:6" ht="47.25" customHeight="1" x14ac:dyDescent="0.2">
      <c r="B212" s="63" t="s">
        <v>611</v>
      </c>
      <c r="C212" s="63"/>
      <c r="D212" s="63"/>
      <c r="E212" s="12">
        <f>750*F2</f>
        <v>150465</v>
      </c>
      <c r="F212" s="12">
        <f>1200*F2</f>
        <v>240744</v>
      </c>
    </row>
    <row r="213" spans="2:6" ht="37.5" customHeight="1" x14ac:dyDescent="0.2">
      <c r="B213" s="60" t="s">
        <v>168</v>
      </c>
      <c r="C213" s="60"/>
      <c r="D213" s="60"/>
      <c r="E213" s="60"/>
      <c r="F213" s="60"/>
    </row>
    <row r="214" spans="2:6" x14ac:dyDescent="0.2">
      <c r="B214" s="24"/>
      <c r="C214" s="24"/>
      <c r="D214" s="24"/>
      <c r="E214" s="24"/>
      <c r="F214" s="24"/>
    </row>
    <row r="215" spans="2:6" ht="20.25" x14ac:dyDescent="0.2">
      <c r="B215" s="61" t="s">
        <v>169</v>
      </c>
      <c r="C215" s="61"/>
      <c r="D215" s="61"/>
      <c r="E215" s="61"/>
      <c r="F215" s="61"/>
    </row>
    <row r="216" spans="2:6" ht="20.25" x14ac:dyDescent="0.2">
      <c r="B216" s="61" t="s">
        <v>170</v>
      </c>
      <c r="C216" s="61"/>
      <c r="D216" s="61"/>
      <c r="E216" s="61"/>
      <c r="F216" s="61"/>
    </row>
    <row r="217" spans="2:6" ht="37.5" customHeight="1" x14ac:dyDescent="0.2">
      <c r="B217" s="62" t="s">
        <v>171</v>
      </c>
      <c r="C217" s="62"/>
      <c r="D217" s="62"/>
      <c r="E217" s="62"/>
      <c r="F217" s="62"/>
    </row>
    <row r="218" spans="2:6" ht="20.25" x14ac:dyDescent="0.2">
      <c r="B218" s="61" t="s">
        <v>190</v>
      </c>
      <c r="C218" s="61"/>
      <c r="D218" s="61"/>
      <c r="E218" s="61"/>
      <c r="F218" s="61"/>
    </row>
    <row r="219" spans="2:6" ht="20.25" x14ac:dyDescent="0.2">
      <c r="B219" s="61" t="s">
        <v>191</v>
      </c>
      <c r="C219" s="61"/>
      <c r="D219" s="61"/>
      <c r="E219" s="61"/>
      <c r="F219" s="61"/>
    </row>
    <row r="220" spans="2:6" x14ac:dyDescent="0.2">
      <c r="B220" s="62" t="s">
        <v>192</v>
      </c>
      <c r="C220" s="62"/>
      <c r="D220" s="62"/>
      <c r="E220" s="62"/>
      <c r="F220" s="62"/>
    </row>
    <row r="221" spans="2:6" ht="30" customHeight="1" x14ac:dyDescent="0.2">
      <c r="B221" s="62" t="s">
        <v>193</v>
      </c>
      <c r="C221" s="62"/>
      <c r="D221" s="62"/>
      <c r="E221" s="62"/>
      <c r="F221" s="62"/>
    </row>
    <row r="222" spans="2:6" x14ac:dyDescent="0.2">
      <c r="B222" s="97" t="s">
        <v>194</v>
      </c>
      <c r="C222" s="97"/>
      <c r="D222" s="97"/>
      <c r="E222" s="97"/>
      <c r="F222" s="11" t="s">
        <v>195</v>
      </c>
    </row>
    <row r="223" spans="2:6" x14ac:dyDescent="0.2">
      <c r="B223" s="77"/>
      <c r="C223" s="77"/>
      <c r="D223" s="77"/>
      <c r="E223" s="77"/>
      <c r="F223" s="3"/>
    </row>
    <row r="224" spans="2:6" x14ac:dyDescent="0.2">
      <c r="B224" s="71" t="s">
        <v>196</v>
      </c>
      <c r="C224" s="71"/>
      <c r="D224" s="71"/>
      <c r="E224" s="71"/>
      <c r="F224" s="11" t="s">
        <v>195</v>
      </c>
    </row>
    <row r="225" spans="2:6" x14ac:dyDescent="0.2">
      <c r="B225" s="25"/>
      <c r="C225" s="3"/>
    </row>
    <row r="226" spans="2:6" x14ac:dyDescent="0.2">
      <c r="B226" s="97" t="s">
        <v>197</v>
      </c>
      <c r="C226" s="97"/>
      <c r="D226" s="97"/>
      <c r="E226" s="97"/>
      <c r="F226" s="97"/>
    </row>
    <row r="227" spans="2:6" x14ac:dyDescent="0.2">
      <c r="B227" s="66" t="s">
        <v>612</v>
      </c>
      <c r="C227" s="66"/>
      <c r="D227" s="66"/>
      <c r="E227" s="66"/>
      <c r="F227" s="12">
        <f>150*F2</f>
        <v>30093</v>
      </c>
    </row>
    <row r="228" spans="2:6" x14ac:dyDescent="0.2">
      <c r="B228" s="66" t="s">
        <v>613</v>
      </c>
      <c r="C228" s="66"/>
      <c r="D228" s="66"/>
      <c r="E228" s="66"/>
      <c r="F228" s="12">
        <f>250*F2</f>
        <v>50155</v>
      </c>
    </row>
    <row r="229" spans="2:6" x14ac:dyDescent="0.2">
      <c r="B229" s="66" t="s">
        <v>614</v>
      </c>
      <c r="C229" s="66"/>
      <c r="D229" s="66"/>
      <c r="E229" s="66"/>
      <c r="F229" s="12">
        <f>500*F2</f>
        <v>100310</v>
      </c>
    </row>
    <row r="230" spans="2:6" x14ac:dyDescent="0.2">
      <c r="B230" s="66" t="s">
        <v>615</v>
      </c>
      <c r="C230" s="66"/>
      <c r="D230" s="66"/>
      <c r="E230" s="66"/>
      <c r="F230" s="12">
        <f>50*F2</f>
        <v>10031</v>
      </c>
    </row>
    <row r="232" spans="2:6" ht="83.25" customHeight="1" x14ac:dyDescent="0.2">
      <c r="B232" s="99" t="s">
        <v>198</v>
      </c>
      <c r="C232" s="99"/>
      <c r="D232" s="26" t="s">
        <v>199</v>
      </c>
      <c r="E232" s="26" t="s">
        <v>200</v>
      </c>
      <c r="F232" s="26" t="s">
        <v>201</v>
      </c>
    </row>
    <row r="233" spans="2:6" ht="38.1" customHeight="1" x14ac:dyDescent="0.2">
      <c r="B233" s="73" t="s">
        <v>202</v>
      </c>
      <c r="C233" s="73"/>
      <c r="D233" s="27">
        <v>2E-3</v>
      </c>
      <c r="E233" s="27">
        <v>5.0000000000000001E-3</v>
      </c>
      <c r="F233" s="27">
        <v>6.0000000000000001E-3</v>
      </c>
    </row>
    <row r="234" spans="2:6" ht="38.1" customHeight="1" x14ac:dyDescent="0.2">
      <c r="B234" s="73" t="s">
        <v>203</v>
      </c>
      <c r="C234" s="73"/>
      <c r="D234" s="27">
        <v>4.0000000000000001E-3</v>
      </c>
      <c r="E234" s="13">
        <v>0.02</v>
      </c>
      <c r="F234" s="27">
        <v>3.7999999999999999E-2</v>
      </c>
    </row>
    <row r="236" spans="2:6" x14ac:dyDescent="0.2">
      <c r="B236" s="71" t="s">
        <v>204</v>
      </c>
      <c r="C236" s="71"/>
      <c r="D236" s="71"/>
      <c r="E236" s="71"/>
      <c r="F236" s="17" t="s">
        <v>205</v>
      </c>
    </row>
    <row r="237" spans="2:6" x14ac:dyDescent="0.2">
      <c r="B237" s="66" t="s">
        <v>206</v>
      </c>
      <c r="C237" s="66"/>
      <c r="D237" s="66"/>
      <c r="E237" s="66"/>
      <c r="F237" s="17" t="s">
        <v>207</v>
      </c>
    </row>
    <row r="238" spans="2:6" x14ac:dyDescent="0.2">
      <c r="B238" s="66" t="s">
        <v>208</v>
      </c>
      <c r="C238" s="66"/>
      <c r="D238" s="66"/>
      <c r="E238" s="66"/>
      <c r="F238" s="17" t="s">
        <v>209</v>
      </c>
    </row>
    <row r="239" spans="2:6" x14ac:dyDescent="0.2">
      <c r="B239" s="66" t="s">
        <v>210</v>
      </c>
      <c r="C239" s="66"/>
      <c r="D239" s="66"/>
      <c r="E239" s="66"/>
      <c r="F239" s="17" t="s">
        <v>211</v>
      </c>
    </row>
    <row r="240" spans="2:6" ht="34.5" customHeight="1" x14ac:dyDescent="0.2">
      <c r="B240" s="100" t="s">
        <v>212</v>
      </c>
      <c r="C240" s="100"/>
      <c r="D240" s="100"/>
      <c r="E240" s="100"/>
      <c r="F240" s="100"/>
    </row>
    <row r="241" spans="2:6" x14ac:dyDescent="0.2">
      <c r="B241" s="99" t="s">
        <v>213</v>
      </c>
      <c r="C241" s="99"/>
      <c r="D241" s="99"/>
      <c r="E241" s="99"/>
      <c r="F241" s="11" t="s">
        <v>205</v>
      </c>
    </row>
    <row r="242" spans="2:6" x14ac:dyDescent="0.2">
      <c r="B242" s="64" t="s">
        <v>214</v>
      </c>
      <c r="C242" s="64"/>
      <c r="D242" s="64"/>
      <c r="E242" s="64"/>
      <c r="F242" s="12">
        <f>2.5*F2</f>
        <v>501.55</v>
      </c>
    </row>
    <row r="243" spans="2:6" x14ac:dyDescent="0.2">
      <c r="B243" s="64" t="s">
        <v>215</v>
      </c>
      <c r="C243" s="64"/>
      <c r="D243" s="64"/>
      <c r="E243" s="64"/>
      <c r="F243" s="27">
        <v>1.4999999999999999E-2</v>
      </c>
    </row>
    <row r="244" spans="2:6" ht="34.5" customHeight="1" x14ac:dyDescent="0.2">
      <c r="B244" s="100" t="s">
        <v>216</v>
      </c>
      <c r="C244" s="100"/>
      <c r="D244" s="100"/>
      <c r="E244" s="100"/>
      <c r="F244" s="100"/>
    </row>
    <row r="245" spans="2:6" ht="20.25" x14ac:dyDescent="0.2">
      <c r="B245" s="61" t="s">
        <v>217</v>
      </c>
      <c r="C245" s="61"/>
      <c r="D245" s="61"/>
      <c r="E245" s="61"/>
      <c r="F245" s="61"/>
    </row>
    <row r="246" spans="2:6" ht="20.25" x14ac:dyDescent="0.2">
      <c r="B246" s="61" t="s">
        <v>218</v>
      </c>
      <c r="C246" s="61"/>
      <c r="D246" s="61"/>
      <c r="E246" s="61"/>
      <c r="F246" s="61"/>
    </row>
    <row r="248" spans="2:6" x14ac:dyDescent="0.2">
      <c r="B248" s="62" t="s">
        <v>219</v>
      </c>
      <c r="C248" s="62"/>
      <c r="D248" s="62"/>
      <c r="E248" s="62"/>
      <c r="F248" s="62"/>
    </row>
    <row r="249" spans="2:6" x14ac:dyDescent="0.2">
      <c r="B249" s="77"/>
      <c r="C249" s="77"/>
      <c r="D249" s="77"/>
      <c r="E249" s="77"/>
      <c r="F249" s="77"/>
    </row>
    <row r="250" spans="2:6" ht="24.75" customHeight="1" x14ac:dyDescent="0.2">
      <c r="B250" s="62" t="s">
        <v>220</v>
      </c>
      <c r="C250" s="62"/>
      <c r="D250" s="62"/>
      <c r="E250" s="62"/>
      <c r="F250" s="62"/>
    </row>
    <row r="251" spans="2:6" ht="72" customHeight="1" x14ac:dyDescent="0.2">
      <c r="B251" s="11">
        <v>1</v>
      </c>
      <c r="C251" s="64" t="s">
        <v>221</v>
      </c>
      <c r="D251" s="64"/>
      <c r="E251" s="101">
        <f>25 *F2</f>
        <v>5015.5</v>
      </c>
      <c r="F251" s="65"/>
    </row>
    <row r="252" spans="2:6" ht="43.5" customHeight="1" x14ac:dyDescent="0.2">
      <c r="B252" s="11">
        <v>2</v>
      </c>
      <c r="C252" s="64" t="s">
        <v>222</v>
      </c>
      <c r="D252" s="64"/>
      <c r="E252" s="101">
        <f>10 *F2</f>
        <v>2006.2</v>
      </c>
      <c r="F252" s="65"/>
    </row>
    <row r="253" spans="2:6" ht="43.5" customHeight="1" x14ac:dyDescent="0.2">
      <c r="B253" s="11">
        <v>3</v>
      </c>
      <c r="C253" s="64" t="s">
        <v>223</v>
      </c>
      <c r="D253" s="64"/>
      <c r="E253" s="101">
        <f>15 *F2</f>
        <v>3009.3</v>
      </c>
      <c r="F253" s="65"/>
    </row>
    <row r="254" spans="2:6" ht="29.25" customHeight="1" x14ac:dyDescent="0.2">
      <c r="B254" s="11">
        <v>4</v>
      </c>
      <c r="C254" s="64" t="s">
        <v>224</v>
      </c>
      <c r="D254" s="64"/>
      <c r="E254" s="101">
        <f>10 *F2</f>
        <v>2006.2</v>
      </c>
      <c r="F254" s="65"/>
    </row>
    <row r="255" spans="2:6" ht="43.5" customHeight="1" x14ac:dyDescent="0.2">
      <c r="B255" s="11">
        <v>5</v>
      </c>
      <c r="C255" s="64" t="s">
        <v>225</v>
      </c>
      <c r="D255" s="64"/>
      <c r="E255" s="101">
        <f>30 *F2</f>
        <v>6018.6</v>
      </c>
      <c r="F255" s="65"/>
    </row>
    <row r="256" spans="2:6" ht="29.25" customHeight="1" x14ac:dyDescent="0.2">
      <c r="B256" s="11">
        <v>6</v>
      </c>
      <c r="C256" s="64" t="s">
        <v>226</v>
      </c>
      <c r="D256" s="64"/>
      <c r="E256" s="101">
        <f>10 *F2</f>
        <v>2006.2</v>
      </c>
      <c r="F256" s="65"/>
    </row>
    <row r="257" spans="2:10" x14ac:dyDescent="0.2">
      <c r="B257" s="11">
        <v>7</v>
      </c>
      <c r="C257" s="64" t="s">
        <v>227</v>
      </c>
      <c r="D257" s="64"/>
      <c r="E257" s="101">
        <f>50 *F2</f>
        <v>10031</v>
      </c>
      <c r="F257" s="65"/>
    </row>
    <row r="258" spans="2:10" ht="29.25" customHeight="1" x14ac:dyDescent="0.2">
      <c r="B258" s="11">
        <v>8</v>
      </c>
      <c r="C258" s="64" t="s">
        <v>228</v>
      </c>
      <c r="D258" s="64"/>
      <c r="E258" s="101">
        <f>100 *F2</f>
        <v>20062</v>
      </c>
      <c r="F258" s="65"/>
    </row>
    <row r="259" spans="2:10" ht="15.75" customHeight="1" x14ac:dyDescent="0.2">
      <c r="B259" s="65"/>
      <c r="C259" s="65"/>
      <c r="D259" s="65"/>
      <c r="E259" s="11" t="s">
        <v>230</v>
      </c>
      <c r="F259" s="11" t="s">
        <v>181</v>
      </c>
    </row>
    <row r="260" spans="2:10" x14ac:dyDescent="0.2">
      <c r="B260" s="11">
        <v>9</v>
      </c>
      <c r="C260" s="64" t="s">
        <v>229</v>
      </c>
      <c r="D260" s="64"/>
      <c r="E260" s="12">
        <f>100*F2</f>
        <v>20062</v>
      </c>
      <c r="F260" s="12">
        <f>10000*F2</f>
        <v>2006200</v>
      </c>
    </row>
    <row r="262" spans="2:10" ht="20.25" x14ac:dyDescent="0.2">
      <c r="B262" s="61" t="s">
        <v>231</v>
      </c>
      <c r="C262" s="61"/>
      <c r="D262" s="61"/>
      <c r="E262" s="61"/>
      <c r="F262" s="61"/>
    </row>
    <row r="263" spans="2:10" ht="20.25" x14ac:dyDescent="0.2">
      <c r="B263" s="61" t="s">
        <v>232</v>
      </c>
      <c r="C263" s="61"/>
      <c r="D263" s="61"/>
      <c r="E263" s="61"/>
      <c r="F263" s="61"/>
    </row>
    <row r="264" spans="2:10" x14ac:dyDescent="0.2">
      <c r="B264" s="68"/>
      <c r="C264" s="68"/>
      <c r="D264" s="68"/>
      <c r="E264" s="68"/>
      <c r="F264" s="68"/>
    </row>
    <row r="265" spans="2:10" ht="44.25" customHeight="1" x14ac:dyDescent="0.2">
      <c r="B265" s="62" t="s">
        <v>233</v>
      </c>
      <c r="C265" s="62"/>
      <c r="D265" s="62"/>
      <c r="E265" s="62"/>
      <c r="F265" s="62"/>
    </row>
    <row r="266" spans="2:10" s="28" customFormat="1" ht="49.5" customHeight="1" x14ac:dyDescent="0.25">
      <c r="B266" s="102" t="s">
        <v>234</v>
      </c>
      <c r="C266" s="102"/>
      <c r="D266" s="102"/>
      <c r="E266" s="102"/>
      <c r="F266" s="102"/>
      <c r="J266" s="52"/>
    </row>
    <row r="267" spans="2:10" s="28" customFormat="1" ht="61.5" customHeight="1" x14ac:dyDescent="0.25">
      <c r="B267" s="102" t="s">
        <v>616</v>
      </c>
      <c r="C267" s="102"/>
      <c r="D267" s="102"/>
      <c r="E267" s="102"/>
      <c r="F267" s="102"/>
      <c r="J267" s="52"/>
    </row>
    <row r="268" spans="2:10" s="28" customFormat="1" ht="45.75" customHeight="1" x14ac:dyDescent="0.25">
      <c r="B268" s="102" t="s">
        <v>617</v>
      </c>
      <c r="C268" s="102"/>
      <c r="D268" s="102"/>
      <c r="E268" s="102"/>
      <c r="F268" s="102"/>
      <c r="J268" s="52"/>
    </row>
    <row r="269" spans="2:10" s="28" customFormat="1" ht="33.75" customHeight="1" x14ac:dyDescent="0.25">
      <c r="B269" s="102" t="s">
        <v>618</v>
      </c>
      <c r="C269" s="102"/>
      <c r="D269" s="102"/>
      <c r="E269" s="102"/>
      <c r="F269" s="102"/>
      <c r="J269" s="52"/>
    </row>
    <row r="270" spans="2:10" s="28" customFormat="1" ht="18" customHeight="1" x14ac:dyDescent="0.25">
      <c r="B270" s="29"/>
      <c r="C270" s="29"/>
      <c r="D270" s="29"/>
      <c r="E270" s="29"/>
      <c r="F270" s="30" t="s">
        <v>178</v>
      </c>
      <c r="J270" s="52"/>
    </row>
    <row r="271" spans="2:10" ht="15.75" customHeight="1" x14ac:dyDescent="0.2">
      <c r="B271" s="11" t="s">
        <v>130</v>
      </c>
      <c r="C271" s="64" t="s">
        <v>235</v>
      </c>
      <c r="D271" s="64"/>
      <c r="E271" s="64"/>
      <c r="F271" s="12">
        <f>25*F2</f>
        <v>5015.5</v>
      </c>
    </row>
    <row r="272" spans="2:10" ht="43.5" customHeight="1" x14ac:dyDescent="0.2">
      <c r="B272" s="11" t="s">
        <v>131</v>
      </c>
      <c r="C272" s="64" t="s">
        <v>236</v>
      </c>
      <c r="D272" s="64"/>
      <c r="E272" s="64"/>
      <c r="F272" s="12">
        <f>50*F2</f>
        <v>10031</v>
      </c>
    </row>
    <row r="273" spans="2:6" ht="29.25" customHeight="1" x14ac:dyDescent="0.2">
      <c r="B273" s="11" t="s">
        <v>132</v>
      </c>
      <c r="C273" s="64" t="s">
        <v>237</v>
      </c>
      <c r="D273" s="64"/>
      <c r="E273" s="64"/>
      <c r="F273" s="12">
        <f>25*F2</f>
        <v>5015.5</v>
      </c>
    </row>
    <row r="274" spans="2:6" ht="31.5" customHeight="1" x14ac:dyDescent="0.2">
      <c r="B274" s="103" t="s">
        <v>238</v>
      </c>
      <c r="C274" s="103"/>
      <c r="D274" s="103"/>
      <c r="E274" s="103"/>
      <c r="F274" s="103"/>
    </row>
    <row r="275" spans="2:6" ht="28.5" customHeight="1" x14ac:dyDescent="0.2">
      <c r="B275" s="104" t="s">
        <v>239</v>
      </c>
      <c r="C275" s="104"/>
      <c r="D275" s="104"/>
      <c r="E275" s="104"/>
      <c r="F275" s="104"/>
    </row>
    <row r="276" spans="2:6" ht="30" customHeight="1" x14ac:dyDescent="0.2">
      <c r="B276" s="104" t="s">
        <v>240</v>
      </c>
      <c r="C276" s="104"/>
      <c r="D276" s="104"/>
      <c r="E276" s="104"/>
      <c r="F276" s="104"/>
    </row>
    <row r="278" spans="2:6" ht="30" customHeight="1" x14ac:dyDescent="0.2">
      <c r="B278" s="68" t="s">
        <v>619</v>
      </c>
      <c r="C278" s="68"/>
      <c r="D278" s="68"/>
      <c r="E278" s="68"/>
      <c r="F278" s="31">
        <f>30*F2</f>
        <v>6018.6</v>
      </c>
    </row>
    <row r="279" spans="2:6" x14ac:dyDescent="0.2">
      <c r="B279" s="25"/>
      <c r="C279" s="25"/>
      <c r="D279" s="25"/>
      <c r="E279" s="25"/>
      <c r="F279" s="31"/>
    </row>
    <row r="280" spans="2:6" ht="42.75" customHeight="1" x14ac:dyDescent="0.2">
      <c r="B280" s="68" t="s">
        <v>620</v>
      </c>
      <c r="C280" s="68"/>
      <c r="D280" s="68"/>
      <c r="E280" s="68"/>
      <c r="F280" s="32">
        <f>250*F2</f>
        <v>50155</v>
      </c>
    </row>
    <row r="281" spans="2:6" x14ac:dyDescent="0.2">
      <c r="B281" s="105"/>
      <c r="C281" s="105"/>
      <c r="D281" s="105"/>
      <c r="E281" s="105"/>
    </row>
    <row r="282" spans="2:6" ht="30.75" customHeight="1" x14ac:dyDescent="0.2">
      <c r="B282" s="68" t="s">
        <v>241</v>
      </c>
      <c r="C282" s="68"/>
      <c r="D282" s="68"/>
      <c r="E282" s="68"/>
      <c r="F282" s="33">
        <f>10*F2</f>
        <v>2006.2</v>
      </c>
    </row>
    <row r="284" spans="2:6" x14ac:dyDescent="0.2">
      <c r="B284" s="62" t="s">
        <v>242</v>
      </c>
      <c r="C284" s="62"/>
      <c r="D284" s="62"/>
      <c r="E284" s="62"/>
      <c r="F284" s="62"/>
    </row>
    <row r="285" spans="2:6" ht="44.25" customHeight="1" x14ac:dyDescent="0.2">
      <c r="B285" s="62" t="s">
        <v>243</v>
      </c>
      <c r="C285" s="62"/>
      <c r="D285" s="62"/>
      <c r="E285" s="62"/>
      <c r="F285" s="62"/>
    </row>
    <row r="286" spans="2:6" x14ac:dyDescent="0.2">
      <c r="B286" s="68"/>
      <c r="C286" s="68"/>
      <c r="D286" s="68"/>
      <c r="E286" s="68"/>
      <c r="F286" s="68"/>
    </row>
    <row r="287" spans="2:6" x14ac:dyDescent="0.2">
      <c r="B287" s="62" t="s">
        <v>244</v>
      </c>
      <c r="C287" s="62"/>
      <c r="D287" s="62"/>
      <c r="E287" s="62"/>
      <c r="F287" s="62"/>
    </row>
    <row r="288" spans="2:6" ht="36" customHeight="1" x14ac:dyDescent="0.2">
      <c r="B288" s="62" t="s">
        <v>245</v>
      </c>
      <c r="C288" s="62"/>
      <c r="D288" s="62"/>
      <c r="E288" s="62"/>
      <c r="F288" s="62"/>
    </row>
    <row r="289" spans="2:6" x14ac:dyDescent="0.2">
      <c r="B289" s="106" t="s">
        <v>246</v>
      </c>
      <c r="C289" s="106"/>
      <c r="D289" s="106"/>
      <c r="E289" s="106"/>
      <c r="F289" s="17" t="s">
        <v>49</v>
      </c>
    </row>
    <row r="290" spans="2:6" x14ac:dyDescent="0.2">
      <c r="B290" s="66" t="s">
        <v>247</v>
      </c>
      <c r="C290" s="66"/>
      <c r="D290" s="66"/>
      <c r="E290" s="66"/>
      <c r="F290" s="34">
        <f>1*F2</f>
        <v>200.62</v>
      </c>
    </row>
    <row r="291" spans="2:6" x14ac:dyDescent="0.2">
      <c r="B291" s="66" t="s">
        <v>248</v>
      </c>
      <c r="C291" s="66"/>
      <c r="D291" s="66"/>
      <c r="E291" s="66"/>
      <c r="F291" s="34">
        <f>0.5*F2</f>
        <v>100.31</v>
      </c>
    </row>
    <row r="292" spans="2:6" x14ac:dyDescent="0.2">
      <c r="B292" s="66" t="s">
        <v>249</v>
      </c>
      <c r="C292" s="66"/>
      <c r="D292" s="66"/>
      <c r="E292" s="66"/>
      <c r="F292" s="34">
        <f>50*F2</f>
        <v>10031</v>
      </c>
    </row>
    <row r="293" spans="2:6" x14ac:dyDescent="0.2">
      <c r="B293" s="66" t="s">
        <v>250</v>
      </c>
      <c r="C293" s="66"/>
      <c r="D293" s="66"/>
      <c r="E293" s="66"/>
      <c r="F293" s="34">
        <f>20*F2</f>
        <v>4012.4</v>
      </c>
    </row>
    <row r="294" spans="2:6" x14ac:dyDescent="0.2">
      <c r="B294" s="66" t="s">
        <v>251</v>
      </c>
      <c r="C294" s="66"/>
      <c r="D294" s="66"/>
      <c r="E294" s="66"/>
      <c r="F294" s="34">
        <f>80*F2</f>
        <v>16049.6</v>
      </c>
    </row>
    <row r="295" spans="2:6" x14ac:dyDescent="0.2">
      <c r="B295" s="66" t="s">
        <v>252</v>
      </c>
      <c r="C295" s="66"/>
      <c r="D295" s="66"/>
      <c r="E295" s="66"/>
      <c r="F295" s="34">
        <f>10*F2</f>
        <v>2006.2</v>
      </c>
    </row>
    <row r="296" spans="2:6" x14ac:dyDescent="0.2">
      <c r="B296" s="66" t="s">
        <v>253</v>
      </c>
      <c r="C296" s="66"/>
      <c r="D296" s="66"/>
      <c r="E296" s="66"/>
      <c r="F296" s="34">
        <f>15*F2</f>
        <v>3009.3</v>
      </c>
    </row>
    <row r="298" spans="2:6" ht="13.5" customHeight="1" x14ac:dyDescent="0.2">
      <c r="B298" s="62" t="s">
        <v>254</v>
      </c>
      <c r="C298" s="62"/>
      <c r="D298" s="62"/>
      <c r="E298" s="62"/>
      <c r="F298" s="62"/>
    </row>
    <row r="299" spans="2:6" ht="48" customHeight="1" x14ac:dyDescent="0.2">
      <c r="B299" s="62" t="s">
        <v>255</v>
      </c>
      <c r="C299" s="62"/>
      <c r="D299" s="62"/>
      <c r="E299" s="62"/>
      <c r="F299" s="62"/>
    </row>
    <row r="300" spans="2:6" ht="13.5" customHeight="1" x14ac:dyDescent="0.2"/>
    <row r="301" spans="2:6" ht="18" customHeight="1" x14ac:dyDescent="0.2">
      <c r="B301" s="61" t="s">
        <v>256</v>
      </c>
      <c r="C301" s="61"/>
      <c r="D301" s="61"/>
      <c r="E301" s="61"/>
      <c r="F301" s="61"/>
    </row>
    <row r="302" spans="2:6" ht="18" customHeight="1" x14ac:dyDescent="0.2">
      <c r="B302" s="61" t="s">
        <v>257</v>
      </c>
      <c r="C302" s="61"/>
      <c r="D302" s="61"/>
      <c r="E302" s="61"/>
      <c r="F302" s="61"/>
    </row>
    <row r="303" spans="2:6" ht="13.5" customHeight="1" x14ac:dyDescent="0.2">
      <c r="B303" s="62" t="s">
        <v>163</v>
      </c>
      <c r="C303" s="62"/>
      <c r="D303" s="62"/>
      <c r="E303" s="62"/>
      <c r="F303" s="62"/>
    </row>
    <row r="304" spans="2:6" ht="33.75" customHeight="1" x14ac:dyDescent="0.2">
      <c r="B304" s="62" t="s">
        <v>258</v>
      </c>
      <c r="C304" s="62"/>
      <c r="D304" s="62"/>
      <c r="E304" s="62"/>
      <c r="F304" s="62"/>
    </row>
    <row r="305" spans="2:6" ht="17.25" customHeight="1" x14ac:dyDescent="0.2">
      <c r="B305" s="77" t="s">
        <v>259</v>
      </c>
      <c r="C305" s="77"/>
      <c r="D305" s="77"/>
      <c r="E305" s="77"/>
      <c r="F305" s="77"/>
    </row>
    <row r="306" spans="2:6" ht="13.5" customHeight="1" x14ac:dyDescent="0.2">
      <c r="B306" s="106" t="s">
        <v>260</v>
      </c>
      <c r="C306" s="106"/>
      <c r="D306" s="17" t="s">
        <v>261</v>
      </c>
      <c r="E306" s="17" t="s">
        <v>262</v>
      </c>
      <c r="F306" s="17" t="s">
        <v>263</v>
      </c>
    </row>
    <row r="307" spans="2:6" ht="13.5" customHeight="1" x14ac:dyDescent="0.2">
      <c r="B307" s="66">
        <v>2024</v>
      </c>
      <c r="C307" s="66"/>
      <c r="D307" s="56">
        <f>45*F2</f>
        <v>9027.9</v>
      </c>
      <c r="E307" s="56">
        <f>120*F2</f>
        <v>24074.400000000001</v>
      </c>
      <c r="F307" s="56">
        <f>250*F2</f>
        <v>50155</v>
      </c>
    </row>
    <row r="308" spans="2:6" ht="13.5" customHeight="1" x14ac:dyDescent="0.2">
      <c r="B308" s="66" t="s">
        <v>264</v>
      </c>
      <c r="C308" s="66"/>
      <c r="D308" s="56">
        <f>30*F2</f>
        <v>6018.6</v>
      </c>
      <c r="E308" s="56">
        <f>80*F2</f>
        <v>16049.6</v>
      </c>
      <c r="F308" s="56">
        <f>160*F2</f>
        <v>32099.200000000001</v>
      </c>
    </row>
    <row r="309" spans="2:6" ht="13.5" customHeight="1" x14ac:dyDescent="0.2">
      <c r="B309" s="66" t="s">
        <v>265</v>
      </c>
      <c r="C309" s="66"/>
      <c r="D309" s="56">
        <f>20*F2</f>
        <v>4012.4</v>
      </c>
      <c r="E309" s="56">
        <f>50*F2</f>
        <v>10031</v>
      </c>
      <c r="F309" s="56">
        <f>100*F2</f>
        <v>20062</v>
      </c>
    </row>
    <row r="310" spans="2:6" ht="20.25" customHeight="1" x14ac:dyDescent="0.2">
      <c r="B310" s="109" t="s">
        <v>266</v>
      </c>
      <c r="C310" s="109"/>
      <c r="D310" s="109"/>
      <c r="E310" s="109"/>
      <c r="F310" s="109"/>
    </row>
    <row r="311" spans="2:6" ht="29.25" customHeight="1" x14ac:dyDescent="0.2">
      <c r="B311" s="62" t="s">
        <v>267</v>
      </c>
      <c r="C311" s="62"/>
      <c r="D311" s="62"/>
      <c r="E311" s="62"/>
      <c r="F311" s="62"/>
    </row>
    <row r="312" spans="2:6" ht="13.5" customHeight="1" x14ac:dyDescent="0.2"/>
    <row r="313" spans="2:6" ht="17.25" customHeight="1" x14ac:dyDescent="0.2">
      <c r="B313" s="61" t="s">
        <v>275</v>
      </c>
      <c r="C313" s="61"/>
      <c r="D313" s="61"/>
      <c r="E313" s="61"/>
      <c r="F313" s="61"/>
    </row>
    <row r="314" spans="2:6" ht="17.25" customHeight="1" x14ac:dyDescent="0.2">
      <c r="B314" s="61" t="s">
        <v>276</v>
      </c>
      <c r="C314" s="61"/>
      <c r="D314" s="61"/>
      <c r="E314" s="61"/>
      <c r="F314" s="61"/>
    </row>
    <row r="315" spans="2:6" ht="13.5" customHeight="1" x14ac:dyDescent="0.2">
      <c r="B315" s="62" t="s">
        <v>192</v>
      </c>
      <c r="C315" s="62"/>
      <c r="D315" s="62"/>
      <c r="E315" s="62"/>
      <c r="F315" s="62"/>
    </row>
    <row r="316" spans="2:6" ht="13.5" customHeight="1" x14ac:dyDescent="0.2">
      <c r="B316" s="62" t="s">
        <v>277</v>
      </c>
      <c r="C316" s="62"/>
      <c r="D316" s="62"/>
      <c r="E316" s="62"/>
      <c r="F316" s="62"/>
    </row>
    <row r="317" spans="2:6" ht="13.5" customHeight="1" x14ac:dyDescent="0.2">
      <c r="B317" s="77"/>
      <c r="C317" s="77"/>
      <c r="D317" s="77"/>
      <c r="E317" s="77"/>
      <c r="F317" s="77"/>
    </row>
    <row r="318" spans="2:6" ht="13.5" customHeight="1" x14ac:dyDescent="0.2">
      <c r="B318" s="62" t="s">
        <v>278</v>
      </c>
      <c r="C318" s="62"/>
      <c r="D318" s="62"/>
      <c r="E318" s="62"/>
      <c r="F318" s="62"/>
    </row>
    <row r="319" spans="2:6" ht="13.5" customHeight="1" x14ac:dyDescent="0.2"/>
    <row r="320" spans="2:6" ht="13.5" customHeight="1" x14ac:dyDescent="0.2">
      <c r="B320" s="107" t="s">
        <v>268</v>
      </c>
      <c r="C320" s="108"/>
      <c r="D320" s="108"/>
      <c r="E320" s="108" t="s">
        <v>269</v>
      </c>
      <c r="F320" s="108"/>
    </row>
    <row r="321" spans="2:6" ht="45.75" customHeight="1" x14ac:dyDescent="0.2">
      <c r="B321" s="110" t="s">
        <v>270</v>
      </c>
      <c r="C321" s="111"/>
      <c r="D321" s="113" t="s">
        <v>271</v>
      </c>
      <c r="E321" s="114"/>
      <c r="F321" s="115"/>
    </row>
    <row r="322" spans="2:6" ht="45.75" customHeight="1" x14ac:dyDescent="0.2">
      <c r="B322" s="110" t="s">
        <v>272</v>
      </c>
      <c r="C322" s="111"/>
      <c r="D322" s="113" t="s">
        <v>273</v>
      </c>
      <c r="E322" s="114"/>
      <c r="F322" s="115"/>
    </row>
    <row r="323" spans="2:6" ht="18" customHeight="1" x14ac:dyDescent="0.2">
      <c r="B323" s="110" t="s">
        <v>274</v>
      </c>
      <c r="C323" s="111"/>
      <c r="D323" s="116" t="s">
        <v>195</v>
      </c>
      <c r="E323" s="117"/>
      <c r="F323" s="118"/>
    </row>
    <row r="324" spans="2:6" ht="18" customHeight="1" x14ac:dyDescent="0.2">
      <c r="B324" s="112"/>
      <c r="C324" s="112"/>
      <c r="D324" s="112"/>
      <c r="E324" s="112"/>
      <c r="F324" s="112"/>
    </row>
    <row r="325" spans="2:6" ht="48.75" customHeight="1" x14ac:dyDescent="0.2">
      <c r="B325" s="110" t="s">
        <v>279</v>
      </c>
      <c r="C325" s="111"/>
      <c r="D325" s="113" t="s">
        <v>280</v>
      </c>
      <c r="E325" s="114"/>
      <c r="F325" s="115"/>
    </row>
    <row r="326" spans="2:6" x14ac:dyDescent="0.2">
      <c r="B326" s="112"/>
      <c r="C326" s="112"/>
      <c r="D326" s="112"/>
      <c r="E326" s="112"/>
      <c r="F326" s="112"/>
    </row>
    <row r="327" spans="2:6" ht="41.25" customHeight="1" x14ac:dyDescent="0.2">
      <c r="B327" s="110" t="s">
        <v>281</v>
      </c>
      <c r="C327" s="111"/>
      <c r="D327" s="113" t="s">
        <v>282</v>
      </c>
      <c r="E327" s="114"/>
      <c r="F327" s="115"/>
    </row>
    <row r="329" spans="2:6" ht="28.5" customHeight="1" x14ac:dyDescent="0.2">
      <c r="B329" s="77" t="s">
        <v>283</v>
      </c>
      <c r="C329" s="77"/>
      <c r="D329" s="77"/>
      <c r="E329" s="77"/>
      <c r="F329" s="77"/>
    </row>
    <row r="331" spans="2:6" x14ac:dyDescent="0.2">
      <c r="B331" s="62" t="s">
        <v>284</v>
      </c>
      <c r="C331" s="62"/>
      <c r="D331" s="62"/>
      <c r="E331" s="62"/>
      <c r="F331" s="62"/>
    </row>
    <row r="332" spans="2:6" ht="85.5" customHeight="1" x14ac:dyDescent="0.2">
      <c r="B332" s="62" t="s">
        <v>285</v>
      </c>
      <c r="C332" s="62"/>
      <c r="D332" s="62"/>
      <c r="E332" s="62"/>
      <c r="F332" s="62"/>
    </row>
    <row r="333" spans="2:6" ht="61.5" customHeight="1" x14ac:dyDescent="0.2">
      <c r="B333" s="77" t="s">
        <v>286</v>
      </c>
      <c r="C333" s="77"/>
      <c r="D333" s="77"/>
      <c r="E333" s="77"/>
      <c r="F333" s="77"/>
    </row>
    <row r="334" spans="2:6" ht="49.5" customHeight="1" x14ac:dyDescent="0.2">
      <c r="B334" s="77" t="s">
        <v>287</v>
      </c>
      <c r="C334" s="77"/>
      <c r="D334" s="77"/>
      <c r="E334" s="77"/>
      <c r="F334" s="77"/>
    </row>
    <row r="336" spans="2:6" ht="20.25" x14ac:dyDescent="0.2">
      <c r="B336" s="61" t="s">
        <v>288</v>
      </c>
      <c r="C336" s="61"/>
      <c r="D336" s="61"/>
      <c r="E336" s="61"/>
      <c r="F336" s="61"/>
    </row>
    <row r="337" spans="2:10" ht="40.5" customHeight="1" x14ac:dyDescent="0.2">
      <c r="B337" s="74" t="s">
        <v>289</v>
      </c>
      <c r="C337" s="74"/>
      <c r="D337" s="74"/>
      <c r="E337" s="74"/>
      <c r="F337" s="74"/>
    </row>
    <row r="338" spans="2:10" x14ac:dyDescent="0.2">
      <c r="B338" s="77"/>
      <c r="C338" s="77"/>
      <c r="D338" s="77"/>
      <c r="E338" s="77"/>
      <c r="F338" s="77"/>
    </row>
    <row r="339" spans="2:10" s="28" customFormat="1" ht="19.5" customHeight="1" x14ac:dyDescent="0.25">
      <c r="B339" s="119" t="s">
        <v>290</v>
      </c>
      <c r="C339" s="119"/>
      <c r="D339" s="119"/>
      <c r="E339" s="119"/>
      <c r="F339" s="119"/>
      <c r="J339" s="52"/>
    </row>
    <row r="340" spans="2:10" s="28" customFormat="1" ht="75" customHeight="1" x14ac:dyDescent="0.25">
      <c r="B340" s="119" t="s">
        <v>291</v>
      </c>
      <c r="C340" s="119"/>
      <c r="D340" s="119"/>
      <c r="E340" s="119"/>
      <c r="F340" s="119"/>
      <c r="J340" s="52"/>
    </row>
    <row r="341" spans="2:10" x14ac:dyDescent="0.2">
      <c r="B341" s="97" t="s">
        <v>18</v>
      </c>
      <c r="C341" s="97"/>
      <c r="D341" s="97"/>
      <c r="E341" s="97"/>
      <c r="F341" s="17" t="s">
        <v>19</v>
      </c>
    </row>
    <row r="342" spans="2:10" x14ac:dyDescent="0.2">
      <c r="B342" s="66" t="s">
        <v>292</v>
      </c>
      <c r="C342" s="66"/>
      <c r="D342" s="66"/>
      <c r="E342" s="66"/>
      <c r="F342" s="10">
        <v>0.15</v>
      </c>
    </row>
    <row r="343" spans="2:10" x14ac:dyDescent="0.2">
      <c r="B343" s="66" t="s">
        <v>20</v>
      </c>
      <c r="C343" s="66"/>
      <c r="D343" s="66"/>
      <c r="E343" s="66"/>
      <c r="F343" s="10">
        <v>0.05</v>
      </c>
    </row>
    <row r="345" spans="2:10" ht="17.25" customHeight="1" x14ac:dyDescent="0.2">
      <c r="B345" s="62" t="s">
        <v>293</v>
      </c>
      <c r="C345" s="62"/>
      <c r="D345" s="62"/>
      <c r="E345" s="62"/>
      <c r="F345" s="62"/>
    </row>
    <row r="346" spans="2:10" ht="30.75" customHeight="1" x14ac:dyDescent="0.2">
      <c r="B346" s="62" t="s">
        <v>294</v>
      </c>
      <c r="C346" s="62"/>
      <c r="D346" s="62"/>
      <c r="E346" s="62"/>
      <c r="F346" s="62"/>
    </row>
    <row r="348" spans="2:10" ht="20.25" x14ac:dyDescent="0.2">
      <c r="B348" s="61" t="s">
        <v>295</v>
      </c>
      <c r="C348" s="61"/>
      <c r="D348" s="61"/>
      <c r="E348" s="61"/>
      <c r="F348" s="61"/>
    </row>
    <row r="349" spans="2:10" ht="20.25" x14ac:dyDescent="0.2">
      <c r="B349" s="61" t="s">
        <v>296</v>
      </c>
      <c r="C349" s="61"/>
      <c r="D349" s="61"/>
      <c r="E349" s="61"/>
      <c r="F349" s="61"/>
    </row>
    <row r="350" spans="2:10" ht="28.5" customHeight="1" x14ac:dyDescent="0.2">
      <c r="B350" s="62" t="s">
        <v>192</v>
      </c>
      <c r="C350" s="62"/>
      <c r="D350" s="62"/>
      <c r="E350" s="62"/>
      <c r="F350" s="62"/>
    </row>
    <row r="351" spans="2:10" ht="54" customHeight="1" x14ac:dyDescent="0.2">
      <c r="B351" s="62" t="s">
        <v>297</v>
      </c>
      <c r="C351" s="62"/>
      <c r="D351" s="62"/>
      <c r="E351" s="62"/>
      <c r="F351" s="62"/>
    </row>
    <row r="352" spans="2:10" x14ac:dyDescent="0.2">
      <c r="B352" s="25"/>
      <c r="C352" s="3"/>
      <c r="D352" s="3"/>
    </row>
    <row r="353" spans="2:6" ht="32.25" customHeight="1" x14ac:dyDescent="0.2">
      <c r="B353" s="120" t="s">
        <v>311</v>
      </c>
      <c r="C353" s="120"/>
      <c r="D353" s="120"/>
      <c r="E353" s="120"/>
      <c r="F353" s="19">
        <f>15*F2</f>
        <v>3009.3</v>
      </c>
    </row>
    <row r="354" spans="2:6" x14ac:dyDescent="0.2">
      <c r="B354" s="35"/>
      <c r="C354" s="3"/>
      <c r="D354" s="3"/>
    </row>
    <row r="355" spans="2:6" ht="32.25" customHeight="1" x14ac:dyDescent="0.2">
      <c r="B355" s="68" t="s">
        <v>298</v>
      </c>
      <c r="C355" s="68"/>
      <c r="D355" s="68"/>
      <c r="E355" s="68"/>
      <c r="F355" s="68"/>
    </row>
    <row r="356" spans="2:6" x14ac:dyDescent="0.2">
      <c r="B356" s="35"/>
      <c r="C356" s="3"/>
      <c r="D356" s="3"/>
    </row>
    <row r="357" spans="2:6" x14ac:dyDescent="0.2">
      <c r="B357" s="71" t="s">
        <v>621</v>
      </c>
      <c r="C357" s="71"/>
      <c r="D357" s="71"/>
      <c r="E357" s="71"/>
      <c r="F357" s="17" t="s">
        <v>299</v>
      </c>
    </row>
    <row r="358" spans="2:6" x14ac:dyDescent="0.2">
      <c r="B358" s="66" t="s">
        <v>300</v>
      </c>
      <c r="C358" s="66"/>
      <c r="D358" s="66"/>
      <c r="E358" s="66"/>
      <c r="F358" s="34">
        <f>15*F2</f>
        <v>3009.3</v>
      </c>
    </row>
    <row r="359" spans="2:6" x14ac:dyDescent="0.2">
      <c r="B359" s="66" t="s">
        <v>301</v>
      </c>
      <c r="C359" s="66"/>
      <c r="D359" s="66"/>
      <c r="E359" s="66"/>
      <c r="F359" s="34">
        <f>25*F2</f>
        <v>5015.5</v>
      </c>
    </row>
    <row r="360" spans="2:6" x14ac:dyDescent="0.2">
      <c r="B360" s="35"/>
      <c r="C360" s="3"/>
      <c r="D360" s="3"/>
    </row>
    <row r="361" spans="2:6" x14ac:dyDescent="0.2">
      <c r="B361" s="71" t="s">
        <v>622</v>
      </c>
      <c r="C361" s="71"/>
      <c r="D361" s="71"/>
      <c r="E361" s="17" t="s">
        <v>302</v>
      </c>
      <c r="F361" s="17" t="s">
        <v>303</v>
      </c>
    </row>
    <row r="362" spans="2:6" x14ac:dyDescent="0.2">
      <c r="B362" s="66" t="s">
        <v>304</v>
      </c>
      <c r="C362" s="66"/>
      <c r="D362" s="66"/>
      <c r="E362" s="34">
        <f>25*F2</f>
        <v>5015.5</v>
      </c>
      <c r="F362" s="34">
        <f>35*F2</f>
        <v>7021.7</v>
      </c>
    </row>
    <row r="363" spans="2:6" x14ac:dyDescent="0.2">
      <c r="B363" s="77"/>
      <c r="C363" s="77"/>
      <c r="D363" s="77"/>
      <c r="E363" s="3"/>
      <c r="F363" s="3"/>
    </row>
    <row r="364" spans="2:6" x14ac:dyDescent="0.2">
      <c r="B364" s="71" t="s">
        <v>623</v>
      </c>
      <c r="C364" s="71"/>
      <c r="D364" s="71"/>
      <c r="E364" s="17" t="s">
        <v>305</v>
      </c>
      <c r="F364" s="17" t="s">
        <v>306</v>
      </c>
    </row>
    <row r="365" spans="2:6" x14ac:dyDescent="0.2">
      <c r="B365" s="66" t="s">
        <v>307</v>
      </c>
      <c r="C365" s="66"/>
      <c r="D365" s="66"/>
      <c r="E365" s="34">
        <f>150*F2</f>
        <v>30093</v>
      </c>
      <c r="F365" s="34">
        <f>250*F2</f>
        <v>50155</v>
      </c>
    </row>
    <row r="366" spans="2:6" x14ac:dyDescent="0.2">
      <c r="B366" s="66" t="s">
        <v>308</v>
      </c>
      <c r="C366" s="66"/>
      <c r="D366" s="66"/>
      <c r="E366" s="34">
        <f>150*F2</f>
        <v>30093</v>
      </c>
      <c r="F366" s="34">
        <f>250*F2</f>
        <v>50155</v>
      </c>
    </row>
    <row r="367" spans="2:6" x14ac:dyDescent="0.2">
      <c r="B367" s="25"/>
      <c r="C367" s="3"/>
      <c r="D367" s="3"/>
    </row>
    <row r="368" spans="2:6" x14ac:dyDescent="0.2">
      <c r="B368" s="71" t="s">
        <v>624</v>
      </c>
      <c r="C368" s="71"/>
      <c r="D368" s="71"/>
      <c r="E368" s="71"/>
      <c r="F368" s="34">
        <f>100*F2</f>
        <v>20062</v>
      </c>
    </row>
    <row r="369" spans="2:6" x14ac:dyDescent="0.2">
      <c r="B369" s="25"/>
      <c r="C369" s="3"/>
      <c r="D369" s="3"/>
    </row>
    <row r="370" spans="2:6" x14ac:dyDescent="0.2">
      <c r="B370" s="62" t="s">
        <v>309</v>
      </c>
      <c r="C370" s="62"/>
      <c r="D370" s="62"/>
      <c r="E370" s="62"/>
      <c r="F370" s="62"/>
    </row>
    <row r="371" spans="2:6" ht="50.25" customHeight="1" x14ac:dyDescent="0.2">
      <c r="B371" s="77" t="s">
        <v>310</v>
      </c>
      <c r="C371" s="77"/>
      <c r="D371" s="77"/>
      <c r="E371" s="77"/>
      <c r="F371" s="77"/>
    </row>
    <row r="372" spans="2:6" x14ac:dyDescent="0.2">
      <c r="B372" s="35"/>
      <c r="C372" s="3"/>
      <c r="D372" s="3"/>
    </row>
    <row r="373" spans="2:6" ht="20.25" x14ac:dyDescent="0.2">
      <c r="B373" s="61" t="s">
        <v>312</v>
      </c>
      <c r="C373" s="61"/>
      <c r="D373" s="61"/>
      <c r="E373" s="61"/>
      <c r="F373" s="61"/>
    </row>
    <row r="374" spans="2:6" ht="20.25" x14ac:dyDescent="0.2">
      <c r="B374" s="61" t="s">
        <v>313</v>
      </c>
      <c r="C374" s="61"/>
      <c r="D374" s="61"/>
      <c r="E374" s="61"/>
      <c r="F374" s="61"/>
    </row>
    <row r="375" spans="2:6" ht="15" customHeight="1" x14ac:dyDescent="0.2">
      <c r="B375" s="121"/>
      <c r="C375" s="121"/>
      <c r="D375" s="121"/>
      <c r="E375" s="121"/>
      <c r="F375" s="121"/>
    </row>
    <row r="376" spans="2:6" x14ac:dyDescent="0.2">
      <c r="B376" s="68" t="s">
        <v>314</v>
      </c>
      <c r="C376" s="68"/>
      <c r="D376" s="68"/>
      <c r="E376" s="68"/>
      <c r="F376" s="68"/>
    </row>
    <row r="377" spans="2:6" ht="37.5" customHeight="1" x14ac:dyDescent="0.2">
      <c r="B377" s="62" t="s">
        <v>315</v>
      </c>
      <c r="C377" s="62"/>
      <c r="D377" s="62"/>
      <c r="E377" s="62"/>
      <c r="F377" s="62"/>
    </row>
    <row r="378" spans="2:6" ht="15.75" x14ac:dyDescent="0.2">
      <c r="B378" s="122"/>
      <c r="C378" s="122"/>
      <c r="D378" s="122"/>
      <c r="E378" s="122"/>
      <c r="F378" s="122"/>
    </row>
    <row r="379" spans="2:6" x14ac:dyDescent="0.2">
      <c r="B379" s="62" t="s">
        <v>316</v>
      </c>
      <c r="C379" s="62"/>
      <c r="D379" s="62"/>
      <c r="E379" s="62"/>
      <c r="F379" s="62"/>
    </row>
    <row r="380" spans="2:6" x14ac:dyDescent="0.2">
      <c r="B380" s="65" t="s">
        <v>317</v>
      </c>
      <c r="C380" s="65"/>
      <c r="D380" s="65"/>
      <c r="E380" s="65"/>
      <c r="F380" s="11" t="s">
        <v>318</v>
      </c>
    </row>
    <row r="381" spans="2:6" x14ac:dyDescent="0.2">
      <c r="B381" s="64" t="s">
        <v>319</v>
      </c>
      <c r="C381" s="64"/>
      <c r="D381" s="64"/>
      <c r="E381" s="64"/>
      <c r="F381" s="12">
        <f>30*F2</f>
        <v>6018.6</v>
      </c>
    </row>
    <row r="382" spans="2:6" x14ac:dyDescent="0.2">
      <c r="B382" s="64" t="s">
        <v>320</v>
      </c>
      <c r="C382" s="64"/>
      <c r="D382" s="64"/>
      <c r="E382" s="64"/>
      <c r="F382" s="12">
        <f>36*F2</f>
        <v>7222.32</v>
      </c>
    </row>
    <row r="383" spans="2:6" x14ac:dyDescent="0.2">
      <c r="B383" s="64" t="s">
        <v>70</v>
      </c>
      <c r="C383" s="64"/>
      <c r="D383" s="64"/>
      <c r="E383" s="64"/>
      <c r="F383" s="12">
        <f>50*F2</f>
        <v>10031</v>
      </c>
    </row>
    <row r="384" spans="2:6" x14ac:dyDescent="0.2">
      <c r="B384" s="64" t="s">
        <v>321</v>
      </c>
      <c r="C384" s="64"/>
      <c r="D384" s="64"/>
      <c r="E384" s="64"/>
      <c r="F384" s="12">
        <f>150*F2</f>
        <v>30093</v>
      </c>
    </row>
    <row r="385" spans="2:6" x14ac:dyDescent="0.2">
      <c r="B385" s="25"/>
      <c r="C385" s="3"/>
      <c r="D385" s="3"/>
    </row>
    <row r="386" spans="2:6" x14ac:dyDescent="0.2">
      <c r="B386" s="68" t="s">
        <v>322</v>
      </c>
      <c r="C386" s="68"/>
      <c r="D386" s="68"/>
      <c r="E386" s="68"/>
      <c r="F386" s="68"/>
    </row>
    <row r="387" spans="2:6" ht="41.25" customHeight="1" x14ac:dyDescent="0.2">
      <c r="B387" s="62" t="s">
        <v>323</v>
      </c>
      <c r="C387" s="62"/>
      <c r="D387" s="62"/>
      <c r="E387" s="62"/>
      <c r="F387" s="62"/>
    </row>
    <row r="388" spans="2:6" x14ac:dyDescent="0.2">
      <c r="B388" s="65" t="s">
        <v>317</v>
      </c>
      <c r="C388" s="65"/>
      <c r="D388" s="65"/>
      <c r="E388" s="65"/>
      <c r="F388" s="11" t="s">
        <v>324</v>
      </c>
    </row>
    <row r="389" spans="2:6" x14ac:dyDescent="0.2">
      <c r="B389" s="64" t="s">
        <v>319</v>
      </c>
      <c r="C389" s="64"/>
      <c r="D389" s="64"/>
      <c r="E389" s="64"/>
      <c r="F389" s="12">
        <f>25*F2</f>
        <v>5015.5</v>
      </c>
    </row>
    <row r="390" spans="2:6" x14ac:dyDescent="0.2">
      <c r="B390" s="64" t="s">
        <v>325</v>
      </c>
      <c r="C390" s="64"/>
      <c r="D390" s="64"/>
      <c r="E390" s="64"/>
      <c r="F390" s="12">
        <f>28*F2</f>
        <v>5617.3600000000006</v>
      </c>
    </row>
    <row r="391" spans="2:6" x14ac:dyDescent="0.2">
      <c r="B391" s="64" t="s">
        <v>70</v>
      </c>
      <c r="C391" s="64"/>
      <c r="D391" s="64"/>
      <c r="E391" s="64"/>
      <c r="F391" s="12">
        <f>40*F2</f>
        <v>8024.8</v>
      </c>
    </row>
    <row r="392" spans="2:6" x14ac:dyDescent="0.2">
      <c r="B392" s="64" t="s">
        <v>326</v>
      </c>
      <c r="C392" s="64"/>
      <c r="D392" s="64"/>
      <c r="E392" s="64"/>
      <c r="F392" s="12">
        <f>100*F2</f>
        <v>20062</v>
      </c>
    </row>
    <row r="393" spans="2:6" x14ac:dyDescent="0.2">
      <c r="B393" s="35"/>
      <c r="C393" s="3"/>
      <c r="D393" s="3"/>
    </row>
    <row r="394" spans="2:6" x14ac:dyDescent="0.2">
      <c r="B394" s="62" t="s">
        <v>327</v>
      </c>
      <c r="C394" s="62"/>
      <c r="D394" s="62"/>
      <c r="E394" s="62"/>
      <c r="F394" s="62"/>
    </row>
    <row r="395" spans="2:6" ht="42" customHeight="1" x14ac:dyDescent="0.2">
      <c r="B395" s="77" t="s">
        <v>328</v>
      </c>
      <c r="C395" s="77"/>
      <c r="D395" s="77"/>
      <c r="E395" s="77"/>
      <c r="F395" s="77"/>
    </row>
    <row r="396" spans="2:6" ht="16.5" customHeight="1" x14ac:dyDescent="0.2">
      <c r="B396" s="65" t="s">
        <v>329</v>
      </c>
      <c r="C396" s="65"/>
      <c r="D396" s="65"/>
      <c r="E396" s="65"/>
      <c r="F396" s="11" t="s">
        <v>330</v>
      </c>
    </row>
    <row r="397" spans="2:6" ht="16.5" customHeight="1" x14ac:dyDescent="0.2">
      <c r="B397" s="99" t="s">
        <v>331</v>
      </c>
      <c r="C397" s="99"/>
      <c r="D397" s="99"/>
      <c r="E397" s="99"/>
      <c r="F397" s="99"/>
    </row>
    <row r="398" spans="2:6" ht="16.5" customHeight="1" x14ac:dyDescent="0.2">
      <c r="B398" s="64" t="s">
        <v>332</v>
      </c>
      <c r="C398" s="64"/>
      <c r="D398" s="64"/>
      <c r="E398" s="64"/>
      <c r="F398" s="12">
        <f>1000*F2</f>
        <v>200620</v>
      </c>
    </row>
    <row r="399" spans="2:6" ht="16.5" customHeight="1" x14ac:dyDescent="0.2">
      <c r="B399" s="64" t="s">
        <v>333</v>
      </c>
      <c r="C399" s="64"/>
      <c r="D399" s="64"/>
      <c r="E399" s="64"/>
      <c r="F399" s="12">
        <f>600*F2</f>
        <v>120372</v>
      </c>
    </row>
    <row r="400" spans="2:6" ht="16.5" customHeight="1" x14ac:dyDescent="0.2">
      <c r="B400" s="64" t="s">
        <v>334</v>
      </c>
      <c r="C400" s="64"/>
      <c r="D400" s="64"/>
      <c r="E400" s="64"/>
      <c r="F400" s="12">
        <f>1400*F2</f>
        <v>280868</v>
      </c>
    </row>
    <row r="401" spans="2:6" ht="16.5" customHeight="1" x14ac:dyDescent="0.2">
      <c r="B401" s="64" t="s">
        <v>335</v>
      </c>
      <c r="C401" s="64"/>
      <c r="D401" s="64"/>
      <c r="E401" s="64"/>
      <c r="F401" s="12">
        <f>1000*F2</f>
        <v>200620</v>
      </c>
    </row>
    <row r="402" spans="2:6" ht="16.5" customHeight="1" x14ac:dyDescent="0.2">
      <c r="B402" s="64" t="s">
        <v>336</v>
      </c>
      <c r="C402" s="64"/>
      <c r="D402" s="64"/>
      <c r="E402" s="64"/>
      <c r="F402" s="12">
        <f>1200*F2</f>
        <v>240744</v>
      </c>
    </row>
    <row r="403" spans="2:6" ht="16.5" customHeight="1" x14ac:dyDescent="0.2">
      <c r="B403" s="99" t="s">
        <v>337</v>
      </c>
      <c r="C403" s="99"/>
      <c r="D403" s="99"/>
      <c r="E403" s="99"/>
      <c r="F403" s="99"/>
    </row>
    <row r="404" spans="2:6" ht="16.5" customHeight="1" x14ac:dyDescent="0.2">
      <c r="B404" s="64" t="s">
        <v>338</v>
      </c>
      <c r="C404" s="64"/>
      <c r="D404" s="64"/>
      <c r="E404" s="64"/>
      <c r="F404" s="12">
        <f>45*F2</f>
        <v>9027.9</v>
      </c>
    </row>
    <row r="405" spans="2:6" ht="16.5" customHeight="1" x14ac:dyDescent="0.2">
      <c r="B405" s="64" t="s">
        <v>339</v>
      </c>
      <c r="C405" s="64"/>
      <c r="D405" s="64"/>
      <c r="E405" s="64"/>
      <c r="F405" s="12">
        <f>50*F2</f>
        <v>10031</v>
      </c>
    </row>
    <row r="406" spans="2:6" ht="16.5" customHeight="1" x14ac:dyDescent="0.2">
      <c r="B406" s="64" t="s">
        <v>340</v>
      </c>
      <c r="C406" s="64"/>
      <c r="D406" s="64"/>
      <c r="E406" s="64"/>
      <c r="F406" s="12">
        <f>60*F2</f>
        <v>12037.2</v>
      </c>
    </row>
    <row r="407" spans="2:6" ht="16.5" customHeight="1" x14ac:dyDescent="0.2">
      <c r="B407" s="64" t="s">
        <v>341</v>
      </c>
      <c r="C407" s="64"/>
      <c r="D407" s="64"/>
      <c r="E407" s="64"/>
      <c r="F407" s="12">
        <f>70*F2</f>
        <v>14043.4</v>
      </c>
    </row>
    <row r="408" spans="2:6" ht="16.5" customHeight="1" x14ac:dyDescent="0.2">
      <c r="B408" s="64" t="s">
        <v>342</v>
      </c>
      <c r="C408" s="64"/>
      <c r="D408" s="64"/>
      <c r="E408" s="64"/>
      <c r="F408" s="12">
        <f>80*F2</f>
        <v>16049.6</v>
      </c>
    </row>
    <row r="409" spans="2:6" ht="16.5" customHeight="1" x14ac:dyDescent="0.2">
      <c r="B409" s="64" t="s">
        <v>343</v>
      </c>
      <c r="C409" s="64"/>
      <c r="D409" s="64"/>
      <c r="E409" s="64"/>
      <c r="F409" s="12">
        <f>100*F2</f>
        <v>20062</v>
      </c>
    </row>
    <row r="410" spans="2:6" x14ac:dyDescent="0.2">
      <c r="B410" s="35"/>
      <c r="C410" s="3"/>
      <c r="D410" s="3"/>
    </row>
    <row r="411" spans="2:6" ht="14.25" customHeight="1" x14ac:dyDescent="0.2">
      <c r="B411" s="62" t="s">
        <v>344</v>
      </c>
      <c r="C411" s="62"/>
      <c r="D411" s="62"/>
      <c r="E411" s="62"/>
      <c r="F411" s="62"/>
    </row>
    <row r="412" spans="2:6" ht="30" customHeight="1" x14ac:dyDescent="0.2">
      <c r="B412" s="77" t="s">
        <v>345</v>
      </c>
      <c r="C412" s="77"/>
      <c r="D412" s="77"/>
      <c r="E412" s="77"/>
      <c r="F412" s="77"/>
    </row>
    <row r="413" spans="2:6" x14ac:dyDescent="0.2">
      <c r="B413" s="71" t="s">
        <v>18</v>
      </c>
      <c r="C413" s="71"/>
      <c r="D413" s="71"/>
      <c r="E413" s="71"/>
      <c r="F413" s="17" t="s">
        <v>19</v>
      </c>
    </row>
    <row r="414" spans="2:6" x14ac:dyDescent="0.2">
      <c r="B414" s="66" t="s">
        <v>20</v>
      </c>
      <c r="C414" s="66"/>
      <c r="D414" s="66"/>
      <c r="E414" s="66"/>
      <c r="F414" s="10">
        <v>0.05</v>
      </c>
    </row>
    <row r="415" spans="2:6" x14ac:dyDescent="0.2">
      <c r="B415" s="66" t="s">
        <v>292</v>
      </c>
      <c r="C415" s="66"/>
      <c r="D415" s="66"/>
      <c r="E415" s="66"/>
      <c r="F415" s="10">
        <v>0.1</v>
      </c>
    </row>
    <row r="416" spans="2:6" x14ac:dyDescent="0.2">
      <c r="B416" s="25"/>
      <c r="C416" s="3"/>
      <c r="D416" s="3"/>
    </row>
    <row r="417" spans="2:6" ht="42" customHeight="1" x14ac:dyDescent="0.2">
      <c r="B417" s="62" t="s">
        <v>346</v>
      </c>
      <c r="C417" s="62"/>
      <c r="D417" s="62"/>
      <c r="E417" s="62"/>
      <c r="F417" s="62"/>
    </row>
    <row r="418" spans="2:6" ht="37.5" customHeight="1" x14ac:dyDescent="0.2">
      <c r="B418" s="104" t="s">
        <v>425</v>
      </c>
      <c r="C418" s="104"/>
      <c r="D418" s="104"/>
      <c r="E418" s="104"/>
      <c r="F418" s="19">
        <f>5*F2</f>
        <v>1003.1</v>
      </c>
    </row>
    <row r="419" spans="2:6" ht="15" customHeight="1" x14ac:dyDescent="0.2">
      <c r="B419" s="68"/>
      <c r="C419" s="68"/>
      <c r="D419" s="68"/>
      <c r="E419" s="68"/>
      <c r="F419" s="68"/>
    </row>
    <row r="420" spans="2:6" x14ac:dyDescent="0.2">
      <c r="B420" s="62" t="s">
        <v>347</v>
      </c>
      <c r="C420" s="62"/>
      <c r="D420" s="62"/>
      <c r="E420" s="62"/>
      <c r="F420" s="62"/>
    </row>
    <row r="421" spans="2:6" x14ac:dyDescent="0.2">
      <c r="B421" s="68" t="s">
        <v>348</v>
      </c>
      <c r="C421" s="68"/>
      <c r="D421" s="68"/>
      <c r="E421" s="68"/>
      <c r="F421" s="68"/>
    </row>
    <row r="422" spans="2:6" ht="36.75" customHeight="1" x14ac:dyDescent="0.2">
      <c r="B422" s="77" t="s">
        <v>349</v>
      </c>
      <c r="C422" s="77"/>
      <c r="D422" s="77"/>
      <c r="E422" s="77"/>
      <c r="F422" s="77"/>
    </row>
    <row r="423" spans="2:6" ht="52.5" customHeight="1" x14ac:dyDescent="0.2">
      <c r="B423" s="68" t="s">
        <v>350</v>
      </c>
      <c r="C423" s="68"/>
      <c r="D423" s="68"/>
      <c r="E423" s="68"/>
      <c r="F423" s="68"/>
    </row>
    <row r="424" spans="2:6" ht="20.25" x14ac:dyDescent="0.2">
      <c r="B424" s="36"/>
      <c r="C424" s="3"/>
      <c r="D424" s="3"/>
    </row>
    <row r="425" spans="2:6" ht="20.25" x14ac:dyDescent="0.2">
      <c r="B425" s="61" t="s">
        <v>351</v>
      </c>
      <c r="C425" s="61"/>
      <c r="D425" s="61"/>
      <c r="E425" s="61"/>
      <c r="F425" s="61"/>
    </row>
    <row r="426" spans="2:6" ht="20.25" x14ac:dyDescent="0.2">
      <c r="B426" s="61" t="s">
        <v>352</v>
      </c>
      <c r="C426" s="61"/>
      <c r="D426" s="61"/>
      <c r="E426" s="61"/>
      <c r="F426" s="61"/>
    </row>
    <row r="427" spans="2:6" ht="64.5" customHeight="1" x14ac:dyDescent="0.2">
      <c r="B427" s="62" t="s">
        <v>353</v>
      </c>
      <c r="C427" s="62"/>
      <c r="D427" s="62"/>
      <c r="E427" s="62"/>
      <c r="F427" s="62"/>
    </row>
    <row r="428" spans="2:6" x14ac:dyDescent="0.2">
      <c r="B428" s="62" t="s">
        <v>354</v>
      </c>
      <c r="C428" s="62"/>
      <c r="D428" s="62"/>
      <c r="E428" s="62"/>
      <c r="F428" s="62"/>
    </row>
    <row r="429" spans="2:6" ht="39.75" customHeight="1" x14ac:dyDescent="0.2">
      <c r="B429" s="77" t="s">
        <v>355</v>
      </c>
      <c r="C429" s="77"/>
      <c r="D429" s="77"/>
      <c r="E429" s="77"/>
      <c r="F429" s="77"/>
    </row>
    <row r="430" spans="2:6" x14ac:dyDescent="0.2">
      <c r="B430" s="62" t="s">
        <v>356</v>
      </c>
      <c r="C430" s="62"/>
      <c r="D430" s="62"/>
      <c r="E430" s="62"/>
      <c r="F430" s="62"/>
    </row>
    <row r="431" spans="2:6" ht="41.25" customHeight="1" x14ac:dyDescent="0.2">
      <c r="B431" s="77" t="s">
        <v>357</v>
      </c>
      <c r="C431" s="77"/>
      <c r="D431" s="77"/>
      <c r="E431" s="77"/>
      <c r="F431" s="77"/>
    </row>
    <row r="432" spans="2:6" ht="20.25" x14ac:dyDescent="0.2">
      <c r="B432" s="37"/>
      <c r="C432" s="3"/>
      <c r="D432" s="3"/>
    </row>
    <row r="433" spans="2:6" ht="20.25" x14ac:dyDescent="0.2">
      <c r="B433" s="123" t="s">
        <v>358</v>
      </c>
      <c r="C433" s="123"/>
      <c r="D433" s="123"/>
      <c r="E433" s="123"/>
      <c r="F433" s="123"/>
    </row>
    <row r="434" spans="2:6" ht="20.25" x14ac:dyDescent="0.2">
      <c r="B434" s="123" t="s">
        <v>359</v>
      </c>
      <c r="C434" s="123"/>
      <c r="D434" s="123"/>
      <c r="E434" s="123"/>
      <c r="F434" s="123"/>
    </row>
    <row r="435" spans="2:6" ht="15" customHeight="1" x14ac:dyDescent="0.2">
      <c r="B435" s="124"/>
      <c r="C435" s="124"/>
      <c r="D435" s="124"/>
      <c r="E435" s="124"/>
      <c r="F435" s="124"/>
    </row>
    <row r="436" spans="2:6" ht="76.5" customHeight="1" x14ac:dyDescent="0.2">
      <c r="B436" s="119" t="s">
        <v>360</v>
      </c>
      <c r="C436" s="119"/>
      <c r="D436" s="119"/>
      <c r="E436" s="119"/>
      <c r="F436" s="119"/>
    </row>
    <row r="437" spans="2:6" x14ac:dyDescent="0.2">
      <c r="B437" s="38"/>
      <c r="C437" s="3"/>
      <c r="D437" s="3"/>
    </row>
    <row r="438" spans="2:6" ht="20.25" x14ac:dyDescent="0.2">
      <c r="B438" s="61" t="s">
        <v>361</v>
      </c>
      <c r="C438" s="61"/>
      <c r="D438" s="61"/>
      <c r="E438" s="61"/>
      <c r="F438" s="61"/>
    </row>
    <row r="439" spans="2:6" ht="20.25" x14ac:dyDescent="0.2">
      <c r="B439" s="61" t="s">
        <v>362</v>
      </c>
      <c r="C439" s="61"/>
      <c r="D439" s="61"/>
      <c r="E439" s="61"/>
      <c r="F439" s="61"/>
    </row>
    <row r="440" spans="2:6" ht="37.5" customHeight="1" x14ac:dyDescent="0.2">
      <c r="B440" s="62" t="s">
        <v>363</v>
      </c>
      <c r="C440" s="62"/>
      <c r="D440" s="62"/>
      <c r="E440" s="62"/>
      <c r="F440" s="62"/>
    </row>
    <row r="441" spans="2:6" ht="14.25" customHeight="1" x14ac:dyDescent="0.2">
      <c r="B441" s="125" t="s">
        <v>364</v>
      </c>
      <c r="C441" s="126"/>
      <c r="D441" s="127"/>
      <c r="E441" s="131" t="s">
        <v>49</v>
      </c>
      <c r="F441" s="132"/>
    </row>
    <row r="442" spans="2:6" ht="14.25" customHeight="1" x14ac:dyDescent="0.2">
      <c r="B442" s="128" t="s">
        <v>365</v>
      </c>
      <c r="C442" s="129"/>
      <c r="D442" s="130"/>
      <c r="E442" s="133">
        <f>10000*F2</f>
        <v>2006200</v>
      </c>
      <c r="F442" s="132"/>
    </row>
    <row r="443" spans="2:6" ht="14.25" customHeight="1" x14ac:dyDescent="0.2">
      <c r="B443" s="128" t="s">
        <v>366</v>
      </c>
      <c r="C443" s="129"/>
      <c r="D443" s="130"/>
      <c r="E443" s="133">
        <f>150*F2</f>
        <v>30093</v>
      </c>
      <c r="F443" s="132"/>
    </row>
    <row r="444" spans="2:6" ht="14.25" customHeight="1" x14ac:dyDescent="0.2">
      <c r="B444" s="128" t="s">
        <v>367</v>
      </c>
      <c r="C444" s="129"/>
      <c r="D444" s="130"/>
      <c r="E444" s="133">
        <f>1500*F2</f>
        <v>300930</v>
      </c>
      <c r="F444" s="132"/>
    </row>
    <row r="445" spans="2:6" ht="14.25" customHeight="1" x14ac:dyDescent="0.2">
      <c r="B445" s="128" t="s">
        <v>368</v>
      </c>
      <c r="C445" s="129"/>
      <c r="D445" s="130"/>
      <c r="E445" s="133">
        <f>1000*F2</f>
        <v>200620</v>
      </c>
      <c r="F445" s="132"/>
    </row>
    <row r="446" spans="2:6" x14ac:dyDescent="0.2">
      <c r="B446" s="35"/>
      <c r="C446" s="3"/>
      <c r="D446" s="3"/>
    </row>
    <row r="447" spans="2:6" ht="20.25" x14ac:dyDescent="0.2">
      <c r="B447" s="61" t="s">
        <v>369</v>
      </c>
      <c r="C447" s="61"/>
      <c r="D447" s="61"/>
      <c r="E447" s="61"/>
      <c r="F447" s="61"/>
    </row>
    <row r="448" spans="2:6" ht="20.25" x14ac:dyDescent="0.2">
      <c r="B448" s="61" t="s">
        <v>370</v>
      </c>
      <c r="C448" s="61"/>
      <c r="D448" s="61"/>
      <c r="E448" s="61"/>
      <c r="F448" s="61"/>
    </row>
    <row r="449" spans="2:6" ht="42" customHeight="1" x14ac:dyDescent="0.2">
      <c r="B449" s="62" t="s">
        <v>371</v>
      </c>
      <c r="C449" s="62"/>
      <c r="D449" s="62"/>
      <c r="E449" s="62"/>
      <c r="F449" s="62"/>
    </row>
    <row r="450" spans="2:6" x14ac:dyDescent="0.2">
      <c r="B450" s="65" t="s">
        <v>372</v>
      </c>
      <c r="C450" s="65"/>
      <c r="D450" s="65"/>
      <c r="E450" s="65" t="s">
        <v>108</v>
      </c>
      <c r="F450" s="65"/>
    </row>
    <row r="451" spans="2:6" x14ac:dyDescent="0.2">
      <c r="B451" s="64" t="s">
        <v>373</v>
      </c>
      <c r="C451" s="64"/>
      <c r="D451" s="64"/>
      <c r="E451" s="134">
        <f>5000*F2</f>
        <v>1003100</v>
      </c>
      <c r="F451" s="65"/>
    </row>
    <row r="452" spans="2:6" x14ac:dyDescent="0.2">
      <c r="B452" s="64" t="s">
        <v>374</v>
      </c>
      <c r="C452" s="64"/>
      <c r="D452" s="64"/>
      <c r="E452" s="134">
        <f>5000*F2</f>
        <v>1003100</v>
      </c>
      <c r="F452" s="65"/>
    </row>
    <row r="453" spans="2:6" x14ac:dyDescent="0.2">
      <c r="B453" s="64" t="s">
        <v>367</v>
      </c>
      <c r="C453" s="64"/>
      <c r="D453" s="64"/>
      <c r="E453" s="134">
        <f>5000*F2</f>
        <v>1003100</v>
      </c>
      <c r="F453" s="65"/>
    </row>
    <row r="454" spans="2:6" x14ac:dyDescent="0.2">
      <c r="B454" s="64" t="s">
        <v>375</v>
      </c>
      <c r="C454" s="64"/>
      <c r="D454" s="64"/>
      <c r="E454" s="134">
        <f>5000*F2</f>
        <v>1003100</v>
      </c>
      <c r="F454" s="65"/>
    </row>
    <row r="455" spans="2:6" x14ac:dyDescent="0.2">
      <c r="B455" s="64" t="s">
        <v>376</v>
      </c>
      <c r="C455" s="64"/>
      <c r="D455" s="64"/>
      <c r="E455" s="134">
        <f>500*F2</f>
        <v>100310</v>
      </c>
      <c r="F455" s="65"/>
    </row>
    <row r="456" spans="2:6" x14ac:dyDescent="0.2">
      <c r="B456" s="64" t="s">
        <v>377</v>
      </c>
      <c r="C456" s="64"/>
      <c r="D456" s="64"/>
      <c r="E456" s="134">
        <f>500*F2</f>
        <v>100310</v>
      </c>
      <c r="F456" s="65"/>
    </row>
    <row r="457" spans="2:6" ht="20.25" x14ac:dyDescent="0.2">
      <c r="B457" s="36"/>
      <c r="C457" s="3"/>
      <c r="D457" s="3"/>
    </row>
    <row r="458" spans="2:6" ht="20.25" x14ac:dyDescent="0.2">
      <c r="B458" s="61" t="s">
        <v>378</v>
      </c>
      <c r="C458" s="61"/>
      <c r="D458" s="61"/>
      <c r="E458" s="61"/>
      <c r="F458" s="61"/>
    </row>
    <row r="459" spans="2:6" ht="20.25" x14ac:dyDescent="0.2">
      <c r="B459" s="61" t="s">
        <v>379</v>
      </c>
      <c r="C459" s="61"/>
      <c r="D459" s="61"/>
      <c r="E459" s="61"/>
      <c r="F459" s="61"/>
    </row>
    <row r="460" spans="2:6" ht="15" customHeight="1" x14ac:dyDescent="0.2">
      <c r="B460" s="62" t="s">
        <v>380</v>
      </c>
      <c r="C460" s="62"/>
      <c r="D460" s="62"/>
      <c r="E460" s="62"/>
      <c r="F460" s="62"/>
    </row>
    <row r="461" spans="2:6" ht="45.75" customHeight="1" x14ac:dyDescent="0.2">
      <c r="B461" s="62" t="s">
        <v>381</v>
      </c>
      <c r="C461" s="62"/>
      <c r="D461" s="62"/>
      <c r="E461" s="62"/>
      <c r="F461" s="62"/>
    </row>
    <row r="462" spans="2:6" ht="28.5" x14ac:dyDescent="0.2">
      <c r="B462" s="65" t="s">
        <v>382</v>
      </c>
      <c r="C462" s="65"/>
      <c r="D462" s="65"/>
      <c r="E462" s="65"/>
      <c r="F462" s="11" t="s">
        <v>383</v>
      </c>
    </row>
    <row r="463" spans="2:6" x14ac:dyDescent="0.2">
      <c r="B463" s="73" t="s">
        <v>384</v>
      </c>
      <c r="C463" s="73"/>
      <c r="D463" s="73"/>
      <c r="E463" s="73"/>
      <c r="F463" s="12">
        <f>50*F2</f>
        <v>10031</v>
      </c>
    </row>
    <row r="464" spans="2:6" x14ac:dyDescent="0.2">
      <c r="B464" s="64" t="s">
        <v>385</v>
      </c>
      <c r="C464" s="64"/>
      <c r="D464" s="64"/>
      <c r="E464" s="64"/>
      <c r="F464" s="12">
        <f>100*F2</f>
        <v>20062</v>
      </c>
    </row>
    <row r="465" spans="2:6" ht="39.75" customHeight="1" x14ac:dyDescent="0.2">
      <c r="B465" s="77" t="s">
        <v>386</v>
      </c>
      <c r="C465" s="77"/>
      <c r="D465" s="77"/>
      <c r="E465" s="77"/>
      <c r="F465" s="77"/>
    </row>
    <row r="466" spans="2:6" x14ac:dyDescent="0.2">
      <c r="B466" s="39"/>
      <c r="C466" s="3"/>
      <c r="D466" s="3"/>
    </row>
    <row r="467" spans="2:6" ht="20.25" x14ac:dyDescent="0.2">
      <c r="B467" s="74" t="s">
        <v>387</v>
      </c>
      <c r="C467" s="74"/>
      <c r="D467" s="74"/>
      <c r="E467" s="74"/>
      <c r="F467" s="74"/>
    </row>
    <row r="468" spans="2:6" ht="40.5" customHeight="1" x14ac:dyDescent="0.2">
      <c r="B468" s="74" t="s">
        <v>388</v>
      </c>
      <c r="C468" s="74"/>
      <c r="D468" s="74"/>
      <c r="E468" s="74"/>
      <c r="F468" s="74"/>
    </row>
    <row r="469" spans="2:6" x14ac:dyDescent="0.2">
      <c r="B469" s="25"/>
      <c r="C469" s="3"/>
      <c r="D469" s="3"/>
    </row>
    <row r="470" spans="2:6" ht="84.75" customHeight="1" x14ac:dyDescent="0.2">
      <c r="B470" s="62" t="s">
        <v>389</v>
      </c>
      <c r="C470" s="62"/>
      <c r="D470" s="62"/>
      <c r="E470" s="62"/>
      <c r="F470" s="62"/>
    </row>
    <row r="471" spans="2:6" ht="20.25" x14ac:dyDescent="0.2">
      <c r="B471" s="36"/>
      <c r="C471" s="3"/>
      <c r="D471" s="3"/>
    </row>
    <row r="472" spans="2:6" ht="20.25" x14ac:dyDescent="0.2">
      <c r="B472" s="61" t="s">
        <v>390</v>
      </c>
      <c r="C472" s="61"/>
      <c r="D472" s="61"/>
      <c r="E472" s="61"/>
      <c r="F472" s="61"/>
    </row>
    <row r="473" spans="2:6" ht="20.25" x14ac:dyDescent="0.2">
      <c r="B473" s="61" t="s">
        <v>391</v>
      </c>
      <c r="C473" s="61"/>
      <c r="D473" s="61"/>
      <c r="E473" s="61"/>
      <c r="F473" s="61"/>
    </row>
    <row r="474" spans="2:6" ht="21.75" customHeight="1" x14ac:dyDescent="0.2">
      <c r="B474" s="76" t="s">
        <v>392</v>
      </c>
      <c r="C474" s="76"/>
      <c r="D474" s="76"/>
      <c r="E474" s="76"/>
      <c r="F474" s="76"/>
    </row>
    <row r="475" spans="2:6" x14ac:dyDescent="0.2">
      <c r="B475" s="40"/>
      <c r="C475" s="3"/>
      <c r="D475" s="3"/>
    </row>
    <row r="476" spans="2:6" ht="37.5" customHeight="1" x14ac:dyDescent="0.2">
      <c r="B476" s="11">
        <v>1</v>
      </c>
      <c r="C476" s="128" t="s">
        <v>393</v>
      </c>
      <c r="D476" s="129"/>
      <c r="E476" s="130"/>
      <c r="F476" s="11" t="s">
        <v>394</v>
      </c>
    </row>
    <row r="477" spans="2:6" ht="30" customHeight="1" x14ac:dyDescent="0.2">
      <c r="B477" s="11">
        <v>2</v>
      </c>
      <c r="C477" s="128" t="s">
        <v>395</v>
      </c>
      <c r="D477" s="129"/>
      <c r="E477" s="130"/>
      <c r="F477" s="11" t="s">
        <v>394</v>
      </c>
    </row>
    <row r="478" spans="2:6" ht="32.25" customHeight="1" x14ac:dyDescent="0.2">
      <c r="B478" s="11">
        <v>3</v>
      </c>
      <c r="C478" s="128" t="s">
        <v>396</v>
      </c>
      <c r="D478" s="129"/>
      <c r="E478" s="130"/>
      <c r="F478" s="11" t="s">
        <v>394</v>
      </c>
    </row>
    <row r="479" spans="2:6" ht="37.5" customHeight="1" x14ac:dyDescent="0.2">
      <c r="B479" s="11">
        <v>4</v>
      </c>
      <c r="C479" s="128" t="s">
        <v>397</v>
      </c>
      <c r="D479" s="129"/>
      <c r="E479" s="130"/>
      <c r="F479" s="53">
        <f>150 *F2</f>
        <v>30093</v>
      </c>
    </row>
    <row r="480" spans="2:6" ht="30.75" customHeight="1" x14ac:dyDescent="0.2">
      <c r="B480" s="11">
        <v>5</v>
      </c>
      <c r="C480" s="128" t="s">
        <v>398</v>
      </c>
      <c r="D480" s="129"/>
      <c r="E480" s="130"/>
      <c r="F480" s="53">
        <f>20 *F2</f>
        <v>4012.4</v>
      </c>
    </row>
    <row r="481" spans="2:6" ht="28.5" customHeight="1" x14ac:dyDescent="0.2">
      <c r="B481" s="11">
        <v>7</v>
      </c>
      <c r="C481" s="128" t="s">
        <v>399</v>
      </c>
      <c r="D481" s="129"/>
      <c r="E481" s="130"/>
      <c r="F481" s="53">
        <f>50 *F2</f>
        <v>10031</v>
      </c>
    </row>
    <row r="482" spans="2:6" ht="28.5" customHeight="1" x14ac:dyDescent="0.2">
      <c r="B482" s="131"/>
      <c r="C482" s="135"/>
      <c r="D482" s="135"/>
      <c r="E482" s="11" t="s">
        <v>230</v>
      </c>
      <c r="F482" s="11" t="s">
        <v>181</v>
      </c>
    </row>
    <row r="483" spans="2:6" ht="28.5" customHeight="1" x14ac:dyDescent="0.2">
      <c r="B483" s="11">
        <v>8</v>
      </c>
      <c r="C483" s="128" t="s">
        <v>400</v>
      </c>
      <c r="D483" s="130"/>
      <c r="E483" s="18">
        <f>5*F2</f>
        <v>1003.1</v>
      </c>
      <c r="F483" s="12">
        <f>20*F2</f>
        <v>4012.4</v>
      </c>
    </row>
    <row r="484" spans="2:6" ht="28.5" customHeight="1" x14ac:dyDescent="0.2">
      <c r="B484" s="11">
        <v>9</v>
      </c>
      <c r="C484" s="128" t="s">
        <v>401</v>
      </c>
      <c r="D484" s="130"/>
      <c r="E484" s="18">
        <f>5*F2</f>
        <v>1003.1</v>
      </c>
      <c r="F484" s="12">
        <f>20*F2</f>
        <v>4012.4</v>
      </c>
    </row>
    <row r="485" spans="2:6" ht="28.5" customHeight="1" x14ac:dyDescent="0.2">
      <c r="B485" s="11">
        <v>10</v>
      </c>
      <c r="C485" s="128" t="s">
        <v>402</v>
      </c>
      <c r="D485" s="130"/>
      <c r="E485" s="18">
        <f>10*F2</f>
        <v>2006.2</v>
      </c>
      <c r="F485" s="12">
        <f>50*F2</f>
        <v>10031</v>
      </c>
    </row>
    <row r="486" spans="2:6" x14ac:dyDescent="0.2">
      <c r="B486" s="40"/>
      <c r="C486" s="3"/>
      <c r="D486" s="3"/>
    </row>
    <row r="487" spans="2:6" ht="39.75" customHeight="1" x14ac:dyDescent="0.2">
      <c r="B487" s="136" t="s">
        <v>426</v>
      </c>
      <c r="C487" s="136"/>
      <c r="D487" s="136"/>
      <c r="E487" s="136"/>
      <c r="F487" s="32">
        <f>1*F2</f>
        <v>200.62</v>
      </c>
    </row>
    <row r="488" spans="2:6" x14ac:dyDescent="0.2">
      <c r="B488" s="40"/>
      <c r="C488" s="3"/>
      <c r="D488" s="3"/>
    </row>
    <row r="489" spans="2:6" ht="20.25" x14ac:dyDescent="0.2">
      <c r="B489" s="61" t="s">
        <v>403</v>
      </c>
      <c r="C489" s="61"/>
      <c r="D489" s="61"/>
      <c r="E489" s="61"/>
      <c r="F489" s="61"/>
    </row>
    <row r="490" spans="2:6" ht="20.25" x14ac:dyDescent="0.2">
      <c r="B490" s="61" t="s">
        <v>404</v>
      </c>
      <c r="C490" s="61"/>
      <c r="D490" s="61"/>
      <c r="E490" s="61"/>
      <c r="F490" s="61"/>
    </row>
    <row r="491" spans="2:6" ht="15" customHeight="1" x14ac:dyDescent="0.2">
      <c r="B491" s="68"/>
      <c r="C491" s="68"/>
      <c r="D491" s="68"/>
      <c r="E491" s="68"/>
      <c r="F491" s="68"/>
    </row>
    <row r="492" spans="2:6" ht="69" customHeight="1" x14ac:dyDescent="0.2">
      <c r="B492" s="62" t="s">
        <v>405</v>
      </c>
      <c r="C492" s="62"/>
      <c r="D492" s="62"/>
      <c r="E492" s="62"/>
      <c r="F492" s="62"/>
    </row>
    <row r="493" spans="2:6" x14ac:dyDescent="0.2">
      <c r="B493" s="77" t="s">
        <v>406</v>
      </c>
      <c r="C493" s="77"/>
      <c r="D493" s="77"/>
      <c r="E493" s="77"/>
      <c r="F493" s="77"/>
    </row>
    <row r="494" spans="2:6" x14ac:dyDescent="0.2">
      <c r="B494" s="77" t="s">
        <v>585</v>
      </c>
      <c r="C494" s="77"/>
      <c r="D494" s="77"/>
      <c r="E494" s="77"/>
      <c r="F494" s="77"/>
    </row>
    <row r="495" spans="2:6" x14ac:dyDescent="0.2">
      <c r="B495" s="77" t="s">
        <v>407</v>
      </c>
      <c r="C495" s="77"/>
      <c r="D495" s="77"/>
      <c r="E495" s="77"/>
      <c r="F495" s="77"/>
    </row>
    <row r="496" spans="2:6" x14ac:dyDescent="0.2">
      <c r="B496" s="77" t="s">
        <v>408</v>
      </c>
      <c r="C496" s="77"/>
      <c r="D496" s="77"/>
      <c r="E496" s="77"/>
      <c r="F496" s="77"/>
    </row>
    <row r="497" spans="2:6" x14ac:dyDescent="0.2">
      <c r="B497" s="77" t="s">
        <v>409</v>
      </c>
      <c r="C497" s="77"/>
      <c r="D497" s="77"/>
      <c r="E497" s="77"/>
      <c r="F497" s="77"/>
    </row>
    <row r="498" spans="2:6" ht="15" customHeight="1" x14ac:dyDescent="0.2">
      <c r="B498" s="77"/>
      <c r="C498" s="77"/>
      <c r="D498" s="77"/>
      <c r="E498" s="77"/>
      <c r="F498" s="77"/>
    </row>
    <row r="499" spans="2:6" ht="33.75" customHeight="1" x14ac:dyDescent="0.2">
      <c r="B499" s="77" t="s">
        <v>410</v>
      </c>
      <c r="C499" s="77"/>
      <c r="D499" s="77"/>
      <c r="E499" s="77"/>
      <c r="F499" s="77"/>
    </row>
    <row r="500" spans="2:6" ht="15" customHeight="1" x14ac:dyDescent="0.2">
      <c r="B500" s="77"/>
      <c r="C500" s="77"/>
      <c r="D500" s="77"/>
      <c r="E500" s="77"/>
      <c r="F500" s="77"/>
    </row>
    <row r="501" spans="2:6" ht="99.75" customHeight="1" x14ac:dyDescent="0.2">
      <c r="B501" s="62" t="s">
        <v>586</v>
      </c>
      <c r="C501" s="62"/>
      <c r="D501" s="62"/>
      <c r="E501" s="62"/>
      <c r="F501" s="62"/>
    </row>
    <row r="502" spans="2:6" ht="25.5" x14ac:dyDescent="0.2">
      <c r="B502" s="137" t="s">
        <v>411</v>
      </c>
      <c r="C502" s="137"/>
      <c r="D502" s="137"/>
      <c r="E502" s="41" t="s">
        <v>412</v>
      </c>
      <c r="F502" s="41" t="s">
        <v>413</v>
      </c>
    </row>
    <row r="503" spans="2:6" ht="38.25" x14ac:dyDescent="0.2">
      <c r="B503" s="138" t="s">
        <v>414</v>
      </c>
      <c r="C503" s="138"/>
      <c r="D503" s="138"/>
      <c r="E503" s="42" t="s">
        <v>415</v>
      </c>
      <c r="F503" s="42" t="s">
        <v>416</v>
      </c>
    </row>
    <row r="504" spans="2:6" ht="25.5" x14ac:dyDescent="0.2">
      <c r="B504" s="138" t="s">
        <v>417</v>
      </c>
      <c r="C504" s="138"/>
      <c r="D504" s="138"/>
      <c r="E504" s="42" t="s">
        <v>418</v>
      </c>
      <c r="F504" s="42" t="s">
        <v>418</v>
      </c>
    </row>
    <row r="505" spans="2:6" ht="25.5" x14ac:dyDescent="0.2">
      <c r="B505" s="138" t="s">
        <v>419</v>
      </c>
      <c r="C505" s="138"/>
      <c r="D505" s="138"/>
      <c r="E505" s="42" t="s">
        <v>420</v>
      </c>
      <c r="F505" s="42" t="s">
        <v>420</v>
      </c>
    </row>
    <row r="506" spans="2:6" ht="38.25" x14ac:dyDescent="0.2">
      <c r="B506" s="138" t="s">
        <v>421</v>
      </c>
      <c r="C506" s="138"/>
      <c r="D506" s="138"/>
      <c r="E506" s="42" t="s">
        <v>422</v>
      </c>
      <c r="F506" s="42" t="s">
        <v>422</v>
      </c>
    </row>
    <row r="507" spans="2:6" x14ac:dyDescent="0.2">
      <c r="B507" s="25"/>
      <c r="C507" s="3"/>
      <c r="D507" s="3"/>
    </row>
    <row r="508" spans="2:6" ht="32.25" customHeight="1" x14ac:dyDescent="0.2">
      <c r="B508" s="62" t="s">
        <v>423</v>
      </c>
      <c r="C508" s="62"/>
      <c r="D508" s="62"/>
      <c r="E508" s="62"/>
      <c r="F508" s="62"/>
    </row>
    <row r="509" spans="2:6" ht="37.5" customHeight="1" x14ac:dyDescent="0.2">
      <c r="B509" s="77"/>
      <c r="C509" s="77"/>
      <c r="D509" s="77"/>
      <c r="E509" s="77"/>
      <c r="F509" s="77"/>
    </row>
    <row r="510" spans="2:6" ht="12" customHeight="1" x14ac:dyDescent="0.2">
      <c r="B510" s="77"/>
      <c r="C510" s="77"/>
      <c r="D510" s="77"/>
      <c r="E510" s="77"/>
      <c r="F510" s="77"/>
    </row>
    <row r="511" spans="2:6" x14ac:dyDescent="0.2">
      <c r="B511" s="68"/>
      <c r="C511" s="68"/>
      <c r="D511" s="68"/>
      <c r="E511" s="68"/>
      <c r="F511" s="68"/>
    </row>
    <row r="512" spans="2:6" ht="31.5" customHeight="1" x14ac:dyDescent="0.2">
      <c r="B512" s="62" t="s">
        <v>424</v>
      </c>
      <c r="C512" s="62"/>
      <c r="D512" s="62"/>
      <c r="E512" s="62"/>
      <c r="F512" s="62"/>
    </row>
    <row r="513" spans="2:6" x14ac:dyDescent="0.2">
      <c r="B513" s="77"/>
      <c r="C513" s="77"/>
      <c r="D513" s="77"/>
      <c r="E513" s="77"/>
      <c r="F513" s="77"/>
    </row>
    <row r="514" spans="2:6" ht="43.5" customHeight="1" x14ac:dyDescent="0.2">
      <c r="B514" s="68" t="s">
        <v>594</v>
      </c>
      <c r="C514" s="68"/>
      <c r="D514" s="68"/>
      <c r="E514" s="68"/>
      <c r="F514" s="68"/>
    </row>
    <row r="517" spans="2:6" ht="20.25" x14ac:dyDescent="0.2">
      <c r="B517" s="139" t="s">
        <v>427</v>
      </c>
      <c r="C517" s="139"/>
      <c r="D517" s="139"/>
      <c r="E517" s="139"/>
      <c r="F517" s="139"/>
    </row>
    <row r="518" spans="2:6" ht="54" customHeight="1" x14ac:dyDescent="0.2">
      <c r="B518" s="124" t="s">
        <v>428</v>
      </c>
      <c r="C518" s="124"/>
      <c r="D518" s="124"/>
      <c r="E518" s="124"/>
      <c r="F518" s="124"/>
    </row>
    <row r="519" spans="2:6" ht="25.5" x14ac:dyDescent="0.2">
      <c r="B519" s="41" t="s">
        <v>429</v>
      </c>
      <c r="C519" s="41" t="s">
        <v>430</v>
      </c>
      <c r="D519" s="41" t="s">
        <v>431</v>
      </c>
      <c r="E519" s="41" t="s">
        <v>432</v>
      </c>
      <c r="F519" s="41" t="s">
        <v>433</v>
      </c>
    </row>
    <row r="520" spans="2:6" x14ac:dyDescent="0.2">
      <c r="B520" s="43">
        <v>1001</v>
      </c>
      <c r="C520" s="43" t="s">
        <v>434</v>
      </c>
      <c r="D520" s="42" t="s">
        <v>583</v>
      </c>
      <c r="E520" s="42" t="s">
        <v>582</v>
      </c>
      <c r="F520" s="42" t="s">
        <v>435</v>
      </c>
    </row>
    <row r="521" spans="2:6" x14ac:dyDescent="0.2">
      <c r="B521" s="43">
        <v>1002</v>
      </c>
      <c r="C521" s="43" t="s">
        <v>436</v>
      </c>
      <c r="D521" s="42" t="s">
        <v>583</v>
      </c>
      <c r="E521" s="42" t="s">
        <v>582</v>
      </c>
      <c r="F521" s="42" t="s">
        <v>435</v>
      </c>
    </row>
    <row r="522" spans="2:6" x14ac:dyDescent="0.2">
      <c r="B522" s="43">
        <v>1003</v>
      </c>
      <c r="C522" s="43" t="s">
        <v>437</v>
      </c>
      <c r="D522" s="42" t="s">
        <v>583</v>
      </c>
      <c r="E522" s="42" t="s">
        <v>582</v>
      </c>
      <c r="F522" s="42" t="s">
        <v>435</v>
      </c>
    </row>
    <row r="523" spans="2:6" x14ac:dyDescent="0.2">
      <c r="B523" s="43">
        <v>1004</v>
      </c>
      <c r="C523" s="43" t="s">
        <v>438</v>
      </c>
      <c r="D523" s="42" t="s">
        <v>583</v>
      </c>
      <c r="E523" s="42" t="s">
        <v>582</v>
      </c>
      <c r="F523" s="42" t="s">
        <v>435</v>
      </c>
    </row>
    <row r="524" spans="2:6" x14ac:dyDescent="0.2">
      <c r="B524" s="43">
        <v>1005</v>
      </c>
      <c r="C524" s="43" t="s">
        <v>439</v>
      </c>
      <c r="D524" s="42" t="s">
        <v>583</v>
      </c>
      <c r="E524" s="42" t="s">
        <v>582</v>
      </c>
      <c r="F524" s="42" t="s">
        <v>435</v>
      </c>
    </row>
    <row r="525" spans="2:6" x14ac:dyDescent="0.2">
      <c r="B525" s="43">
        <v>1006</v>
      </c>
      <c r="C525" s="43" t="s">
        <v>440</v>
      </c>
      <c r="D525" s="42" t="s">
        <v>583</v>
      </c>
      <c r="E525" s="42" t="s">
        <v>582</v>
      </c>
      <c r="F525" s="42" t="s">
        <v>435</v>
      </c>
    </row>
    <row r="526" spans="2:6" x14ac:dyDescent="0.2">
      <c r="B526" s="43">
        <v>1007</v>
      </c>
      <c r="C526" s="43" t="s">
        <v>441</v>
      </c>
      <c r="D526" s="44">
        <f>2000*F2</f>
        <v>401240</v>
      </c>
      <c r="E526" s="44">
        <f>100 *F2</f>
        <v>20062</v>
      </c>
      <c r="F526" s="45">
        <v>6.0000000000000001E-3</v>
      </c>
    </row>
    <row r="527" spans="2:6" x14ac:dyDescent="0.2">
      <c r="B527" s="43">
        <v>1008</v>
      </c>
      <c r="C527" s="43" t="s">
        <v>442</v>
      </c>
      <c r="D527" s="42" t="s">
        <v>583</v>
      </c>
      <c r="E527" s="42" t="s">
        <v>582</v>
      </c>
      <c r="F527" s="42" t="s">
        <v>435</v>
      </c>
    </row>
    <row r="528" spans="2:6" x14ac:dyDescent="0.2">
      <c r="B528" s="43">
        <v>1009</v>
      </c>
      <c r="C528" s="43" t="s">
        <v>443</v>
      </c>
      <c r="D528" s="44">
        <f>2000 *F2</f>
        <v>401240</v>
      </c>
      <c r="E528" s="44">
        <f>100 *F2</f>
        <v>20062</v>
      </c>
      <c r="F528" s="45">
        <v>6.0000000000000001E-3</v>
      </c>
    </row>
    <row r="529" spans="2:6" x14ac:dyDescent="0.2">
      <c r="B529" s="43">
        <v>1010</v>
      </c>
      <c r="C529" s="43" t="s">
        <v>444</v>
      </c>
      <c r="D529" s="44">
        <f>5000 *F2</f>
        <v>1003100</v>
      </c>
      <c r="E529" s="44">
        <f>200 *F2</f>
        <v>40124</v>
      </c>
      <c r="F529" s="45">
        <v>6.0000000000000001E-3</v>
      </c>
    </row>
    <row r="530" spans="2:6" x14ac:dyDescent="0.2">
      <c r="B530" s="43">
        <v>2001</v>
      </c>
      <c r="C530" s="43" t="s">
        <v>445</v>
      </c>
      <c r="D530" s="42" t="s">
        <v>583</v>
      </c>
      <c r="E530" s="42" t="s">
        <v>582</v>
      </c>
      <c r="F530" s="42" t="s">
        <v>435</v>
      </c>
    </row>
    <row r="531" spans="2:6" x14ac:dyDescent="0.2">
      <c r="B531" s="43">
        <v>2002</v>
      </c>
      <c r="C531" s="43" t="s">
        <v>446</v>
      </c>
      <c r="D531" s="42" t="s">
        <v>583</v>
      </c>
      <c r="E531" s="42" t="s">
        <v>582</v>
      </c>
      <c r="F531" s="42" t="s">
        <v>435</v>
      </c>
    </row>
    <row r="532" spans="2:6" x14ac:dyDescent="0.2">
      <c r="B532" s="43">
        <v>5001</v>
      </c>
      <c r="C532" s="43" t="s">
        <v>447</v>
      </c>
      <c r="D532" s="42" t="s">
        <v>583</v>
      </c>
      <c r="E532" s="42" t="s">
        <v>582</v>
      </c>
      <c r="F532" s="42" t="s">
        <v>435</v>
      </c>
    </row>
    <row r="533" spans="2:6" x14ac:dyDescent="0.2">
      <c r="B533" s="43">
        <v>5002</v>
      </c>
      <c r="C533" s="43" t="s">
        <v>448</v>
      </c>
      <c r="D533" s="42" t="s">
        <v>583</v>
      </c>
      <c r="E533" s="42" t="s">
        <v>582</v>
      </c>
      <c r="F533" s="42" t="s">
        <v>435</v>
      </c>
    </row>
    <row r="534" spans="2:6" x14ac:dyDescent="0.2">
      <c r="B534" s="43">
        <v>10001</v>
      </c>
      <c r="C534" s="43" t="s">
        <v>449</v>
      </c>
      <c r="D534" s="44">
        <f>5000 *F2</f>
        <v>1003100</v>
      </c>
      <c r="E534" s="44">
        <f>1500 *F2</f>
        <v>300930</v>
      </c>
      <c r="F534" s="45">
        <v>1.2999999999999999E-2</v>
      </c>
    </row>
    <row r="535" spans="2:6" x14ac:dyDescent="0.2">
      <c r="B535" s="43">
        <v>11001</v>
      </c>
      <c r="C535" s="43" t="s">
        <v>450</v>
      </c>
      <c r="D535" s="44">
        <f>5000 *F2</f>
        <v>1003100</v>
      </c>
      <c r="E535" s="44">
        <f>1500 *F2</f>
        <v>300930</v>
      </c>
      <c r="F535" s="45">
        <v>1.2999999999999999E-2</v>
      </c>
    </row>
    <row r="536" spans="2:6" x14ac:dyDescent="0.2">
      <c r="B536" s="43">
        <v>15001</v>
      </c>
      <c r="C536" s="43" t="s">
        <v>451</v>
      </c>
      <c r="D536" s="44">
        <f>100 *F2</f>
        <v>20062</v>
      </c>
      <c r="E536" s="44">
        <f>50 *F2</f>
        <v>10031</v>
      </c>
      <c r="F536" s="45">
        <v>6.0000000000000001E-3</v>
      </c>
    </row>
    <row r="537" spans="2:6" x14ac:dyDescent="0.2">
      <c r="B537" s="43">
        <v>16001</v>
      </c>
      <c r="C537" s="43" t="s">
        <v>452</v>
      </c>
      <c r="D537" s="44">
        <f>5000 *F2</f>
        <v>1003100</v>
      </c>
      <c r="E537" s="44">
        <f>50 *F2</f>
        <v>10031</v>
      </c>
      <c r="F537" s="45">
        <v>6.0000000000000001E-3</v>
      </c>
    </row>
    <row r="538" spans="2:6" x14ac:dyDescent="0.2">
      <c r="B538" s="43">
        <v>17001</v>
      </c>
      <c r="C538" s="43" t="s">
        <v>453</v>
      </c>
      <c r="D538" s="44">
        <f>100 *F2</f>
        <v>20062</v>
      </c>
      <c r="E538" s="44">
        <f>50 *F2</f>
        <v>10031</v>
      </c>
      <c r="F538" s="45">
        <v>6.0000000000000001E-3</v>
      </c>
    </row>
    <row r="539" spans="2:6" x14ac:dyDescent="0.2">
      <c r="B539" s="43">
        <v>17002</v>
      </c>
      <c r="C539" s="43" t="s">
        <v>454</v>
      </c>
      <c r="D539" s="44">
        <f>100 *F2</f>
        <v>20062</v>
      </c>
      <c r="E539" s="44">
        <f>50 *F2</f>
        <v>10031</v>
      </c>
      <c r="F539" s="45">
        <v>6.0000000000000001E-3</v>
      </c>
    </row>
    <row r="540" spans="2:6" x14ac:dyDescent="0.2">
      <c r="B540" s="43">
        <v>18001</v>
      </c>
      <c r="C540" s="43" t="s">
        <v>455</v>
      </c>
      <c r="D540" s="44">
        <f>100 *F2</f>
        <v>20062</v>
      </c>
      <c r="E540" s="44">
        <f>50 *F2</f>
        <v>10031</v>
      </c>
      <c r="F540" s="45">
        <v>6.0000000000000001E-3</v>
      </c>
    </row>
    <row r="541" spans="2:6" x14ac:dyDescent="0.2">
      <c r="B541" s="43">
        <v>19001</v>
      </c>
      <c r="C541" s="43" t="s">
        <v>456</v>
      </c>
      <c r="D541" s="44">
        <f>100 *F2</f>
        <v>20062</v>
      </c>
      <c r="E541" s="44">
        <f>50 *F2</f>
        <v>10031</v>
      </c>
      <c r="F541" s="45">
        <v>6.0000000000000001E-3</v>
      </c>
    </row>
    <row r="542" spans="2:6" x14ac:dyDescent="0.2">
      <c r="B542" s="43">
        <v>20001</v>
      </c>
      <c r="C542" s="43" t="s">
        <v>457</v>
      </c>
      <c r="D542" s="44">
        <f>100 *F2</f>
        <v>20062</v>
      </c>
      <c r="E542" s="44">
        <f>50 *F2</f>
        <v>10031</v>
      </c>
      <c r="F542" s="45">
        <v>6.0000000000000001E-3</v>
      </c>
    </row>
    <row r="543" spans="2:6" x14ac:dyDescent="0.2">
      <c r="B543" s="43">
        <v>21001</v>
      </c>
      <c r="C543" s="43" t="s">
        <v>458</v>
      </c>
      <c r="D543" s="44">
        <f>100 *F2</f>
        <v>20062</v>
      </c>
      <c r="E543" s="44">
        <f>50 *F2</f>
        <v>10031</v>
      </c>
      <c r="F543" s="45">
        <v>6.0000000000000001E-3</v>
      </c>
    </row>
    <row r="544" spans="2:6" ht="25.5" x14ac:dyDescent="0.2">
      <c r="B544" s="43">
        <v>22001</v>
      </c>
      <c r="C544" s="43" t="s">
        <v>459</v>
      </c>
      <c r="D544" s="44">
        <f>100 *F2</f>
        <v>20062</v>
      </c>
      <c r="E544" s="44">
        <f>50 *F2</f>
        <v>10031</v>
      </c>
      <c r="F544" s="45">
        <v>6.0000000000000001E-3</v>
      </c>
    </row>
    <row r="545" spans="2:6" x14ac:dyDescent="0.2">
      <c r="B545" s="43">
        <v>23001</v>
      </c>
      <c r="C545" s="43" t="s">
        <v>460</v>
      </c>
      <c r="D545" s="44">
        <f>5000 *F2</f>
        <v>1003100</v>
      </c>
      <c r="E545" s="44">
        <f>200 *F2</f>
        <v>40124</v>
      </c>
      <c r="F545" s="45">
        <v>1.2999999999999999E-2</v>
      </c>
    </row>
    <row r="546" spans="2:6" ht="25.5" x14ac:dyDescent="0.2">
      <c r="B546" s="43">
        <v>24001</v>
      </c>
      <c r="C546" s="43" t="s">
        <v>461</v>
      </c>
      <c r="D546" s="44">
        <f>1100 *F2</f>
        <v>220682</v>
      </c>
      <c r="E546" s="44">
        <f>50 *F2</f>
        <v>10031</v>
      </c>
      <c r="F546" s="45">
        <v>6.0000000000000001E-3</v>
      </c>
    </row>
    <row r="547" spans="2:6" ht="25.5" x14ac:dyDescent="0.2">
      <c r="B547" s="43">
        <v>25001</v>
      </c>
      <c r="C547" s="43" t="s">
        <v>462</v>
      </c>
      <c r="D547" s="44">
        <f>1100 *F2</f>
        <v>220682</v>
      </c>
      <c r="E547" s="44">
        <f>50 *F2</f>
        <v>10031</v>
      </c>
      <c r="F547" s="45">
        <v>6.0000000000000001E-3</v>
      </c>
    </row>
    <row r="548" spans="2:6" ht="25.5" x14ac:dyDescent="0.2">
      <c r="B548" s="43">
        <v>25002</v>
      </c>
      <c r="C548" s="43" t="s">
        <v>463</v>
      </c>
      <c r="D548" s="44">
        <f>1100 *F2</f>
        <v>220682</v>
      </c>
      <c r="E548" s="44">
        <f>50 *F2</f>
        <v>10031</v>
      </c>
      <c r="F548" s="45">
        <v>6.0000000000000001E-3</v>
      </c>
    </row>
    <row r="549" spans="2:6" ht="25.5" x14ac:dyDescent="0.2">
      <c r="B549" s="43">
        <v>26001</v>
      </c>
      <c r="C549" s="43" t="s">
        <v>464</v>
      </c>
      <c r="D549" s="44">
        <f>100*F2</f>
        <v>20062</v>
      </c>
      <c r="E549" s="44">
        <f>50 *F2</f>
        <v>10031</v>
      </c>
      <c r="F549" s="45">
        <v>6.0000000000000001E-3</v>
      </c>
    </row>
    <row r="550" spans="2:6" x14ac:dyDescent="0.2">
      <c r="B550" s="43">
        <v>27001</v>
      </c>
      <c r="C550" s="43" t="s">
        <v>465</v>
      </c>
      <c r="D550" s="44">
        <f>100*F2</f>
        <v>20062</v>
      </c>
      <c r="E550" s="44">
        <f>50 *F2</f>
        <v>10031</v>
      </c>
      <c r="F550" s="45">
        <v>6.0000000000000001E-3</v>
      </c>
    </row>
    <row r="551" spans="2:6" ht="38.25" x14ac:dyDescent="0.2">
      <c r="B551" s="43">
        <v>28001</v>
      </c>
      <c r="C551" s="43" t="s">
        <v>466</v>
      </c>
      <c r="D551" s="44">
        <f>100*F2</f>
        <v>20062</v>
      </c>
      <c r="E551" s="44">
        <f>50 *F2</f>
        <v>10031</v>
      </c>
      <c r="F551" s="45">
        <v>6.0000000000000001E-3</v>
      </c>
    </row>
    <row r="552" spans="2:6" x14ac:dyDescent="0.2">
      <c r="B552" s="43">
        <v>29001</v>
      </c>
      <c r="C552" s="43" t="s">
        <v>467</v>
      </c>
      <c r="D552" s="44">
        <f>100*F2</f>
        <v>20062</v>
      </c>
      <c r="E552" s="44">
        <f>50 *F2</f>
        <v>10031</v>
      </c>
      <c r="F552" s="45">
        <v>6.0000000000000001E-3</v>
      </c>
    </row>
    <row r="553" spans="2:6" x14ac:dyDescent="0.2">
      <c r="B553" s="43">
        <v>29003</v>
      </c>
      <c r="C553" s="43" t="s">
        <v>468</v>
      </c>
      <c r="D553" s="44">
        <f>100*F2</f>
        <v>20062</v>
      </c>
      <c r="E553" s="44">
        <f>50 *F2</f>
        <v>10031</v>
      </c>
      <c r="F553" s="45">
        <v>6.0000000000000001E-3</v>
      </c>
    </row>
    <row r="554" spans="2:6" x14ac:dyDescent="0.2">
      <c r="B554" s="43">
        <v>30001</v>
      </c>
      <c r="C554" s="43" t="s">
        <v>469</v>
      </c>
      <c r="D554" s="44">
        <f>100*F2</f>
        <v>20062</v>
      </c>
      <c r="E554" s="44">
        <f>50 *F2</f>
        <v>10031</v>
      </c>
      <c r="F554" s="45">
        <v>6.0000000000000001E-3</v>
      </c>
    </row>
    <row r="555" spans="2:6" ht="25.5" x14ac:dyDescent="0.2">
      <c r="B555" s="43">
        <v>31001</v>
      </c>
      <c r="C555" s="43" t="s">
        <v>470</v>
      </c>
      <c r="D555" s="44">
        <f>100*F2</f>
        <v>20062</v>
      </c>
      <c r="E555" s="44">
        <f>50 *F2</f>
        <v>10031</v>
      </c>
      <c r="F555" s="45">
        <v>6.0000000000000001E-3</v>
      </c>
    </row>
    <row r="556" spans="2:6" ht="25.5" x14ac:dyDescent="0.2">
      <c r="B556" s="43">
        <v>32001</v>
      </c>
      <c r="C556" s="43" t="s">
        <v>471</v>
      </c>
      <c r="D556" s="44">
        <f>100*F2</f>
        <v>20062</v>
      </c>
      <c r="E556" s="44">
        <f>50 *F2</f>
        <v>10031</v>
      </c>
      <c r="F556" s="45">
        <v>6.0000000000000001E-3</v>
      </c>
    </row>
    <row r="557" spans="2:6" ht="38.25" x14ac:dyDescent="0.2">
      <c r="B557" s="43">
        <v>33001</v>
      </c>
      <c r="C557" s="43" t="s">
        <v>472</v>
      </c>
      <c r="D557" s="44">
        <f>100*F2</f>
        <v>20062</v>
      </c>
      <c r="E557" s="44">
        <f>50 *F2</f>
        <v>10031</v>
      </c>
      <c r="F557" s="45">
        <v>6.0000000000000001E-3</v>
      </c>
    </row>
    <row r="558" spans="2:6" ht="25.5" x14ac:dyDescent="0.2">
      <c r="B558" s="43">
        <v>34001</v>
      </c>
      <c r="C558" s="43" t="s">
        <v>473</v>
      </c>
      <c r="D558" s="44">
        <f>100*F2</f>
        <v>20062</v>
      </c>
      <c r="E558" s="44">
        <f>50 *F2</f>
        <v>10031</v>
      </c>
      <c r="F558" s="45">
        <v>6.0000000000000001E-3</v>
      </c>
    </row>
    <row r="559" spans="2:6" ht="25.5" x14ac:dyDescent="0.2">
      <c r="B559" s="43">
        <v>35001</v>
      </c>
      <c r="C559" s="43" t="s">
        <v>474</v>
      </c>
      <c r="D559" s="44">
        <f>100*F2</f>
        <v>20062</v>
      </c>
      <c r="E559" s="44">
        <f>50 *F2</f>
        <v>10031</v>
      </c>
      <c r="F559" s="45">
        <v>6.0000000000000001E-3</v>
      </c>
    </row>
    <row r="560" spans="2:6" ht="25.5" x14ac:dyDescent="0.2">
      <c r="B560" s="43">
        <v>35002</v>
      </c>
      <c r="C560" s="43" t="s">
        <v>475</v>
      </c>
      <c r="D560" s="44">
        <f>100*F2</f>
        <v>20062</v>
      </c>
      <c r="E560" s="44">
        <f>50 *F2</f>
        <v>10031</v>
      </c>
      <c r="F560" s="45">
        <v>6.0000000000000001E-3</v>
      </c>
    </row>
    <row r="561" spans="2:6" ht="25.5" x14ac:dyDescent="0.2">
      <c r="B561" s="43">
        <v>35003</v>
      </c>
      <c r="C561" s="43" t="s">
        <v>476</v>
      </c>
      <c r="D561" s="44">
        <f>1100 *F2</f>
        <v>220682</v>
      </c>
      <c r="E561" s="44">
        <f>50 *F2</f>
        <v>10031</v>
      </c>
      <c r="F561" s="45">
        <v>6.0000000000000001E-3</v>
      </c>
    </row>
    <row r="562" spans="2:6" x14ac:dyDescent="0.2">
      <c r="B562" s="43">
        <v>35004</v>
      </c>
      <c r="C562" s="43" t="s">
        <v>477</v>
      </c>
      <c r="D562" s="44">
        <f>100*F2</f>
        <v>20062</v>
      </c>
      <c r="E562" s="44">
        <f>50 *F2</f>
        <v>10031</v>
      </c>
      <c r="F562" s="45">
        <v>6.0000000000000001E-3</v>
      </c>
    </row>
    <row r="563" spans="2:6" ht="25.5" x14ac:dyDescent="0.2">
      <c r="B563" s="43">
        <v>35005</v>
      </c>
      <c r="C563" s="43" t="s">
        <v>478</v>
      </c>
      <c r="D563" s="44">
        <f>100*F2</f>
        <v>20062</v>
      </c>
      <c r="E563" s="44">
        <f>50 *F2</f>
        <v>10031</v>
      </c>
      <c r="F563" s="45">
        <v>6.0000000000000001E-3</v>
      </c>
    </row>
    <row r="564" spans="2:6" ht="25.5" x14ac:dyDescent="0.2">
      <c r="B564" s="43">
        <v>35006</v>
      </c>
      <c r="C564" s="43" t="s">
        <v>479</v>
      </c>
      <c r="D564" s="44">
        <f>100*F2</f>
        <v>20062</v>
      </c>
      <c r="E564" s="44">
        <f>50 *F2</f>
        <v>10031</v>
      </c>
      <c r="F564" s="45">
        <v>6.0000000000000001E-3</v>
      </c>
    </row>
    <row r="565" spans="2:6" ht="25.5" x14ac:dyDescent="0.2">
      <c r="B565" s="43">
        <v>36001</v>
      </c>
      <c r="C565" s="43" t="s">
        <v>480</v>
      </c>
      <c r="D565" s="44">
        <f>100*F2</f>
        <v>20062</v>
      </c>
      <c r="E565" s="44">
        <f>50 *F2</f>
        <v>10031</v>
      </c>
      <c r="F565" s="45">
        <v>6.0000000000000001E-3</v>
      </c>
    </row>
    <row r="566" spans="2:6" x14ac:dyDescent="0.2">
      <c r="B566" s="43">
        <v>37001</v>
      </c>
      <c r="C566" s="43" t="s">
        <v>481</v>
      </c>
      <c r="D566" s="44">
        <f>100*F2</f>
        <v>20062</v>
      </c>
      <c r="E566" s="44">
        <f>50 *F2</f>
        <v>10031</v>
      </c>
      <c r="F566" s="45">
        <v>6.0000000000000001E-3</v>
      </c>
    </row>
    <row r="567" spans="2:6" x14ac:dyDescent="0.2">
      <c r="B567" s="43">
        <v>40004</v>
      </c>
      <c r="C567" s="43" t="s">
        <v>482</v>
      </c>
      <c r="D567" s="44">
        <f>1400 *F2</f>
        <v>280868</v>
      </c>
      <c r="E567" s="44">
        <f>90 *F2</f>
        <v>18055.8</v>
      </c>
      <c r="F567" s="45">
        <v>6.0000000000000001E-3</v>
      </c>
    </row>
    <row r="568" spans="2:6" x14ac:dyDescent="0.2">
      <c r="B568" s="43">
        <v>40005</v>
      </c>
      <c r="C568" s="43" t="s">
        <v>483</v>
      </c>
      <c r="D568" s="44">
        <f>1400 *F2</f>
        <v>280868</v>
      </c>
      <c r="E568" s="44">
        <f>90 *F2</f>
        <v>18055.8</v>
      </c>
      <c r="F568" s="45">
        <v>6.0000000000000001E-3</v>
      </c>
    </row>
    <row r="569" spans="2:6" x14ac:dyDescent="0.2">
      <c r="B569" s="43">
        <v>40006</v>
      </c>
      <c r="C569" s="43" t="s">
        <v>484</v>
      </c>
      <c r="D569" s="44">
        <f>100*F2</f>
        <v>20062</v>
      </c>
      <c r="E569" s="44">
        <f>50 *F2</f>
        <v>10031</v>
      </c>
      <c r="F569" s="45">
        <v>6.0000000000000001E-3</v>
      </c>
    </row>
    <row r="570" spans="2:6" ht="25.5" x14ac:dyDescent="0.2">
      <c r="B570" s="43">
        <v>41001</v>
      </c>
      <c r="C570" s="43" t="s">
        <v>485</v>
      </c>
      <c r="D570" s="44">
        <f>100*F2</f>
        <v>20062</v>
      </c>
      <c r="E570" s="44">
        <f>50 *F2</f>
        <v>10031</v>
      </c>
      <c r="F570" s="45">
        <v>6.0000000000000001E-3</v>
      </c>
    </row>
    <row r="571" spans="2:6" ht="25.5" x14ac:dyDescent="0.2">
      <c r="B571" s="43">
        <v>50001</v>
      </c>
      <c r="C571" s="43" t="s">
        <v>486</v>
      </c>
      <c r="D571" s="44">
        <f>1100 *F2</f>
        <v>220682</v>
      </c>
      <c r="E571" s="44">
        <f>50 *F2</f>
        <v>10031</v>
      </c>
      <c r="F571" s="45">
        <v>6.0000000000000001E-3</v>
      </c>
    </row>
    <row r="572" spans="2:6" ht="25.5" x14ac:dyDescent="0.2">
      <c r="B572" s="43">
        <v>50002</v>
      </c>
      <c r="C572" s="43" t="s">
        <v>487</v>
      </c>
      <c r="D572" s="44">
        <f>1100 *F2</f>
        <v>220682</v>
      </c>
      <c r="E572" s="44">
        <f>90*F2</f>
        <v>18055.8</v>
      </c>
      <c r="F572" s="45">
        <v>6.0000000000000001E-3</v>
      </c>
    </row>
    <row r="573" spans="2:6" ht="25.5" x14ac:dyDescent="0.2">
      <c r="B573" s="43">
        <v>50003</v>
      </c>
      <c r="C573" s="43" t="s">
        <v>488</v>
      </c>
      <c r="D573" s="44">
        <f>1100 *F2</f>
        <v>220682</v>
      </c>
      <c r="E573" s="44">
        <f>50 *F2</f>
        <v>10031</v>
      </c>
      <c r="F573" s="45">
        <v>6.0000000000000001E-3</v>
      </c>
    </row>
    <row r="574" spans="2:6" ht="25.5" x14ac:dyDescent="0.2">
      <c r="B574" s="43">
        <v>50004</v>
      </c>
      <c r="C574" s="43" t="s">
        <v>489</v>
      </c>
      <c r="D574" s="44">
        <f>1100 *F2</f>
        <v>220682</v>
      </c>
      <c r="E574" s="44">
        <f>90 *F2</f>
        <v>18055.8</v>
      </c>
      <c r="F574" s="45">
        <v>6.0000000000000001E-3</v>
      </c>
    </row>
    <row r="575" spans="2:6" ht="25.5" x14ac:dyDescent="0.2">
      <c r="B575" s="43">
        <v>50005</v>
      </c>
      <c r="C575" s="43" t="s">
        <v>490</v>
      </c>
      <c r="D575" s="44">
        <f>100*F2</f>
        <v>20062</v>
      </c>
      <c r="E575" s="44">
        <f>50 *F2</f>
        <v>10031</v>
      </c>
      <c r="F575" s="45">
        <v>6.0000000000000001E-3</v>
      </c>
    </row>
    <row r="576" spans="2:6" ht="25.5" x14ac:dyDescent="0.2">
      <c r="B576" s="43">
        <v>50006</v>
      </c>
      <c r="C576" s="43" t="s">
        <v>491</v>
      </c>
      <c r="D576" s="44">
        <f>1100 *F2</f>
        <v>220682</v>
      </c>
      <c r="E576" s="44">
        <f>50 *F2</f>
        <v>10031</v>
      </c>
      <c r="F576" s="45">
        <v>6.0000000000000001E-3</v>
      </c>
    </row>
    <row r="577" spans="2:6" ht="25.5" x14ac:dyDescent="0.2">
      <c r="B577" s="43">
        <v>50007</v>
      </c>
      <c r="C577" s="43" t="s">
        <v>492</v>
      </c>
      <c r="D577" s="44">
        <f>1100 *F2</f>
        <v>220682</v>
      </c>
      <c r="E577" s="44">
        <f>90 *F2</f>
        <v>18055.8</v>
      </c>
      <c r="F577" s="45">
        <v>6.0000000000000001E-3</v>
      </c>
    </row>
    <row r="578" spans="2:6" ht="38.25" x14ac:dyDescent="0.2">
      <c r="B578" s="43">
        <v>50008</v>
      </c>
      <c r="C578" s="43" t="s">
        <v>493</v>
      </c>
      <c r="D578" s="44">
        <f>1100 *F2</f>
        <v>220682</v>
      </c>
      <c r="E578" s="44">
        <f>90 *F2</f>
        <v>18055.8</v>
      </c>
      <c r="F578" s="45">
        <v>6.0000000000000001E-3</v>
      </c>
    </row>
    <row r="579" spans="2:6" ht="25.5" x14ac:dyDescent="0.2">
      <c r="B579" s="43">
        <v>50009</v>
      </c>
      <c r="C579" s="43" t="s">
        <v>494</v>
      </c>
      <c r="D579" s="44">
        <f>1100 *F2</f>
        <v>220682</v>
      </c>
      <c r="E579" s="44">
        <f>90 *F2</f>
        <v>18055.8</v>
      </c>
      <c r="F579" s="45">
        <v>6.0000000000000001E-3</v>
      </c>
    </row>
    <row r="580" spans="2:6" ht="25.5" x14ac:dyDescent="0.2">
      <c r="B580" s="43">
        <v>50010</v>
      </c>
      <c r="C580" s="43" t="s">
        <v>495</v>
      </c>
      <c r="D580" s="44">
        <f>1100 *F2</f>
        <v>220682</v>
      </c>
      <c r="E580" s="44">
        <f>90 *F2</f>
        <v>18055.8</v>
      </c>
      <c r="F580" s="45">
        <v>6.0000000000000001E-3</v>
      </c>
    </row>
    <row r="581" spans="2:6" ht="25.5" x14ac:dyDescent="0.2">
      <c r="B581" s="43">
        <v>50011</v>
      </c>
      <c r="C581" s="43" t="s">
        <v>496</v>
      </c>
      <c r="D581" s="44">
        <f>100*F2</f>
        <v>20062</v>
      </c>
      <c r="E581" s="44">
        <f>90 *F2</f>
        <v>18055.8</v>
      </c>
      <c r="F581" s="45">
        <v>6.0000000000000001E-3</v>
      </c>
    </row>
    <row r="582" spans="2:6" ht="38.25" x14ac:dyDescent="0.2">
      <c r="B582" s="43">
        <v>50013</v>
      </c>
      <c r="C582" s="43" t="s">
        <v>497</v>
      </c>
      <c r="D582" s="44">
        <f>1100 *F2</f>
        <v>220682</v>
      </c>
      <c r="E582" s="44">
        <f>50 *F2</f>
        <v>10031</v>
      </c>
      <c r="F582" s="45">
        <v>6.0000000000000001E-3</v>
      </c>
    </row>
    <row r="583" spans="2:6" x14ac:dyDescent="0.2">
      <c r="B583" s="43">
        <v>51000</v>
      </c>
      <c r="C583" s="43" t="s">
        <v>498</v>
      </c>
      <c r="D583" s="44">
        <f>100*F2</f>
        <v>20062</v>
      </c>
      <c r="E583" s="42" t="s">
        <v>582</v>
      </c>
      <c r="F583" s="42" t="s">
        <v>435</v>
      </c>
    </row>
    <row r="584" spans="2:6" ht="25.5" x14ac:dyDescent="0.2">
      <c r="B584" s="43">
        <v>51001</v>
      </c>
      <c r="C584" s="43" t="s">
        <v>499</v>
      </c>
      <c r="D584" s="44">
        <f>100*F2</f>
        <v>20062</v>
      </c>
      <c r="E584" s="44">
        <f>90 *F2</f>
        <v>18055.8</v>
      </c>
      <c r="F584" s="45">
        <v>6.0000000000000001E-3</v>
      </c>
    </row>
    <row r="585" spans="2:6" ht="25.5" x14ac:dyDescent="0.2">
      <c r="B585" s="43">
        <v>51002</v>
      </c>
      <c r="C585" s="43" t="s">
        <v>500</v>
      </c>
      <c r="D585" s="44">
        <f>100*F2</f>
        <v>20062</v>
      </c>
      <c r="E585" s="44">
        <f>50 *F2</f>
        <v>10031</v>
      </c>
      <c r="F585" s="45">
        <v>6.0000000000000001E-3</v>
      </c>
    </row>
    <row r="586" spans="2:6" x14ac:dyDescent="0.2">
      <c r="B586" s="43">
        <v>51003</v>
      </c>
      <c r="C586" s="43" t="s">
        <v>501</v>
      </c>
      <c r="D586" s="44">
        <f>100*F2</f>
        <v>20062</v>
      </c>
      <c r="E586" s="44">
        <f>300 *F2</f>
        <v>60186</v>
      </c>
      <c r="F586" s="45">
        <v>6.0000000000000001E-3</v>
      </c>
    </row>
    <row r="587" spans="2:6" ht="38.25" x14ac:dyDescent="0.2">
      <c r="B587" s="43">
        <v>51004</v>
      </c>
      <c r="C587" s="43" t="s">
        <v>502</v>
      </c>
      <c r="D587" s="44">
        <f>100*F2</f>
        <v>20062</v>
      </c>
      <c r="E587" s="44">
        <f>300 *F2</f>
        <v>60186</v>
      </c>
      <c r="F587" s="45">
        <v>6.0000000000000001E-3</v>
      </c>
    </row>
    <row r="588" spans="2:6" ht="25.5" x14ac:dyDescent="0.2">
      <c r="B588" s="43">
        <v>51005</v>
      </c>
      <c r="C588" s="43" t="s">
        <v>503</v>
      </c>
      <c r="D588" s="44">
        <f>100*F2</f>
        <v>20062</v>
      </c>
      <c r="E588" s="44">
        <f>50 *F2</f>
        <v>10031</v>
      </c>
      <c r="F588" s="45">
        <v>6.0000000000000001E-3</v>
      </c>
    </row>
    <row r="589" spans="2:6" ht="25.5" x14ac:dyDescent="0.2">
      <c r="B589" s="43">
        <v>51006</v>
      </c>
      <c r="C589" s="43" t="s">
        <v>504</v>
      </c>
      <c r="D589" s="44">
        <f>100*F2</f>
        <v>20062</v>
      </c>
      <c r="E589" s="44">
        <f>50 *F2</f>
        <v>10031</v>
      </c>
      <c r="F589" s="45">
        <v>6.0000000000000001E-3</v>
      </c>
    </row>
    <row r="590" spans="2:6" ht="25.5" x14ac:dyDescent="0.2">
      <c r="B590" s="43">
        <v>51007</v>
      </c>
      <c r="C590" s="43" t="s">
        <v>505</v>
      </c>
      <c r="D590" s="44">
        <f>1100 *F2</f>
        <v>220682</v>
      </c>
      <c r="E590" s="44">
        <f>150 *F2</f>
        <v>30093</v>
      </c>
      <c r="F590" s="45">
        <v>8.9999999999999993E-3</v>
      </c>
    </row>
    <row r="591" spans="2:6" ht="25.5" x14ac:dyDescent="0.2">
      <c r="B591" s="43">
        <v>51008</v>
      </c>
      <c r="C591" s="43" t="s">
        <v>506</v>
      </c>
      <c r="D591" s="44">
        <f>100*F2</f>
        <v>20062</v>
      </c>
      <c r="E591" s="44">
        <f>50 *F2</f>
        <v>10031</v>
      </c>
      <c r="F591" s="45">
        <v>6.0000000000000001E-3</v>
      </c>
    </row>
    <row r="592" spans="2:6" ht="25.5" x14ac:dyDescent="0.2">
      <c r="B592" s="43">
        <v>51010</v>
      </c>
      <c r="C592" s="43" t="s">
        <v>507</v>
      </c>
      <c r="D592" s="44">
        <f>1100 *F2</f>
        <v>220682</v>
      </c>
      <c r="E592" s="44">
        <f>50 *F2</f>
        <v>10031</v>
      </c>
      <c r="F592" s="45">
        <v>6.0000000000000001E-3</v>
      </c>
    </row>
    <row r="593" spans="2:6" x14ac:dyDescent="0.2">
      <c r="B593" s="43">
        <v>51011</v>
      </c>
      <c r="C593" s="43" t="s">
        <v>508</v>
      </c>
      <c r="D593" s="44">
        <f>1400 *F2</f>
        <v>280868</v>
      </c>
      <c r="E593" s="44">
        <f>50 *F2</f>
        <v>10031</v>
      </c>
      <c r="F593" s="45">
        <v>6.0000000000000001E-3</v>
      </c>
    </row>
    <row r="594" spans="2:6" x14ac:dyDescent="0.2">
      <c r="B594" s="43">
        <v>51012</v>
      </c>
      <c r="C594" s="43" t="s">
        <v>509</v>
      </c>
      <c r="D594" s="44">
        <f>100*F2</f>
        <v>20062</v>
      </c>
      <c r="E594" s="44">
        <f>50 *F2</f>
        <v>10031</v>
      </c>
      <c r="F594" s="45">
        <v>6.0000000000000001E-3</v>
      </c>
    </row>
    <row r="595" spans="2:6" ht="25.5" x14ac:dyDescent="0.2">
      <c r="B595" s="43">
        <v>51013</v>
      </c>
      <c r="C595" s="43" t="s">
        <v>510</v>
      </c>
      <c r="D595" s="44">
        <f>100*F2</f>
        <v>20062</v>
      </c>
      <c r="E595" s="44">
        <f>50 *F2</f>
        <v>10031</v>
      </c>
      <c r="F595" s="45">
        <v>6.0000000000000001E-3</v>
      </c>
    </row>
    <row r="596" spans="2:6" ht="25.5" x14ac:dyDescent="0.2">
      <c r="B596" s="43">
        <v>51014</v>
      </c>
      <c r="C596" s="43" t="s">
        <v>511</v>
      </c>
      <c r="D596" s="44">
        <f>100*F2</f>
        <v>20062</v>
      </c>
      <c r="E596" s="44">
        <f>50 *F2</f>
        <v>10031</v>
      </c>
      <c r="F596" s="45">
        <v>6.0000000000000001E-3</v>
      </c>
    </row>
    <row r="597" spans="2:6" ht="25.5" x14ac:dyDescent="0.2">
      <c r="B597" s="43">
        <v>51015</v>
      </c>
      <c r="C597" s="43" t="s">
        <v>512</v>
      </c>
      <c r="D597" s="44">
        <f>100*F2</f>
        <v>20062</v>
      </c>
      <c r="E597" s="44">
        <f>50 *F2</f>
        <v>10031</v>
      </c>
      <c r="F597" s="45">
        <v>6.0000000000000001E-3</v>
      </c>
    </row>
    <row r="598" spans="2:6" ht="25.5" x14ac:dyDescent="0.2">
      <c r="B598" s="43">
        <v>51016</v>
      </c>
      <c r="C598" s="43" t="s">
        <v>513</v>
      </c>
      <c r="D598" s="44">
        <f>100*F2</f>
        <v>20062</v>
      </c>
      <c r="E598" s="44">
        <f>50 *F2</f>
        <v>10031</v>
      </c>
      <c r="F598" s="45">
        <v>6.0000000000000001E-3</v>
      </c>
    </row>
    <row r="599" spans="2:6" ht="25.5" x14ac:dyDescent="0.2">
      <c r="B599" s="43">
        <v>51017</v>
      </c>
      <c r="C599" s="43" t="s">
        <v>511</v>
      </c>
      <c r="D599" s="44">
        <f>100*F2</f>
        <v>20062</v>
      </c>
      <c r="E599" s="44">
        <f>50 *F2</f>
        <v>10031</v>
      </c>
      <c r="F599" s="45">
        <v>6.0000000000000001E-3</v>
      </c>
    </row>
    <row r="600" spans="2:6" x14ac:dyDescent="0.2">
      <c r="B600" s="43">
        <v>51018</v>
      </c>
      <c r="C600" s="43" t="s">
        <v>514</v>
      </c>
      <c r="D600" s="44">
        <f>100*F2</f>
        <v>20062</v>
      </c>
      <c r="E600" s="44">
        <f>50 *F2</f>
        <v>10031</v>
      </c>
      <c r="F600" s="45">
        <v>6.0000000000000001E-3</v>
      </c>
    </row>
    <row r="601" spans="2:6" x14ac:dyDescent="0.2">
      <c r="B601" s="43">
        <v>51019</v>
      </c>
      <c r="C601" s="43" t="s">
        <v>515</v>
      </c>
      <c r="D601" s="44">
        <f>100*F2</f>
        <v>20062</v>
      </c>
      <c r="E601" s="44">
        <f>50 *F2</f>
        <v>10031</v>
      </c>
      <c r="F601" s="45">
        <v>6.0000000000000001E-3</v>
      </c>
    </row>
    <row r="602" spans="2:6" ht="25.5" x14ac:dyDescent="0.2">
      <c r="B602" s="43">
        <v>51020</v>
      </c>
      <c r="C602" s="43" t="s">
        <v>516</v>
      </c>
      <c r="D602" s="44">
        <f>100*F2</f>
        <v>20062</v>
      </c>
      <c r="E602" s="44">
        <f>50 *F2</f>
        <v>10031</v>
      </c>
      <c r="F602" s="45">
        <v>6.0000000000000001E-3</v>
      </c>
    </row>
    <row r="603" spans="2:6" ht="25.5" x14ac:dyDescent="0.2">
      <c r="B603" s="43">
        <v>51021</v>
      </c>
      <c r="C603" s="43" t="s">
        <v>517</v>
      </c>
      <c r="D603" s="44">
        <f>100*F2</f>
        <v>20062</v>
      </c>
      <c r="E603" s="44">
        <f>50 *F2</f>
        <v>10031</v>
      </c>
      <c r="F603" s="45">
        <v>6.0000000000000001E-3</v>
      </c>
    </row>
    <row r="604" spans="2:6" ht="25.5" x14ac:dyDescent="0.2">
      <c r="B604" s="43">
        <v>51022</v>
      </c>
      <c r="C604" s="43" t="s">
        <v>518</v>
      </c>
      <c r="D604" s="44">
        <f>100*F2</f>
        <v>20062</v>
      </c>
      <c r="E604" s="44">
        <f>50 *F2</f>
        <v>10031</v>
      </c>
      <c r="F604" s="45">
        <v>6.0000000000000001E-3</v>
      </c>
    </row>
    <row r="605" spans="2:6" ht="38.25" x14ac:dyDescent="0.2">
      <c r="B605" s="43">
        <v>52000</v>
      </c>
      <c r="C605" s="43" t="s">
        <v>519</v>
      </c>
      <c r="D605" s="44">
        <f>100*F2</f>
        <v>20062</v>
      </c>
      <c r="E605" s="42" t="s">
        <v>582</v>
      </c>
      <c r="F605" s="42" t="s">
        <v>435</v>
      </c>
    </row>
    <row r="606" spans="2:6" ht="25.5" x14ac:dyDescent="0.2">
      <c r="B606" s="43">
        <v>52001</v>
      </c>
      <c r="C606" s="43" t="s">
        <v>520</v>
      </c>
      <c r="D606" s="44">
        <f>70000 *F2</f>
        <v>14043400</v>
      </c>
      <c r="E606" s="44">
        <f>5000 *F2</f>
        <v>1003100</v>
      </c>
      <c r="F606" s="45">
        <v>1.2E-2</v>
      </c>
    </row>
    <row r="607" spans="2:6" ht="25.5" x14ac:dyDescent="0.2">
      <c r="B607" s="43">
        <v>52002</v>
      </c>
      <c r="C607" s="43" t="s">
        <v>521</v>
      </c>
      <c r="D607" s="44">
        <f>3500 *F2</f>
        <v>702170</v>
      </c>
      <c r="E607" s="44">
        <f>1500 *F2</f>
        <v>300930</v>
      </c>
      <c r="F607" s="45">
        <v>6.0000000000000001E-3</v>
      </c>
    </row>
    <row r="608" spans="2:6" ht="25.5" x14ac:dyDescent="0.2">
      <c r="B608" s="43">
        <v>52003</v>
      </c>
      <c r="C608" s="43" t="s">
        <v>522</v>
      </c>
      <c r="D608" s="44">
        <f>1400 *F2</f>
        <v>280868</v>
      </c>
      <c r="E608" s="44">
        <f>600 *F2</f>
        <v>120372</v>
      </c>
      <c r="F608" s="45">
        <v>6.0000000000000001E-3</v>
      </c>
    </row>
    <row r="609" spans="2:6" ht="25.5" x14ac:dyDescent="0.2">
      <c r="B609" s="43">
        <v>52004</v>
      </c>
      <c r="C609" s="43" t="s">
        <v>523</v>
      </c>
      <c r="D609" s="44">
        <f>100*F2</f>
        <v>20062</v>
      </c>
      <c r="E609" s="44">
        <f>50 *F2</f>
        <v>10031</v>
      </c>
      <c r="F609" s="45">
        <v>6.0000000000000001E-3</v>
      </c>
    </row>
    <row r="610" spans="2:6" ht="25.5" x14ac:dyDescent="0.2">
      <c r="B610" s="43">
        <v>52005</v>
      </c>
      <c r="C610" s="43" t="s">
        <v>524</v>
      </c>
      <c r="D610" s="44">
        <f>100*F2</f>
        <v>20062</v>
      </c>
      <c r="E610" s="44">
        <f>50 *F2</f>
        <v>10031</v>
      </c>
      <c r="F610" s="45">
        <v>6.0000000000000001E-3</v>
      </c>
    </row>
    <row r="611" spans="2:6" x14ac:dyDescent="0.2">
      <c r="B611" s="43">
        <v>52006</v>
      </c>
      <c r="C611" s="43" t="s">
        <v>525</v>
      </c>
      <c r="D611" s="44">
        <f>100*F2</f>
        <v>20062</v>
      </c>
      <c r="E611" s="44">
        <f>50 *F2</f>
        <v>10031</v>
      </c>
      <c r="F611" s="45">
        <v>6.0000000000000001E-3</v>
      </c>
    </row>
    <row r="612" spans="2:6" ht="25.5" x14ac:dyDescent="0.2">
      <c r="B612" s="43">
        <v>52007</v>
      </c>
      <c r="C612" s="43" t="s">
        <v>526</v>
      </c>
      <c r="D612" s="44">
        <f>100*F2</f>
        <v>20062</v>
      </c>
      <c r="E612" s="44">
        <f>50 *F2</f>
        <v>10031</v>
      </c>
      <c r="F612" s="45">
        <v>6.0000000000000001E-3</v>
      </c>
    </row>
    <row r="613" spans="2:6" ht="25.5" x14ac:dyDescent="0.2">
      <c r="B613" s="43">
        <v>52008</v>
      </c>
      <c r="C613" s="43" t="s">
        <v>527</v>
      </c>
      <c r="D613" s="44">
        <f>100*F2</f>
        <v>20062</v>
      </c>
      <c r="E613" s="44">
        <f>50 *F2</f>
        <v>10031</v>
      </c>
      <c r="F613" s="45">
        <v>6.0000000000000001E-3</v>
      </c>
    </row>
    <row r="614" spans="2:6" ht="25.5" x14ac:dyDescent="0.2">
      <c r="B614" s="43">
        <v>52009</v>
      </c>
      <c r="C614" s="43" t="s">
        <v>528</v>
      </c>
      <c r="D614" s="44">
        <f>100*F2</f>
        <v>20062</v>
      </c>
      <c r="E614" s="44">
        <f>50 *F2</f>
        <v>10031</v>
      </c>
      <c r="F614" s="45">
        <v>6.0000000000000001E-3</v>
      </c>
    </row>
    <row r="615" spans="2:6" ht="25.5" x14ac:dyDescent="0.2">
      <c r="B615" s="43">
        <v>52010</v>
      </c>
      <c r="C615" s="43" t="s">
        <v>529</v>
      </c>
      <c r="D615" s="44">
        <f>100*F2</f>
        <v>20062</v>
      </c>
      <c r="E615" s="44">
        <f>50 *F2</f>
        <v>10031</v>
      </c>
      <c r="F615" s="45">
        <v>6.0000000000000001E-3</v>
      </c>
    </row>
    <row r="616" spans="2:6" ht="25.5" x14ac:dyDescent="0.2">
      <c r="B616" s="43">
        <v>52011</v>
      </c>
      <c r="C616" s="43" t="s">
        <v>530</v>
      </c>
      <c r="D616" s="44">
        <f>100*F2</f>
        <v>20062</v>
      </c>
      <c r="E616" s="44">
        <f>50 *F2</f>
        <v>10031</v>
      </c>
      <c r="F616" s="45">
        <v>6.0000000000000001E-3</v>
      </c>
    </row>
    <row r="617" spans="2:6" ht="25.5" x14ac:dyDescent="0.2">
      <c r="B617" s="43">
        <v>52012</v>
      </c>
      <c r="C617" s="43" t="s">
        <v>531</v>
      </c>
      <c r="D617" s="44">
        <f>100*F2</f>
        <v>20062</v>
      </c>
      <c r="E617" s="44">
        <f>50 *F2</f>
        <v>10031</v>
      </c>
      <c r="F617" s="45">
        <v>6.0000000000000001E-3</v>
      </c>
    </row>
    <row r="618" spans="2:6" ht="25.5" x14ac:dyDescent="0.2">
      <c r="B618" s="43">
        <v>52014</v>
      </c>
      <c r="C618" s="43" t="s">
        <v>532</v>
      </c>
      <c r="D618" s="44">
        <f>100*F2</f>
        <v>20062</v>
      </c>
      <c r="E618" s="44">
        <f>50 *F2</f>
        <v>10031</v>
      </c>
      <c r="F618" s="45">
        <v>6.0000000000000001E-3</v>
      </c>
    </row>
    <row r="619" spans="2:6" ht="25.5" x14ac:dyDescent="0.2">
      <c r="B619" s="43">
        <v>52015</v>
      </c>
      <c r="C619" s="43" t="s">
        <v>533</v>
      </c>
      <c r="D619" s="44">
        <f>100*F2</f>
        <v>20062</v>
      </c>
      <c r="E619" s="44">
        <f>50 *F2</f>
        <v>10031</v>
      </c>
      <c r="F619" s="45">
        <v>6.0000000000000001E-3</v>
      </c>
    </row>
    <row r="620" spans="2:6" ht="25.5" x14ac:dyDescent="0.2">
      <c r="B620" s="43">
        <v>52016</v>
      </c>
      <c r="C620" s="43" t="s">
        <v>534</v>
      </c>
      <c r="D620" s="44">
        <f>100*F2</f>
        <v>20062</v>
      </c>
      <c r="E620" s="44">
        <f>50 *F2</f>
        <v>10031</v>
      </c>
      <c r="F620" s="45">
        <v>6.0000000000000001E-3</v>
      </c>
    </row>
    <row r="621" spans="2:6" ht="25.5" x14ac:dyDescent="0.2">
      <c r="B621" s="43">
        <v>52017</v>
      </c>
      <c r="C621" s="43" t="s">
        <v>535</v>
      </c>
      <c r="D621" s="44">
        <f>100*F2</f>
        <v>20062</v>
      </c>
      <c r="E621" s="44">
        <f>50 *F2</f>
        <v>10031</v>
      </c>
      <c r="F621" s="45">
        <v>6.0000000000000001E-3</v>
      </c>
    </row>
    <row r="622" spans="2:6" ht="38.25" x14ac:dyDescent="0.2">
      <c r="B622" s="43">
        <v>52018</v>
      </c>
      <c r="C622" s="43" t="s">
        <v>536</v>
      </c>
      <c r="D622" s="44">
        <f>100*F2</f>
        <v>20062</v>
      </c>
      <c r="E622" s="44">
        <f>50 *F2</f>
        <v>10031</v>
      </c>
      <c r="F622" s="45">
        <v>6.0000000000000001E-3</v>
      </c>
    </row>
    <row r="623" spans="2:6" ht="25.5" x14ac:dyDescent="0.2">
      <c r="B623" s="43">
        <v>52019</v>
      </c>
      <c r="C623" s="43" t="s">
        <v>537</v>
      </c>
      <c r="D623" s="44">
        <f>100*F2</f>
        <v>20062</v>
      </c>
      <c r="E623" s="44">
        <f>50 *F2</f>
        <v>10031</v>
      </c>
      <c r="F623" s="45">
        <v>6.0000000000000001E-3</v>
      </c>
    </row>
    <row r="624" spans="2:6" ht="25.5" x14ac:dyDescent="0.2">
      <c r="B624" s="43">
        <v>52020</v>
      </c>
      <c r="C624" s="43" t="s">
        <v>538</v>
      </c>
      <c r="D624" s="44">
        <f>100*F2</f>
        <v>20062</v>
      </c>
      <c r="E624" s="44">
        <f>50 *F2</f>
        <v>10031</v>
      </c>
      <c r="F624" s="45">
        <v>6.0000000000000001E-3</v>
      </c>
    </row>
    <row r="625" spans="2:6" x14ac:dyDescent="0.2">
      <c r="B625" s="43">
        <v>55001</v>
      </c>
      <c r="C625" s="43" t="s">
        <v>539</v>
      </c>
      <c r="D625" s="44">
        <f>100*F2</f>
        <v>20062</v>
      </c>
      <c r="E625" s="44">
        <f>50 *F2</f>
        <v>10031</v>
      </c>
      <c r="F625" s="45">
        <v>6.0000000000000001E-3</v>
      </c>
    </row>
    <row r="626" spans="2:6" x14ac:dyDescent="0.2">
      <c r="B626" s="43">
        <v>55002</v>
      </c>
      <c r="C626" s="43" t="s">
        <v>540</v>
      </c>
      <c r="D626" s="44">
        <f>100*F2</f>
        <v>20062</v>
      </c>
      <c r="E626" s="44">
        <f>90 *F2</f>
        <v>18055.8</v>
      </c>
      <c r="F626" s="45">
        <v>6.0000000000000001E-3</v>
      </c>
    </row>
    <row r="627" spans="2:6" x14ac:dyDescent="0.2">
      <c r="B627" s="43">
        <v>60001</v>
      </c>
      <c r="C627" s="43" t="s">
        <v>541</v>
      </c>
      <c r="D627" s="44">
        <f>100*F2</f>
        <v>20062</v>
      </c>
      <c r="E627" s="44">
        <f>50 *F2</f>
        <v>10031</v>
      </c>
      <c r="F627" s="45">
        <v>6.0000000000000001E-3</v>
      </c>
    </row>
    <row r="628" spans="2:6" x14ac:dyDescent="0.2">
      <c r="B628" s="43">
        <v>60002</v>
      </c>
      <c r="C628" s="43" t="s">
        <v>542</v>
      </c>
      <c r="D628" s="44">
        <f>100*F2</f>
        <v>20062</v>
      </c>
      <c r="E628" s="44">
        <f>50 *F2</f>
        <v>10031</v>
      </c>
      <c r="F628" s="45">
        <v>6.0000000000000001E-3</v>
      </c>
    </row>
    <row r="629" spans="2:6" x14ac:dyDescent="0.2">
      <c r="B629" s="43">
        <v>63002</v>
      </c>
      <c r="C629" s="43" t="s">
        <v>543</v>
      </c>
      <c r="D629" s="44">
        <f>100*F2</f>
        <v>20062</v>
      </c>
      <c r="E629" s="44">
        <f>150 *F2</f>
        <v>30093</v>
      </c>
      <c r="F629" s="45">
        <v>6.0000000000000001E-3</v>
      </c>
    </row>
    <row r="630" spans="2:6" x14ac:dyDescent="0.2">
      <c r="B630" s="43">
        <v>64000</v>
      </c>
      <c r="C630" s="43" t="s">
        <v>544</v>
      </c>
      <c r="D630" s="42" t="s">
        <v>583</v>
      </c>
      <c r="E630" s="42" t="s">
        <v>582</v>
      </c>
      <c r="F630" s="42" t="s">
        <v>435</v>
      </c>
    </row>
    <row r="631" spans="2:6" x14ac:dyDescent="0.2">
      <c r="B631" s="43">
        <v>64001</v>
      </c>
      <c r="C631" s="43" t="s">
        <v>545</v>
      </c>
      <c r="D631" s="44">
        <f>100*F2</f>
        <v>20062</v>
      </c>
      <c r="E631" s="44">
        <f>50 *F2</f>
        <v>10031</v>
      </c>
      <c r="F631" s="45">
        <v>6.0000000000000001E-3</v>
      </c>
    </row>
    <row r="632" spans="2:6" x14ac:dyDescent="0.2">
      <c r="B632" s="43">
        <v>65001</v>
      </c>
      <c r="C632" s="43" t="s">
        <v>546</v>
      </c>
      <c r="D632" s="44">
        <f>1400 *F2</f>
        <v>280868</v>
      </c>
      <c r="E632" s="44">
        <f>1800*F2</f>
        <v>361116</v>
      </c>
      <c r="F632" s="45">
        <v>0.02</v>
      </c>
    </row>
    <row r="633" spans="2:6" ht="25.5" x14ac:dyDescent="0.2">
      <c r="B633" s="43">
        <v>66001</v>
      </c>
      <c r="C633" s="43" t="s">
        <v>547</v>
      </c>
      <c r="D633" s="44">
        <f>1100 *F2</f>
        <v>220682</v>
      </c>
      <c r="E633" s="44">
        <f>150 *F2</f>
        <v>30093</v>
      </c>
      <c r="F633" s="45">
        <v>6.0000000000000001E-3</v>
      </c>
    </row>
    <row r="634" spans="2:6" ht="25.5" x14ac:dyDescent="0.2">
      <c r="B634" s="43">
        <v>67001</v>
      </c>
      <c r="C634" s="43" t="s">
        <v>548</v>
      </c>
      <c r="D634" s="44">
        <f>1400 *F2</f>
        <v>280868</v>
      </c>
      <c r="E634" s="44">
        <f>2000 *F2</f>
        <v>401240</v>
      </c>
      <c r="F634" s="45">
        <v>0.02</v>
      </c>
    </row>
    <row r="635" spans="2:6" ht="25.5" x14ac:dyDescent="0.2">
      <c r="B635" s="43">
        <v>68001</v>
      </c>
      <c r="C635" s="43" t="s">
        <v>549</v>
      </c>
      <c r="D635" s="44">
        <f>100*F2</f>
        <v>20062</v>
      </c>
      <c r="E635" s="44">
        <f>50 *F2</f>
        <v>10031</v>
      </c>
      <c r="F635" s="45">
        <v>6.0000000000000001E-3</v>
      </c>
    </row>
    <row r="636" spans="2:6" ht="25.5" x14ac:dyDescent="0.2">
      <c r="B636" s="43">
        <v>68002</v>
      </c>
      <c r="C636" s="43" t="s">
        <v>550</v>
      </c>
      <c r="D636" s="44">
        <f>100*F2</f>
        <v>20062</v>
      </c>
      <c r="E636" s="44">
        <f>50 *F2</f>
        <v>10031</v>
      </c>
      <c r="F636" s="45">
        <v>6.0000000000000001E-3</v>
      </c>
    </row>
    <row r="637" spans="2:6" ht="25.5" x14ac:dyDescent="0.2">
      <c r="B637" s="43">
        <v>68003</v>
      </c>
      <c r="C637" s="43" t="s">
        <v>551</v>
      </c>
      <c r="D637" s="44">
        <f>100*F2</f>
        <v>20062</v>
      </c>
      <c r="E637" s="44">
        <f>50 *F2</f>
        <v>10031</v>
      </c>
      <c r="F637" s="45">
        <v>6.0000000000000001E-3</v>
      </c>
    </row>
    <row r="638" spans="2:6" x14ac:dyDescent="0.2">
      <c r="B638" s="43">
        <v>68004</v>
      </c>
      <c r="C638" s="43" t="s">
        <v>552</v>
      </c>
      <c r="D638" s="44">
        <f>1100 *F2</f>
        <v>220682</v>
      </c>
      <c r="E638" s="44">
        <f>50 *F2</f>
        <v>10031</v>
      </c>
      <c r="F638" s="45">
        <v>6.0000000000000001E-3</v>
      </c>
    </row>
    <row r="639" spans="2:6" x14ac:dyDescent="0.2">
      <c r="B639" s="43">
        <v>70001</v>
      </c>
      <c r="C639" s="43" t="s">
        <v>553</v>
      </c>
      <c r="D639" s="44">
        <f>100*F2</f>
        <v>20062</v>
      </c>
      <c r="E639" s="44">
        <f>150 *F2</f>
        <v>30093</v>
      </c>
      <c r="F639" s="45">
        <v>6.0000000000000001E-3</v>
      </c>
    </row>
    <row r="640" spans="2:6" x14ac:dyDescent="0.2">
      <c r="B640" s="43">
        <v>70002</v>
      </c>
      <c r="C640" s="43" t="s">
        <v>554</v>
      </c>
      <c r="D640" s="44">
        <f>100*F2</f>
        <v>20062</v>
      </c>
      <c r="E640" s="44">
        <f>50 *F2</f>
        <v>10031</v>
      </c>
      <c r="F640" s="45">
        <v>6.0000000000000001E-3</v>
      </c>
    </row>
    <row r="641" spans="2:6" x14ac:dyDescent="0.2">
      <c r="B641" s="43">
        <v>71001</v>
      </c>
      <c r="C641" s="43" t="s">
        <v>555</v>
      </c>
      <c r="D641" s="44">
        <f>100*F2</f>
        <v>20062</v>
      </c>
      <c r="E641" s="44">
        <f>50 *F2</f>
        <v>10031</v>
      </c>
      <c r="F641" s="45">
        <v>6.0000000000000001E-3</v>
      </c>
    </row>
    <row r="642" spans="2:6" ht="25.5" x14ac:dyDescent="0.2">
      <c r="B642" s="43">
        <v>72001</v>
      </c>
      <c r="C642" s="43" t="s">
        <v>556</v>
      </c>
      <c r="D642" s="44">
        <f>100*F2</f>
        <v>20062</v>
      </c>
      <c r="E642" s="44">
        <f>50 *F2</f>
        <v>10031</v>
      </c>
      <c r="F642" s="45">
        <v>6.0000000000000001E-3</v>
      </c>
    </row>
    <row r="643" spans="2:6" x14ac:dyDescent="0.2">
      <c r="B643" s="43">
        <v>73001</v>
      </c>
      <c r="C643" s="43" t="s">
        <v>557</v>
      </c>
      <c r="D643" s="44">
        <f>100*F2</f>
        <v>20062</v>
      </c>
      <c r="E643" s="44">
        <f>50 *F2</f>
        <v>10031</v>
      </c>
      <c r="F643" s="45">
        <v>6.0000000000000001E-3</v>
      </c>
    </row>
    <row r="644" spans="2:6" x14ac:dyDescent="0.2">
      <c r="B644" s="43">
        <v>74001</v>
      </c>
      <c r="C644" s="43" t="s">
        <v>558</v>
      </c>
      <c r="D644" s="44">
        <f>100*F2</f>
        <v>20062</v>
      </c>
      <c r="E644" s="44">
        <f>90 *F2</f>
        <v>18055.8</v>
      </c>
      <c r="F644" s="45">
        <v>6.0000000000000001E-3</v>
      </c>
    </row>
    <row r="645" spans="2:6" x14ac:dyDescent="0.2">
      <c r="B645" s="43">
        <v>74002</v>
      </c>
      <c r="C645" s="43" t="s">
        <v>559</v>
      </c>
      <c r="D645" s="44">
        <f>100*F2</f>
        <v>20062</v>
      </c>
      <c r="E645" s="44">
        <f>50 *F2</f>
        <v>10031</v>
      </c>
      <c r="F645" s="45">
        <v>6.0000000000000001E-3</v>
      </c>
    </row>
    <row r="646" spans="2:6" x14ac:dyDescent="0.2">
      <c r="B646" s="43">
        <v>74003</v>
      </c>
      <c r="C646" s="43" t="s">
        <v>560</v>
      </c>
      <c r="D646" s="44">
        <f>100*F2</f>
        <v>20062</v>
      </c>
      <c r="E646" s="44">
        <f>50 *F2</f>
        <v>10031</v>
      </c>
      <c r="F646" s="45">
        <v>6.0000000000000001E-3</v>
      </c>
    </row>
    <row r="647" spans="2:6" ht="25.5" x14ac:dyDescent="0.2">
      <c r="B647" s="43">
        <v>75001</v>
      </c>
      <c r="C647" s="43" t="s">
        <v>561</v>
      </c>
      <c r="D647" s="42" t="s">
        <v>583</v>
      </c>
      <c r="E647" s="42" t="s">
        <v>582</v>
      </c>
      <c r="F647" s="42" t="s">
        <v>435</v>
      </c>
    </row>
    <row r="648" spans="2:6" x14ac:dyDescent="0.2">
      <c r="B648" s="43">
        <v>80000</v>
      </c>
      <c r="C648" s="43" t="s">
        <v>562</v>
      </c>
      <c r="D648" s="42" t="s">
        <v>583</v>
      </c>
      <c r="E648" s="42" t="s">
        <v>582</v>
      </c>
      <c r="F648" s="42" t="s">
        <v>435</v>
      </c>
    </row>
    <row r="649" spans="2:6" x14ac:dyDescent="0.2">
      <c r="B649" s="43">
        <v>85001</v>
      </c>
      <c r="C649" s="43" t="s">
        <v>563</v>
      </c>
      <c r="D649" s="44">
        <f>100*F2</f>
        <v>20062</v>
      </c>
      <c r="E649" s="44">
        <f>50 *F2</f>
        <v>10031</v>
      </c>
      <c r="F649" s="45">
        <v>6.0000000000000001E-3</v>
      </c>
    </row>
    <row r="650" spans="2:6" x14ac:dyDescent="0.2">
      <c r="B650" s="43">
        <v>85111</v>
      </c>
      <c r="C650" s="43" t="s">
        <v>564</v>
      </c>
      <c r="D650" s="44">
        <f>600 *F2</f>
        <v>120372</v>
      </c>
      <c r="E650" s="44">
        <f>50 *F2</f>
        <v>10031</v>
      </c>
      <c r="F650" s="45">
        <v>6.0000000000000001E-3</v>
      </c>
    </row>
    <row r="651" spans="2:6" ht="25.5" x14ac:dyDescent="0.2">
      <c r="B651" s="43">
        <v>85311</v>
      </c>
      <c r="C651" s="43" t="s">
        <v>565</v>
      </c>
      <c r="D651" s="44">
        <f>600 *F2</f>
        <v>120372</v>
      </c>
      <c r="E651" s="44">
        <f>50 *F2</f>
        <v>10031</v>
      </c>
      <c r="F651" s="45">
        <v>6.0000000000000001E-3</v>
      </c>
    </row>
    <row r="652" spans="2:6" x14ac:dyDescent="0.2">
      <c r="B652" s="43">
        <v>90001</v>
      </c>
      <c r="C652" s="43" t="s">
        <v>566</v>
      </c>
      <c r="D652" s="44">
        <f>100*F2</f>
        <v>20062</v>
      </c>
      <c r="E652" s="44">
        <f>50 *F2</f>
        <v>10031</v>
      </c>
      <c r="F652" s="45">
        <v>6.0000000000000001E-3</v>
      </c>
    </row>
    <row r="653" spans="2:6" x14ac:dyDescent="0.2">
      <c r="B653" s="43">
        <v>91001</v>
      </c>
      <c r="C653" s="43" t="s">
        <v>567</v>
      </c>
      <c r="D653" s="44">
        <f>100*F2</f>
        <v>20062</v>
      </c>
      <c r="E653" s="44">
        <f>50 *F2</f>
        <v>10031</v>
      </c>
      <c r="F653" s="45">
        <v>6.0000000000000001E-3</v>
      </c>
    </row>
    <row r="654" spans="2:6" x14ac:dyDescent="0.2">
      <c r="B654" s="43">
        <v>91002</v>
      </c>
      <c r="C654" s="43" t="s">
        <v>568</v>
      </c>
      <c r="D654" s="44">
        <f>100*F2</f>
        <v>20062</v>
      </c>
      <c r="E654" s="44">
        <f>50 *F2</f>
        <v>10031</v>
      </c>
      <c r="F654" s="45">
        <v>6.0000000000000001E-3</v>
      </c>
    </row>
    <row r="655" spans="2:6" x14ac:dyDescent="0.2">
      <c r="B655" s="43">
        <v>91003</v>
      </c>
      <c r="C655" s="43" t="s">
        <v>569</v>
      </c>
      <c r="D655" s="44">
        <f>100*F2</f>
        <v>20062</v>
      </c>
      <c r="E655" s="44">
        <f>50 *F2</f>
        <v>10031</v>
      </c>
      <c r="F655" s="45">
        <v>6.0000000000000001E-3</v>
      </c>
    </row>
    <row r="656" spans="2:6" ht="25.5" x14ac:dyDescent="0.2">
      <c r="B656" s="43">
        <v>92000</v>
      </c>
      <c r="C656" s="43" t="s">
        <v>570</v>
      </c>
      <c r="D656" s="42" t="s">
        <v>583</v>
      </c>
      <c r="E656" s="42" t="s">
        <v>582</v>
      </c>
      <c r="F656" s="42" t="s">
        <v>435</v>
      </c>
    </row>
    <row r="657" spans="2:6" x14ac:dyDescent="0.2">
      <c r="B657" s="43">
        <v>92001</v>
      </c>
      <c r="C657" s="43" t="s">
        <v>571</v>
      </c>
      <c r="D657" s="44">
        <f>100*F2</f>
        <v>20062</v>
      </c>
      <c r="E657" s="44">
        <f>50 *F2</f>
        <v>10031</v>
      </c>
      <c r="F657" s="45">
        <v>6.0000000000000001E-3</v>
      </c>
    </row>
    <row r="658" spans="2:6" ht="25.5" x14ac:dyDescent="0.2">
      <c r="B658" s="43">
        <v>92002</v>
      </c>
      <c r="C658" s="43" t="s">
        <v>572</v>
      </c>
      <c r="D658" s="44">
        <f>100000 *F2</f>
        <v>20062000</v>
      </c>
      <c r="E658" s="44">
        <f>8000 *F2</f>
        <v>1604960</v>
      </c>
      <c r="F658" s="45">
        <v>1.2999999999999999E-2</v>
      </c>
    </row>
    <row r="659" spans="2:6" ht="25.5" x14ac:dyDescent="0.2">
      <c r="B659" s="43">
        <v>92003</v>
      </c>
      <c r="C659" s="43" t="s">
        <v>573</v>
      </c>
      <c r="D659" s="44">
        <f>600 *F2</f>
        <v>120372</v>
      </c>
      <c r="E659" s="44">
        <f>90 *F2</f>
        <v>18055.8</v>
      </c>
      <c r="F659" s="45">
        <v>8.9999999999999993E-3</v>
      </c>
    </row>
    <row r="660" spans="2:6" ht="25.5" x14ac:dyDescent="0.2">
      <c r="B660" s="43">
        <v>92004</v>
      </c>
      <c r="C660" s="43" t="s">
        <v>574</v>
      </c>
      <c r="D660" s="44">
        <f>100000 *F2</f>
        <v>20062000</v>
      </c>
      <c r="E660" s="44">
        <f>8000 *F2</f>
        <v>1604960</v>
      </c>
      <c r="F660" s="45">
        <v>1.2999999999999999E-2</v>
      </c>
    </row>
    <row r="661" spans="2:6" ht="38.25" x14ac:dyDescent="0.2">
      <c r="B661" s="43">
        <v>92005</v>
      </c>
      <c r="C661" s="43" t="s">
        <v>575</v>
      </c>
      <c r="D661" s="44">
        <f>100000 *F2</f>
        <v>20062000</v>
      </c>
      <c r="E661" s="44">
        <f>8000 *F2</f>
        <v>1604960</v>
      </c>
      <c r="F661" s="45">
        <v>1.2999999999999999E-2</v>
      </c>
    </row>
    <row r="662" spans="2:6" x14ac:dyDescent="0.2">
      <c r="B662" s="43">
        <v>92007</v>
      </c>
      <c r="C662" s="43" t="s">
        <v>576</v>
      </c>
      <c r="D662" s="44">
        <f>1100 *F2</f>
        <v>220682</v>
      </c>
      <c r="E662" s="44">
        <f>500 *F2</f>
        <v>100310</v>
      </c>
      <c r="F662" s="45">
        <v>6.0000000000000001E-3</v>
      </c>
    </row>
    <row r="663" spans="2:6" ht="25.5" x14ac:dyDescent="0.2">
      <c r="B663" s="43">
        <v>93000</v>
      </c>
      <c r="C663" s="43" t="s">
        <v>577</v>
      </c>
      <c r="D663" s="44">
        <f>100*F2</f>
        <v>20062</v>
      </c>
      <c r="E663" s="42" t="s">
        <v>582</v>
      </c>
      <c r="F663" s="42" t="s">
        <v>435</v>
      </c>
    </row>
    <row r="664" spans="2:6" x14ac:dyDescent="0.2">
      <c r="B664" s="43">
        <v>93001</v>
      </c>
      <c r="C664" s="43" t="s">
        <v>578</v>
      </c>
      <c r="D664" s="44">
        <f>100*F2</f>
        <v>20062</v>
      </c>
      <c r="E664" s="44">
        <f>50 *F2</f>
        <v>10031</v>
      </c>
      <c r="F664" s="45">
        <v>6.0000000000000001E-3</v>
      </c>
    </row>
    <row r="665" spans="2:6" x14ac:dyDescent="0.2">
      <c r="B665" s="43">
        <v>95001</v>
      </c>
      <c r="C665" s="43" t="s">
        <v>579</v>
      </c>
      <c r="D665" s="42" t="s">
        <v>583</v>
      </c>
      <c r="E665" s="42" t="s">
        <v>582</v>
      </c>
      <c r="F665" s="42" t="s">
        <v>435</v>
      </c>
    </row>
    <row r="666" spans="2:6" ht="25.5" x14ac:dyDescent="0.2">
      <c r="B666" s="43">
        <v>99001</v>
      </c>
      <c r="C666" s="43" t="s">
        <v>580</v>
      </c>
      <c r="D666" s="44">
        <f>100*F2</f>
        <v>20062</v>
      </c>
      <c r="E666" s="44">
        <f>50 *F2</f>
        <v>10031</v>
      </c>
      <c r="F666" s="45">
        <v>6.0000000000000001E-3</v>
      </c>
    </row>
    <row r="667" spans="2:6" x14ac:dyDescent="0.2">
      <c r="B667" s="43">
        <v>0</v>
      </c>
      <c r="C667" s="43" t="s">
        <v>581</v>
      </c>
      <c r="D667" s="44">
        <f>100*F2</f>
        <v>20062</v>
      </c>
      <c r="E667" s="44">
        <f>50 *F2</f>
        <v>10031</v>
      </c>
      <c r="F667" s="45">
        <v>6.0000000000000001E-3</v>
      </c>
    </row>
  </sheetData>
  <sheetProtection selectLockedCells="1" selectUnlockedCells="1"/>
  <mergeCells count="465">
    <mergeCell ref="B518:F518"/>
    <mergeCell ref="B506:D506"/>
    <mergeCell ref="B508:F508"/>
    <mergeCell ref="B509:F509"/>
    <mergeCell ref="B510:F510"/>
    <mergeCell ref="B511:F511"/>
    <mergeCell ref="B512:F512"/>
    <mergeCell ref="B513:F513"/>
    <mergeCell ref="B514:F514"/>
    <mergeCell ref="B517:F517"/>
    <mergeCell ref="B497:F497"/>
    <mergeCell ref="B498:F498"/>
    <mergeCell ref="B499:F499"/>
    <mergeCell ref="B500:F500"/>
    <mergeCell ref="B501:F501"/>
    <mergeCell ref="B502:D502"/>
    <mergeCell ref="B503:D503"/>
    <mergeCell ref="B504:D504"/>
    <mergeCell ref="B505:D505"/>
    <mergeCell ref="B487:E487"/>
    <mergeCell ref="B489:F489"/>
    <mergeCell ref="B490:F490"/>
    <mergeCell ref="B491:F491"/>
    <mergeCell ref="B492:F492"/>
    <mergeCell ref="B493:F493"/>
    <mergeCell ref="B494:F494"/>
    <mergeCell ref="B495:F495"/>
    <mergeCell ref="B496:F496"/>
    <mergeCell ref="C481:E481"/>
    <mergeCell ref="C483:D483"/>
    <mergeCell ref="C484:D484"/>
    <mergeCell ref="C485:D485"/>
    <mergeCell ref="B482:D482"/>
    <mergeCell ref="B470:F470"/>
    <mergeCell ref="B472:F472"/>
    <mergeCell ref="B473:F473"/>
    <mergeCell ref="B474:F474"/>
    <mergeCell ref="C476:E476"/>
    <mergeCell ref="C477:E477"/>
    <mergeCell ref="C478:E478"/>
    <mergeCell ref="C479:E479"/>
    <mergeCell ref="C480:E480"/>
    <mergeCell ref="B459:F459"/>
    <mergeCell ref="B460:F460"/>
    <mergeCell ref="B461:F461"/>
    <mergeCell ref="B462:E462"/>
    <mergeCell ref="B463:E463"/>
    <mergeCell ref="B464:E464"/>
    <mergeCell ref="B465:F465"/>
    <mergeCell ref="B467:F467"/>
    <mergeCell ref="B468:F468"/>
    <mergeCell ref="E456:F456"/>
    <mergeCell ref="B450:D450"/>
    <mergeCell ref="B451:D451"/>
    <mergeCell ref="B452:D452"/>
    <mergeCell ref="B453:D453"/>
    <mergeCell ref="B454:D454"/>
    <mergeCell ref="B455:D455"/>
    <mergeCell ref="B456:D456"/>
    <mergeCell ref="B458:F458"/>
    <mergeCell ref="B447:F447"/>
    <mergeCell ref="B448:F448"/>
    <mergeCell ref="B449:F449"/>
    <mergeCell ref="E450:F450"/>
    <mergeCell ref="E451:F451"/>
    <mergeCell ref="E452:F452"/>
    <mergeCell ref="E453:F453"/>
    <mergeCell ref="E454:F454"/>
    <mergeCell ref="E455:F455"/>
    <mergeCell ref="B441:D441"/>
    <mergeCell ref="B442:D442"/>
    <mergeCell ref="B443:D443"/>
    <mergeCell ref="B444:D444"/>
    <mergeCell ref="B445:D445"/>
    <mergeCell ref="E441:F441"/>
    <mergeCell ref="E442:F442"/>
    <mergeCell ref="E443:F443"/>
    <mergeCell ref="E444:F444"/>
    <mergeCell ref="E445:F445"/>
    <mergeCell ref="B434:F434"/>
    <mergeCell ref="B435:F435"/>
    <mergeCell ref="B436:F436"/>
    <mergeCell ref="B438:F438"/>
    <mergeCell ref="B439:F439"/>
    <mergeCell ref="B440:F440"/>
    <mergeCell ref="B425:F425"/>
    <mergeCell ref="B426:F426"/>
    <mergeCell ref="B427:F427"/>
    <mergeCell ref="B428:F428"/>
    <mergeCell ref="B429:F429"/>
    <mergeCell ref="B430:F430"/>
    <mergeCell ref="B431:F431"/>
    <mergeCell ref="B433:F433"/>
    <mergeCell ref="B413:E413"/>
    <mergeCell ref="B414:E414"/>
    <mergeCell ref="B415:E415"/>
    <mergeCell ref="B423:F423"/>
    <mergeCell ref="B417:F417"/>
    <mergeCell ref="B419:F419"/>
    <mergeCell ref="B420:F420"/>
    <mergeCell ref="B421:F421"/>
    <mergeCell ref="B422:F422"/>
    <mergeCell ref="B418:E418"/>
    <mergeCell ref="B408:E408"/>
    <mergeCell ref="B409:E409"/>
    <mergeCell ref="B398:E398"/>
    <mergeCell ref="B399:E399"/>
    <mergeCell ref="B400:E400"/>
    <mergeCell ref="B401:E401"/>
    <mergeCell ref="B402:E402"/>
    <mergeCell ref="B411:F411"/>
    <mergeCell ref="B412:F412"/>
    <mergeCell ref="B394:F394"/>
    <mergeCell ref="B395:F395"/>
    <mergeCell ref="B397:F397"/>
    <mergeCell ref="B396:E396"/>
    <mergeCell ref="B403:F403"/>
    <mergeCell ref="B404:E404"/>
    <mergeCell ref="B405:E405"/>
    <mergeCell ref="B406:E406"/>
    <mergeCell ref="B407:E407"/>
    <mergeCell ref="B388:E388"/>
    <mergeCell ref="B389:E389"/>
    <mergeCell ref="B390:E390"/>
    <mergeCell ref="B391:E391"/>
    <mergeCell ref="B392:E392"/>
    <mergeCell ref="B384:E384"/>
    <mergeCell ref="B386:F386"/>
    <mergeCell ref="B387:F387"/>
    <mergeCell ref="B378:F378"/>
    <mergeCell ref="B379:F379"/>
    <mergeCell ref="B380:E380"/>
    <mergeCell ref="B381:E381"/>
    <mergeCell ref="B382:E382"/>
    <mergeCell ref="B383:E383"/>
    <mergeCell ref="B353:E353"/>
    <mergeCell ref="B355:F355"/>
    <mergeCell ref="B357:E357"/>
    <mergeCell ref="B358:E358"/>
    <mergeCell ref="B359:E359"/>
    <mergeCell ref="B361:D361"/>
    <mergeCell ref="B362:D362"/>
    <mergeCell ref="B376:F376"/>
    <mergeCell ref="B377:F377"/>
    <mergeCell ref="B373:F373"/>
    <mergeCell ref="B363:D363"/>
    <mergeCell ref="B364:D364"/>
    <mergeCell ref="B365:D365"/>
    <mergeCell ref="B366:D366"/>
    <mergeCell ref="B368:E368"/>
    <mergeCell ref="B371:F371"/>
    <mergeCell ref="B370:F370"/>
    <mergeCell ref="B374:F374"/>
    <mergeCell ref="B375:F375"/>
    <mergeCell ref="B341:E341"/>
    <mergeCell ref="B342:E342"/>
    <mergeCell ref="B343:E343"/>
    <mergeCell ref="B345:F345"/>
    <mergeCell ref="B346:F346"/>
    <mergeCell ref="B348:F348"/>
    <mergeCell ref="B349:F349"/>
    <mergeCell ref="B350:F350"/>
    <mergeCell ref="B351:F351"/>
    <mergeCell ref="B331:F331"/>
    <mergeCell ref="B332:F332"/>
    <mergeCell ref="B333:F333"/>
    <mergeCell ref="B334:F334"/>
    <mergeCell ref="B336:F336"/>
    <mergeCell ref="B337:F337"/>
    <mergeCell ref="B338:F338"/>
    <mergeCell ref="B339:F339"/>
    <mergeCell ref="B340:F340"/>
    <mergeCell ref="B329:F329"/>
    <mergeCell ref="B321:C321"/>
    <mergeCell ref="B322:C322"/>
    <mergeCell ref="B323:C323"/>
    <mergeCell ref="B324:C324"/>
    <mergeCell ref="B325:C325"/>
    <mergeCell ref="B326:C326"/>
    <mergeCell ref="B327:C327"/>
    <mergeCell ref="D321:F321"/>
    <mergeCell ref="D322:F322"/>
    <mergeCell ref="D323:F323"/>
    <mergeCell ref="D324:F324"/>
    <mergeCell ref="D325:F325"/>
    <mergeCell ref="D326:F326"/>
    <mergeCell ref="D327:F327"/>
    <mergeCell ref="B320:D320"/>
    <mergeCell ref="E320:F320"/>
    <mergeCell ref="B309:C309"/>
    <mergeCell ref="B310:F310"/>
    <mergeCell ref="B311:F311"/>
    <mergeCell ref="B313:F313"/>
    <mergeCell ref="B314:F314"/>
    <mergeCell ref="B315:F315"/>
    <mergeCell ref="B316:F316"/>
    <mergeCell ref="B317:F317"/>
    <mergeCell ref="B318:F318"/>
    <mergeCell ref="B301:F301"/>
    <mergeCell ref="B302:F302"/>
    <mergeCell ref="B303:F303"/>
    <mergeCell ref="B304:F304"/>
    <mergeCell ref="B305:F305"/>
    <mergeCell ref="B306:C306"/>
    <mergeCell ref="B307:C307"/>
    <mergeCell ref="B308:C308"/>
    <mergeCell ref="B290:E290"/>
    <mergeCell ref="B291:E291"/>
    <mergeCell ref="B292:E292"/>
    <mergeCell ref="B293:E293"/>
    <mergeCell ref="B294:E294"/>
    <mergeCell ref="B295:E295"/>
    <mergeCell ref="B296:E296"/>
    <mergeCell ref="B298:F298"/>
    <mergeCell ref="B299:F299"/>
    <mergeCell ref="B280:E280"/>
    <mergeCell ref="B281:E281"/>
    <mergeCell ref="B282:E282"/>
    <mergeCell ref="B284:F284"/>
    <mergeCell ref="B285:F285"/>
    <mergeCell ref="B286:F286"/>
    <mergeCell ref="B287:F287"/>
    <mergeCell ref="B288:F288"/>
    <mergeCell ref="B289:E289"/>
    <mergeCell ref="B269:F269"/>
    <mergeCell ref="C271:E271"/>
    <mergeCell ref="C272:E272"/>
    <mergeCell ref="C273:E273"/>
    <mergeCell ref="B274:F274"/>
    <mergeCell ref="B275:F275"/>
    <mergeCell ref="B276:F276"/>
    <mergeCell ref="B278:E278"/>
    <mergeCell ref="C260:D260"/>
    <mergeCell ref="B259:D259"/>
    <mergeCell ref="B262:F262"/>
    <mergeCell ref="B263:F263"/>
    <mergeCell ref="B264:F264"/>
    <mergeCell ref="B265:F265"/>
    <mergeCell ref="B266:F266"/>
    <mergeCell ref="B267:F267"/>
    <mergeCell ref="B268:F268"/>
    <mergeCell ref="E256:F256"/>
    <mergeCell ref="E257:F257"/>
    <mergeCell ref="E258:F258"/>
    <mergeCell ref="C251:D251"/>
    <mergeCell ref="C252:D252"/>
    <mergeCell ref="C253:D253"/>
    <mergeCell ref="C254:D254"/>
    <mergeCell ref="C255:D255"/>
    <mergeCell ref="C256:D256"/>
    <mergeCell ref="C257:D257"/>
    <mergeCell ref="C258:D258"/>
    <mergeCell ref="B246:F246"/>
    <mergeCell ref="B248:F248"/>
    <mergeCell ref="B249:F249"/>
    <mergeCell ref="B250:F250"/>
    <mergeCell ref="E251:F251"/>
    <mergeCell ref="E252:F252"/>
    <mergeCell ref="E253:F253"/>
    <mergeCell ref="E254:F254"/>
    <mergeCell ref="E255:F255"/>
    <mergeCell ref="B237:E237"/>
    <mergeCell ref="B238:E238"/>
    <mergeCell ref="B239:E239"/>
    <mergeCell ref="B240:F240"/>
    <mergeCell ref="B241:E241"/>
    <mergeCell ref="B242:E242"/>
    <mergeCell ref="B243:E243"/>
    <mergeCell ref="B244:F244"/>
    <mergeCell ref="B245:F245"/>
    <mergeCell ref="B229:E229"/>
    <mergeCell ref="B230:E230"/>
    <mergeCell ref="B222:E222"/>
    <mergeCell ref="B223:E223"/>
    <mergeCell ref="B224:E224"/>
    <mergeCell ref="B232:C232"/>
    <mergeCell ref="B233:C233"/>
    <mergeCell ref="B234:C234"/>
    <mergeCell ref="B236:E236"/>
    <mergeCell ref="B218:F218"/>
    <mergeCell ref="B219:F219"/>
    <mergeCell ref="B220:F220"/>
    <mergeCell ref="B221:F221"/>
    <mergeCell ref="B226:F226"/>
    <mergeCell ref="B227:E227"/>
    <mergeCell ref="B228:E228"/>
    <mergeCell ref="B20:F20"/>
    <mergeCell ref="B11:F11"/>
    <mergeCell ref="B12:F12"/>
    <mergeCell ref="B13:F13"/>
    <mergeCell ref="B15:C15"/>
    <mergeCell ref="B16:C16"/>
    <mergeCell ref="B17:C17"/>
    <mergeCell ref="B18:C18"/>
    <mergeCell ref="B37:F37"/>
    <mergeCell ref="B38:F38"/>
    <mergeCell ref="B40:F40"/>
    <mergeCell ref="E44:F44"/>
    <mergeCell ref="E45:F45"/>
    <mergeCell ref="E46:F46"/>
    <mergeCell ref="B43:D43"/>
    <mergeCell ref="B44:D44"/>
    <mergeCell ref="B45:D45"/>
    <mergeCell ref="B5:F5"/>
    <mergeCell ref="B6:F6"/>
    <mergeCell ref="B7:F7"/>
    <mergeCell ref="B8:F8"/>
    <mergeCell ref="B9:F9"/>
    <mergeCell ref="B10:F10"/>
    <mergeCell ref="B33:E33"/>
    <mergeCell ref="B34:E34"/>
    <mergeCell ref="B35:E35"/>
    <mergeCell ref="B21:F21"/>
    <mergeCell ref="B28:F28"/>
    <mergeCell ref="B29:E29"/>
    <mergeCell ref="B31:F31"/>
    <mergeCell ref="B23:C23"/>
    <mergeCell ref="B24:C24"/>
    <mergeCell ref="B25:C25"/>
    <mergeCell ref="B26:C26"/>
    <mergeCell ref="B32:F32"/>
    <mergeCell ref="B46:D46"/>
    <mergeCell ref="B41:F41"/>
    <mergeCell ref="E43:F43"/>
    <mergeCell ref="B53:F53"/>
    <mergeCell ref="E55:F55"/>
    <mergeCell ref="B55:D55"/>
    <mergeCell ref="B57:F57"/>
    <mergeCell ref="B58:F58"/>
    <mergeCell ref="B59:F59"/>
    <mergeCell ref="B48:D48"/>
    <mergeCell ref="B49:D49"/>
    <mergeCell ref="B50:D50"/>
    <mergeCell ref="B51:D51"/>
    <mergeCell ref="E48:F48"/>
    <mergeCell ref="E49:F49"/>
    <mergeCell ref="E50:F50"/>
    <mergeCell ref="E51:F51"/>
    <mergeCell ref="B67:E67"/>
    <mergeCell ref="B68:E68"/>
    <mergeCell ref="B69:E69"/>
    <mergeCell ref="B60:F60"/>
    <mergeCell ref="B61:F61"/>
    <mergeCell ref="B62:F62"/>
    <mergeCell ref="B63:F63"/>
    <mergeCell ref="B64:F64"/>
    <mergeCell ref="B65:F65"/>
    <mergeCell ref="B77:E77"/>
    <mergeCell ref="B78:E78"/>
    <mergeCell ref="B79:E79"/>
    <mergeCell ref="B80:E80"/>
    <mergeCell ref="B82:F82"/>
    <mergeCell ref="B83:E83"/>
    <mergeCell ref="B70:E70"/>
    <mergeCell ref="B71:E71"/>
    <mergeCell ref="B72:E72"/>
    <mergeCell ref="B74:F74"/>
    <mergeCell ref="B75:E75"/>
    <mergeCell ref="B76:E76"/>
    <mergeCell ref="B95:F95"/>
    <mergeCell ref="B96:F96"/>
    <mergeCell ref="B97:F97"/>
    <mergeCell ref="B99:F99"/>
    <mergeCell ref="B84:E84"/>
    <mergeCell ref="B85:E85"/>
    <mergeCell ref="B86:E86"/>
    <mergeCell ref="B88:D88"/>
    <mergeCell ref="B89:D89"/>
    <mergeCell ref="B90:D90"/>
    <mergeCell ref="B87:D87"/>
    <mergeCell ref="B91:D91"/>
    <mergeCell ref="B92:D92"/>
    <mergeCell ref="C107:E107"/>
    <mergeCell ref="C108:E108"/>
    <mergeCell ref="C109:E109"/>
    <mergeCell ref="C112:E112"/>
    <mergeCell ref="C113:E113"/>
    <mergeCell ref="C117:D117"/>
    <mergeCell ref="B116:D116"/>
    <mergeCell ref="B100:E100"/>
    <mergeCell ref="B101:E101"/>
    <mergeCell ref="B102:E102"/>
    <mergeCell ref="B103:E103"/>
    <mergeCell ref="B104:E104"/>
    <mergeCell ref="B127:E127"/>
    <mergeCell ref="B128:E128"/>
    <mergeCell ref="B129:E129"/>
    <mergeCell ref="B123:F123"/>
    <mergeCell ref="B126:F126"/>
    <mergeCell ref="B119:F119"/>
    <mergeCell ref="B120:F120"/>
    <mergeCell ref="B121:F121"/>
    <mergeCell ref="B122:E122"/>
    <mergeCell ref="B124:E124"/>
    <mergeCell ref="B125:E125"/>
    <mergeCell ref="B139:E139"/>
    <mergeCell ref="B136:F136"/>
    <mergeCell ref="B133:E133"/>
    <mergeCell ref="B134:E134"/>
    <mergeCell ref="B135:E135"/>
    <mergeCell ref="B141:F141"/>
    <mergeCell ref="B130:F130"/>
    <mergeCell ref="B131:F131"/>
    <mergeCell ref="B132:F132"/>
    <mergeCell ref="B137:E137"/>
    <mergeCell ref="B138:E138"/>
    <mergeCell ref="B153:F153"/>
    <mergeCell ref="B150:E150"/>
    <mergeCell ref="B154:B155"/>
    <mergeCell ref="D154:D155"/>
    <mergeCell ref="E154:E155"/>
    <mergeCell ref="B168:F168"/>
    <mergeCell ref="B142:E142"/>
    <mergeCell ref="B143:E143"/>
    <mergeCell ref="B145:F145"/>
    <mergeCell ref="B146:F146"/>
    <mergeCell ref="B147:F147"/>
    <mergeCell ref="B148:F148"/>
    <mergeCell ref="B149:F149"/>
    <mergeCell ref="B151:F151"/>
    <mergeCell ref="B152:F152"/>
    <mergeCell ref="B175:E175"/>
    <mergeCell ref="B176:E176"/>
    <mergeCell ref="B178:F178"/>
    <mergeCell ref="B179:F179"/>
    <mergeCell ref="B180:F180"/>
    <mergeCell ref="B169:F169"/>
    <mergeCell ref="B170:F170"/>
    <mergeCell ref="B171:F171"/>
    <mergeCell ref="B172:F172"/>
    <mergeCell ref="B173:F173"/>
    <mergeCell ref="B174:E174"/>
    <mergeCell ref="B189:C189"/>
    <mergeCell ref="B190:C190"/>
    <mergeCell ref="B191:C191"/>
    <mergeCell ref="B193:F193"/>
    <mergeCell ref="B183:F183"/>
    <mergeCell ref="B184:F184"/>
    <mergeCell ref="B185:F185"/>
    <mergeCell ref="B186:F186"/>
    <mergeCell ref="B187:C187"/>
    <mergeCell ref="C2:D2"/>
    <mergeCell ref="B213:F213"/>
    <mergeCell ref="B215:F215"/>
    <mergeCell ref="B216:F216"/>
    <mergeCell ref="B217:F217"/>
    <mergeCell ref="B207:D207"/>
    <mergeCell ref="B208:D208"/>
    <mergeCell ref="B209:D209"/>
    <mergeCell ref="B210:D210"/>
    <mergeCell ref="B211:D211"/>
    <mergeCell ref="B212:D212"/>
    <mergeCell ref="B201:D201"/>
    <mergeCell ref="B202:D202"/>
    <mergeCell ref="B203:D203"/>
    <mergeCell ref="B204:D204"/>
    <mergeCell ref="B205:D205"/>
    <mergeCell ref="B206:D206"/>
    <mergeCell ref="B195:F195"/>
    <mergeCell ref="B196:F196"/>
    <mergeCell ref="B197:F197"/>
    <mergeCell ref="B198:F198"/>
    <mergeCell ref="B199:D199"/>
    <mergeCell ref="B200:D200"/>
    <mergeCell ref="B188:C188"/>
  </mergeCells>
  <dataValidations count="1">
    <dataValidation type="list" allowBlank="1" showInputMessage="1" showErrorMessage="1" sqref="E2">
      <formula1>$P$3:$P$6</formula1>
    </dataValidation>
  </dataValidations>
  <pageMargins left="0.78740157480314965" right="0.78740157480314965" top="0.74803149606299213" bottom="0.74803149606299213" header="0.31496062992125984" footer="0.31496062992125984"/>
  <pageSetup paperSize="5" scale="7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11</vt:i4>
      </vt:variant>
    </vt:vector>
  </HeadingPairs>
  <TitlesOfParts>
    <vt:vector size="12" baseType="lpstr">
      <vt:lpstr>Ord Imp 3202 Actualizada</vt:lpstr>
      <vt:lpstr>'Ord Imp 3202 Actualizada'!_Hlk152183306</vt:lpstr>
      <vt:lpstr>'Ord Imp 3202 Actualizada'!_Hlk152201905</vt:lpstr>
      <vt:lpstr>'Ord Imp 3202 Actualizada'!_Hlk152201922</vt:lpstr>
      <vt:lpstr>'Ord Imp 3202 Actualizada'!_Hlk152201937</vt:lpstr>
      <vt:lpstr>'Ord Imp 3202 Actualizada'!_Hlk152202000</vt:lpstr>
      <vt:lpstr>'Ord Imp 3202 Actualizada'!_Hlk152532654</vt:lpstr>
      <vt:lpstr>'Ord Imp 3202 Actualizada'!_Hlk69928596</vt:lpstr>
      <vt:lpstr>'Ord Imp 3202 Actualizada'!Área_de_impresión</vt:lpstr>
      <vt:lpstr>MF</vt:lpstr>
      <vt:lpstr>MODULO_FISCAL</vt:lpstr>
      <vt:lpstr>TRIMESTRE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Hacienda</dc:creator>
  <cp:lastModifiedBy>S Hacienda</cp:lastModifiedBy>
  <cp:lastPrinted>2024-08-14T13:32:12Z</cp:lastPrinted>
  <dcterms:created xsi:type="dcterms:W3CDTF">2023-12-26T15:28:18Z</dcterms:created>
  <dcterms:modified xsi:type="dcterms:W3CDTF">2024-08-14T13:32:47Z</dcterms:modified>
</cp:coreProperties>
</file>