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건물" sheetId="1" r:id="rId4"/>
    <sheet state="visible" name="2.1_차량_재구매비" sheetId="2" r:id="rId5"/>
    <sheet state="visible" name="3.1_농작물_기준가격" sheetId="3" r:id="rId6"/>
    <sheet state="visible" name="3.2_농작물_표준가격" sheetId="4" r:id="rId7"/>
    <sheet state="visible" name="4.1_인구_인명원단위" sheetId="5" r:id="rId8"/>
    <sheet state="visible" name="4.2_인구_이재민원단위" sheetId="6" r:id="rId9"/>
  </sheets>
  <definedNames/>
  <calcPr/>
</workbook>
</file>

<file path=xl/sharedStrings.xml><?xml version="1.0" encoding="utf-8"?>
<sst xmlns="http://schemas.openxmlformats.org/spreadsheetml/2006/main" count="303" uniqueCount="203">
  <si>
    <t>Occupancy</t>
  </si>
  <si>
    <t>Description</t>
  </si>
  <si>
    <t>Costs (1,000KW/㎡)</t>
  </si>
  <si>
    <t>단독주택</t>
  </si>
  <si>
    <t>조적조</t>
  </si>
  <si>
    <t>철골조</t>
  </si>
  <si>
    <t>철근콘크리트조</t>
  </si>
  <si>
    <t>목조</t>
  </si>
  <si>
    <t>아파트</t>
  </si>
  <si>
    <t>다세대주택/연립주택</t>
  </si>
  <si>
    <t>1종근린생활시설</t>
  </si>
  <si>
    <t>2종근린생활시설</t>
  </si>
  <si>
    <t>종교시설</t>
  </si>
  <si>
    <t>문화및집회시설</t>
  </si>
  <si>
    <t>판매시설</t>
  </si>
  <si>
    <t>운수시설</t>
  </si>
  <si>
    <t>의료시설</t>
  </si>
  <si>
    <t>장례시설</t>
  </si>
  <si>
    <t>교육연구시설</t>
  </si>
  <si>
    <t>노유자시설</t>
  </si>
  <si>
    <t>수련시설</t>
  </si>
  <si>
    <t>운동시설</t>
  </si>
  <si>
    <t>공공업무시설</t>
  </si>
  <si>
    <t>일반업무시설</t>
  </si>
  <si>
    <t>숙박시설</t>
  </si>
  <si>
    <t>위락시설</t>
  </si>
  <si>
    <t>일반공장</t>
  </si>
  <si>
    <t>공해공장</t>
  </si>
  <si>
    <t>창고시설</t>
  </si>
  <si>
    <t>위험물저장처리시설</t>
  </si>
  <si>
    <t>자동차관련시설</t>
  </si>
  <si>
    <t>동물및식물관련시설</t>
  </si>
  <si>
    <t>분뇨쓰레기처리시설</t>
  </si>
  <si>
    <t>교정및군사시설</t>
  </si>
  <si>
    <t>발전시설</t>
  </si>
  <si>
    <t>방송통신시설</t>
  </si>
  <si>
    <t>묘지관련시설</t>
  </si>
  <si>
    <t>관광휴게시설</t>
  </si>
  <si>
    <t>구분</t>
  </si>
  <si>
    <t>차량유형</t>
  </si>
  <si>
    <t>PAS1</t>
  </si>
  <si>
    <t>승용_일반_소형</t>
  </si>
  <si>
    <t>(단위: 천원)</t>
  </si>
  <si>
    <t>PAS2</t>
  </si>
  <si>
    <t>승용_일반_중형</t>
  </si>
  <si>
    <t>PAS3</t>
  </si>
  <si>
    <t>승용_일반_대형</t>
  </si>
  <si>
    <t>PAS4</t>
  </si>
  <si>
    <t>승용_승용겸화물_중소형</t>
  </si>
  <si>
    <t>PAS5</t>
  </si>
  <si>
    <t>승용_승용겸화물_대형</t>
  </si>
  <si>
    <t>PAS6</t>
  </si>
  <si>
    <t>승용_다목적_중소형</t>
  </si>
  <si>
    <t>PAS7</t>
  </si>
  <si>
    <t>승용_다목적_대형</t>
  </si>
  <si>
    <t>PAS8</t>
  </si>
  <si>
    <t>승용_기타_중소형</t>
  </si>
  <si>
    <t>PAS9</t>
  </si>
  <si>
    <t>승용_기타_대형</t>
  </si>
  <si>
    <t>VAN1</t>
  </si>
  <si>
    <t>승합_일반_소형</t>
  </si>
  <si>
    <t>VAN2</t>
  </si>
  <si>
    <t>승합_일반_중형</t>
  </si>
  <si>
    <t>VAN3</t>
  </si>
  <si>
    <t>승합_일반_대형</t>
  </si>
  <si>
    <t>TRU1</t>
  </si>
  <si>
    <t>화물_일반_픽업</t>
  </si>
  <si>
    <t>TRU2</t>
  </si>
  <si>
    <t>화물_일반_카고_소형</t>
  </si>
  <si>
    <t>TRU3</t>
  </si>
  <si>
    <t>화물_일반_카고_중형</t>
  </si>
  <si>
    <t>TRU4</t>
  </si>
  <si>
    <t>화물_일반_카고_대형</t>
  </si>
  <si>
    <t>TRU5</t>
  </si>
  <si>
    <t>화물_덤프_소형</t>
  </si>
  <si>
    <t>TRU6</t>
  </si>
  <si>
    <t>화물_덤프_중형</t>
  </si>
  <si>
    <t>TRU7</t>
  </si>
  <si>
    <t>화물_덤프_대형</t>
  </si>
  <si>
    <t>TRU8</t>
  </si>
  <si>
    <t>화물_밴_소형</t>
  </si>
  <si>
    <t>TRU9</t>
  </si>
  <si>
    <t>화물_밴_중형</t>
  </si>
  <si>
    <t>TRU10</t>
  </si>
  <si>
    <t>화물_밴_대형</t>
  </si>
  <si>
    <t>TRU11</t>
  </si>
  <si>
    <t>화물_특수</t>
  </si>
  <si>
    <t>작물</t>
  </si>
  <si>
    <t>연도</t>
  </si>
  <si>
    <t>농가판매가격지수
(‘15=100)</t>
  </si>
  <si>
    <t>불변가격(FP)</t>
  </si>
  <si>
    <t>경상가격(CP, 2018)</t>
  </si>
  <si>
    <t>경상가격(CP, 2019)</t>
  </si>
  <si>
    <t>경상가격(CP, 2020)</t>
  </si>
  <si>
    <t>조수입</t>
  </si>
  <si>
    <t>생산비</t>
  </si>
  <si>
    <t>순수익</t>
  </si>
  <si>
    <t>(원/10ha)</t>
  </si>
  <si>
    <t>논벼</t>
  </si>
  <si>
    <t>(출처: 2014-2020 농축산물소득자료집, 농촌진흥청)</t>
  </si>
  <si>
    <t>시설
딸기</t>
  </si>
  <si>
    <t>수박
(노지)</t>
  </si>
  <si>
    <t>가을무
(노지)</t>
  </si>
  <si>
    <t>가을
배추
(노지)</t>
  </si>
  <si>
    <t>참깨
(노지)</t>
  </si>
  <si>
    <t>옥수수
(노지)</t>
  </si>
  <si>
    <t>콩
(노지)</t>
  </si>
  <si>
    <t>고구마
(노지)</t>
  </si>
  <si>
    <t>인삼
(노지)
*4기작 평균</t>
  </si>
  <si>
    <t>생육경과율</t>
  </si>
  <si>
    <t>우심피해 발생률</t>
  </si>
  <si>
    <t>재배형태</t>
  </si>
  <si>
    <t>파종기</t>
  </si>
  <si>
    <t>수확기</t>
  </si>
  <si>
    <t>파종일</t>
  </si>
  <si>
    <t>수확일</t>
  </si>
  <si>
    <t>재배기간</t>
  </si>
  <si>
    <t>7M</t>
  </si>
  <si>
    <t>8M</t>
  </si>
  <si>
    <t>9M</t>
  </si>
  <si>
    <t>10M</t>
  </si>
  <si>
    <t>논</t>
  </si>
  <si>
    <t>직파재배</t>
  </si>
  <si>
    <t>4하5상</t>
  </si>
  <si>
    <t>10하</t>
  </si>
  <si>
    <t>발생횟수</t>
  </si>
  <si>
    <t>하우스재배지</t>
  </si>
  <si>
    <t>시설딸기</t>
  </si>
  <si>
    <t>여름정식</t>
  </si>
  <si>
    <t>5중</t>
  </si>
  <si>
    <t>9하</t>
  </si>
  <si>
    <t>발생률</t>
  </si>
  <si>
    <t>밭</t>
  </si>
  <si>
    <t>수박</t>
  </si>
  <si>
    <t>억제재배</t>
  </si>
  <si>
    <t>7하8상</t>
  </si>
  <si>
    <t>11상12하</t>
  </si>
  <si>
    <t>자료: 재해연보(행정안전부, 2020): 최근 10년 태풍, 호우로 인한 우심피해 발생횟수</t>
  </si>
  <si>
    <t>가을무</t>
  </si>
  <si>
    <t>노지재배</t>
  </si>
  <si>
    <t>8상8중</t>
  </si>
  <si>
    <t>가을배추</t>
  </si>
  <si>
    <t>가을재배</t>
  </si>
  <si>
    <t>8중</t>
  </si>
  <si>
    <t>11상11중</t>
  </si>
  <si>
    <t>참깨</t>
  </si>
  <si>
    <t>2모작</t>
  </si>
  <si>
    <t>6상6중</t>
  </si>
  <si>
    <t>8하9상</t>
  </si>
  <si>
    <t>옥수수</t>
  </si>
  <si>
    <t>4중4하</t>
  </si>
  <si>
    <t>9중9하</t>
  </si>
  <si>
    <t>콩</t>
  </si>
  <si>
    <t>10중</t>
  </si>
  <si>
    <t>고구마</t>
  </si>
  <si>
    <t>3중3하</t>
  </si>
  <si>
    <t>10상10중</t>
  </si>
  <si>
    <t>자료: 농사로(http://www.nongsaro.go.kr/)</t>
  </si>
  <si>
    <t>인삼</t>
  </si>
  <si>
    <t>4년 1기작</t>
  </si>
  <si>
    <t>10하11상</t>
  </si>
  <si>
    <t>10중10하</t>
  </si>
  <si>
    <t>*인삼: 4년 1기작에 따른 연평균 경과율</t>
  </si>
  <si>
    <t>투입생산비</t>
  </si>
  <si>
    <t>2018년</t>
  </si>
  <si>
    <t>2019년</t>
  </si>
  <si>
    <t>2020년</t>
  </si>
  <si>
    <t>표준생산비</t>
  </si>
  <si>
    <t>2011~2020 우심피해 발생률</t>
  </si>
  <si>
    <t>기대순수익</t>
  </si>
  <si>
    <t>표준순수익</t>
  </si>
  <si>
    <t>생산손실비용</t>
  </si>
  <si>
    <t>인당 손실비용 (천원/인)</t>
  </si>
  <si>
    <t>(천원/인)</t>
  </si>
  <si>
    <t>남</t>
  </si>
  <si>
    <t>녀</t>
  </si>
  <si>
    <t>평균</t>
  </si>
  <si>
    <t>자료: 2015년 교통사고비용 추정 (한국교통연구원, 2017), *부상은 휴업손해 포함한 비용임</t>
  </si>
  <si>
    <t>사망</t>
  </si>
  <si>
    <t>중상</t>
  </si>
  <si>
    <t>경상</t>
  </si>
  <si>
    <t>의료비용</t>
  </si>
  <si>
    <t>행정비용</t>
  </si>
  <si>
    <t>초동조사</t>
  </si>
  <si>
    <t>사고조사비용</t>
  </si>
  <si>
    <t>합계(평균)</t>
  </si>
  <si>
    <t>PGS</t>
  </si>
  <si>
    <t>심리적비용(WTP)</t>
  </si>
  <si>
    <t>합계(평균)'15</t>
  </si>
  <si>
    <t>사망자 원단위</t>
  </si>
  <si>
    <t>(2020=100)</t>
  </si>
  <si>
    <t>생산손실</t>
  </si>
  <si>
    <t>합계</t>
  </si>
  <si>
    <t>소비자물가지수</t>
  </si>
  <si>
    <t>부상자 원단위</t>
  </si>
  <si>
    <t>사상자 원단위</t>
  </si>
  <si>
    <t>(unit of damage to life loss)</t>
  </si>
  <si>
    <t>(사망자 58%, 부상자 42%)</t>
  </si>
  <si>
    <t>사상자원단위(천원/인)</t>
  </si>
  <si>
    <t>국민총소득(GNI)(천원/년.인)</t>
  </si>
  <si>
    <t>출처: 한국은행, 국민계정</t>
  </si>
  <si>
    <t>이재민피해 원단위(천원/인)</t>
  </si>
  <si>
    <t>이재민 피해기간: 10일 기준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</si>
</sst>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m/d"/>
  </numFmts>
  <fonts count="16">
    <font>
      <sz val="10.0"/>
      <color rgb="FF000000"/>
      <name val="Arial"/>
      <scheme val="minor"/>
    </font>
    <font>
      <sz val="11.0"/>
      <color rgb="FF000000"/>
      <name val="&quot;맑은 고딕&quot;"/>
    </font>
    <font/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color theme="1"/>
      <name val="&quot;KoPub돋움체 Medium&quot;"/>
    </font>
    <font>
      <color theme="1"/>
      <name val="&quot;KoPub돋움체 Light&quot;"/>
    </font>
    <font>
      <b/>
      <sz val="10.0"/>
      <color rgb="FFFFFFFF"/>
      <name val="&quot;맑은 고딕&quot;"/>
    </font>
    <font>
      <sz val="10.0"/>
      <color rgb="FF000000"/>
      <name val="&quot;맑은 고딕&quot;"/>
    </font>
    <font>
      <sz val="10.0"/>
      <color theme="1"/>
      <name val="Arial"/>
      <scheme val="minor"/>
    </font>
    <font>
      <b/>
      <sz val="10.0"/>
      <color rgb="FF000000"/>
      <name val="&quot;맑은 고딕&quot;"/>
    </font>
    <font>
      <sz val="10.0"/>
      <color rgb="FF000000"/>
      <name val="Arial"/>
    </font>
    <font>
      <color rgb="FF000000"/>
      <name val="Arial"/>
    </font>
    <font>
      <sz val="8.0"/>
      <color rgb="FF000000"/>
      <name val="&quot;맑은 고딕&quot;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wrapText="0"/>
    </xf>
    <xf borderId="6" fillId="2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shrinkToFit="0" wrapText="0"/>
    </xf>
    <xf borderId="6" fillId="3" fontId="1" numFmtId="3" xfId="0" applyAlignment="1" applyBorder="1" applyFill="1" applyFont="1" applyNumberFormat="1">
      <alignment horizontal="right" readingOrder="0" shrinkToFit="0" wrapText="0"/>
    </xf>
    <xf borderId="6" fillId="3" fontId="3" numFmtId="3" xfId="0" applyBorder="1" applyFont="1" applyNumberFormat="1"/>
    <xf borderId="6" fillId="0" fontId="1" numFmtId="0" xfId="0" applyAlignment="1" applyBorder="1" applyFont="1">
      <alignment shrinkToFit="0" wrapText="0"/>
    </xf>
    <xf borderId="6" fillId="4" fontId="4" numFmtId="0" xfId="0" applyAlignment="1" applyBorder="1" applyFill="1" applyFont="1">
      <alignment horizontal="center" readingOrder="0" shrinkToFit="0" wrapText="0"/>
    </xf>
    <xf borderId="6" fillId="4" fontId="5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shrinkToFit="0" wrapText="0"/>
    </xf>
    <xf borderId="6" fillId="5" fontId="5" numFmtId="0" xfId="0" applyAlignment="1" applyBorder="1" applyFill="1" applyFont="1">
      <alignment horizontal="left" readingOrder="0"/>
    </xf>
    <xf borderId="6" fillId="3" fontId="4" numFmtId="3" xfId="0" applyAlignment="1" applyBorder="1" applyFont="1" applyNumberFormat="1">
      <alignment horizontal="right" readingOrder="0" shrinkToFit="0" wrapText="0"/>
    </xf>
    <xf borderId="6" fillId="3" fontId="5" numFmtId="3" xfId="0" applyAlignment="1" applyBorder="1" applyFont="1" applyNumberFormat="1">
      <alignment horizontal="right"/>
    </xf>
    <xf borderId="0" fillId="0" fontId="3" numFmtId="0" xfId="0" applyAlignment="1" applyFont="1">
      <alignment readingOrder="0"/>
    </xf>
    <xf borderId="6" fillId="5" fontId="5" numFmtId="0" xfId="0" applyAlignment="1" applyBorder="1" applyFont="1">
      <alignment horizontal="left" readingOrder="0" shrinkToFit="0" wrapText="0"/>
    </xf>
    <xf borderId="6" fillId="5" fontId="5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2" fillId="4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0" fillId="6" fontId="0" numFmtId="0" xfId="0" applyAlignment="1" applyFill="1" applyFont="1">
      <alignment readingOrder="0"/>
    </xf>
    <xf borderId="1" fillId="7" fontId="7" numFmtId="0" xfId="0" applyAlignment="1" applyBorder="1" applyFill="1" applyFont="1">
      <alignment horizontal="center" readingOrder="0" vertical="center"/>
    </xf>
    <xf borderId="6" fillId="8" fontId="3" numFmtId="0" xfId="0" applyAlignment="1" applyBorder="1" applyFill="1" applyFont="1">
      <alignment horizontal="center" readingOrder="0"/>
    </xf>
    <xf borderId="6" fillId="5" fontId="3" numFmtId="164" xfId="0" applyAlignment="1" applyBorder="1" applyFont="1" applyNumberFormat="1">
      <alignment horizontal="right" readingOrder="0"/>
    </xf>
    <xf borderId="6" fillId="5" fontId="3" numFmtId="3" xfId="0" applyAlignment="1" applyBorder="1" applyFont="1" applyNumberFormat="1">
      <alignment horizontal="right" readingOrder="0"/>
    </xf>
    <xf borderId="6" fillId="9" fontId="3" numFmtId="3" xfId="0" applyAlignment="1" applyBorder="1" applyFill="1" applyFont="1" applyNumberFormat="1">
      <alignment horizontal="right" readingOrder="0"/>
    </xf>
    <xf borderId="7" fillId="0" fontId="2" numFmtId="0" xfId="0" applyBorder="1" applyFont="1"/>
    <xf borderId="6" fillId="5" fontId="3" numFmtId="164" xfId="0" applyAlignment="1" applyBorder="1" applyFont="1" applyNumberFormat="1">
      <alignment readingOrder="0"/>
    </xf>
    <xf borderId="6" fillId="3" fontId="3" numFmtId="3" xfId="0" applyAlignment="1" applyBorder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165" xfId="0" applyFont="1" applyNumberFormat="1"/>
    <xf borderId="0" fillId="10" fontId="8" numFmtId="0" xfId="0" applyAlignment="1" applyFill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6" fillId="4" fontId="9" numFmtId="0" xfId="0" applyAlignment="1" applyBorder="1" applyFont="1">
      <alignment horizontal="center" readingOrder="0" shrinkToFit="0" wrapText="0"/>
    </xf>
    <xf borderId="4" fillId="4" fontId="9" numFmtId="0" xfId="0" applyAlignment="1" applyBorder="1" applyFont="1">
      <alignment horizontal="center" readingOrder="0" shrinkToFit="0" wrapText="0"/>
    </xf>
    <xf borderId="0" fillId="0" fontId="10" numFmtId="0" xfId="0" applyFont="1"/>
    <xf borderId="6" fillId="0" fontId="9" numFmtId="0" xfId="0" applyAlignment="1" applyBorder="1" applyFont="1">
      <alignment horizontal="right" readingOrder="0" shrinkToFit="0" wrapText="0"/>
    </xf>
    <xf borderId="5" fillId="0" fontId="9" numFmtId="0" xfId="0" applyAlignment="1" applyBorder="1" applyFont="1">
      <alignment horizontal="right" readingOrder="0" shrinkToFit="0" wrapText="0"/>
    </xf>
    <xf borderId="8" fillId="0" fontId="9" numFmtId="0" xfId="0" applyAlignment="1" applyBorder="1" applyFont="1">
      <alignment horizontal="right" readingOrder="0" shrinkToFit="0" wrapText="0"/>
    </xf>
    <xf borderId="8" fillId="0" fontId="9" numFmtId="166" xfId="0" applyAlignment="1" applyBorder="1" applyFont="1" applyNumberFormat="1">
      <alignment horizontal="right" readingOrder="0" shrinkToFit="0" wrapText="0"/>
    </xf>
    <xf borderId="6" fillId="11" fontId="9" numFmtId="165" xfId="0" applyAlignment="1" applyBorder="1" applyFill="1" applyFont="1" applyNumberFormat="1">
      <alignment horizontal="right" readingOrder="0" shrinkToFit="0" wrapText="0"/>
    </xf>
    <xf borderId="6" fillId="0" fontId="9" numFmtId="0" xfId="0" applyAlignment="1" applyBorder="1" applyFont="1">
      <alignment horizontal="center" readingOrder="0" shrinkToFit="0" wrapText="0"/>
    </xf>
    <xf borderId="6" fillId="0" fontId="9" numFmtId="10" xfId="0" applyAlignment="1" applyBorder="1" applyFont="1" applyNumberFormat="1">
      <alignment horizontal="right" readingOrder="0" shrinkToFit="0" wrapText="0"/>
    </xf>
    <xf borderId="7" fillId="0" fontId="9" numFmtId="0" xfId="0" applyAlignment="1" applyBorder="1" applyFont="1">
      <alignment horizontal="right" readingOrder="0" shrinkToFit="0" vertical="center" wrapText="0"/>
    </xf>
    <xf borderId="0" fillId="0" fontId="10" numFmtId="0" xfId="0" applyAlignment="1" applyFont="1">
      <alignment readingOrder="0"/>
    </xf>
    <xf borderId="8" fillId="11" fontId="9" numFmtId="165" xfId="0" applyAlignment="1" applyBorder="1" applyFont="1" applyNumberFormat="1">
      <alignment horizontal="right" shrinkToFit="0" wrapText="0"/>
    </xf>
    <xf borderId="8" fillId="11" fontId="9" numFmtId="165" xfId="0" applyAlignment="1" applyBorder="1" applyFont="1" applyNumberFormat="1">
      <alignment horizontal="right" readingOrder="0" shrinkToFit="0" wrapText="0"/>
    </xf>
    <xf borderId="0" fillId="0" fontId="11" numFmtId="0" xfId="0" applyAlignment="1" applyFont="1">
      <alignment readingOrder="0" shrinkToFit="0" wrapText="0"/>
    </xf>
    <xf borderId="1" fillId="4" fontId="9" numFmtId="0" xfId="0" applyAlignment="1" applyBorder="1" applyFont="1">
      <alignment horizontal="center" readingOrder="0" shrinkToFit="0" wrapText="0"/>
    </xf>
    <xf borderId="9" fillId="4" fontId="9" numFmtId="0" xfId="0" applyAlignment="1" applyBorder="1" applyFont="1">
      <alignment horizontal="center" readingOrder="0" shrinkToFit="0" wrapText="0"/>
    </xf>
    <xf borderId="2" fillId="4" fontId="9" numFmtId="0" xfId="0" applyAlignment="1" applyBorder="1" applyFont="1">
      <alignment horizontal="center" readingOrder="0" shrinkToFit="0" wrapText="0"/>
    </xf>
    <xf borderId="8" fillId="0" fontId="2" numFmtId="0" xfId="0" applyBorder="1" applyFont="1"/>
    <xf borderId="10" fillId="7" fontId="9" numFmtId="0" xfId="0" applyAlignment="1" applyBorder="1" applyFont="1">
      <alignment horizontal="right" readingOrder="0" shrinkToFit="0" wrapText="0"/>
    </xf>
    <xf borderId="6" fillId="7" fontId="9" numFmtId="165" xfId="0" applyAlignment="1" applyBorder="1" applyFont="1" applyNumberFormat="1">
      <alignment horizontal="right" readingOrder="0" shrinkToFit="0" wrapText="0"/>
    </xf>
    <xf borderId="6" fillId="5" fontId="9" numFmtId="3" xfId="0" applyAlignment="1" applyBorder="1" applyFont="1" applyNumberFormat="1">
      <alignment readingOrder="0" shrinkToFit="0" wrapText="0"/>
    </xf>
    <xf borderId="5" fillId="0" fontId="9" numFmtId="0" xfId="0" applyAlignment="1" applyBorder="1" applyFont="1">
      <alignment horizontal="right" readingOrder="0" shrinkToFit="0" vertical="center" wrapText="0"/>
    </xf>
    <xf borderId="6" fillId="8" fontId="9" numFmtId="3" xfId="0" applyAlignment="1" applyBorder="1" applyFont="1" applyNumberFormat="1">
      <alignment readingOrder="0" shrinkToFit="0" wrapText="0"/>
    </xf>
    <xf borderId="6" fillId="3" fontId="9" numFmtId="3" xfId="0" applyAlignment="1" applyBorder="1" applyFont="1" applyNumberFormat="1">
      <alignment readingOrder="0" shrinkToFit="0" wrapText="0"/>
    </xf>
    <xf borderId="6" fillId="8" fontId="12" numFmtId="3" xfId="0" applyAlignment="1" applyBorder="1" applyFont="1" applyNumberFormat="1">
      <alignment horizontal="right" readingOrder="0" vertical="bottom"/>
    </xf>
    <xf borderId="6" fillId="8" fontId="13" numFmtId="3" xfId="0" applyAlignment="1" applyBorder="1" applyFont="1" applyNumberFormat="1">
      <alignment horizontal="right" readingOrder="0" vertical="bottom"/>
    </xf>
    <xf borderId="5" fillId="8" fontId="12" numFmtId="3" xfId="0" applyAlignment="1" applyBorder="1" applyFont="1" applyNumberFormat="1">
      <alignment horizontal="right" readingOrder="0" vertical="bottom"/>
    </xf>
    <xf borderId="8" fillId="8" fontId="13" numFmtId="3" xfId="0" applyAlignment="1" applyBorder="1" applyFont="1" applyNumberFormat="1">
      <alignment horizontal="right" readingOrder="0" vertical="bottom"/>
    </xf>
    <xf borderId="0" fillId="0" fontId="14" numFmtId="0" xfId="0" applyAlignment="1" applyFont="1">
      <alignment shrinkToFit="0" wrapText="0"/>
    </xf>
    <xf borderId="6" fillId="5" fontId="13" numFmtId="3" xfId="0" applyAlignment="1" applyBorder="1" applyFont="1" applyNumberFormat="1">
      <alignment horizontal="right" readingOrder="0" vertical="bottom"/>
    </xf>
    <xf borderId="1" fillId="12" fontId="3" numFmtId="0" xfId="0" applyAlignment="1" applyBorder="1" applyFill="1" applyFont="1">
      <alignment horizontal="center" readingOrder="0"/>
    </xf>
    <xf borderId="2" fillId="12" fontId="3" numFmtId="0" xfId="0" applyAlignment="1" applyBorder="1" applyFont="1">
      <alignment horizontal="center" readingOrder="0"/>
    </xf>
    <xf borderId="0" fillId="6" fontId="13" numFmtId="0" xfId="0" applyAlignment="1" applyFont="1">
      <alignment horizontal="left" readingOrder="0"/>
    </xf>
    <xf borderId="6" fillId="12" fontId="3" numFmtId="0" xfId="0" applyAlignment="1" applyBorder="1" applyFont="1">
      <alignment horizontal="center" readingOrder="0"/>
    </xf>
    <xf borderId="6" fillId="9" fontId="3" numFmtId="0" xfId="0" applyAlignment="1" applyBorder="1" applyFont="1">
      <alignment horizontal="center" readingOrder="0"/>
    </xf>
    <xf borderId="6" fillId="0" fontId="3" numFmtId="3" xfId="0" applyAlignment="1" applyBorder="1" applyFont="1" applyNumberFormat="1">
      <alignment horizontal="right" readingOrder="0"/>
    </xf>
    <xf borderId="6" fillId="0" fontId="15" numFmtId="3" xfId="0" applyAlignment="1" applyBorder="1" applyFont="1" applyNumberFormat="1">
      <alignment horizontal="right"/>
    </xf>
    <xf borderId="6" fillId="0" fontId="3" numFmtId="3" xfId="0" applyAlignment="1" applyBorder="1" applyFont="1" applyNumberFormat="1">
      <alignment readingOrder="0"/>
    </xf>
    <xf borderId="1" fillId="0" fontId="15" numFmtId="3" xfId="0" applyAlignment="1" applyBorder="1" applyFont="1" applyNumberFormat="1">
      <alignment horizontal="right"/>
    </xf>
    <xf borderId="6" fillId="12" fontId="3" numFmtId="0" xfId="0" applyBorder="1" applyFont="1"/>
    <xf borderId="6" fillId="0" fontId="15" numFmtId="3" xfId="0" applyAlignment="1" applyBorder="1" applyFont="1" applyNumberFormat="1">
      <alignment readingOrder="0"/>
    </xf>
    <xf borderId="1" fillId="0" fontId="15" numFmtId="3" xfId="0" applyBorder="1" applyFont="1" applyNumberFormat="1"/>
    <xf borderId="6" fillId="12" fontId="3" numFmtId="0" xfId="0" applyAlignment="1" applyBorder="1" applyFont="1">
      <alignment horizontal="center"/>
    </xf>
    <xf borderId="6" fillId="0" fontId="3" numFmtId="0" xfId="0" applyAlignment="1" applyBorder="1" applyFont="1">
      <alignment horizontal="right" readingOrder="0"/>
    </xf>
    <xf borderId="6" fillId="0" fontId="15" numFmtId="1" xfId="0" applyAlignment="1" applyBorder="1" applyFont="1" applyNumberFormat="1">
      <alignment horizontal="right"/>
    </xf>
    <xf borderId="1" fillId="0" fontId="15" numFmtId="1" xfId="0" applyAlignment="1" applyBorder="1" applyFont="1" applyNumberFormat="1">
      <alignment horizontal="right"/>
    </xf>
    <xf borderId="0" fillId="13" fontId="8" numFmtId="0" xfId="0" applyAlignment="1" applyFill="1" applyFont="1">
      <alignment horizontal="center" readingOrder="0" shrinkToFit="0" wrapText="0"/>
    </xf>
    <xf borderId="6" fillId="12" fontId="9" numFmtId="0" xfId="0" applyAlignment="1" applyBorder="1" applyFont="1">
      <alignment horizontal="center" readingOrder="0" shrinkToFit="0" wrapText="0"/>
    </xf>
    <xf borderId="6" fillId="12" fontId="9" numFmtId="0" xfId="0" applyAlignment="1" applyBorder="1" applyFont="1">
      <alignment horizontal="right" readingOrder="0" shrinkToFit="0" vertical="bottom" wrapText="0"/>
    </xf>
    <xf borderId="6" fillId="5" fontId="9" numFmtId="0" xfId="0" applyAlignment="1" applyBorder="1" applyFont="1">
      <alignment horizontal="center" readingOrder="0" shrinkToFit="0" vertical="bottom" wrapText="0"/>
    </xf>
    <xf borderId="6" fillId="0" fontId="9" numFmtId="3" xfId="0" applyAlignment="1" applyBorder="1" applyFont="1" applyNumberFormat="1">
      <alignment horizontal="right" readingOrder="0" shrinkToFit="0" vertical="bottom" wrapText="0"/>
    </xf>
    <xf borderId="6" fillId="0" fontId="3" numFmtId="0" xfId="0" applyAlignment="1" applyBorder="1" applyFont="1">
      <alignment horizontal="center" readingOrder="0"/>
    </xf>
    <xf borderId="6" fillId="0" fontId="3" numFmtId="3" xfId="0" applyAlignment="1" applyBorder="1" applyFont="1" applyNumberFormat="1">
      <alignment horizontal="right"/>
    </xf>
    <xf borderId="6" fillId="0" fontId="3" numFmtId="1" xfId="0" applyAlignment="1" applyBorder="1" applyFont="1" applyNumberFormat="1">
      <alignment horizontal="right"/>
    </xf>
    <xf borderId="6" fillId="8" fontId="3" numFmtId="3" xfId="0" applyBorder="1" applyFont="1" applyNumberFormat="1"/>
    <xf borderId="6" fillId="0" fontId="9" numFmtId="0" xfId="0" applyAlignment="1" applyBorder="1" applyFont="1">
      <alignment horizontal="right" readingOrder="0" shrinkToFit="0" vertical="bottom" wrapText="0"/>
    </xf>
    <xf borderId="6" fillId="3" fontId="9" numFmtId="0" xfId="0" applyAlignment="1" applyBorder="1" applyFont="1">
      <alignment horizontal="center" readingOrder="0" shrinkToFit="0" vertical="bottom" wrapText="0"/>
    </xf>
    <xf borderId="6" fillId="3" fontId="9" numFmtId="3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0"/>
  </cols>
  <sheetData>
    <row r="1">
      <c r="A1" s="1" t="s">
        <v>0</v>
      </c>
      <c r="B1" s="1" t="s">
        <v>1</v>
      </c>
      <c r="C1" s="2" t="s">
        <v>2</v>
      </c>
      <c r="D1" s="3"/>
      <c r="E1" s="4"/>
    </row>
    <row r="2">
      <c r="A2" s="5"/>
      <c r="B2" s="5"/>
      <c r="C2" s="6">
        <v>2018.0</v>
      </c>
      <c r="D2" s="7">
        <v>2019.0</v>
      </c>
      <c r="E2" s="7">
        <v>2020.0</v>
      </c>
    </row>
    <row r="3">
      <c r="A3" s="8" t="s">
        <v>3</v>
      </c>
      <c r="B3" s="8" t="s">
        <v>4</v>
      </c>
      <c r="C3" s="9">
        <v>1213.0</v>
      </c>
      <c r="D3" s="10">
        <v>1217.0</v>
      </c>
      <c r="E3" s="10">
        <v>1228.0</v>
      </c>
    </row>
    <row r="4">
      <c r="A4" s="8" t="s">
        <v>3</v>
      </c>
      <c r="B4" s="8" t="s">
        <v>5</v>
      </c>
      <c r="C4" s="9">
        <v>1223.0</v>
      </c>
      <c r="D4" s="10">
        <v>1227.0</v>
      </c>
      <c r="E4" s="10">
        <v>1238.0</v>
      </c>
    </row>
    <row r="5">
      <c r="A5" s="8" t="s">
        <v>3</v>
      </c>
      <c r="B5" s="8" t="s">
        <v>6</v>
      </c>
      <c r="C5" s="9">
        <v>1136.0</v>
      </c>
      <c r="D5" s="10">
        <v>1140.0</v>
      </c>
      <c r="E5" s="10">
        <v>1150.0</v>
      </c>
    </row>
    <row r="6">
      <c r="A6" s="8" t="s">
        <v>3</v>
      </c>
      <c r="B6" s="8" t="s">
        <v>7</v>
      </c>
      <c r="C6" s="9">
        <v>971.0</v>
      </c>
      <c r="D6" s="10">
        <v>974.0</v>
      </c>
      <c r="E6" s="10">
        <v>982.0</v>
      </c>
    </row>
    <row r="7">
      <c r="A7" s="8" t="s">
        <v>8</v>
      </c>
      <c r="B7" s="11"/>
      <c r="C7" s="9">
        <v>1444.0</v>
      </c>
      <c r="D7" s="10">
        <v>1449.0</v>
      </c>
      <c r="E7" s="10">
        <v>1462.0</v>
      </c>
    </row>
    <row r="8">
      <c r="A8" s="8" t="s">
        <v>9</v>
      </c>
      <c r="B8" s="11"/>
      <c r="C8" s="9">
        <v>1082.0</v>
      </c>
      <c r="D8" s="10">
        <v>1086.0</v>
      </c>
      <c r="E8" s="10">
        <v>1096.0</v>
      </c>
    </row>
    <row r="9">
      <c r="A9" s="8" t="s">
        <v>10</v>
      </c>
      <c r="B9" s="11"/>
      <c r="C9" s="9">
        <v>933.0</v>
      </c>
      <c r="D9" s="10">
        <v>936.0</v>
      </c>
      <c r="E9" s="10">
        <v>944.0</v>
      </c>
    </row>
    <row r="10">
      <c r="A10" s="8" t="s">
        <v>11</v>
      </c>
      <c r="B10" s="11"/>
      <c r="C10" s="9">
        <v>963.0</v>
      </c>
      <c r="D10" s="10">
        <v>966.0</v>
      </c>
      <c r="E10" s="10">
        <v>974.0</v>
      </c>
    </row>
    <row r="11">
      <c r="A11" s="8" t="s">
        <v>12</v>
      </c>
      <c r="B11" s="11"/>
      <c r="C11" s="9">
        <v>1450.0</v>
      </c>
      <c r="D11" s="10">
        <v>1455.0</v>
      </c>
      <c r="E11" s="10">
        <v>1468.0</v>
      </c>
    </row>
    <row r="12">
      <c r="A12" s="8" t="s">
        <v>13</v>
      </c>
      <c r="B12" s="11"/>
      <c r="C12" s="9">
        <v>1318.0</v>
      </c>
      <c r="D12" s="10">
        <v>1323.0</v>
      </c>
      <c r="E12" s="10">
        <v>1335.0</v>
      </c>
    </row>
    <row r="13">
      <c r="A13" s="8" t="s">
        <v>14</v>
      </c>
      <c r="B13" s="11"/>
      <c r="C13" s="9">
        <v>1428.0</v>
      </c>
      <c r="D13" s="10">
        <v>1433.0</v>
      </c>
      <c r="E13" s="10">
        <v>1446.0</v>
      </c>
    </row>
    <row r="14">
      <c r="A14" s="8" t="s">
        <v>15</v>
      </c>
      <c r="B14" s="11"/>
      <c r="C14" s="9">
        <v>1010.0</v>
      </c>
      <c r="D14" s="10">
        <v>1013.0</v>
      </c>
      <c r="E14" s="10">
        <v>1022.0</v>
      </c>
    </row>
    <row r="15">
      <c r="A15" s="8" t="s">
        <v>16</v>
      </c>
      <c r="B15" s="11"/>
      <c r="C15" s="9">
        <v>1345.0</v>
      </c>
      <c r="D15" s="10">
        <v>1350.0</v>
      </c>
      <c r="E15" s="10">
        <v>1362.0</v>
      </c>
    </row>
    <row r="16">
      <c r="A16" s="8" t="s">
        <v>17</v>
      </c>
      <c r="B16" s="11"/>
      <c r="C16" s="9">
        <v>1113.0</v>
      </c>
      <c r="D16" s="10">
        <v>1117.0</v>
      </c>
      <c r="E16" s="10">
        <v>1127.0</v>
      </c>
    </row>
    <row r="17">
      <c r="A17" s="8" t="s">
        <v>18</v>
      </c>
      <c r="B17" s="11"/>
      <c r="C17" s="9">
        <v>891.0</v>
      </c>
      <c r="D17" s="10">
        <v>894.0</v>
      </c>
      <c r="E17" s="10">
        <v>902.0</v>
      </c>
    </row>
    <row r="18">
      <c r="A18" s="8" t="s">
        <v>19</v>
      </c>
      <c r="B18" s="11"/>
      <c r="C18" s="9">
        <v>1231.0</v>
      </c>
      <c r="D18" s="10">
        <v>1235.0</v>
      </c>
      <c r="E18" s="10">
        <v>1246.0</v>
      </c>
    </row>
    <row r="19">
      <c r="A19" s="8" t="s">
        <v>20</v>
      </c>
      <c r="B19" s="11"/>
      <c r="C19" s="9">
        <v>891.0</v>
      </c>
      <c r="D19" s="10">
        <v>894.0</v>
      </c>
      <c r="E19" s="10">
        <v>902.0</v>
      </c>
    </row>
    <row r="20">
      <c r="A20" s="8" t="s">
        <v>21</v>
      </c>
      <c r="B20" s="11"/>
      <c r="C20" s="9">
        <v>1384.0</v>
      </c>
      <c r="D20" s="10">
        <v>1389.0</v>
      </c>
      <c r="E20" s="10">
        <v>1401.0</v>
      </c>
    </row>
    <row r="21">
      <c r="A21" s="8" t="s">
        <v>22</v>
      </c>
      <c r="B21" s="11"/>
      <c r="C21" s="9">
        <v>1118.0</v>
      </c>
      <c r="D21" s="10">
        <v>1122.0</v>
      </c>
      <c r="E21" s="10">
        <v>1132.0</v>
      </c>
    </row>
    <row r="22">
      <c r="A22" s="8" t="s">
        <v>23</v>
      </c>
      <c r="B22" s="11"/>
      <c r="C22" s="9">
        <v>895.0</v>
      </c>
      <c r="D22" s="10">
        <v>898.0</v>
      </c>
      <c r="E22" s="10">
        <v>906.0</v>
      </c>
    </row>
    <row r="23">
      <c r="A23" s="8" t="s">
        <v>24</v>
      </c>
      <c r="B23" s="11"/>
      <c r="C23" s="9">
        <v>1163.0</v>
      </c>
      <c r="D23" s="10">
        <v>1167.0</v>
      </c>
      <c r="E23" s="10">
        <v>1177.0</v>
      </c>
    </row>
    <row r="24">
      <c r="A24" s="8" t="s">
        <v>25</v>
      </c>
      <c r="B24" s="11"/>
      <c r="C24" s="9">
        <v>1163.0</v>
      </c>
      <c r="D24" s="10">
        <v>1167.0</v>
      </c>
      <c r="E24" s="10">
        <v>1177.0</v>
      </c>
    </row>
    <row r="25">
      <c r="A25" s="8" t="s">
        <v>26</v>
      </c>
      <c r="B25" s="11"/>
      <c r="C25" s="9">
        <v>678.0</v>
      </c>
      <c r="D25" s="10">
        <v>680.0</v>
      </c>
      <c r="E25" s="10">
        <v>686.0</v>
      </c>
    </row>
    <row r="26">
      <c r="A26" s="8" t="s">
        <v>27</v>
      </c>
      <c r="B26" s="11"/>
      <c r="C26" s="9">
        <v>1108.0</v>
      </c>
      <c r="D26" s="10">
        <v>1112.0</v>
      </c>
      <c r="E26" s="10">
        <v>1122.0</v>
      </c>
    </row>
    <row r="27">
      <c r="A27" s="8" t="s">
        <v>28</v>
      </c>
      <c r="B27" s="11"/>
      <c r="C27" s="9">
        <v>627.0</v>
      </c>
      <c r="D27" s="10">
        <v>629.0</v>
      </c>
      <c r="E27" s="10">
        <v>634.0</v>
      </c>
    </row>
    <row r="28">
      <c r="A28" s="8" t="s">
        <v>29</v>
      </c>
      <c r="B28" s="11"/>
      <c r="C28" s="9">
        <v>762.0</v>
      </c>
      <c r="D28" s="10">
        <v>764.0</v>
      </c>
      <c r="E28" s="10">
        <v>771.0</v>
      </c>
    </row>
    <row r="29">
      <c r="A29" s="8" t="s">
        <v>30</v>
      </c>
      <c r="B29" s="11"/>
      <c r="C29" s="9">
        <v>477.0</v>
      </c>
      <c r="D29" s="10">
        <v>478.0</v>
      </c>
      <c r="E29" s="10">
        <v>482.0</v>
      </c>
    </row>
    <row r="30">
      <c r="A30" s="8" t="s">
        <v>31</v>
      </c>
      <c r="B30" s="11"/>
      <c r="C30" s="9">
        <v>366.0</v>
      </c>
      <c r="D30" s="10">
        <v>367.0</v>
      </c>
      <c r="E30" s="10">
        <v>370.0</v>
      </c>
    </row>
    <row r="31">
      <c r="A31" s="8" t="s">
        <v>32</v>
      </c>
      <c r="B31" s="11"/>
      <c r="C31" s="9">
        <v>366.0</v>
      </c>
      <c r="D31" s="10">
        <v>367.0</v>
      </c>
      <c r="E31" s="10">
        <v>370.0</v>
      </c>
    </row>
    <row r="32">
      <c r="A32" s="8" t="s">
        <v>33</v>
      </c>
      <c r="B32" s="11"/>
      <c r="C32" s="9">
        <v>980.0</v>
      </c>
      <c r="D32" s="10">
        <v>983.0</v>
      </c>
      <c r="E32" s="10">
        <v>992.0</v>
      </c>
    </row>
    <row r="33">
      <c r="A33" s="8" t="s">
        <v>34</v>
      </c>
      <c r="B33" s="11"/>
      <c r="C33" s="9">
        <v>1014.0</v>
      </c>
      <c r="D33" s="10">
        <v>1017.0</v>
      </c>
      <c r="E33" s="10">
        <v>1026.0</v>
      </c>
    </row>
    <row r="34">
      <c r="A34" s="8" t="s">
        <v>35</v>
      </c>
      <c r="B34" s="11"/>
      <c r="C34" s="9">
        <v>1014.0</v>
      </c>
      <c r="D34" s="10">
        <v>1017.0</v>
      </c>
      <c r="E34" s="10">
        <v>1026.0</v>
      </c>
    </row>
    <row r="35">
      <c r="A35" s="8" t="s">
        <v>36</v>
      </c>
      <c r="B35" s="11"/>
      <c r="C35" s="9">
        <v>1113.0</v>
      </c>
      <c r="D35" s="10">
        <v>1117.0</v>
      </c>
      <c r="E35" s="10">
        <v>1127.0</v>
      </c>
    </row>
    <row r="36">
      <c r="A36" s="8" t="s">
        <v>37</v>
      </c>
      <c r="B36" s="11"/>
      <c r="C36" s="9">
        <v>896.0</v>
      </c>
      <c r="D36" s="10">
        <v>899.0</v>
      </c>
      <c r="E36" s="10">
        <v>907.0</v>
      </c>
    </row>
  </sheetData>
  <mergeCells count="3">
    <mergeCell ref="A1:A2"/>
    <mergeCell ref="B1:B2"/>
    <mergeCell ref="C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</cols>
  <sheetData>
    <row r="1">
      <c r="A1" s="12" t="s">
        <v>38</v>
      </c>
      <c r="B1" s="12" t="s">
        <v>39</v>
      </c>
      <c r="C1" s="12">
        <v>2018.0</v>
      </c>
      <c r="D1" s="13">
        <v>2019.0</v>
      </c>
      <c r="E1" s="13">
        <v>2020.0</v>
      </c>
    </row>
    <row r="2">
      <c r="A2" s="14" t="s">
        <v>40</v>
      </c>
      <c r="B2" s="15" t="s">
        <v>41</v>
      </c>
      <c r="C2" s="16">
        <v>11595.0</v>
      </c>
      <c r="D2" s="17">
        <v>11639.0</v>
      </c>
      <c r="E2" s="17">
        <v>11746.0</v>
      </c>
      <c r="F2" s="18" t="s">
        <v>42</v>
      </c>
    </row>
    <row r="3">
      <c r="A3" s="14" t="s">
        <v>43</v>
      </c>
      <c r="B3" s="19" t="s">
        <v>44</v>
      </c>
      <c r="C3" s="16">
        <v>17658.0</v>
      </c>
      <c r="D3" s="17">
        <v>17725.0</v>
      </c>
      <c r="E3" s="17">
        <v>17889.0</v>
      </c>
    </row>
    <row r="4">
      <c r="A4" s="14" t="s">
        <v>45</v>
      </c>
      <c r="B4" s="19" t="s">
        <v>46</v>
      </c>
      <c r="C4" s="16">
        <v>36225.0</v>
      </c>
      <c r="D4" s="17">
        <v>36363.0</v>
      </c>
      <c r="E4" s="17">
        <v>36699.0</v>
      </c>
    </row>
    <row r="5">
      <c r="A5" s="14" t="s">
        <v>47</v>
      </c>
      <c r="B5" s="19" t="s">
        <v>48</v>
      </c>
      <c r="C5" s="16">
        <v>10325.0</v>
      </c>
      <c r="D5" s="17">
        <v>10364.0</v>
      </c>
      <c r="E5" s="17">
        <v>10460.0</v>
      </c>
    </row>
    <row r="6">
      <c r="A6" s="14" t="s">
        <v>49</v>
      </c>
      <c r="B6" s="19" t="s">
        <v>50</v>
      </c>
      <c r="C6" s="16">
        <v>29483.0</v>
      </c>
      <c r="D6" s="17">
        <v>29596.0</v>
      </c>
      <c r="E6" s="17">
        <v>29869.0</v>
      </c>
    </row>
    <row r="7">
      <c r="A7" s="14" t="s">
        <v>51</v>
      </c>
      <c r="B7" s="19" t="s">
        <v>52</v>
      </c>
      <c r="C7" s="16">
        <v>24053.0</v>
      </c>
      <c r="D7" s="17">
        <v>24145.0</v>
      </c>
      <c r="E7" s="17">
        <v>24367.0</v>
      </c>
    </row>
    <row r="8">
      <c r="A8" s="14" t="s">
        <v>53</v>
      </c>
      <c r="B8" s="19" t="s">
        <v>54</v>
      </c>
      <c r="C8" s="16">
        <v>30371.0</v>
      </c>
      <c r="D8" s="17">
        <v>30487.0</v>
      </c>
      <c r="E8" s="17">
        <v>30768.0</v>
      </c>
    </row>
    <row r="9">
      <c r="A9" s="14" t="s">
        <v>55</v>
      </c>
      <c r="B9" s="19" t="s">
        <v>56</v>
      </c>
      <c r="C9" s="16">
        <v>25460.0</v>
      </c>
      <c r="D9" s="17">
        <v>25557.0</v>
      </c>
      <c r="E9" s="17">
        <v>25793.0</v>
      </c>
    </row>
    <row r="10">
      <c r="A10" s="14" t="s">
        <v>57</v>
      </c>
      <c r="B10" s="19" t="s">
        <v>58</v>
      </c>
      <c r="C10" s="16">
        <v>37130.0</v>
      </c>
      <c r="D10" s="17">
        <v>37272.0</v>
      </c>
      <c r="E10" s="17">
        <v>37616.0</v>
      </c>
    </row>
    <row r="11">
      <c r="A11" s="14" t="s">
        <v>59</v>
      </c>
      <c r="B11" s="20" t="s">
        <v>60</v>
      </c>
      <c r="C11" s="16">
        <v>29483.0</v>
      </c>
      <c r="D11" s="17">
        <v>29596.0</v>
      </c>
      <c r="E11" s="17">
        <v>29869.0</v>
      </c>
    </row>
    <row r="12">
      <c r="A12" s="14" t="s">
        <v>61</v>
      </c>
      <c r="B12" s="20" t="s">
        <v>62</v>
      </c>
      <c r="C12" s="16">
        <v>67820.0</v>
      </c>
      <c r="D12" s="17">
        <v>68080.0</v>
      </c>
      <c r="E12" s="17">
        <v>68708.0</v>
      </c>
    </row>
    <row r="13">
      <c r="A13" s="14" t="s">
        <v>63</v>
      </c>
      <c r="B13" s="20" t="s">
        <v>64</v>
      </c>
      <c r="C13" s="16">
        <v>125000.0</v>
      </c>
      <c r="D13" s="17">
        <v>125479.0</v>
      </c>
      <c r="E13" s="17">
        <v>126636.0</v>
      </c>
    </row>
    <row r="14">
      <c r="A14" s="14" t="s">
        <v>65</v>
      </c>
      <c r="B14" s="20" t="s">
        <v>66</v>
      </c>
      <c r="C14" s="16">
        <v>25166.0</v>
      </c>
      <c r="D14" s="17">
        <v>25262.0</v>
      </c>
      <c r="E14" s="17">
        <v>25495.0</v>
      </c>
    </row>
    <row r="15">
      <c r="A15" s="14" t="s">
        <v>67</v>
      </c>
      <c r="B15" s="20" t="s">
        <v>68</v>
      </c>
      <c r="C15" s="16">
        <v>17080.0</v>
      </c>
      <c r="D15" s="17">
        <v>17145.0</v>
      </c>
      <c r="E15" s="17">
        <v>17303.0</v>
      </c>
    </row>
    <row r="16">
      <c r="A16" s="14" t="s">
        <v>69</v>
      </c>
      <c r="B16" s="20" t="s">
        <v>70</v>
      </c>
      <c r="C16" s="16">
        <v>47243.0</v>
      </c>
      <c r="D16" s="17">
        <v>47424.0</v>
      </c>
      <c r="E16" s="17">
        <v>47861.0</v>
      </c>
    </row>
    <row r="17">
      <c r="A17" s="14" t="s">
        <v>71</v>
      </c>
      <c r="B17" s="20" t="s">
        <v>72</v>
      </c>
      <c r="C17" s="16">
        <v>165137.0</v>
      </c>
      <c r="D17" s="17">
        <v>165770.0</v>
      </c>
      <c r="E17" s="17">
        <v>167299.0</v>
      </c>
    </row>
    <row r="18">
      <c r="A18" s="14" t="s">
        <v>73</v>
      </c>
      <c r="B18" s="20" t="s">
        <v>74</v>
      </c>
      <c r="C18" s="16">
        <v>20575.0</v>
      </c>
      <c r="D18" s="17">
        <v>20653.0</v>
      </c>
      <c r="E18" s="17">
        <v>20844.0</v>
      </c>
    </row>
    <row r="19">
      <c r="A19" s="14" t="s">
        <v>75</v>
      </c>
      <c r="B19" s="20" t="s">
        <v>76</v>
      </c>
      <c r="C19" s="16">
        <v>50055.0</v>
      </c>
      <c r="D19" s="17">
        <v>50246.0</v>
      </c>
      <c r="E19" s="17">
        <v>50710.0</v>
      </c>
    </row>
    <row r="20">
      <c r="A20" s="14" t="s">
        <v>77</v>
      </c>
      <c r="B20" s="20" t="s">
        <v>78</v>
      </c>
      <c r="C20" s="16">
        <v>72870.0</v>
      </c>
      <c r="D20" s="17">
        <v>73149.0</v>
      </c>
      <c r="E20" s="17">
        <v>73824.0</v>
      </c>
    </row>
    <row r="21">
      <c r="A21" s="14" t="s">
        <v>79</v>
      </c>
      <c r="B21" s="20" t="s">
        <v>80</v>
      </c>
      <c r="C21" s="16">
        <v>18423.0</v>
      </c>
      <c r="D21" s="17">
        <v>18493.0</v>
      </c>
      <c r="E21" s="17">
        <v>18664.0</v>
      </c>
    </row>
    <row r="22">
      <c r="A22" s="14" t="s">
        <v>81</v>
      </c>
      <c r="B22" s="20" t="s">
        <v>82</v>
      </c>
      <c r="C22" s="16">
        <v>52800.0</v>
      </c>
      <c r="D22" s="17">
        <v>53002.0</v>
      </c>
      <c r="E22" s="17">
        <v>53491.0</v>
      </c>
    </row>
    <row r="23">
      <c r="A23" s="14" t="s">
        <v>83</v>
      </c>
      <c r="B23" s="20" t="s">
        <v>84</v>
      </c>
      <c r="C23" s="16">
        <v>76435.0</v>
      </c>
      <c r="D23" s="17">
        <v>76728.0</v>
      </c>
      <c r="E23" s="17">
        <v>77435.0</v>
      </c>
    </row>
    <row r="24">
      <c r="A24" s="14" t="s">
        <v>85</v>
      </c>
      <c r="B24" s="20" t="s">
        <v>86</v>
      </c>
      <c r="C24" s="16">
        <v>21590.0</v>
      </c>
      <c r="D24" s="17">
        <v>21672.0</v>
      </c>
      <c r="E24" s="17">
        <v>21872.0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15.0"/>
  </cols>
  <sheetData>
    <row r="1">
      <c r="A1" s="21" t="s">
        <v>87</v>
      </c>
      <c r="B1" s="22" t="s">
        <v>88</v>
      </c>
      <c r="C1" s="21" t="s">
        <v>89</v>
      </c>
      <c r="D1" s="23" t="s">
        <v>90</v>
      </c>
      <c r="E1" s="3"/>
      <c r="F1" s="4"/>
      <c r="G1" s="23" t="s">
        <v>91</v>
      </c>
      <c r="H1" s="4"/>
      <c r="I1" s="23" t="s">
        <v>92</v>
      </c>
      <c r="J1" s="4"/>
      <c r="K1" s="23" t="s">
        <v>93</v>
      </c>
      <c r="L1" s="4"/>
    </row>
    <row r="2">
      <c r="A2" s="5"/>
      <c r="B2" s="5"/>
      <c r="C2" s="5"/>
      <c r="D2" s="24" t="s">
        <v>94</v>
      </c>
      <c r="E2" s="24" t="s">
        <v>95</v>
      </c>
      <c r="F2" s="24" t="s">
        <v>96</v>
      </c>
      <c r="G2" s="24" t="s">
        <v>95</v>
      </c>
      <c r="H2" s="24" t="s">
        <v>96</v>
      </c>
      <c r="I2" s="24" t="s">
        <v>95</v>
      </c>
      <c r="J2" s="24" t="s">
        <v>96</v>
      </c>
      <c r="K2" s="24" t="s">
        <v>95</v>
      </c>
      <c r="L2" s="24" t="s">
        <v>96</v>
      </c>
      <c r="M2" s="25" t="s">
        <v>97</v>
      </c>
    </row>
    <row r="3">
      <c r="A3" s="26" t="s">
        <v>98</v>
      </c>
      <c r="B3" s="27">
        <v>2014.0</v>
      </c>
      <c r="C3" s="28">
        <v>107.0</v>
      </c>
      <c r="D3" s="29">
        <v>1058090.0</v>
      </c>
      <c r="E3" s="29">
        <v>721478.0</v>
      </c>
      <c r="F3" s="29">
        <f t="shared" ref="F3:F9" si="2">D3-E3</f>
        <v>336612</v>
      </c>
      <c r="G3" s="30">
        <f t="shared" ref="G3:H3" si="1">E3*($C$7/$C3)</f>
        <v>754517.6467</v>
      </c>
      <c r="H3" s="30">
        <f t="shared" si="1"/>
        <v>352026.9421</v>
      </c>
      <c r="I3" s="29"/>
      <c r="J3" s="29"/>
      <c r="K3" s="29"/>
      <c r="L3" s="29"/>
      <c r="M3" s="18" t="s">
        <v>99</v>
      </c>
    </row>
    <row r="4">
      <c r="A4" s="31"/>
      <c r="B4" s="27">
        <v>2015.0</v>
      </c>
      <c r="C4" s="28">
        <v>100.0</v>
      </c>
      <c r="D4" s="29">
        <v>993903.0</v>
      </c>
      <c r="E4" s="29">
        <v>691869.0</v>
      </c>
      <c r="F4" s="29">
        <f t="shared" si="2"/>
        <v>302034</v>
      </c>
      <c r="G4" s="30">
        <f t="shared" ref="G4:H4" si="3">E4*($C$7/$C4)</f>
        <v>774201.411</v>
      </c>
      <c r="H4" s="30">
        <f t="shared" si="3"/>
        <v>337976.046</v>
      </c>
      <c r="I4" s="30">
        <f t="shared" ref="I4:J4" si="4">E4*($B$8/$B4)</f>
        <v>693242.4372</v>
      </c>
      <c r="J4" s="30">
        <f t="shared" si="4"/>
        <v>302633.5712</v>
      </c>
      <c r="K4" s="29"/>
      <c r="L4" s="29"/>
    </row>
    <row r="5">
      <c r="A5" s="31"/>
      <c r="B5" s="27">
        <v>2016.0</v>
      </c>
      <c r="C5" s="28">
        <v>88.3</v>
      </c>
      <c r="D5" s="29">
        <v>856165.0</v>
      </c>
      <c r="E5" s="29">
        <v>674340.0</v>
      </c>
      <c r="F5" s="29">
        <f t="shared" si="2"/>
        <v>181825</v>
      </c>
      <c r="G5" s="30">
        <f t="shared" ref="G5:H5" si="5">E5*($C$7/$C5)</f>
        <v>854571.3024</v>
      </c>
      <c r="H5" s="30">
        <f t="shared" si="5"/>
        <v>230421.4892</v>
      </c>
      <c r="I5" s="30">
        <f t="shared" ref="I5:J5" si="6">E5*($B$8/$B5)</f>
        <v>675343.4821</v>
      </c>
      <c r="J5" s="30">
        <f t="shared" si="6"/>
        <v>182095.5729</v>
      </c>
      <c r="K5" s="30">
        <f t="shared" ref="K5:L5" si="7">E5*($C$9/$C5)</f>
        <v>951560.1812</v>
      </c>
      <c r="L5" s="30">
        <f t="shared" si="7"/>
        <v>256572.9898</v>
      </c>
    </row>
    <row r="6">
      <c r="A6" s="31"/>
      <c r="B6" s="27">
        <v>2017.0</v>
      </c>
      <c r="C6" s="28">
        <v>85.3</v>
      </c>
      <c r="D6" s="29">
        <v>974553.0</v>
      </c>
      <c r="E6" s="29">
        <v>691374.0</v>
      </c>
      <c r="F6" s="29">
        <f t="shared" si="2"/>
        <v>283179</v>
      </c>
      <c r="G6" s="30">
        <f t="shared" ref="G6:H6" si="8">E6*($C$7/$C6)</f>
        <v>906972.4572</v>
      </c>
      <c r="H6" s="30">
        <f t="shared" si="8"/>
        <v>371485.6987</v>
      </c>
      <c r="I6" s="30">
        <f t="shared" ref="I6:J6" si="9">E6*($B$8/$B6)</f>
        <v>692059.5469</v>
      </c>
      <c r="J6" s="30">
        <f t="shared" si="9"/>
        <v>283459.7923</v>
      </c>
      <c r="K6" s="30">
        <f t="shared" ref="K6:L6" si="10">E6*($C$9/$C6)</f>
        <v>1009908.563</v>
      </c>
      <c r="L6" s="30">
        <f t="shared" si="10"/>
        <v>413647.1676</v>
      </c>
    </row>
    <row r="7">
      <c r="A7" s="31"/>
      <c r="B7" s="27">
        <v>2018.0</v>
      </c>
      <c r="C7" s="28">
        <v>111.9</v>
      </c>
      <c r="D7" s="29">
        <v>1178214.0</v>
      </c>
      <c r="E7" s="29">
        <v>796416.0</v>
      </c>
      <c r="F7" s="29">
        <f t="shared" si="2"/>
        <v>381798</v>
      </c>
      <c r="G7" s="30">
        <f t="shared" ref="G7:H7" si="11">E7*($C$7/$C7)</f>
        <v>796416</v>
      </c>
      <c r="H7" s="30">
        <f t="shared" si="11"/>
        <v>381798</v>
      </c>
      <c r="I7" s="30">
        <f t="shared" ref="I7:J7" si="12">E7*($B$8/$B7)</f>
        <v>796810.6561</v>
      </c>
      <c r="J7" s="30">
        <f t="shared" si="12"/>
        <v>381987.1962</v>
      </c>
      <c r="K7" s="30">
        <f t="shared" ref="K7:L7" si="13">E7*($C$9/$C7)</f>
        <v>886804.5898</v>
      </c>
      <c r="L7" s="30">
        <f t="shared" si="13"/>
        <v>425129.8552</v>
      </c>
    </row>
    <row r="8">
      <c r="A8" s="31"/>
      <c r="B8" s="27">
        <v>2019.0</v>
      </c>
      <c r="C8" s="28">
        <v>120.5</v>
      </c>
      <c r="D8" s="29">
        <v>1152580.0</v>
      </c>
      <c r="E8" s="29">
        <v>773205.0</v>
      </c>
      <c r="F8" s="29">
        <f t="shared" si="2"/>
        <v>379375</v>
      </c>
      <c r="G8" s="29"/>
      <c r="H8" s="29"/>
      <c r="I8" s="30">
        <f t="shared" ref="I8:J8" si="14">E8*($B$8/$B8)</f>
        <v>773205</v>
      </c>
      <c r="J8" s="30">
        <f t="shared" si="14"/>
        <v>379375</v>
      </c>
      <c r="K8" s="30">
        <f t="shared" ref="K8:L8" si="15">E8*($C$9/$C8)</f>
        <v>799513.2199</v>
      </c>
      <c r="L8" s="30">
        <f t="shared" si="15"/>
        <v>392283.195</v>
      </c>
    </row>
    <row r="9">
      <c r="A9" s="31"/>
      <c r="B9" s="27">
        <v>2020.0</v>
      </c>
      <c r="C9" s="32">
        <v>124.6</v>
      </c>
      <c r="D9" s="29">
        <v>1216248.0</v>
      </c>
      <c r="E9" s="29">
        <v>773658.0</v>
      </c>
      <c r="F9" s="29">
        <f t="shared" si="2"/>
        <v>442590</v>
      </c>
      <c r="G9" s="29"/>
      <c r="H9" s="29"/>
      <c r="I9" s="29"/>
      <c r="J9" s="29"/>
      <c r="K9" s="30">
        <f t="shared" ref="K9:L9" si="16">E9*($C$9/$C9)</f>
        <v>773658</v>
      </c>
      <c r="L9" s="30">
        <f t="shared" si="16"/>
        <v>442590</v>
      </c>
    </row>
    <row r="10">
      <c r="A10" s="5"/>
      <c r="B10" s="27"/>
      <c r="C10" s="28"/>
      <c r="D10" s="29"/>
      <c r="E10" s="29"/>
      <c r="F10" s="29"/>
      <c r="G10" s="33">
        <f t="shared" ref="G10:H10" si="17">TRIMMEAN(G3:G7,0.4)</f>
        <v>808396.2378</v>
      </c>
      <c r="H10" s="33">
        <f t="shared" si="17"/>
        <v>353829.5623</v>
      </c>
      <c r="I10" s="33">
        <f t="shared" ref="I10:J10" si="18">TRIMMEAN(I4:I8,0.4)</f>
        <v>719502.328</v>
      </c>
      <c r="J10" s="33">
        <f t="shared" si="18"/>
        <v>321822.7878</v>
      </c>
      <c r="K10" s="33">
        <f t="shared" ref="K10:L10" si="19">TRIMMEAN(K5:K9,0.4)</f>
        <v>879292.6636</v>
      </c>
      <c r="L10" s="33">
        <f t="shared" si="19"/>
        <v>410353.406</v>
      </c>
    </row>
    <row r="11">
      <c r="A11" s="26" t="s">
        <v>100</v>
      </c>
      <c r="B11" s="27">
        <v>2014.0</v>
      </c>
      <c r="C11" s="28">
        <v>95.7</v>
      </c>
      <c r="D11" s="29">
        <v>2.2123097E7</v>
      </c>
      <c r="E11" s="29">
        <v>1.8951698E7</v>
      </c>
      <c r="F11" s="29">
        <f t="shared" ref="F11:F17" si="21">D11-E11</f>
        <v>3171399</v>
      </c>
      <c r="G11" s="30">
        <f t="shared" ref="G11:H11" si="20">E11*($C$15/$C11)</f>
        <v>20258711.66</v>
      </c>
      <c r="H11" s="30">
        <f t="shared" si="20"/>
        <v>3390116.172</v>
      </c>
      <c r="I11" s="29"/>
      <c r="J11" s="29"/>
      <c r="K11" s="29"/>
      <c r="L11" s="29"/>
    </row>
    <row r="12">
      <c r="A12" s="31"/>
      <c r="B12" s="27">
        <v>2015.0</v>
      </c>
      <c r="C12" s="28">
        <v>100.0</v>
      </c>
      <c r="D12" s="29">
        <v>2.2117663E7</v>
      </c>
      <c r="E12" s="29">
        <v>1.8809379E7</v>
      </c>
      <c r="F12" s="29">
        <f t="shared" si="21"/>
        <v>3308284</v>
      </c>
      <c r="G12" s="30">
        <f t="shared" ref="G12:H12" si="22">E12*($C$15/$C12)</f>
        <v>19241994.72</v>
      </c>
      <c r="H12" s="30">
        <f t="shared" si="22"/>
        <v>3384374.532</v>
      </c>
      <c r="I12" s="30">
        <f t="shared" ref="I12:J12" si="23">E12*($C$15/$C12)</f>
        <v>19241994.72</v>
      </c>
      <c r="J12" s="30">
        <f t="shared" si="23"/>
        <v>3384374.532</v>
      </c>
      <c r="K12" s="29"/>
      <c r="L12" s="29"/>
    </row>
    <row r="13">
      <c r="A13" s="31"/>
      <c r="B13" s="27">
        <v>2016.0</v>
      </c>
      <c r="C13" s="28">
        <v>92.3</v>
      </c>
      <c r="D13" s="29">
        <v>2.0242871E7</v>
      </c>
      <c r="E13" s="29">
        <v>1.7709787E7</v>
      </c>
      <c r="F13" s="29">
        <f t="shared" si="21"/>
        <v>2533084</v>
      </c>
      <c r="G13" s="30">
        <f t="shared" ref="G13:H13" si="24">E13*($C$15/$C13)</f>
        <v>19628507.15</v>
      </c>
      <c r="H13" s="30">
        <f t="shared" si="24"/>
        <v>2807524.303</v>
      </c>
      <c r="I13" s="30">
        <f t="shared" ref="I13:J13" si="25">E13*($C$15/$C13)</f>
        <v>19628507.15</v>
      </c>
      <c r="J13" s="30">
        <f t="shared" si="25"/>
        <v>2807524.303</v>
      </c>
      <c r="K13" s="30">
        <f t="shared" ref="K13:L13" si="26">E13*($C$17/$C13)</f>
        <v>21086734.47</v>
      </c>
      <c r="L13" s="30">
        <f t="shared" si="26"/>
        <v>3016098.934</v>
      </c>
    </row>
    <row r="14">
      <c r="A14" s="31"/>
      <c r="B14" s="27">
        <v>2017.0</v>
      </c>
      <c r="C14" s="28">
        <v>85.8</v>
      </c>
      <c r="D14" s="29">
        <v>2.1657985E7</v>
      </c>
      <c r="E14" s="29">
        <v>1.8409041E7</v>
      </c>
      <c r="F14" s="29">
        <f t="shared" si="21"/>
        <v>3248944</v>
      </c>
      <c r="G14" s="30">
        <f t="shared" ref="G14:H14" si="27">E14*($C$15/$C14)</f>
        <v>21949241.19</v>
      </c>
      <c r="H14" s="30">
        <f t="shared" si="27"/>
        <v>3873740.923</v>
      </c>
      <c r="I14" s="30">
        <f t="shared" ref="I14:J14" si="28">E14*($C$15/$C14)</f>
        <v>21949241.19</v>
      </c>
      <c r="J14" s="30">
        <f t="shared" si="28"/>
        <v>3873740.923</v>
      </c>
      <c r="K14" s="30">
        <f t="shared" ref="K14:L14" si="29">E14*($C$17/$C14)</f>
        <v>23579878.86</v>
      </c>
      <c r="L14" s="30">
        <f t="shared" si="29"/>
        <v>4161526.172</v>
      </c>
    </row>
    <row r="15">
      <c r="A15" s="31"/>
      <c r="B15" s="27">
        <v>2018.0</v>
      </c>
      <c r="C15" s="28">
        <v>102.3</v>
      </c>
      <c r="D15" s="29">
        <v>2.3343108E7</v>
      </c>
      <c r="E15" s="29">
        <v>2.0099067E7</v>
      </c>
      <c r="F15" s="29">
        <f t="shared" si="21"/>
        <v>3244041</v>
      </c>
      <c r="G15" s="30">
        <f t="shared" ref="G15:H15" si="30">E15*($C$15/$C15)</f>
        <v>20099067</v>
      </c>
      <c r="H15" s="30">
        <f t="shared" si="30"/>
        <v>3244041</v>
      </c>
      <c r="I15" s="30">
        <f t="shared" ref="I15:J15" si="31">E15*($C$15/$C15)</f>
        <v>20099067</v>
      </c>
      <c r="J15" s="30">
        <f t="shared" si="31"/>
        <v>3244041</v>
      </c>
      <c r="K15" s="30">
        <f t="shared" ref="K15:L15" si="32">E15*($C$17/$C15)</f>
        <v>21592252.82</v>
      </c>
      <c r="L15" s="30">
        <f t="shared" si="32"/>
        <v>3485045.023</v>
      </c>
    </row>
    <row r="16">
      <c r="A16" s="31"/>
      <c r="B16" s="27">
        <v>2019.0</v>
      </c>
      <c r="C16" s="28">
        <v>94.1</v>
      </c>
      <c r="D16" s="29">
        <v>2.2254894E7</v>
      </c>
      <c r="E16" s="29">
        <v>2.1508716E7</v>
      </c>
      <c r="F16" s="29">
        <f t="shared" si="21"/>
        <v>746178</v>
      </c>
      <c r="G16" s="30"/>
      <c r="H16" s="30"/>
      <c r="I16" s="30">
        <f t="shared" ref="I16:J16" si="33">E16*($C$15/$C16)</f>
        <v>23383014.31</v>
      </c>
      <c r="J16" s="30">
        <f t="shared" si="33"/>
        <v>811200.9501</v>
      </c>
      <c r="K16" s="30">
        <f t="shared" ref="K16:L16" si="34">E16*($C$17/$C16)</f>
        <v>25120168.85</v>
      </c>
      <c r="L16" s="30">
        <f t="shared" si="34"/>
        <v>871466.1233</v>
      </c>
    </row>
    <row r="17">
      <c r="A17" s="31"/>
      <c r="B17" s="27">
        <v>2020.0</v>
      </c>
      <c r="C17" s="32">
        <v>109.9</v>
      </c>
      <c r="D17" s="29">
        <v>2.3161751E7</v>
      </c>
      <c r="E17" s="29">
        <v>2.3386855E7</v>
      </c>
      <c r="F17" s="29">
        <f t="shared" si="21"/>
        <v>-225104</v>
      </c>
      <c r="G17" s="30"/>
      <c r="H17" s="30"/>
      <c r="I17" s="30"/>
      <c r="J17" s="30"/>
      <c r="K17" s="30">
        <f t="shared" ref="K17:L17" si="35">E17*($C$17/$C17)</f>
        <v>23386855</v>
      </c>
      <c r="L17" s="30">
        <f t="shared" si="35"/>
        <v>-225104</v>
      </c>
    </row>
    <row r="18">
      <c r="A18" s="5"/>
      <c r="B18" s="27"/>
      <c r="C18" s="28"/>
      <c r="D18" s="29"/>
      <c r="E18" s="29"/>
      <c r="F18" s="29"/>
      <c r="G18" s="33">
        <f t="shared" ref="G18:H18" si="36">TRIMMEAN(G11:G15,0.4)</f>
        <v>19995428.6</v>
      </c>
      <c r="H18" s="33">
        <f t="shared" si="36"/>
        <v>3339510.568</v>
      </c>
      <c r="I18" s="33">
        <f t="shared" ref="I18:J18" si="37">TRIMMEAN(I12:I16,0.4)</f>
        <v>20558938.45</v>
      </c>
      <c r="J18" s="33">
        <f t="shared" si="37"/>
        <v>3145313.278</v>
      </c>
      <c r="K18" s="33">
        <f t="shared" ref="K18:L18" si="38">TRIMMEAN(K13:K17,0.4)</f>
        <v>22852995.56</v>
      </c>
      <c r="L18" s="33">
        <f t="shared" si="38"/>
        <v>2457536.694</v>
      </c>
    </row>
    <row r="19">
      <c r="A19" s="26" t="s">
        <v>101</v>
      </c>
      <c r="B19" s="27">
        <v>2014.0</v>
      </c>
      <c r="C19" s="28">
        <v>116.0</v>
      </c>
      <c r="D19" s="29">
        <v>3483787.0</v>
      </c>
      <c r="E19" s="29">
        <v>3023377.0</v>
      </c>
      <c r="F19" s="29">
        <f t="shared" ref="F19:F25" si="40">D19-E19</f>
        <v>460410</v>
      </c>
      <c r="G19" s="30">
        <f t="shared" ref="G19:H19" si="39">E19*($C$23/$C19)</f>
        <v>2564657.731</v>
      </c>
      <c r="H19" s="30">
        <f t="shared" si="39"/>
        <v>390554.6897</v>
      </c>
      <c r="I19" s="29"/>
      <c r="J19" s="29"/>
      <c r="K19" s="29"/>
      <c r="L19" s="29"/>
    </row>
    <row r="20">
      <c r="A20" s="31"/>
      <c r="B20" s="27">
        <v>2015.0</v>
      </c>
      <c r="C20" s="28">
        <v>100.0</v>
      </c>
      <c r="D20" s="29">
        <v>3616271.0</v>
      </c>
      <c r="E20" s="29">
        <v>2557623.0</v>
      </c>
      <c r="F20" s="29">
        <f t="shared" si="40"/>
        <v>1058648</v>
      </c>
      <c r="G20" s="30">
        <f t="shared" ref="G20:H20" si="41">E20*($C$23/$C20)</f>
        <v>2516701.032</v>
      </c>
      <c r="H20" s="30">
        <f t="shared" si="41"/>
        <v>1041709.632</v>
      </c>
      <c r="I20" s="30">
        <f t="shared" ref="I20:J20" si="42">E20*($C$24/$C20)</f>
        <v>2383704.636</v>
      </c>
      <c r="J20" s="30">
        <f t="shared" si="42"/>
        <v>986659.936</v>
      </c>
      <c r="K20" s="29"/>
      <c r="L20" s="29"/>
    </row>
    <row r="21">
      <c r="A21" s="31"/>
      <c r="B21" s="27">
        <v>2016.0</v>
      </c>
      <c r="C21" s="28">
        <v>80.5</v>
      </c>
      <c r="D21" s="29">
        <v>3616550.0</v>
      </c>
      <c r="E21" s="29">
        <v>2358213.0</v>
      </c>
      <c r="F21" s="29">
        <f t="shared" si="40"/>
        <v>1258337</v>
      </c>
      <c r="G21" s="30">
        <f t="shared" ref="G21:H21" si="43">E21*($C$23/$C21)</f>
        <v>2882585.829</v>
      </c>
      <c r="H21" s="30">
        <f t="shared" si="43"/>
        <v>1538141.128</v>
      </c>
      <c r="I21" s="30">
        <f t="shared" ref="I21:J21" si="44">E21*($C$24/$C21)</f>
        <v>2730254.057</v>
      </c>
      <c r="J21" s="30">
        <f t="shared" si="44"/>
        <v>1456857.247</v>
      </c>
      <c r="K21" s="30">
        <f t="shared" ref="K21:L21" si="45">E21*($C$25/$C21)</f>
        <v>2449026.171</v>
      </c>
      <c r="L21" s="30">
        <f t="shared" si="45"/>
        <v>1306794.698</v>
      </c>
    </row>
    <row r="22">
      <c r="A22" s="31"/>
      <c r="B22" s="27">
        <v>2017.0</v>
      </c>
      <c r="C22" s="28">
        <v>89.1</v>
      </c>
      <c r="D22" s="29">
        <v>3274787.0</v>
      </c>
      <c r="E22" s="29">
        <v>2157394.0</v>
      </c>
      <c r="F22" s="29">
        <f t="shared" si="40"/>
        <v>1117393</v>
      </c>
      <c r="G22" s="30">
        <f t="shared" ref="G22:H22" si="46">E22*($C$23/$C22)</f>
        <v>2382576.539</v>
      </c>
      <c r="H22" s="30">
        <f t="shared" si="46"/>
        <v>1234023.246</v>
      </c>
      <c r="I22" s="30">
        <f t="shared" ref="I22:J22" si="47">E22*($C$24/$C22)</f>
        <v>2256668.022</v>
      </c>
      <c r="J22" s="30">
        <f t="shared" si="47"/>
        <v>1168810.635</v>
      </c>
      <c r="K22" s="30">
        <f t="shared" ref="K22:L22" si="48">E22*($C$25/$C22)</f>
        <v>2024221.531</v>
      </c>
      <c r="L22" s="30">
        <f t="shared" si="48"/>
        <v>1048418.123</v>
      </c>
    </row>
    <row r="23">
      <c r="A23" s="31"/>
      <c r="B23" s="27">
        <v>2018.0</v>
      </c>
      <c r="C23" s="28">
        <v>98.4</v>
      </c>
      <c r="D23" s="29">
        <v>3650016.0</v>
      </c>
      <c r="E23" s="29">
        <v>2796642.0</v>
      </c>
      <c r="F23" s="29">
        <f t="shared" si="40"/>
        <v>853374</v>
      </c>
      <c r="G23" s="30">
        <f t="shared" ref="G23:H23" si="49">E23*($C$23/$C23)</f>
        <v>2796642</v>
      </c>
      <c r="H23" s="30">
        <f t="shared" si="49"/>
        <v>853374</v>
      </c>
      <c r="I23" s="30">
        <f t="shared" ref="I23:J23" si="50">E23*($C$24/$C23)</f>
        <v>2648851.976</v>
      </c>
      <c r="J23" s="30">
        <f t="shared" si="50"/>
        <v>808277</v>
      </c>
      <c r="K23" s="30">
        <f t="shared" ref="K23:L23" si="51">E23*($C$25/$C23)</f>
        <v>2376008.854</v>
      </c>
      <c r="L23" s="30">
        <f t="shared" si="51"/>
        <v>725021</v>
      </c>
    </row>
    <row r="24">
      <c r="A24" s="31"/>
      <c r="B24" s="27">
        <v>2019.0</v>
      </c>
      <c r="C24" s="28">
        <v>93.2</v>
      </c>
      <c r="D24" s="29">
        <v>3519215.0</v>
      </c>
      <c r="E24" s="29">
        <v>2612185.0</v>
      </c>
      <c r="F24" s="29">
        <f t="shared" si="40"/>
        <v>907030</v>
      </c>
      <c r="G24" s="29"/>
      <c r="H24" s="29"/>
      <c r="I24" s="30">
        <f t="shared" ref="I24:J24" si="52">E24*($C$24/$C24)</f>
        <v>2612185</v>
      </c>
      <c r="J24" s="30">
        <f t="shared" si="52"/>
        <v>907030</v>
      </c>
      <c r="K24" s="30">
        <f t="shared" ref="K24:L24" si="53">E24*($C$25/$C24)</f>
        <v>2343118.734</v>
      </c>
      <c r="L24" s="30">
        <f t="shared" si="53"/>
        <v>813602.0172</v>
      </c>
    </row>
    <row r="25">
      <c r="A25" s="31"/>
      <c r="B25" s="27">
        <v>2020.0</v>
      </c>
      <c r="C25" s="32">
        <v>83.6</v>
      </c>
      <c r="D25" s="29">
        <v>3844725.0</v>
      </c>
      <c r="E25" s="29">
        <v>2836090.0</v>
      </c>
      <c r="F25" s="29">
        <f t="shared" si="40"/>
        <v>1008635</v>
      </c>
      <c r="G25" s="29"/>
      <c r="H25" s="29"/>
      <c r="I25" s="29"/>
      <c r="J25" s="29"/>
      <c r="K25" s="30">
        <f t="shared" ref="K25:L25" si="54">E25*($C$25/$C25)</f>
        <v>2836090</v>
      </c>
      <c r="L25" s="30">
        <f t="shared" si="54"/>
        <v>1008635</v>
      </c>
    </row>
    <row r="26">
      <c r="A26" s="5"/>
      <c r="B26" s="27"/>
      <c r="C26" s="28"/>
      <c r="D26" s="29"/>
      <c r="E26" s="29"/>
      <c r="F26" s="29"/>
      <c r="G26" s="33">
        <f t="shared" ref="G26:H26" si="55">TRIMMEAN(G19:G23,0.4)</f>
        <v>2626000.254</v>
      </c>
      <c r="H26" s="33">
        <f t="shared" si="55"/>
        <v>1043035.626</v>
      </c>
      <c r="I26" s="33">
        <f t="shared" ref="I26:J26" si="56">TRIMMEAN(I20:I24,0.4)</f>
        <v>2548247.204</v>
      </c>
      <c r="J26" s="33">
        <f t="shared" si="56"/>
        <v>1020833.524</v>
      </c>
      <c r="K26" s="33">
        <f t="shared" ref="K26:L26" si="57">TRIMMEAN(K21:K25,0.4)</f>
        <v>2389384.586</v>
      </c>
      <c r="L26" s="33">
        <f t="shared" si="57"/>
        <v>956885.0469</v>
      </c>
    </row>
    <row r="27">
      <c r="A27" s="26" t="s">
        <v>102</v>
      </c>
      <c r="B27" s="27">
        <v>2014.0</v>
      </c>
      <c r="C27" s="28">
        <v>82.9</v>
      </c>
      <c r="D27" s="29">
        <v>1965774.0</v>
      </c>
      <c r="E27" s="29">
        <v>1439023.0</v>
      </c>
      <c r="F27" s="29">
        <f t="shared" ref="F27:F33" si="59">D27-E27</f>
        <v>526751</v>
      </c>
      <c r="G27" s="30">
        <f t="shared" ref="G27:H27" si="58">E27*($C$31/$C27)</f>
        <v>2220157.318</v>
      </c>
      <c r="H27" s="30">
        <f t="shared" si="58"/>
        <v>812683.3884</v>
      </c>
      <c r="I27" s="29"/>
      <c r="J27" s="29"/>
      <c r="K27" s="29"/>
      <c r="L27" s="29"/>
    </row>
    <row r="28">
      <c r="A28" s="31"/>
      <c r="B28" s="27">
        <v>2015.0</v>
      </c>
      <c r="C28" s="28">
        <v>100.0</v>
      </c>
      <c r="D28" s="29">
        <v>1956983.0</v>
      </c>
      <c r="E28" s="29">
        <v>1536438.0</v>
      </c>
      <c r="F28" s="29">
        <f t="shared" si="59"/>
        <v>420545</v>
      </c>
      <c r="G28" s="30">
        <f t="shared" ref="G28:H28" si="60">E28*($C$31/$C28)</f>
        <v>1965104.202</v>
      </c>
      <c r="H28" s="30">
        <f t="shared" si="60"/>
        <v>537877.055</v>
      </c>
      <c r="I28" s="30">
        <f t="shared" ref="I28:J28" si="61">E28*($C$32/$C28)</f>
        <v>1611723.462</v>
      </c>
      <c r="J28" s="30">
        <f t="shared" si="61"/>
        <v>441151.705</v>
      </c>
      <c r="K28" s="29"/>
      <c r="L28" s="29"/>
    </row>
    <row r="29">
      <c r="A29" s="31"/>
      <c r="B29" s="27">
        <v>2016.0</v>
      </c>
      <c r="C29" s="28">
        <v>129.5</v>
      </c>
      <c r="D29" s="29">
        <v>3129176.0</v>
      </c>
      <c r="E29" s="29">
        <v>1651930.0</v>
      </c>
      <c r="F29" s="29">
        <f t="shared" si="59"/>
        <v>1477246</v>
      </c>
      <c r="G29" s="30">
        <f t="shared" ref="G29:H29" si="62">E29*($C$31/$C29)</f>
        <v>1631520.054</v>
      </c>
      <c r="H29" s="30">
        <f t="shared" si="62"/>
        <v>1458994.312</v>
      </c>
      <c r="I29" s="30">
        <f t="shared" ref="I29:J29" si="63">E29*($C$32/$C29)</f>
        <v>1338127.081</v>
      </c>
      <c r="J29" s="30">
        <f t="shared" si="63"/>
        <v>1196626.297</v>
      </c>
      <c r="K29" s="30">
        <f t="shared" ref="K29:L29" si="64">E29*($C$33/$C29)</f>
        <v>1820312.054</v>
      </c>
      <c r="L29" s="30">
        <f t="shared" si="64"/>
        <v>1627822.426</v>
      </c>
    </row>
    <row r="30">
      <c r="A30" s="31"/>
      <c r="B30" s="27">
        <v>2017.0</v>
      </c>
      <c r="C30" s="28">
        <v>144.5</v>
      </c>
      <c r="D30" s="29">
        <v>2484439.0</v>
      </c>
      <c r="E30" s="29">
        <v>1911341.0</v>
      </c>
      <c r="F30" s="29">
        <f t="shared" si="59"/>
        <v>573098</v>
      </c>
      <c r="G30" s="30">
        <f t="shared" ref="G30:H30" si="65">E30*($C$31/$C30)</f>
        <v>1691768.262</v>
      </c>
      <c r="H30" s="30">
        <f t="shared" si="65"/>
        <v>507261.1363</v>
      </c>
      <c r="I30" s="30">
        <f t="shared" ref="I30:J30" si="66">E30*($C$32/$C30)</f>
        <v>1387540.975</v>
      </c>
      <c r="J30" s="30">
        <f t="shared" si="66"/>
        <v>416041.3855</v>
      </c>
      <c r="K30" s="30">
        <f t="shared" ref="K30:L30" si="67">E30*($C$33/$C30)</f>
        <v>1887531.908</v>
      </c>
      <c r="L30" s="30">
        <f t="shared" si="67"/>
        <v>565959.063</v>
      </c>
    </row>
    <row r="31">
      <c r="A31" s="31"/>
      <c r="B31" s="27">
        <v>2018.0</v>
      </c>
      <c r="C31" s="28">
        <v>127.9</v>
      </c>
      <c r="D31" s="29">
        <v>2646315.0</v>
      </c>
      <c r="E31" s="29">
        <v>1900959.0</v>
      </c>
      <c r="F31" s="29">
        <f t="shared" si="59"/>
        <v>745356</v>
      </c>
      <c r="G31" s="30">
        <f t="shared" ref="G31:H31" si="68">E31*($C$31/$C31)</f>
        <v>1900959</v>
      </c>
      <c r="H31" s="30">
        <f t="shared" si="68"/>
        <v>745356</v>
      </c>
      <c r="I31" s="30">
        <f t="shared" ref="I31:J31" si="69">E31*($C$32/$C31)</f>
        <v>1559113.363</v>
      </c>
      <c r="J31" s="30">
        <f t="shared" si="69"/>
        <v>611320.1282</v>
      </c>
      <c r="K31" s="30">
        <f t="shared" ref="K31:L31" si="70">E31*($C$33/$C31)</f>
        <v>2120929.236</v>
      </c>
      <c r="L31" s="30">
        <f t="shared" si="70"/>
        <v>831605.1697</v>
      </c>
    </row>
    <row r="32">
      <c r="A32" s="31"/>
      <c r="B32" s="27">
        <v>2019.0</v>
      </c>
      <c r="C32" s="28">
        <v>104.9</v>
      </c>
      <c r="D32" s="29">
        <v>2965824.0</v>
      </c>
      <c r="E32" s="29">
        <v>2343480.0</v>
      </c>
      <c r="F32" s="29">
        <f t="shared" si="59"/>
        <v>622344</v>
      </c>
      <c r="G32" s="29"/>
      <c r="H32" s="29"/>
      <c r="I32" s="30">
        <f t="shared" ref="I32:J32" si="71">E32*($C$32/$C32)</f>
        <v>2343480</v>
      </c>
      <c r="J32" s="30">
        <f t="shared" si="71"/>
        <v>622344</v>
      </c>
      <c r="K32" s="30">
        <f t="shared" ref="K32:L32" si="72">E32*($C$33/$C32)</f>
        <v>3187937.045</v>
      </c>
      <c r="L32" s="30">
        <f t="shared" si="72"/>
        <v>846601.4185</v>
      </c>
    </row>
    <row r="33">
      <c r="A33" s="31"/>
      <c r="B33" s="27">
        <v>2020.0</v>
      </c>
      <c r="C33" s="32">
        <v>142.7</v>
      </c>
      <c r="D33" s="29">
        <v>2346947.0</v>
      </c>
      <c r="E33" s="29">
        <v>1733287.0</v>
      </c>
      <c r="F33" s="29">
        <f t="shared" si="59"/>
        <v>613660</v>
      </c>
      <c r="G33" s="29"/>
      <c r="H33" s="29"/>
      <c r="I33" s="29"/>
      <c r="J33" s="29"/>
      <c r="K33" s="30">
        <f t="shared" ref="K33:L33" si="73">E33*($C$33/$C33)</f>
        <v>1733287</v>
      </c>
      <c r="L33" s="30">
        <f t="shared" si="73"/>
        <v>613660</v>
      </c>
    </row>
    <row r="34">
      <c r="A34" s="5"/>
      <c r="B34" s="27"/>
      <c r="C34" s="28"/>
      <c r="D34" s="29"/>
      <c r="E34" s="29"/>
      <c r="F34" s="29"/>
      <c r="G34" s="33">
        <f t="shared" ref="G34:H34" si="74">TRIMMEAN(G27:G31,0.4)</f>
        <v>1852610.488</v>
      </c>
      <c r="H34" s="33">
        <f t="shared" si="74"/>
        <v>698638.8145</v>
      </c>
      <c r="I34" s="33">
        <f t="shared" ref="I34:J34" si="75">TRIMMEAN(I28:I32,0.4)</f>
        <v>1519459.267</v>
      </c>
      <c r="J34" s="33">
        <f t="shared" si="75"/>
        <v>558271.9444</v>
      </c>
      <c r="K34" s="33">
        <f t="shared" ref="K34:L34" si="76">TRIMMEAN(K29:K33,0.4)</f>
        <v>1942924.399</v>
      </c>
      <c r="L34" s="33">
        <f t="shared" si="76"/>
        <v>763955.5294</v>
      </c>
    </row>
    <row r="35">
      <c r="A35" s="26" t="s">
        <v>103</v>
      </c>
      <c r="B35" s="27">
        <v>2014.0</v>
      </c>
      <c r="C35" s="28">
        <v>80.8</v>
      </c>
      <c r="D35" s="29">
        <v>2184000.0</v>
      </c>
      <c r="E35" s="29">
        <v>1727654.0</v>
      </c>
      <c r="F35" s="29">
        <f t="shared" ref="F35:F41" si="78">D35-E35</f>
        <v>456346</v>
      </c>
      <c r="G35" s="30">
        <f t="shared" ref="G35:H35" si="77">E35*($C$39/$C35)</f>
        <v>2424702.52</v>
      </c>
      <c r="H35" s="30">
        <f t="shared" si="77"/>
        <v>640465.797</v>
      </c>
      <c r="I35" s="29"/>
      <c r="J35" s="29"/>
      <c r="K35" s="29"/>
      <c r="L35" s="29"/>
    </row>
    <row r="36">
      <c r="A36" s="31"/>
      <c r="B36" s="27">
        <v>2015.0</v>
      </c>
      <c r="C36" s="28">
        <v>100.0</v>
      </c>
      <c r="D36" s="29">
        <v>2274584.0</v>
      </c>
      <c r="E36" s="29">
        <v>1836518.0</v>
      </c>
      <c r="F36" s="29">
        <f t="shared" si="78"/>
        <v>438066</v>
      </c>
      <c r="G36" s="30">
        <f t="shared" ref="G36:H36" si="79">E36*($C$39/$C36)</f>
        <v>2082611.412</v>
      </c>
      <c r="H36" s="30">
        <f t="shared" si="79"/>
        <v>496766.844</v>
      </c>
      <c r="I36" s="30">
        <f t="shared" ref="I36:J36" si="80">E36*($C$40/$C36)</f>
        <v>1750201.654</v>
      </c>
      <c r="J36" s="30">
        <f t="shared" si="80"/>
        <v>417476.898</v>
      </c>
      <c r="K36" s="29"/>
      <c r="L36" s="29"/>
    </row>
    <row r="37">
      <c r="A37" s="31"/>
      <c r="B37" s="27">
        <v>2016.0</v>
      </c>
      <c r="C37" s="28">
        <v>132.8</v>
      </c>
      <c r="D37" s="29">
        <v>3120781.0</v>
      </c>
      <c r="E37" s="29">
        <v>1826210.0</v>
      </c>
      <c r="F37" s="29">
        <f t="shared" si="78"/>
        <v>1294571</v>
      </c>
      <c r="G37" s="30">
        <f t="shared" ref="G37:H37" si="81">E37*($C$39/$C37)</f>
        <v>1559429.322</v>
      </c>
      <c r="H37" s="30">
        <f t="shared" si="81"/>
        <v>1105454.453</v>
      </c>
      <c r="I37" s="30">
        <f t="shared" ref="I37:J37" si="82">E37*($C$40/$C37)</f>
        <v>1310525.7</v>
      </c>
      <c r="J37" s="30">
        <f t="shared" si="82"/>
        <v>929010.6649</v>
      </c>
      <c r="K37" s="30">
        <f t="shared" ref="K37:L37" si="83">E37*($C$41/$C37)</f>
        <v>2003605.399</v>
      </c>
      <c r="L37" s="30">
        <f t="shared" si="83"/>
        <v>1420323.755</v>
      </c>
    </row>
    <row r="38">
      <c r="A38" s="31"/>
      <c r="B38" s="27">
        <v>2017.0</v>
      </c>
      <c r="C38" s="28">
        <v>115.4</v>
      </c>
      <c r="D38" s="29">
        <v>2772204.0</v>
      </c>
      <c r="E38" s="29">
        <v>2028434.0</v>
      </c>
      <c r="F38" s="29">
        <f t="shared" si="78"/>
        <v>743770</v>
      </c>
      <c r="G38" s="30">
        <f t="shared" ref="G38:H38" si="84">E38*($C$39/$C38)</f>
        <v>1993279.165</v>
      </c>
      <c r="H38" s="30">
        <f t="shared" si="84"/>
        <v>730879.7054</v>
      </c>
      <c r="I38" s="30">
        <f t="shared" ref="I38:J38" si="85">E38*($C$40/$C38)</f>
        <v>1675127.905</v>
      </c>
      <c r="J38" s="30">
        <f t="shared" si="85"/>
        <v>614222.539</v>
      </c>
      <c r="K38" s="30">
        <f t="shared" ref="K38:L38" si="86">E38*($C$41/$C38)</f>
        <v>2561029.756</v>
      </c>
      <c r="L38" s="30">
        <f t="shared" si="86"/>
        <v>939057.9636</v>
      </c>
    </row>
    <row r="39">
      <c r="A39" s="31"/>
      <c r="B39" s="27">
        <v>2018.0</v>
      </c>
      <c r="C39" s="28">
        <v>113.4</v>
      </c>
      <c r="D39" s="29">
        <v>2654058.0</v>
      </c>
      <c r="E39" s="29">
        <v>1845427.0</v>
      </c>
      <c r="F39" s="29">
        <f t="shared" si="78"/>
        <v>808631</v>
      </c>
      <c r="G39" s="30">
        <f t="shared" ref="G39:H39" si="87">E39*($C$39/$C39)</f>
        <v>1845427</v>
      </c>
      <c r="H39" s="30">
        <f t="shared" si="87"/>
        <v>808631</v>
      </c>
      <c r="I39" s="30">
        <f t="shared" ref="I39:J39" si="88">E39*($C$40/$C39)</f>
        <v>1550874.719</v>
      </c>
      <c r="J39" s="30">
        <f t="shared" si="88"/>
        <v>679563.7945</v>
      </c>
      <c r="K39" s="30">
        <f t="shared" ref="K39:L39" si="89">E39*($C$41/$C39)</f>
        <v>2371064.496</v>
      </c>
      <c r="L39" s="30">
        <f t="shared" si="89"/>
        <v>1038955.35</v>
      </c>
    </row>
    <row r="40">
      <c r="A40" s="31"/>
      <c r="B40" s="27">
        <v>2019.0</v>
      </c>
      <c r="C40" s="28">
        <v>95.3</v>
      </c>
      <c r="D40" s="29">
        <v>3134018.0</v>
      </c>
      <c r="E40" s="29">
        <v>2060745.0</v>
      </c>
      <c r="F40" s="29">
        <f t="shared" si="78"/>
        <v>1073273</v>
      </c>
      <c r="G40" s="29"/>
      <c r="H40" s="29"/>
      <c r="I40" s="30">
        <f t="shared" ref="I40:J40" si="90">E40*($C$40/$C40)</f>
        <v>2060745</v>
      </c>
      <c r="J40" s="30">
        <f t="shared" si="90"/>
        <v>1073273</v>
      </c>
      <c r="K40" s="30">
        <f t="shared" ref="K40:L40" si="91">E40*($C$41/$C40)</f>
        <v>3150582.859</v>
      </c>
      <c r="L40" s="30">
        <f t="shared" si="91"/>
        <v>1640880.127</v>
      </c>
    </row>
    <row r="41">
      <c r="A41" s="31"/>
      <c r="B41" s="27">
        <v>2020.0</v>
      </c>
      <c r="C41" s="32">
        <v>145.7</v>
      </c>
      <c r="D41" s="29">
        <v>2661351.0</v>
      </c>
      <c r="E41" s="29">
        <v>2086743.0</v>
      </c>
      <c r="F41" s="29">
        <f t="shared" si="78"/>
        <v>574608</v>
      </c>
      <c r="G41" s="29"/>
      <c r="H41" s="29"/>
      <c r="I41" s="29"/>
      <c r="J41" s="29"/>
      <c r="K41" s="30">
        <f t="shared" ref="K41:L41" si="92">E41*($C$41/$C41)</f>
        <v>2086743</v>
      </c>
      <c r="L41" s="30">
        <f t="shared" si="92"/>
        <v>574608</v>
      </c>
    </row>
    <row r="42">
      <c r="A42" s="5"/>
      <c r="B42" s="27"/>
      <c r="C42" s="28"/>
      <c r="D42" s="29"/>
      <c r="E42" s="29"/>
      <c r="F42" s="29"/>
      <c r="G42" s="33">
        <f t="shared" ref="G42:H42" si="93">TRIMMEAN(G35:G39,0.4)</f>
        <v>1973772.526</v>
      </c>
      <c r="H42" s="33">
        <f t="shared" si="93"/>
        <v>726658.8341</v>
      </c>
      <c r="I42" s="33">
        <f t="shared" ref="I42:J42" si="94">TRIMMEAN(I36:I40,0.4)</f>
        <v>1658734.759</v>
      </c>
      <c r="J42" s="33">
        <f t="shared" si="94"/>
        <v>740932.3328</v>
      </c>
      <c r="K42" s="33">
        <f t="shared" ref="K42:L42" si="95">TRIMMEAN(K37:K41,0.4)</f>
        <v>2339612.417</v>
      </c>
      <c r="L42" s="33">
        <f t="shared" si="95"/>
        <v>1132779.023</v>
      </c>
    </row>
    <row r="43">
      <c r="A43" s="26" t="s">
        <v>104</v>
      </c>
      <c r="B43" s="27">
        <v>2014.0</v>
      </c>
      <c r="C43" s="28">
        <v>100.8</v>
      </c>
      <c r="D43" s="29">
        <v>1305903.0</v>
      </c>
      <c r="E43" s="29">
        <v>1462716.0</v>
      </c>
      <c r="F43" s="29">
        <f t="shared" ref="F43:F49" si="97">D43-E43</f>
        <v>-156813</v>
      </c>
      <c r="G43" s="30">
        <f t="shared" ref="G43:H43" si="96">E43*($C$47/$C43)</f>
        <v>1419182.786</v>
      </c>
      <c r="H43" s="30">
        <f t="shared" si="96"/>
        <v>-152145.9464</v>
      </c>
      <c r="I43" s="29"/>
      <c r="J43" s="29"/>
      <c r="K43" s="29"/>
      <c r="L43" s="29"/>
    </row>
    <row r="44">
      <c r="A44" s="31"/>
      <c r="B44" s="27">
        <v>2015.0</v>
      </c>
      <c r="C44" s="28">
        <v>100.0</v>
      </c>
      <c r="D44" s="29">
        <v>1268839.0</v>
      </c>
      <c r="E44" s="29">
        <v>1469653.0</v>
      </c>
      <c r="F44" s="29">
        <f t="shared" si="97"/>
        <v>-200814</v>
      </c>
      <c r="G44" s="30">
        <f t="shared" ref="G44:H44" si="98">E44*($C$47/$C44)</f>
        <v>1437320.634</v>
      </c>
      <c r="H44" s="30">
        <f t="shared" si="98"/>
        <v>-196396.092</v>
      </c>
      <c r="I44" s="30">
        <f t="shared" ref="I44:J44" si="99">E44*($C$48/$C44)</f>
        <v>1435850.981</v>
      </c>
      <c r="J44" s="30">
        <f t="shared" si="99"/>
        <v>-196195.278</v>
      </c>
      <c r="K44" s="29"/>
      <c r="L44" s="29"/>
    </row>
    <row r="45">
      <c r="A45" s="31"/>
      <c r="B45" s="27">
        <v>2016.0</v>
      </c>
      <c r="C45" s="28">
        <v>102.9</v>
      </c>
      <c r="D45" s="29">
        <v>1386796.0</v>
      </c>
      <c r="E45" s="29">
        <v>1388333.0</v>
      </c>
      <c r="F45" s="29">
        <f t="shared" si="97"/>
        <v>-1537</v>
      </c>
      <c r="G45" s="30">
        <f t="shared" ref="G45:H45" si="100">E45*($C$47/$C45)</f>
        <v>1319523.493</v>
      </c>
      <c r="H45" s="30">
        <f t="shared" si="100"/>
        <v>-1460.822157</v>
      </c>
      <c r="I45" s="30">
        <f t="shared" ref="I45:J45" si="101">E45*($C$48/$C45)</f>
        <v>1318174.287</v>
      </c>
      <c r="J45" s="30">
        <f t="shared" si="101"/>
        <v>-1459.328474</v>
      </c>
      <c r="K45" s="30">
        <f t="shared" ref="K45:L45" si="102">E45*($C$49/$C45)</f>
        <v>1590713.904</v>
      </c>
      <c r="L45" s="30">
        <f t="shared" si="102"/>
        <v>-1761.052478</v>
      </c>
    </row>
    <row r="46">
      <c r="A46" s="31"/>
      <c r="B46" s="27">
        <v>2017.0</v>
      </c>
      <c r="C46" s="28">
        <v>100.3</v>
      </c>
      <c r="D46" s="29">
        <v>1178968.0</v>
      </c>
      <c r="E46" s="29">
        <v>1321911.0</v>
      </c>
      <c r="F46" s="29">
        <f t="shared" si="97"/>
        <v>-142943</v>
      </c>
      <c r="G46" s="30">
        <f t="shared" ref="G46:H46" si="103">E46*($C$47/$C46)</f>
        <v>1288962.072</v>
      </c>
      <c r="H46" s="30">
        <f t="shared" si="103"/>
        <v>-139380.1137</v>
      </c>
      <c r="I46" s="30">
        <f t="shared" ref="I46:J46" si="104">E46*($C$48/$C46)</f>
        <v>1287644.115</v>
      </c>
      <c r="J46" s="30">
        <f t="shared" si="104"/>
        <v>-139237.5982</v>
      </c>
      <c r="K46" s="30">
        <f t="shared" ref="K46:L46" si="105">E46*($C$49/$C46)</f>
        <v>1553871.455</v>
      </c>
      <c r="L46" s="30">
        <f t="shared" si="105"/>
        <v>-168025.7198</v>
      </c>
    </row>
    <row r="47">
      <c r="A47" s="31"/>
      <c r="B47" s="27">
        <v>2018.0</v>
      </c>
      <c r="C47" s="28">
        <v>97.8</v>
      </c>
      <c r="D47" s="29">
        <v>1148445.0</v>
      </c>
      <c r="E47" s="29">
        <v>1731762.0</v>
      </c>
      <c r="F47" s="29">
        <f t="shared" si="97"/>
        <v>-583317</v>
      </c>
      <c r="G47" s="30">
        <f t="shared" ref="G47:H47" si="106">E47*($C$47/$C47)</f>
        <v>1731762</v>
      </c>
      <c r="H47" s="30">
        <f t="shared" si="106"/>
        <v>-583317</v>
      </c>
      <c r="I47" s="30">
        <f t="shared" ref="I47:J47" si="107">E47*($C$48/$C47)</f>
        <v>1729991.282</v>
      </c>
      <c r="J47" s="30">
        <f t="shared" si="107"/>
        <v>-582720.5613</v>
      </c>
      <c r="K47" s="30">
        <f t="shared" ref="K47:L47" si="108">E47*($C$49/$C47)</f>
        <v>2087676.276</v>
      </c>
      <c r="L47" s="30">
        <f t="shared" si="108"/>
        <v>-703201.1687</v>
      </c>
    </row>
    <row r="48">
      <c r="A48" s="31"/>
      <c r="B48" s="27">
        <v>2019.0</v>
      </c>
      <c r="C48" s="28">
        <v>97.7</v>
      </c>
      <c r="D48" s="29">
        <v>1170407.0</v>
      </c>
      <c r="E48" s="29">
        <v>1794576.0</v>
      </c>
      <c r="F48" s="29">
        <f t="shared" si="97"/>
        <v>-624169</v>
      </c>
      <c r="G48" s="29"/>
      <c r="H48" s="29"/>
      <c r="I48" s="30">
        <f t="shared" ref="I48:J48" si="109">E48*($C$48/$C48)</f>
        <v>1794576</v>
      </c>
      <c r="J48" s="30">
        <f t="shared" si="109"/>
        <v>-624169</v>
      </c>
      <c r="K48" s="30">
        <f t="shared" ref="K48:L48" si="110">E48*($C$49/$C48)</f>
        <v>2165614.231</v>
      </c>
      <c r="L48" s="30">
        <f t="shared" si="110"/>
        <v>-753219.2948</v>
      </c>
    </row>
    <row r="49">
      <c r="A49" s="31"/>
      <c r="B49" s="27">
        <v>2020.0</v>
      </c>
      <c r="C49" s="32">
        <v>117.9</v>
      </c>
      <c r="D49" s="29">
        <v>1033606.0</v>
      </c>
      <c r="E49" s="29">
        <v>1806300.0</v>
      </c>
      <c r="F49" s="29">
        <f t="shared" si="97"/>
        <v>-772694</v>
      </c>
      <c r="G49" s="29"/>
      <c r="H49" s="29"/>
      <c r="I49" s="29"/>
      <c r="J49" s="29"/>
      <c r="K49" s="30">
        <f t="shared" ref="K49:L49" si="111">E49*($C$49/$C49)</f>
        <v>1806300</v>
      </c>
      <c r="L49" s="30">
        <f t="shared" si="111"/>
        <v>-772694</v>
      </c>
    </row>
    <row r="50">
      <c r="A50" s="5"/>
      <c r="B50" s="27"/>
      <c r="C50" s="28"/>
      <c r="D50" s="29"/>
      <c r="E50" s="29"/>
      <c r="F50" s="29"/>
      <c r="G50" s="33">
        <f t="shared" ref="G50:H50" si="112">TRIMMEAN(G43:G47,0.4)</f>
        <v>1392008.971</v>
      </c>
      <c r="H50" s="33">
        <f t="shared" si="112"/>
        <v>-162640.7174</v>
      </c>
      <c r="I50" s="33">
        <f t="shared" ref="I50:J50" si="113">TRIMMEAN(I44:I48,0.4)</f>
        <v>1494672.183</v>
      </c>
      <c r="J50" s="33">
        <f t="shared" si="113"/>
        <v>-306051.1459</v>
      </c>
      <c r="K50" s="33">
        <f t="shared" ref="K50:L50" si="114">TRIMMEAN(K45:K49,0.4)</f>
        <v>1828230.06</v>
      </c>
      <c r="L50" s="33">
        <f t="shared" si="114"/>
        <v>-541482.0611</v>
      </c>
    </row>
    <row r="51">
      <c r="A51" s="26" t="s">
        <v>105</v>
      </c>
      <c r="B51" s="27">
        <v>2014.0</v>
      </c>
      <c r="C51" s="28">
        <v>124.5</v>
      </c>
      <c r="D51" s="29">
        <v>1527410.0</v>
      </c>
      <c r="E51" s="29">
        <v>1214188.0</v>
      </c>
      <c r="F51" s="29">
        <f t="shared" ref="F51:F57" si="116">D51-E51</f>
        <v>313222</v>
      </c>
      <c r="G51" s="30">
        <f t="shared" ref="G51:H51" si="115">E51*( $C$55/$C51)</f>
        <v>1019137.719</v>
      </c>
      <c r="H51" s="30">
        <f t="shared" si="115"/>
        <v>262905.2129</v>
      </c>
      <c r="I51" s="29"/>
      <c r="J51" s="29"/>
      <c r="K51" s="29"/>
      <c r="L51" s="29"/>
    </row>
    <row r="52">
      <c r="A52" s="31"/>
      <c r="B52" s="27">
        <v>2015.0</v>
      </c>
      <c r="C52" s="28">
        <v>100.0</v>
      </c>
      <c r="D52" s="29">
        <v>1534920.0</v>
      </c>
      <c r="E52" s="29">
        <v>1264254.0</v>
      </c>
      <c r="F52" s="29">
        <f t="shared" si="116"/>
        <v>270666</v>
      </c>
      <c r="G52" s="30">
        <f t="shared" ref="G52:H52" si="117">E52*( $C$55/$C52)</f>
        <v>1321145.43</v>
      </c>
      <c r="H52" s="30">
        <f t="shared" si="117"/>
        <v>282845.97</v>
      </c>
      <c r="I52" s="30">
        <f t="shared" ref="I52:J52" si="118">E52*($C$56/$C52)</f>
        <v>1371715.59</v>
      </c>
      <c r="J52" s="30">
        <f t="shared" si="118"/>
        <v>293672.61</v>
      </c>
      <c r="K52" s="29"/>
      <c r="L52" s="29"/>
    </row>
    <row r="53">
      <c r="A53" s="31"/>
      <c r="B53" s="27">
        <v>2016.0</v>
      </c>
      <c r="C53" s="28">
        <v>90.1</v>
      </c>
      <c r="D53" s="29">
        <v>1712013.0</v>
      </c>
      <c r="E53" s="29">
        <v>1323597.0</v>
      </c>
      <c r="F53" s="29">
        <f t="shared" si="116"/>
        <v>388416</v>
      </c>
      <c r="G53" s="30">
        <f t="shared" ref="G53:H53" si="119">E53*( $C$55/$C53)</f>
        <v>1535137.475</v>
      </c>
      <c r="H53" s="30">
        <f t="shared" si="119"/>
        <v>450493.5849</v>
      </c>
      <c r="I53" s="30">
        <f t="shared" ref="I53:J53" si="120">E53*($C$56/$C53)</f>
        <v>1593898.718</v>
      </c>
      <c r="J53" s="30">
        <f t="shared" si="120"/>
        <v>467737.3585</v>
      </c>
      <c r="K53" s="30">
        <f t="shared" ref="K53:L53" si="121">E53*($C$57/$C53)</f>
        <v>1971439.705</v>
      </c>
      <c r="L53" s="30">
        <f t="shared" si="121"/>
        <v>578528.6038</v>
      </c>
    </row>
    <row r="54">
      <c r="A54" s="31"/>
      <c r="B54" s="27">
        <v>2017.0</v>
      </c>
      <c r="C54" s="28">
        <v>104.8</v>
      </c>
      <c r="D54" s="29">
        <v>1630328.0</v>
      </c>
      <c r="E54" s="29">
        <v>1560182.0</v>
      </c>
      <c r="F54" s="29">
        <f t="shared" si="116"/>
        <v>70146</v>
      </c>
      <c r="G54" s="30">
        <f t="shared" ref="G54:H54" si="122">E54*( $C$55/$C54)</f>
        <v>1555715.83</v>
      </c>
      <c r="H54" s="30">
        <f t="shared" si="122"/>
        <v>69945.20038</v>
      </c>
      <c r="I54" s="30">
        <f t="shared" ref="I54:J54" si="123">E54*($C$56/$C54)</f>
        <v>1615264.761</v>
      </c>
      <c r="J54" s="30">
        <f t="shared" si="123"/>
        <v>72622.52863</v>
      </c>
      <c r="K54" s="30">
        <f t="shared" ref="K54:L54" si="124">E54*($C$57/$C54)</f>
        <v>1997866.645</v>
      </c>
      <c r="L54" s="30">
        <f t="shared" si="124"/>
        <v>89824.3626</v>
      </c>
    </row>
    <row r="55">
      <c r="A55" s="31"/>
      <c r="B55" s="27">
        <v>2018.0</v>
      </c>
      <c r="C55" s="28">
        <v>104.5</v>
      </c>
      <c r="D55" s="29">
        <v>1703733.0</v>
      </c>
      <c r="E55" s="29">
        <v>1722415.0</v>
      </c>
      <c r="F55" s="29">
        <f t="shared" si="116"/>
        <v>-18682</v>
      </c>
      <c r="G55" s="30">
        <f t="shared" ref="G55:H55" si="125">E55*( $C$55/$C55)</f>
        <v>1722415</v>
      </c>
      <c r="H55" s="30">
        <f t="shared" si="125"/>
        <v>-18682</v>
      </c>
      <c r="I55" s="30">
        <f t="shared" ref="I55:J55" si="126">E55*($C$56/$C55)</f>
        <v>1788344.761</v>
      </c>
      <c r="J55" s="30">
        <f t="shared" si="126"/>
        <v>-19397.10048</v>
      </c>
      <c r="K55" s="30">
        <f t="shared" ref="K55:L55" si="127">E55*($C$57/$C55)</f>
        <v>2211943.474</v>
      </c>
      <c r="L55" s="30">
        <f t="shared" si="127"/>
        <v>-23991.62105</v>
      </c>
    </row>
    <row r="56">
      <c r="A56" s="31"/>
      <c r="B56" s="27">
        <v>2019.0</v>
      </c>
      <c r="C56" s="28">
        <v>108.5</v>
      </c>
      <c r="D56" s="29">
        <v>1692107.0</v>
      </c>
      <c r="E56" s="29">
        <v>1750628.0</v>
      </c>
      <c r="F56" s="29">
        <f t="shared" si="116"/>
        <v>-58521</v>
      </c>
      <c r="G56" s="29"/>
      <c r="H56" s="29"/>
      <c r="I56" s="30">
        <f t="shared" ref="I56:J56" si="128">E56*($C$56/$C56)</f>
        <v>1750628</v>
      </c>
      <c r="J56" s="30">
        <f t="shared" si="128"/>
        <v>-58521</v>
      </c>
      <c r="K56" s="30">
        <f t="shared" ref="K56:L56" si="129">E56*($C$57/$C56)</f>
        <v>2165292.881</v>
      </c>
      <c r="L56" s="30">
        <f t="shared" si="129"/>
        <v>-72382.65622</v>
      </c>
    </row>
    <row r="57">
      <c r="A57" s="31"/>
      <c r="B57" s="27">
        <v>2020.0</v>
      </c>
      <c r="C57" s="32">
        <v>134.2</v>
      </c>
      <c r="D57" s="29">
        <v>1594683.0</v>
      </c>
      <c r="E57" s="29">
        <v>1840174.0</v>
      </c>
      <c r="F57" s="29">
        <f t="shared" si="116"/>
        <v>-245491</v>
      </c>
      <c r="G57" s="29"/>
      <c r="H57" s="29"/>
      <c r="I57" s="29"/>
      <c r="J57" s="29"/>
      <c r="K57" s="30">
        <f t="shared" ref="K57:L57" si="130">E57*($C$57/$C57)</f>
        <v>1840174</v>
      </c>
      <c r="L57" s="30">
        <f t="shared" si="130"/>
        <v>-245491</v>
      </c>
    </row>
    <row r="58">
      <c r="A58" s="5"/>
      <c r="B58" s="27"/>
      <c r="C58" s="28"/>
      <c r="D58" s="29"/>
      <c r="E58" s="29"/>
      <c r="F58" s="29"/>
      <c r="G58" s="33">
        <f t="shared" ref="G58:H58" si="131">TRIMMEAN(G51:G55,0.4)</f>
        <v>1470666.245</v>
      </c>
      <c r="H58" s="33">
        <f t="shared" si="131"/>
        <v>205232.1277</v>
      </c>
      <c r="I58" s="33">
        <f t="shared" ref="I58:J58" si="132">TRIMMEAN(I52:I56,0.4)</f>
        <v>1653263.827</v>
      </c>
      <c r="J58" s="33">
        <f t="shared" si="132"/>
        <v>115632.6794</v>
      </c>
      <c r="K58" s="33">
        <f t="shared" ref="K58:L58" si="133">TRIMMEAN(K53:K57,0.4)</f>
        <v>2044866.41</v>
      </c>
      <c r="L58" s="33">
        <f t="shared" si="133"/>
        <v>-2183.304893</v>
      </c>
    </row>
    <row r="59">
      <c r="A59" s="26" t="s">
        <v>106</v>
      </c>
      <c r="B59" s="27">
        <v>2014.0</v>
      </c>
      <c r="C59" s="28">
        <v>102.0</v>
      </c>
      <c r="D59" s="29">
        <v>807164.0</v>
      </c>
      <c r="E59" s="29">
        <v>517130.0</v>
      </c>
      <c r="F59" s="29">
        <f t="shared" ref="F59:F65" si="135">D59-E59</f>
        <v>290034</v>
      </c>
      <c r="G59" s="30">
        <f t="shared" ref="G59:H59" si="134">E59*( $C$63/$C59)</f>
        <v>654017.3529</v>
      </c>
      <c r="H59" s="30">
        <f t="shared" si="134"/>
        <v>366807.7059</v>
      </c>
      <c r="I59" s="29"/>
      <c r="J59" s="29"/>
      <c r="K59" s="29"/>
      <c r="L59" s="29"/>
    </row>
    <row r="60">
      <c r="A60" s="31"/>
      <c r="B60" s="27">
        <v>2015.0</v>
      </c>
      <c r="C60" s="28">
        <v>100.0</v>
      </c>
      <c r="D60" s="29">
        <v>641240.0</v>
      </c>
      <c r="E60" s="29">
        <v>521080.0</v>
      </c>
      <c r="F60" s="29">
        <f t="shared" si="135"/>
        <v>120160</v>
      </c>
      <c r="G60" s="30">
        <f t="shared" ref="G60:H60" si="136">E60*( $C$63/$C60)</f>
        <v>672193.2</v>
      </c>
      <c r="H60" s="30">
        <f t="shared" si="136"/>
        <v>155006.4</v>
      </c>
      <c r="I60" s="30">
        <f t="shared" ref="I60:J60" si="137">E60*($C$64/$C60)</f>
        <v>730033.08</v>
      </c>
      <c r="J60" s="30">
        <f t="shared" si="137"/>
        <v>168344.16</v>
      </c>
      <c r="K60" s="29"/>
      <c r="L60" s="29"/>
    </row>
    <row r="61">
      <c r="A61" s="31"/>
      <c r="B61" s="27">
        <v>2016.0</v>
      </c>
      <c r="C61" s="28">
        <v>112.1</v>
      </c>
      <c r="D61" s="29">
        <v>614100.0</v>
      </c>
      <c r="E61" s="29">
        <v>503758.0</v>
      </c>
      <c r="F61" s="29">
        <f t="shared" si="135"/>
        <v>110342</v>
      </c>
      <c r="G61" s="30">
        <f t="shared" ref="G61:H61" si="138">E61*( $C$63/$C61)</f>
        <v>579703.6753</v>
      </c>
      <c r="H61" s="30">
        <f t="shared" si="138"/>
        <v>126976.967</v>
      </c>
      <c r="I61" s="30">
        <f t="shared" ref="I61:J61" si="139">E61*($C$64/$C61)</f>
        <v>629585.1543</v>
      </c>
      <c r="J61" s="30">
        <f t="shared" si="139"/>
        <v>137902.8921</v>
      </c>
      <c r="K61" s="30">
        <f t="shared" ref="K61:L61" si="140">E61*($C$65/$C61)</f>
        <v>612508.612</v>
      </c>
      <c r="L61" s="30">
        <f t="shared" si="140"/>
        <v>134162.4853</v>
      </c>
    </row>
    <row r="62">
      <c r="A62" s="31"/>
      <c r="B62" s="27">
        <v>2017.0</v>
      </c>
      <c r="C62" s="28">
        <v>124.2</v>
      </c>
      <c r="D62" s="29">
        <v>793010.0</v>
      </c>
      <c r="E62" s="29">
        <v>532721.0</v>
      </c>
      <c r="F62" s="29">
        <f t="shared" si="135"/>
        <v>260289</v>
      </c>
      <c r="G62" s="30">
        <f t="shared" ref="G62:H62" si="141">E62*( $C$63/$C62)</f>
        <v>553309.2512</v>
      </c>
      <c r="H62" s="30">
        <f t="shared" si="141"/>
        <v>270348.4783</v>
      </c>
      <c r="I62" s="30">
        <f t="shared" ref="I62:J62" si="142">E62*($C$64/$C62)</f>
        <v>600919.5821</v>
      </c>
      <c r="J62" s="30">
        <f t="shared" si="142"/>
        <v>293611.0217</v>
      </c>
      <c r="K62" s="30">
        <f t="shared" ref="K62:L62" si="143">E62*($C$65/$C62)</f>
        <v>584620.5499</v>
      </c>
      <c r="L62" s="30">
        <f t="shared" si="143"/>
        <v>285647.2681</v>
      </c>
    </row>
    <row r="63">
      <c r="A63" s="31"/>
      <c r="B63" s="27">
        <v>2018.0</v>
      </c>
      <c r="C63" s="28">
        <v>129.0</v>
      </c>
      <c r="D63" s="29">
        <v>841084.0</v>
      </c>
      <c r="E63" s="29">
        <v>654245.0</v>
      </c>
      <c r="F63" s="29">
        <f t="shared" si="135"/>
        <v>186839</v>
      </c>
      <c r="G63" s="30">
        <f t="shared" ref="G63:H63" si="144">E63*( $C$63/$C63)</f>
        <v>654245</v>
      </c>
      <c r="H63" s="30">
        <f t="shared" si="144"/>
        <v>186839</v>
      </c>
      <c r="I63" s="30">
        <f t="shared" ref="I63:J63" si="145">E63*($C$64/$C63)</f>
        <v>710540.5</v>
      </c>
      <c r="J63" s="30">
        <f t="shared" si="145"/>
        <v>202915.8442</v>
      </c>
      <c r="K63" s="30">
        <f t="shared" ref="K63:L63" si="146">E63*($C$65/$C63)</f>
        <v>691268.1667</v>
      </c>
      <c r="L63" s="30">
        <f t="shared" si="146"/>
        <v>197412.0597</v>
      </c>
    </row>
    <row r="64">
      <c r="A64" s="31"/>
      <c r="B64" s="27">
        <v>2019.0</v>
      </c>
      <c r="C64" s="28">
        <v>140.1</v>
      </c>
      <c r="D64" s="29">
        <v>866732.0</v>
      </c>
      <c r="E64" s="29">
        <v>645234.0</v>
      </c>
      <c r="F64" s="29">
        <f t="shared" si="135"/>
        <v>221498</v>
      </c>
      <c r="G64" s="29"/>
      <c r="H64" s="29"/>
      <c r="I64" s="30">
        <f t="shared" ref="I64:J64" si="147">E64*($C$64/$C64)</f>
        <v>645234</v>
      </c>
      <c r="J64" s="30">
        <f t="shared" si="147"/>
        <v>221498</v>
      </c>
      <c r="K64" s="30">
        <f t="shared" ref="K64:L64" si="148">E64*($C$65/$C64)</f>
        <v>627733.0064</v>
      </c>
      <c r="L64" s="30">
        <f t="shared" si="148"/>
        <v>215490.2027</v>
      </c>
    </row>
    <row r="65">
      <c r="A65" s="31"/>
      <c r="B65" s="27">
        <v>2020.0</v>
      </c>
      <c r="C65" s="32">
        <v>136.3</v>
      </c>
      <c r="D65" s="29">
        <v>809514.0</v>
      </c>
      <c r="E65" s="29">
        <v>657986.0</v>
      </c>
      <c r="F65" s="29">
        <f t="shared" si="135"/>
        <v>151528</v>
      </c>
      <c r="G65" s="29"/>
      <c r="H65" s="29"/>
      <c r="I65" s="29"/>
      <c r="J65" s="29"/>
      <c r="K65" s="30">
        <f t="shared" ref="K65:L65" si="149">E65*($C$65/$C65)</f>
        <v>657986</v>
      </c>
      <c r="L65" s="30">
        <f t="shared" si="149"/>
        <v>151528</v>
      </c>
    </row>
    <row r="66">
      <c r="A66" s="5"/>
      <c r="B66" s="27"/>
      <c r="C66" s="28"/>
      <c r="D66" s="29"/>
      <c r="E66" s="29"/>
      <c r="F66" s="29"/>
      <c r="G66" s="33">
        <f t="shared" ref="G66:H66" si="150">TRIMMEAN(G59:G63,0.4)</f>
        <v>629322.0094</v>
      </c>
      <c r="H66" s="33">
        <f t="shared" si="150"/>
        <v>204064.6261</v>
      </c>
      <c r="I66" s="33">
        <f t="shared" ref="I66:J66" si="151">TRIMMEAN(I60:I64,0.4)</f>
        <v>661786.5514</v>
      </c>
      <c r="J66" s="33">
        <f t="shared" si="151"/>
        <v>197586.0014</v>
      </c>
      <c r="K66" s="33">
        <f t="shared" ref="K66:L66" si="152">TRIMMEAN(K61:K65,0.4)</f>
        <v>632742.5395</v>
      </c>
      <c r="L66" s="33">
        <f t="shared" si="152"/>
        <v>188143.4208</v>
      </c>
    </row>
    <row r="67">
      <c r="A67" s="26" t="s">
        <v>107</v>
      </c>
      <c r="B67" s="27">
        <v>2014.0</v>
      </c>
      <c r="C67" s="28">
        <v>90.8</v>
      </c>
      <c r="D67" s="29">
        <v>2729930.0</v>
      </c>
      <c r="E67" s="29">
        <v>1829555.0</v>
      </c>
      <c r="F67" s="29">
        <f t="shared" ref="F67:F73" si="154">D67-E67</f>
        <v>900375</v>
      </c>
      <c r="G67" s="30">
        <f t="shared" ref="G67:H67" si="153">E67*($C$71/$C67)</f>
        <v>2641571.151</v>
      </c>
      <c r="H67" s="30">
        <f t="shared" si="153"/>
        <v>1299990.776</v>
      </c>
      <c r="I67" s="29"/>
      <c r="J67" s="29"/>
      <c r="K67" s="29"/>
      <c r="L67" s="29"/>
    </row>
    <row r="68">
      <c r="A68" s="31"/>
      <c r="B68" s="27">
        <v>2015.0</v>
      </c>
      <c r="C68" s="28">
        <v>100.0</v>
      </c>
      <c r="D68" s="29">
        <v>2832213.0</v>
      </c>
      <c r="E68" s="29">
        <v>2137543.0</v>
      </c>
      <c r="F68" s="29">
        <f t="shared" si="154"/>
        <v>694670</v>
      </c>
      <c r="G68" s="30">
        <f t="shared" ref="G68:H68" si="155">E68*($C$71/$C68)</f>
        <v>2802318.873</v>
      </c>
      <c r="H68" s="30">
        <f t="shared" si="155"/>
        <v>910712.37</v>
      </c>
      <c r="I68" s="30">
        <f t="shared" ref="I68:J68" si="156">E68*($C$72/$C68)</f>
        <v>2197394.204</v>
      </c>
      <c r="J68" s="30">
        <f t="shared" si="156"/>
        <v>714120.76</v>
      </c>
      <c r="K68" s="29"/>
      <c r="L68" s="29"/>
    </row>
    <row r="69">
      <c r="A69" s="31"/>
      <c r="B69" s="27">
        <v>2016.0</v>
      </c>
      <c r="C69" s="28">
        <v>90.2</v>
      </c>
      <c r="D69" s="29">
        <v>3137942.0</v>
      </c>
      <c r="E69" s="29">
        <v>2200188.0</v>
      </c>
      <c r="F69" s="29">
        <f t="shared" si="154"/>
        <v>937754</v>
      </c>
      <c r="G69" s="30">
        <f t="shared" ref="G69:H69" si="157">E69*($C$71/$C69)</f>
        <v>3197834.222</v>
      </c>
      <c r="H69" s="30">
        <f t="shared" si="157"/>
        <v>1362966.18</v>
      </c>
      <c r="I69" s="30">
        <f t="shared" ref="I69:J69" si="158">E69*($C$72/$C69)</f>
        <v>2507531.335</v>
      </c>
      <c r="J69" s="30">
        <f t="shared" si="158"/>
        <v>1068748.461</v>
      </c>
      <c r="K69" s="30">
        <f t="shared" ref="K69:L69" si="159">E69*($C$73/$C69)</f>
        <v>3490542.16</v>
      </c>
      <c r="L69" s="30">
        <f t="shared" si="159"/>
        <v>1487722.809</v>
      </c>
    </row>
    <row r="70">
      <c r="A70" s="31"/>
      <c r="B70" s="27">
        <v>2017.0</v>
      </c>
      <c r="C70" s="28">
        <v>93.4</v>
      </c>
      <c r="D70" s="29">
        <v>2878675.0</v>
      </c>
      <c r="E70" s="29">
        <v>2131249.0</v>
      </c>
      <c r="F70" s="29">
        <f t="shared" si="154"/>
        <v>747426</v>
      </c>
      <c r="G70" s="30">
        <f t="shared" ref="G70:H70" si="160">E70*($C$71/$C70)</f>
        <v>2991506.894</v>
      </c>
      <c r="H70" s="30">
        <f t="shared" si="160"/>
        <v>1049117.223</v>
      </c>
      <c r="I70" s="30">
        <f t="shared" ref="I70:J70" si="161">E70*($C$72/$C70)</f>
        <v>2345743.011</v>
      </c>
      <c r="J70" s="30">
        <f t="shared" si="161"/>
        <v>822648.7452</v>
      </c>
      <c r="K70" s="30">
        <f t="shared" ref="K70:L70" si="162">E70*($C$73/$C70)</f>
        <v>3265329.035</v>
      </c>
      <c r="L70" s="30">
        <f t="shared" si="162"/>
        <v>1145146.259</v>
      </c>
    </row>
    <row r="71">
      <c r="A71" s="31"/>
      <c r="B71" s="27">
        <v>2018.0</v>
      </c>
      <c r="C71" s="28">
        <v>131.1</v>
      </c>
      <c r="D71" s="29">
        <v>3177627.0</v>
      </c>
      <c r="E71" s="29">
        <v>2429141.0</v>
      </c>
      <c r="F71" s="29">
        <f t="shared" si="154"/>
        <v>748486</v>
      </c>
      <c r="G71" s="30">
        <f t="shared" ref="G71:H71" si="163">E71*($C$71/$C71)</f>
        <v>2429141</v>
      </c>
      <c r="H71" s="30">
        <f t="shared" si="163"/>
        <v>748486</v>
      </c>
      <c r="I71" s="30">
        <f t="shared" ref="I71:J71" si="164">E71*($C$72/$C71)</f>
        <v>1904772.653</v>
      </c>
      <c r="J71" s="30">
        <f t="shared" si="164"/>
        <v>586913.5072</v>
      </c>
      <c r="K71" s="30">
        <f t="shared" ref="K71:L71" si="165">E71*($C$73/$C71)</f>
        <v>2651488.002</v>
      </c>
      <c r="L71" s="30">
        <f t="shared" si="165"/>
        <v>816997.3043</v>
      </c>
    </row>
    <row r="72">
      <c r="A72" s="31"/>
      <c r="B72" s="27">
        <v>2019.0</v>
      </c>
      <c r="C72" s="28">
        <v>102.8</v>
      </c>
      <c r="D72" s="29">
        <v>2828803.0</v>
      </c>
      <c r="E72" s="29">
        <v>2403703.0</v>
      </c>
      <c r="F72" s="29">
        <f t="shared" si="154"/>
        <v>425100</v>
      </c>
      <c r="G72" s="29"/>
      <c r="H72" s="29"/>
      <c r="I72" s="30">
        <f t="shared" ref="I72:J72" si="166">E72*($C$72/$C72)</f>
        <v>2403703</v>
      </c>
      <c r="J72" s="30">
        <f t="shared" si="166"/>
        <v>425100</v>
      </c>
      <c r="K72" s="30">
        <f t="shared" ref="K72:L72" si="167">E72*($C$73/$C72)</f>
        <v>3346010.694</v>
      </c>
      <c r="L72" s="30">
        <f t="shared" si="167"/>
        <v>591749.1245</v>
      </c>
    </row>
    <row r="73">
      <c r="A73" s="31"/>
      <c r="B73" s="27">
        <v>2020.0</v>
      </c>
      <c r="C73" s="32">
        <v>143.1</v>
      </c>
      <c r="D73" s="29">
        <v>3456606.0</v>
      </c>
      <c r="E73" s="29">
        <v>2662796.0</v>
      </c>
      <c r="F73" s="29">
        <f t="shared" si="154"/>
        <v>793810</v>
      </c>
      <c r="G73" s="29"/>
      <c r="H73" s="29"/>
      <c r="I73" s="29"/>
      <c r="J73" s="29"/>
      <c r="K73" s="30">
        <f t="shared" ref="K73:L73" si="168">E73*($C$73/$C73)</f>
        <v>2662796</v>
      </c>
      <c r="L73" s="30">
        <f t="shared" si="168"/>
        <v>793810</v>
      </c>
    </row>
    <row r="74">
      <c r="A74" s="5"/>
      <c r="B74" s="27"/>
      <c r="C74" s="28"/>
      <c r="D74" s="29"/>
      <c r="E74" s="29"/>
      <c r="F74" s="29"/>
      <c r="G74" s="33">
        <f t="shared" ref="G74:H74" si="169">TRIMMEAN(G67:G71,0.4)</f>
        <v>2811798.973</v>
      </c>
      <c r="H74" s="33">
        <f t="shared" si="169"/>
        <v>1086606.79</v>
      </c>
      <c r="I74" s="33">
        <f t="shared" ref="I74:J74" si="170">TRIMMEAN(I68:I72,0.4)</f>
        <v>2315613.405</v>
      </c>
      <c r="J74" s="33">
        <f t="shared" si="170"/>
        <v>707894.3375</v>
      </c>
      <c r="K74" s="33">
        <f t="shared" ref="K74:L74" si="171">TRIMMEAN(K69:K73,0.4)</f>
        <v>3091378.576</v>
      </c>
      <c r="L74" s="33">
        <f t="shared" si="171"/>
        <v>918651.1878</v>
      </c>
    </row>
    <row r="75">
      <c r="A75" s="26" t="s">
        <v>108</v>
      </c>
      <c r="B75" s="27">
        <v>2014.0</v>
      </c>
      <c r="C75" s="28">
        <v>100.4</v>
      </c>
      <c r="D75" s="29">
        <v>1.2210096E7</v>
      </c>
      <c r="E75" s="29">
        <v>6314358.0</v>
      </c>
      <c r="F75" s="29">
        <f t="shared" ref="F75:F81" si="173">D75-E75</f>
        <v>5895738</v>
      </c>
      <c r="G75" s="30">
        <f t="shared" ref="G75:H75" si="172">E75*($C$79/$C75)</f>
        <v>5949584.331</v>
      </c>
      <c r="H75" s="30">
        <f t="shared" si="172"/>
        <v>5555147.558</v>
      </c>
      <c r="I75" s="29"/>
      <c r="J75" s="29"/>
      <c r="K75" s="29"/>
      <c r="L75" s="29"/>
    </row>
    <row r="76">
      <c r="A76" s="31"/>
      <c r="B76" s="27">
        <v>2015.0</v>
      </c>
      <c r="C76" s="28">
        <v>100.0</v>
      </c>
      <c r="D76" s="29">
        <v>1.2127633E7</v>
      </c>
      <c r="E76" s="29">
        <v>6132410.0</v>
      </c>
      <c r="F76" s="29">
        <f t="shared" si="173"/>
        <v>5995223</v>
      </c>
      <c r="G76" s="30">
        <f t="shared" ref="G76:H76" si="174">E76*($C$79/$C76)</f>
        <v>5801259.86</v>
      </c>
      <c r="H76" s="30">
        <f t="shared" si="174"/>
        <v>5671480.958</v>
      </c>
      <c r="I76" s="30">
        <f t="shared" ref="I76:J76" si="175">E76*($C$80/$C76)</f>
        <v>5727670.94</v>
      </c>
      <c r="J76" s="30">
        <f t="shared" si="175"/>
        <v>5599538.282</v>
      </c>
      <c r="K76" s="29"/>
      <c r="L76" s="29"/>
    </row>
    <row r="77">
      <c r="A77" s="31"/>
      <c r="B77" s="27">
        <v>2016.0</v>
      </c>
      <c r="C77" s="28">
        <v>97.8</v>
      </c>
      <c r="D77" s="29">
        <v>1.0722918E7</v>
      </c>
      <c r="E77" s="29">
        <v>5711530.0</v>
      </c>
      <c r="F77" s="29">
        <f t="shared" si="173"/>
        <v>5011388</v>
      </c>
      <c r="G77" s="30">
        <f t="shared" ref="G77:H77" si="176">E77*($C$79/$C77)</f>
        <v>5524649.673</v>
      </c>
      <c r="H77" s="30">
        <f t="shared" si="176"/>
        <v>4847416.204</v>
      </c>
      <c r="I77" s="30">
        <f t="shared" ref="I77:J77" si="177">E77*($C$80/$C77)</f>
        <v>5454569.55</v>
      </c>
      <c r="J77" s="30">
        <f t="shared" si="177"/>
        <v>4785926.781</v>
      </c>
      <c r="K77" s="30">
        <f t="shared" ref="K77:L77" si="178">E77*($C$81/$C77)</f>
        <v>4543527.955</v>
      </c>
      <c r="L77" s="30">
        <f t="shared" si="178"/>
        <v>3986564.278</v>
      </c>
    </row>
    <row r="78">
      <c r="A78" s="31"/>
      <c r="B78" s="27">
        <v>2017.0</v>
      </c>
      <c r="C78" s="28">
        <v>93.9</v>
      </c>
      <c r="D78" s="29">
        <v>1.068108E7</v>
      </c>
      <c r="E78" s="29">
        <v>6171874.0</v>
      </c>
      <c r="F78" s="29">
        <f t="shared" si="173"/>
        <v>4509206</v>
      </c>
      <c r="G78" s="30">
        <f t="shared" ref="G78:H78" si="179">E78*($C$79/$C78)</f>
        <v>6217883.71</v>
      </c>
      <c r="H78" s="30">
        <f t="shared" si="179"/>
        <v>4542820.954</v>
      </c>
      <c r="I78" s="30">
        <f t="shared" ref="I78:J78" si="180">E78*($C$80/$C78)</f>
        <v>6139009.921</v>
      </c>
      <c r="J78" s="30">
        <f t="shared" si="180"/>
        <v>4485195.318</v>
      </c>
      <c r="K78" s="30">
        <f t="shared" ref="K78:L78" si="181">E78*($C$81/$C78)</f>
        <v>5113650.662</v>
      </c>
      <c r="L78" s="30">
        <f t="shared" si="181"/>
        <v>3736062.053</v>
      </c>
    </row>
    <row r="79">
      <c r="A79" s="31"/>
      <c r="B79" s="27">
        <v>2018.0</v>
      </c>
      <c r="C79" s="28">
        <v>94.6</v>
      </c>
      <c r="D79" s="29">
        <v>1.2520916E7</v>
      </c>
      <c r="E79" s="29">
        <v>6062434.0</v>
      </c>
      <c r="F79" s="29">
        <f t="shared" si="173"/>
        <v>6458482</v>
      </c>
      <c r="G79" s="30">
        <f t="shared" ref="G79:H79" si="182">E79*($C$79/$C79)</f>
        <v>6062434</v>
      </c>
      <c r="H79" s="30">
        <f t="shared" si="182"/>
        <v>6458482</v>
      </c>
      <c r="I79" s="30">
        <f t="shared" ref="I79:J79" si="183">E79*($C$80/$C79)</f>
        <v>5985532.089</v>
      </c>
      <c r="J79" s="30">
        <f t="shared" si="183"/>
        <v>6376556.224</v>
      </c>
      <c r="K79" s="30">
        <f t="shared" ref="K79:L79" si="184">E79*($C$81/$C79)</f>
        <v>4985807.243</v>
      </c>
      <c r="L79" s="30">
        <f t="shared" si="184"/>
        <v>5311521.137</v>
      </c>
    </row>
    <row r="80">
      <c r="A80" s="31"/>
      <c r="B80" s="27">
        <v>2019.0</v>
      </c>
      <c r="C80" s="28">
        <v>93.4</v>
      </c>
      <c r="D80" s="29">
        <v>1.038391E7</v>
      </c>
      <c r="E80" s="29">
        <v>6247929.0</v>
      </c>
      <c r="F80" s="29">
        <f t="shared" si="173"/>
        <v>4135981</v>
      </c>
      <c r="G80" s="29"/>
      <c r="H80" s="29"/>
      <c r="I80" s="30">
        <f t="shared" ref="I80:J80" si="185">E80*($C$80/$C80)</f>
        <v>6247929</v>
      </c>
      <c r="J80" s="30">
        <f t="shared" si="185"/>
        <v>4135981</v>
      </c>
      <c r="K80" s="30">
        <f t="shared" ref="K80:L80" si="186">E80*($C$81/$C80)</f>
        <v>5204377.69</v>
      </c>
      <c r="L80" s="30">
        <f t="shared" si="186"/>
        <v>3445174.752</v>
      </c>
    </row>
    <row r="81">
      <c r="A81" s="31"/>
      <c r="B81" s="27">
        <v>2020.0</v>
      </c>
      <c r="C81" s="32">
        <v>77.8</v>
      </c>
      <c r="D81" s="29">
        <v>9129686.0</v>
      </c>
      <c r="E81" s="29">
        <v>5013874.0</v>
      </c>
      <c r="F81" s="29">
        <f t="shared" si="173"/>
        <v>4115812</v>
      </c>
      <c r="G81" s="29"/>
      <c r="H81" s="29"/>
      <c r="I81" s="29"/>
      <c r="J81" s="29"/>
      <c r="K81" s="30">
        <f t="shared" ref="K81:L81" si="187">E81*($C$81/$C81)</f>
        <v>5013874</v>
      </c>
      <c r="L81" s="30">
        <f t="shared" si="187"/>
        <v>4115812</v>
      </c>
    </row>
    <row r="82">
      <c r="A82" s="5"/>
      <c r="B82" s="27"/>
      <c r="C82" s="32"/>
      <c r="D82" s="29"/>
      <c r="E82" s="29"/>
      <c r="F82" s="29"/>
      <c r="G82" s="33">
        <f t="shared" ref="G82:H82" si="188">TRIMMEAN(G75:G79,0.4)</f>
        <v>5937759.397</v>
      </c>
      <c r="H82" s="33">
        <f t="shared" si="188"/>
        <v>5358014.907</v>
      </c>
      <c r="I82" s="33">
        <f t="shared" ref="I82:J82" si="189">TRIMMEAN(I76:I80,0.4)</f>
        <v>5950737.65</v>
      </c>
      <c r="J82" s="33">
        <f t="shared" si="189"/>
        <v>4956886.794</v>
      </c>
      <c r="K82" s="33">
        <f t="shared" ref="K82:L82" si="190">TRIMMEAN(K77:K81,0.4)</f>
        <v>5037777.302</v>
      </c>
      <c r="L82" s="33">
        <f t="shared" si="190"/>
        <v>3946146.11</v>
      </c>
    </row>
    <row r="84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>
      <c r="C85" s="35"/>
      <c r="D85" s="35"/>
      <c r="E85" s="36"/>
      <c r="F85" s="36"/>
      <c r="G85" s="35"/>
      <c r="H85" s="36"/>
    </row>
    <row r="86">
      <c r="C86" s="36"/>
      <c r="D86" s="36"/>
      <c r="E86" s="36"/>
      <c r="F86" s="36"/>
      <c r="G86" s="36"/>
      <c r="H86" s="36"/>
    </row>
    <row r="87">
      <c r="C87" s="36"/>
      <c r="D87" s="36"/>
      <c r="E87" s="36"/>
      <c r="F87" s="36"/>
      <c r="G87" s="36"/>
      <c r="H87" s="36"/>
      <c r="J87" s="37"/>
      <c r="K87" s="37"/>
      <c r="L87" s="37"/>
      <c r="M87" s="37"/>
      <c r="N87" s="37"/>
    </row>
    <row r="88">
      <c r="C88" s="36"/>
      <c r="D88" s="36"/>
      <c r="E88" s="36"/>
      <c r="F88" s="36"/>
      <c r="G88" s="36"/>
      <c r="H88" s="36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4">
      <c r="G94" s="37"/>
      <c r="H94" s="37"/>
    </row>
  </sheetData>
  <mergeCells count="17">
    <mergeCell ref="A1:A2"/>
    <mergeCell ref="B1:B2"/>
    <mergeCell ref="C1:C2"/>
    <mergeCell ref="D1:F1"/>
    <mergeCell ref="G1:H1"/>
    <mergeCell ref="I1:J1"/>
    <mergeCell ref="K1:L1"/>
    <mergeCell ref="A59:A66"/>
    <mergeCell ref="A67:A74"/>
    <mergeCell ref="A75:A82"/>
    <mergeCell ref="A3:A10"/>
    <mergeCell ref="A11:A18"/>
    <mergeCell ref="A19:A26"/>
    <mergeCell ref="A27:A34"/>
    <mergeCell ref="A35:A42"/>
    <mergeCell ref="A43:A50"/>
    <mergeCell ref="A51:A5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12" width="9.25"/>
    <col customWidth="1" min="13" max="13" width="3.13"/>
    <col customWidth="1" min="14" max="17" width="9.38"/>
    <col customWidth="1" min="18" max="18" width="9.13"/>
  </cols>
  <sheetData>
    <row r="1">
      <c r="A1" s="38" t="s">
        <v>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N1" s="38" t="s">
        <v>110</v>
      </c>
    </row>
    <row r="2">
      <c r="A2" s="40" t="s">
        <v>38</v>
      </c>
      <c r="B2" s="41" t="s">
        <v>87</v>
      </c>
      <c r="C2" s="41" t="s">
        <v>111</v>
      </c>
      <c r="D2" s="41" t="s">
        <v>112</v>
      </c>
      <c r="E2" s="41" t="s">
        <v>113</v>
      </c>
      <c r="F2" s="41" t="s">
        <v>114</v>
      </c>
      <c r="G2" s="41" t="s">
        <v>115</v>
      </c>
      <c r="H2" s="41" t="s">
        <v>116</v>
      </c>
      <c r="I2" s="41" t="s">
        <v>117</v>
      </c>
      <c r="J2" s="41" t="s">
        <v>118</v>
      </c>
      <c r="K2" s="41" t="s">
        <v>119</v>
      </c>
      <c r="L2" s="41" t="s">
        <v>120</v>
      </c>
      <c r="M2" s="42"/>
      <c r="N2" s="43"/>
      <c r="O2" s="41" t="s">
        <v>117</v>
      </c>
      <c r="P2" s="41" t="s">
        <v>118</v>
      </c>
      <c r="Q2" s="41" t="s">
        <v>119</v>
      </c>
      <c r="R2" s="41" t="s">
        <v>120</v>
      </c>
    </row>
    <row r="3">
      <c r="A3" s="44" t="s">
        <v>121</v>
      </c>
      <c r="B3" s="45" t="s">
        <v>98</v>
      </c>
      <c r="C3" s="45" t="s">
        <v>122</v>
      </c>
      <c r="D3" s="45" t="s">
        <v>123</v>
      </c>
      <c r="E3" s="45" t="s">
        <v>124</v>
      </c>
      <c r="F3" s="46">
        <v>44682.0</v>
      </c>
      <c r="G3" s="46">
        <v>44859.0</v>
      </c>
      <c r="H3" s="45">
        <v>178.0</v>
      </c>
      <c r="I3" s="47">
        <v>0.517</v>
      </c>
      <c r="J3" s="47">
        <v>0.691</v>
      </c>
      <c r="K3" s="47">
        <v>0.86</v>
      </c>
      <c r="L3" s="47">
        <v>1.0</v>
      </c>
      <c r="M3" s="42"/>
      <c r="N3" s="48" t="s">
        <v>125</v>
      </c>
      <c r="O3" s="43">
        <v>114.0</v>
      </c>
      <c r="P3" s="43">
        <v>87.0</v>
      </c>
      <c r="Q3" s="43">
        <v>46.0</v>
      </c>
      <c r="R3" s="43">
        <v>31.0</v>
      </c>
    </row>
    <row r="4">
      <c r="A4" s="44" t="s">
        <v>126</v>
      </c>
      <c r="B4" s="45" t="s">
        <v>127</v>
      </c>
      <c r="C4" s="45" t="s">
        <v>128</v>
      </c>
      <c r="D4" s="45" t="s">
        <v>129</v>
      </c>
      <c r="E4" s="45" t="s">
        <v>130</v>
      </c>
      <c r="F4" s="46">
        <v>44696.0</v>
      </c>
      <c r="G4" s="46">
        <v>44829.0</v>
      </c>
      <c r="H4" s="45">
        <v>134.0</v>
      </c>
      <c r="I4" s="47">
        <v>0.582</v>
      </c>
      <c r="J4" s="47">
        <v>0.813</v>
      </c>
      <c r="K4" s="47">
        <v>1.0</v>
      </c>
      <c r="L4" s="47">
        <v>0.0</v>
      </c>
      <c r="M4" s="42"/>
      <c r="N4" s="48" t="s">
        <v>131</v>
      </c>
      <c r="O4" s="49">
        <v>0.41</v>
      </c>
      <c r="P4" s="49">
        <v>0.313</v>
      </c>
      <c r="Q4" s="49">
        <v>0.165</v>
      </c>
      <c r="R4" s="49">
        <v>0.112</v>
      </c>
    </row>
    <row r="5">
      <c r="A5" s="50" t="s">
        <v>132</v>
      </c>
      <c r="B5" s="45" t="s">
        <v>133</v>
      </c>
      <c r="C5" s="45" t="s">
        <v>134</v>
      </c>
      <c r="D5" s="45" t="s">
        <v>135</v>
      </c>
      <c r="E5" s="45" t="s">
        <v>136</v>
      </c>
      <c r="F5" s="46">
        <v>44774.0</v>
      </c>
      <c r="G5" s="46">
        <v>44895.0</v>
      </c>
      <c r="H5" s="45">
        <v>122.0</v>
      </c>
      <c r="I5" s="47">
        <v>0.0</v>
      </c>
      <c r="J5" s="47">
        <v>0.254</v>
      </c>
      <c r="K5" s="47">
        <v>0.5</v>
      </c>
      <c r="L5" s="47">
        <v>0.754</v>
      </c>
      <c r="M5" s="42"/>
      <c r="N5" s="51" t="s">
        <v>137</v>
      </c>
      <c r="O5" s="42"/>
      <c r="P5" s="42"/>
    </row>
    <row r="6">
      <c r="A6" s="31"/>
      <c r="B6" s="45" t="s">
        <v>138</v>
      </c>
      <c r="C6" s="45" t="s">
        <v>139</v>
      </c>
      <c r="D6" s="45" t="s">
        <v>140</v>
      </c>
      <c r="E6" s="45" t="s">
        <v>124</v>
      </c>
      <c r="F6" s="46">
        <v>44793.0</v>
      </c>
      <c r="G6" s="46">
        <v>44859.0</v>
      </c>
      <c r="H6" s="45">
        <v>67.0</v>
      </c>
      <c r="I6" s="47">
        <v>0.0</v>
      </c>
      <c r="J6" s="47">
        <v>0.179</v>
      </c>
      <c r="K6" s="47">
        <v>0.627</v>
      </c>
      <c r="L6" s="47">
        <v>1.0</v>
      </c>
      <c r="M6" s="42"/>
      <c r="N6" s="42"/>
      <c r="O6" s="42"/>
      <c r="P6" s="42"/>
    </row>
    <row r="7">
      <c r="A7" s="31"/>
      <c r="B7" s="45" t="s">
        <v>141</v>
      </c>
      <c r="C7" s="45" t="s">
        <v>142</v>
      </c>
      <c r="D7" s="45" t="s">
        <v>143</v>
      </c>
      <c r="E7" s="45" t="s">
        <v>144</v>
      </c>
      <c r="F7" s="46">
        <v>44788.0</v>
      </c>
      <c r="G7" s="46">
        <v>44885.0</v>
      </c>
      <c r="H7" s="45">
        <v>98.0</v>
      </c>
      <c r="I7" s="47">
        <v>0.0</v>
      </c>
      <c r="J7" s="47">
        <v>0.173</v>
      </c>
      <c r="K7" s="47">
        <v>0.48</v>
      </c>
      <c r="L7" s="47">
        <v>0.796</v>
      </c>
      <c r="M7" s="42"/>
      <c r="N7" s="42"/>
      <c r="O7" s="42"/>
      <c r="P7" s="42"/>
    </row>
    <row r="8">
      <c r="A8" s="31"/>
      <c r="B8" s="45" t="s">
        <v>145</v>
      </c>
      <c r="C8" s="45" t="s">
        <v>146</v>
      </c>
      <c r="D8" s="45" t="s">
        <v>147</v>
      </c>
      <c r="E8" s="45" t="s">
        <v>148</v>
      </c>
      <c r="F8" s="46">
        <v>44722.0</v>
      </c>
      <c r="G8" s="46">
        <v>44804.0</v>
      </c>
      <c r="H8" s="45">
        <v>83.0</v>
      </c>
      <c r="I8" s="47">
        <v>0.627</v>
      </c>
      <c r="J8" s="47">
        <v>1.0</v>
      </c>
      <c r="K8" s="47">
        <v>0.0</v>
      </c>
      <c r="L8" s="47">
        <v>0.0</v>
      </c>
      <c r="M8" s="42"/>
      <c r="N8" s="42"/>
      <c r="O8" s="42"/>
      <c r="P8" s="42"/>
    </row>
    <row r="9">
      <c r="A9" s="31"/>
      <c r="B9" s="45" t="s">
        <v>149</v>
      </c>
      <c r="C9" s="45" t="s">
        <v>139</v>
      </c>
      <c r="D9" s="45" t="s">
        <v>150</v>
      </c>
      <c r="E9" s="45" t="s">
        <v>151</v>
      </c>
      <c r="F9" s="46">
        <v>44671.0</v>
      </c>
      <c r="G9" s="46">
        <v>44824.0</v>
      </c>
      <c r="H9" s="45">
        <v>154.0</v>
      </c>
      <c r="I9" s="47">
        <v>0.669</v>
      </c>
      <c r="J9" s="47">
        <v>0.87</v>
      </c>
      <c r="K9" s="47">
        <v>1.0</v>
      </c>
      <c r="L9" s="47">
        <v>0.0</v>
      </c>
      <c r="M9" s="42"/>
      <c r="N9" s="42"/>
      <c r="O9" s="42"/>
      <c r="P9" s="42"/>
    </row>
    <row r="10">
      <c r="A10" s="31"/>
      <c r="B10" s="45" t="s">
        <v>152</v>
      </c>
      <c r="C10" s="45" t="s">
        <v>146</v>
      </c>
      <c r="D10" s="45" t="s">
        <v>147</v>
      </c>
      <c r="E10" s="45" t="s">
        <v>153</v>
      </c>
      <c r="F10" s="46">
        <v>44722.0</v>
      </c>
      <c r="G10" s="46">
        <v>44849.0</v>
      </c>
      <c r="H10" s="45">
        <v>128.0</v>
      </c>
      <c r="I10" s="47">
        <v>0.406</v>
      </c>
      <c r="J10" s="47">
        <v>0.648</v>
      </c>
      <c r="K10" s="47">
        <v>0.883</v>
      </c>
      <c r="L10" s="47">
        <v>1.0</v>
      </c>
      <c r="M10" s="42"/>
      <c r="N10" s="42"/>
      <c r="O10" s="42"/>
      <c r="P10" s="42"/>
    </row>
    <row r="11">
      <c r="A11" s="31"/>
      <c r="B11" s="45" t="s">
        <v>154</v>
      </c>
      <c r="C11" s="45" t="s">
        <v>139</v>
      </c>
      <c r="D11" s="45" t="s">
        <v>155</v>
      </c>
      <c r="E11" s="45" t="s">
        <v>156</v>
      </c>
      <c r="F11" s="46">
        <v>44640.0</v>
      </c>
      <c r="G11" s="46">
        <v>44844.0</v>
      </c>
      <c r="H11" s="45">
        <v>205.0</v>
      </c>
      <c r="I11" s="47">
        <v>0.654</v>
      </c>
      <c r="J11" s="47">
        <v>0.805</v>
      </c>
      <c r="K11" s="47">
        <v>0.951</v>
      </c>
      <c r="L11" s="47">
        <v>1.0</v>
      </c>
      <c r="M11" s="51" t="s">
        <v>157</v>
      </c>
      <c r="N11" s="42"/>
      <c r="O11" s="42"/>
      <c r="P11" s="42"/>
    </row>
    <row r="12">
      <c r="A12" s="5"/>
      <c r="B12" s="45" t="s">
        <v>158</v>
      </c>
      <c r="C12" s="45" t="s">
        <v>159</v>
      </c>
      <c r="D12" s="45" t="s">
        <v>160</v>
      </c>
      <c r="E12" s="45" t="s">
        <v>161</v>
      </c>
      <c r="F12" s="46">
        <v>44865.0</v>
      </c>
      <c r="G12" s="46">
        <v>44864.0</v>
      </c>
      <c r="H12" s="45">
        <f>365*4</f>
        <v>1460</v>
      </c>
      <c r="I12" s="52">
        <v>0.540068493150685</v>
      </c>
      <c r="J12" s="52">
        <v>0.5613013698630137</v>
      </c>
      <c r="K12" s="52">
        <v>0.5825342465753425</v>
      </c>
      <c r="L12" s="53">
        <v>0.625</v>
      </c>
      <c r="M12" s="51" t="s">
        <v>162</v>
      </c>
      <c r="N12" s="42"/>
      <c r="O12" s="42"/>
      <c r="P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>
      <c r="A14" s="38" t="s">
        <v>163</v>
      </c>
      <c r="B14" s="54"/>
      <c r="C14" s="54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2"/>
      <c r="O14" s="42"/>
    </row>
    <row r="15">
      <c r="A15" s="55" t="s">
        <v>38</v>
      </c>
      <c r="B15" s="56" t="s">
        <v>87</v>
      </c>
      <c r="C15" s="56" t="s">
        <v>117</v>
      </c>
      <c r="D15" s="56" t="s">
        <v>118</v>
      </c>
      <c r="E15" s="56" t="s">
        <v>119</v>
      </c>
      <c r="F15" s="56" t="s">
        <v>120</v>
      </c>
      <c r="G15" s="57" t="s">
        <v>164</v>
      </c>
      <c r="H15" s="4"/>
      <c r="I15" s="57" t="s">
        <v>165</v>
      </c>
      <c r="J15" s="4"/>
      <c r="K15" s="57" t="s">
        <v>166</v>
      </c>
      <c r="L15" s="4"/>
    </row>
    <row r="16">
      <c r="A16" s="5"/>
      <c r="B16" s="58"/>
      <c r="C16" s="58"/>
      <c r="D16" s="58"/>
      <c r="E16" s="58"/>
      <c r="F16" s="58"/>
      <c r="G16" s="40" t="s">
        <v>167</v>
      </c>
      <c r="H16" s="40" t="s">
        <v>163</v>
      </c>
      <c r="I16" s="40" t="s">
        <v>167</v>
      </c>
      <c r="J16" s="40" t="s">
        <v>163</v>
      </c>
      <c r="K16" s="40" t="s">
        <v>167</v>
      </c>
      <c r="L16" s="40" t="s">
        <v>163</v>
      </c>
    </row>
    <row r="17">
      <c r="A17" s="59" t="s">
        <v>168</v>
      </c>
      <c r="B17" s="58"/>
      <c r="C17" s="60">
        <v>0.41</v>
      </c>
      <c r="D17" s="60">
        <v>0.313</v>
      </c>
      <c r="E17" s="60">
        <v>0.165</v>
      </c>
      <c r="F17" s="60">
        <v>0.112</v>
      </c>
      <c r="G17" s="61"/>
      <c r="H17" s="61"/>
      <c r="I17" s="61"/>
      <c r="J17" s="61"/>
      <c r="K17" s="61"/>
      <c r="L17" s="61"/>
    </row>
    <row r="18">
      <c r="A18" s="62" t="s">
        <v>121</v>
      </c>
      <c r="B18" s="45" t="s">
        <v>98</v>
      </c>
      <c r="C18" s="47">
        <v>0.517</v>
      </c>
      <c r="D18" s="47">
        <v>0.691</v>
      </c>
      <c r="E18" s="47">
        <v>0.86</v>
      </c>
      <c r="F18" s="47">
        <v>1.0</v>
      </c>
      <c r="G18" s="63">
        <v>808396.0</v>
      </c>
      <c r="H18" s="64">
        <f t="shared" ref="H18:H27" si="1">G18*($C18*$C$17+$D18*$D$17+$E18*$E$17+$F18*$F$17)</f>
        <v>551449.7566</v>
      </c>
      <c r="I18" s="65">
        <v>719502.0</v>
      </c>
      <c r="J18" s="64">
        <f t="shared" ref="J18:J27" si="2">I18*($C18*$C$17+$D18*$D$17+$E18*$E$17+$F18*$F$17)</f>
        <v>490810.4478</v>
      </c>
      <c r="K18" s="66">
        <v>879293.0</v>
      </c>
      <c r="L18" s="64">
        <f t="shared" ref="L18:L27" si="3">K18*($C18*$C$17+$D18*$D$17+$E18*$E$17+$F18*$F$17)</f>
        <v>599812.3578</v>
      </c>
    </row>
    <row r="19">
      <c r="A19" s="62" t="s">
        <v>126</v>
      </c>
      <c r="B19" s="45" t="s">
        <v>127</v>
      </c>
      <c r="C19" s="47">
        <v>0.582</v>
      </c>
      <c r="D19" s="47">
        <v>0.813</v>
      </c>
      <c r="E19" s="47">
        <v>1.0</v>
      </c>
      <c r="F19" s="47">
        <v>0.0</v>
      </c>
      <c r="G19" s="63">
        <v>1.9995429E7</v>
      </c>
      <c r="H19" s="64">
        <f t="shared" si="1"/>
        <v>13158771.88</v>
      </c>
      <c r="I19" s="67">
        <v>2.0558938E7</v>
      </c>
      <c r="J19" s="64">
        <f t="shared" si="2"/>
        <v>13529610.95</v>
      </c>
      <c r="K19" s="68">
        <v>2.2852996E7</v>
      </c>
      <c r="L19" s="64">
        <f t="shared" si="3"/>
        <v>15039305.28</v>
      </c>
    </row>
    <row r="20">
      <c r="A20" s="50" t="s">
        <v>132</v>
      </c>
      <c r="B20" s="45" t="s">
        <v>133</v>
      </c>
      <c r="C20" s="47">
        <v>0.0</v>
      </c>
      <c r="D20" s="47">
        <v>0.254</v>
      </c>
      <c r="E20" s="47">
        <v>0.5</v>
      </c>
      <c r="F20" s="47">
        <v>0.754</v>
      </c>
      <c r="G20" s="63">
        <v>2626000.0</v>
      </c>
      <c r="H20" s="64">
        <f t="shared" si="1"/>
        <v>647177.7</v>
      </c>
      <c r="I20" s="67">
        <v>2548247.0</v>
      </c>
      <c r="J20" s="64">
        <f t="shared" si="2"/>
        <v>628015.4732</v>
      </c>
      <c r="K20" s="68">
        <v>2389385.0</v>
      </c>
      <c r="L20" s="64">
        <f t="shared" si="3"/>
        <v>588863.9333</v>
      </c>
    </row>
    <row r="21">
      <c r="A21" s="31"/>
      <c r="B21" s="45" t="s">
        <v>138</v>
      </c>
      <c r="C21" s="47">
        <v>0.0</v>
      </c>
      <c r="D21" s="47">
        <v>0.179</v>
      </c>
      <c r="E21" s="47">
        <v>0.627</v>
      </c>
      <c r="F21" s="47">
        <v>1.0</v>
      </c>
      <c r="G21" s="63">
        <v>1852610.0</v>
      </c>
      <c r="H21" s="64">
        <f t="shared" si="1"/>
        <v>502950.268</v>
      </c>
      <c r="I21" s="67">
        <v>1519459.0</v>
      </c>
      <c r="J21" s="64">
        <f t="shared" si="2"/>
        <v>412505.7682</v>
      </c>
      <c r="K21" s="68">
        <v>1942924.0</v>
      </c>
      <c r="L21" s="64">
        <f t="shared" si="3"/>
        <v>527468.8934</v>
      </c>
    </row>
    <row r="22">
      <c r="A22" s="31"/>
      <c r="B22" s="45" t="s">
        <v>141</v>
      </c>
      <c r="C22" s="47">
        <v>0.0</v>
      </c>
      <c r="D22" s="47">
        <v>0.173</v>
      </c>
      <c r="E22" s="47">
        <v>0.48</v>
      </c>
      <c r="F22" s="47">
        <v>0.796</v>
      </c>
      <c r="G22" s="63">
        <v>1973773.0</v>
      </c>
      <c r="H22" s="64">
        <f t="shared" si="1"/>
        <v>439166.4663</v>
      </c>
      <c r="I22" s="67">
        <v>1658735.0</v>
      </c>
      <c r="J22" s="64">
        <f t="shared" si="2"/>
        <v>369070.1962</v>
      </c>
      <c r="K22" s="68">
        <v>2339612.0</v>
      </c>
      <c r="L22" s="64">
        <f t="shared" si="3"/>
        <v>520566.0096</v>
      </c>
    </row>
    <row r="23">
      <c r="A23" s="31"/>
      <c r="B23" s="45" t="s">
        <v>145</v>
      </c>
      <c r="C23" s="47">
        <v>0.627</v>
      </c>
      <c r="D23" s="47">
        <v>1.0</v>
      </c>
      <c r="E23" s="47">
        <v>0.0</v>
      </c>
      <c r="F23" s="47">
        <v>0.0</v>
      </c>
      <c r="G23" s="63">
        <v>1392009.0</v>
      </c>
      <c r="H23" s="64">
        <f t="shared" si="1"/>
        <v>793542.5706</v>
      </c>
      <c r="I23" s="67">
        <v>1494672.0</v>
      </c>
      <c r="J23" s="64">
        <f t="shared" si="2"/>
        <v>852067.667</v>
      </c>
      <c r="K23" s="68">
        <v>1828230.0</v>
      </c>
      <c r="L23" s="64">
        <f t="shared" si="3"/>
        <v>1042219.076</v>
      </c>
    </row>
    <row r="24">
      <c r="A24" s="31"/>
      <c r="B24" s="45" t="s">
        <v>149</v>
      </c>
      <c r="C24" s="47">
        <v>0.669</v>
      </c>
      <c r="D24" s="47">
        <v>0.87</v>
      </c>
      <c r="E24" s="47">
        <v>1.0</v>
      </c>
      <c r="F24" s="47">
        <v>0.0</v>
      </c>
      <c r="G24" s="63">
        <v>1470666.0</v>
      </c>
      <c r="H24" s="64">
        <f t="shared" si="1"/>
        <v>1046525.926</v>
      </c>
      <c r="I24" s="67">
        <v>1653264.0</v>
      </c>
      <c r="J24" s="64">
        <f t="shared" si="2"/>
        <v>1176462.662</v>
      </c>
      <c r="K24" s="68">
        <v>2044866.0</v>
      </c>
      <c r="L24" s="64">
        <f t="shared" si="3"/>
        <v>1455126.646</v>
      </c>
    </row>
    <row r="25">
      <c r="A25" s="31"/>
      <c r="B25" s="45" t="s">
        <v>152</v>
      </c>
      <c r="C25" s="47">
        <v>0.406</v>
      </c>
      <c r="D25" s="47">
        <v>0.648</v>
      </c>
      <c r="E25" s="47">
        <v>0.883</v>
      </c>
      <c r="F25" s="47">
        <v>1.0</v>
      </c>
      <c r="G25" s="63">
        <v>629322.0</v>
      </c>
      <c r="H25" s="64">
        <f t="shared" si="1"/>
        <v>394571.6782</v>
      </c>
      <c r="I25" s="67">
        <v>661787.0</v>
      </c>
      <c r="J25" s="64">
        <f t="shared" si="2"/>
        <v>414926.5515</v>
      </c>
      <c r="K25" s="68">
        <v>632743.0</v>
      </c>
      <c r="L25" s="64">
        <f t="shared" si="3"/>
        <v>396716.5734</v>
      </c>
    </row>
    <row r="26">
      <c r="A26" s="31"/>
      <c r="B26" s="45" t="s">
        <v>154</v>
      </c>
      <c r="C26" s="47">
        <v>0.654</v>
      </c>
      <c r="D26" s="47">
        <v>0.805</v>
      </c>
      <c r="E26" s="47">
        <v>0.951</v>
      </c>
      <c r="F26" s="47">
        <v>1.0</v>
      </c>
      <c r="G26" s="63">
        <v>2811799.0</v>
      </c>
      <c r="H26" s="64">
        <f t="shared" si="1"/>
        <v>2218565.647</v>
      </c>
      <c r="I26" s="67">
        <v>2315613.0</v>
      </c>
      <c r="J26" s="64">
        <f t="shared" si="2"/>
        <v>1827064.969</v>
      </c>
      <c r="K26" s="68">
        <v>3091379.0</v>
      </c>
      <c r="L26" s="64">
        <f t="shared" si="3"/>
        <v>2439159.859</v>
      </c>
    </row>
    <row r="27">
      <c r="A27" s="5"/>
      <c r="B27" s="45" t="s">
        <v>158</v>
      </c>
      <c r="C27" s="52">
        <v>0.540068493150685</v>
      </c>
      <c r="D27" s="52">
        <v>0.5613013698630137</v>
      </c>
      <c r="E27" s="52">
        <v>0.5825342465753425</v>
      </c>
      <c r="F27" s="53">
        <v>0.625</v>
      </c>
      <c r="G27" s="63">
        <v>5937759.0</v>
      </c>
      <c r="H27" s="64">
        <f t="shared" si="1"/>
        <v>3344345.15</v>
      </c>
      <c r="I27" s="66">
        <v>5950738.0</v>
      </c>
      <c r="J27" s="64">
        <f t="shared" si="2"/>
        <v>3351655.358</v>
      </c>
      <c r="K27" s="68">
        <v>5037777.0</v>
      </c>
      <c r="L27" s="64">
        <f t="shared" si="3"/>
        <v>2837445.082</v>
      </c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>
      <c r="A29" s="38" t="s">
        <v>169</v>
      </c>
      <c r="B29" s="54"/>
      <c r="C29" s="54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69"/>
      <c r="Q29" s="69"/>
      <c r="R29" s="69"/>
      <c r="S29" s="69"/>
      <c r="T29" s="69"/>
      <c r="U29" s="69"/>
    </row>
    <row r="30">
      <c r="A30" s="55" t="s">
        <v>38</v>
      </c>
      <c r="B30" s="56" t="s">
        <v>87</v>
      </c>
      <c r="C30" s="56" t="s">
        <v>117</v>
      </c>
      <c r="D30" s="56" t="s">
        <v>118</v>
      </c>
      <c r="E30" s="56" t="s">
        <v>119</v>
      </c>
      <c r="F30" s="56" t="s">
        <v>120</v>
      </c>
      <c r="G30" s="57" t="s">
        <v>164</v>
      </c>
      <c r="H30" s="4"/>
      <c r="I30" s="57" t="s">
        <v>165</v>
      </c>
      <c r="J30" s="4"/>
      <c r="K30" s="57" t="s">
        <v>166</v>
      </c>
      <c r="L30" s="4"/>
      <c r="M30" s="42"/>
      <c r="N30" s="42"/>
    </row>
    <row r="31">
      <c r="A31" s="5"/>
      <c r="B31" s="58"/>
      <c r="C31" s="58"/>
      <c r="D31" s="58"/>
      <c r="E31" s="58"/>
      <c r="F31" s="58"/>
      <c r="G31" s="40" t="s">
        <v>170</v>
      </c>
      <c r="H31" s="40" t="s">
        <v>169</v>
      </c>
      <c r="I31" s="40" t="s">
        <v>170</v>
      </c>
      <c r="J31" s="40" t="s">
        <v>169</v>
      </c>
      <c r="K31" s="40" t="s">
        <v>170</v>
      </c>
      <c r="L31" s="40" t="s">
        <v>169</v>
      </c>
      <c r="M31" s="42"/>
      <c r="N31" s="42"/>
    </row>
    <row r="32">
      <c r="A32" s="59" t="s">
        <v>168</v>
      </c>
      <c r="B32" s="58"/>
      <c r="C32" s="60">
        <v>0.41</v>
      </c>
      <c r="D32" s="60">
        <v>0.313</v>
      </c>
      <c r="E32" s="60">
        <v>0.165</v>
      </c>
      <c r="F32" s="60">
        <v>0.112</v>
      </c>
      <c r="G32" s="70"/>
      <c r="H32" s="61"/>
      <c r="I32" s="70"/>
      <c r="J32" s="61"/>
      <c r="K32" s="70"/>
      <c r="L32" s="61"/>
      <c r="M32" s="42"/>
      <c r="N32" s="42"/>
    </row>
    <row r="33">
      <c r="A33" s="62" t="s">
        <v>121</v>
      </c>
      <c r="B33" s="45" t="s">
        <v>98</v>
      </c>
      <c r="C33" s="47">
        <v>0.517</v>
      </c>
      <c r="D33" s="47">
        <v>0.691</v>
      </c>
      <c r="E33" s="47">
        <v>0.86</v>
      </c>
      <c r="F33" s="47">
        <v>1.0</v>
      </c>
      <c r="G33" s="66">
        <v>353830.0</v>
      </c>
      <c r="H33" s="64">
        <f t="shared" ref="H33:H42" si="4">G33*($C33*$C$32+$D33*$D$32+$E33*$E$32+$F33*$F$32)</f>
        <v>241366.196</v>
      </c>
      <c r="I33" s="66">
        <v>321823.0</v>
      </c>
      <c r="J33" s="64">
        <f t="shared" ref="J33:J42" si="5">I33*($C33*$C$32+$D33*$D$32+$E33*$E$32+$F33*$F$32)</f>
        <v>219532.5249</v>
      </c>
      <c r="K33" s="66">
        <v>410353.0</v>
      </c>
      <c r="L33" s="64">
        <f t="shared" ref="L33:L42" si="6">K33*($C33*$C$32+$D33*$D$32+$E33*$E$32+$F33*$F$32)</f>
        <v>279923.53</v>
      </c>
      <c r="M33" s="42"/>
      <c r="N33" s="42"/>
    </row>
    <row r="34">
      <c r="A34" s="62" t="s">
        <v>126</v>
      </c>
      <c r="B34" s="45" t="s">
        <v>127</v>
      </c>
      <c r="C34" s="47">
        <v>0.582</v>
      </c>
      <c r="D34" s="47">
        <v>0.813</v>
      </c>
      <c r="E34" s="47">
        <v>1.0</v>
      </c>
      <c r="F34" s="47">
        <v>0.0</v>
      </c>
      <c r="G34" s="68">
        <v>3339511.0</v>
      </c>
      <c r="H34" s="64">
        <f t="shared" si="4"/>
        <v>2197695.454</v>
      </c>
      <c r="I34" s="68">
        <v>3145313.0</v>
      </c>
      <c r="J34" s="64">
        <f t="shared" si="5"/>
        <v>2069895.887</v>
      </c>
      <c r="K34" s="68">
        <v>2457537.0</v>
      </c>
      <c r="L34" s="64">
        <f t="shared" si="6"/>
        <v>1617278.067</v>
      </c>
      <c r="M34" s="42"/>
      <c r="N34" s="42"/>
    </row>
    <row r="35">
      <c r="A35" s="50" t="s">
        <v>132</v>
      </c>
      <c r="B35" s="45" t="s">
        <v>133</v>
      </c>
      <c r="C35" s="47">
        <v>0.0</v>
      </c>
      <c r="D35" s="47">
        <v>0.254</v>
      </c>
      <c r="E35" s="47">
        <v>0.5</v>
      </c>
      <c r="F35" s="47">
        <v>0.754</v>
      </c>
      <c r="G35" s="68">
        <v>1043036.0</v>
      </c>
      <c r="H35" s="64">
        <f t="shared" si="4"/>
        <v>257056.2222</v>
      </c>
      <c r="I35" s="68">
        <v>1020834.0</v>
      </c>
      <c r="J35" s="64">
        <f t="shared" si="5"/>
        <v>251584.5393</v>
      </c>
      <c r="K35" s="68">
        <v>956885.0</v>
      </c>
      <c r="L35" s="64">
        <f t="shared" si="6"/>
        <v>235824.3083</v>
      </c>
      <c r="M35" s="42"/>
      <c r="N35" s="42"/>
    </row>
    <row r="36">
      <c r="A36" s="31"/>
      <c r="B36" s="45" t="s">
        <v>138</v>
      </c>
      <c r="C36" s="47">
        <v>0.0</v>
      </c>
      <c r="D36" s="47">
        <v>0.179</v>
      </c>
      <c r="E36" s="47">
        <v>0.627</v>
      </c>
      <c r="F36" s="47">
        <v>1.0</v>
      </c>
      <c r="G36" s="68">
        <v>698639.0</v>
      </c>
      <c r="H36" s="64">
        <f t="shared" si="4"/>
        <v>189667.913</v>
      </c>
      <c r="I36" s="68">
        <v>558272.0</v>
      </c>
      <c r="J36" s="64">
        <f t="shared" si="5"/>
        <v>151560.7991</v>
      </c>
      <c r="K36" s="68">
        <v>763956.0</v>
      </c>
      <c r="L36" s="64">
        <f t="shared" si="6"/>
        <v>207400.3028</v>
      </c>
      <c r="M36" s="42"/>
      <c r="N36" s="42"/>
    </row>
    <row r="37">
      <c r="A37" s="31"/>
      <c r="B37" s="45" t="s">
        <v>141</v>
      </c>
      <c r="C37" s="47">
        <v>0.0</v>
      </c>
      <c r="D37" s="47">
        <v>0.173</v>
      </c>
      <c r="E37" s="47">
        <v>0.48</v>
      </c>
      <c r="F37" s="47">
        <v>0.796</v>
      </c>
      <c r="G37" s="68">
        <v>726659.0</v>
      </c>
      <c r="H37" s="64">
        <f t="shared" si="4"/>
        <v>161682.3542</v>
      </c>
      <c r="I37" s="68">
        <v>740932.0</v>
      </c>
      <c r="J37" s="64">
        <f t="shared" si="5"/>
        <v>164858.1109</v>
      </c>
      <c r="K37" s="68">
        <v>1132779.0</v>
      </c>
      <c r="L37" s="64">
        <f t="shared" si="6"/>
        <v>252044.4603</v>
      </c>
      <c r="M37" s="42"/>
      <c r="N37" s="42"/>
    </row>
    <row r="38">
      <c r="A38" s="31"/>
      <c r="B38" s="45" t="s">
        <v>145</v>
      </c>
      <c r="C38" s="47">
        <v>0.627</v>
      </c>
      <c r="D38" s="47">
        <v>1.0</v>
      </c>
      <c r="E38" s="47">
        <v>0.0</v>
      </c>
      <c r="F38" s="47">
        <v>0.0</v>
      </c>
      <c r="G38" s="68">
        <v>0.0</v>
      </c>
      <c r="H38" s="64">
        <f t="shared" si="4"/>
        <v>0</v>
      </c>
      <c r="I38" s="68">
        <v>0.0</v>
      </c>
      <c r="J38" s="64">
        <f t="shared" si="5"/>
        <v>0</v>
      </c>
      <c r="K38" s="68">
        <v>0.0</v>
      </c>
      <c r="L38" s="64">
        <f t="shared" si="6"/>
        <v>0</v>
      </c>
      <c r="M38" s="42"/>
      <c r="N38" s="42"/>
    </row>
    <row r="39">
      <c r="A39" s="31"/>
      <c r="B39" s="45" t="s">
        <v>149</v>
      </c>
      <c r="C39" s="47">
        <v>0.669</v>
      </c>
      <c r="D39" s="47">
        <v>0.87</v>
      </c>
      <c r="E39" s="47">
        <v>1.0</v>
      </c>
      <c r="F39" s="47">
        <v>0.0</v>
      </c>
      <c r="G39" s="68">
        <v>205232.0</v>
      </c>
      <c r="H39" s="64">
        <f t="shared" si="4"/>
        <v>146043.0912</v>
      </c>
      <c r="I39" s="68">
        <v>115633.0</v>
      </c>
      <c r="J39" s="64">
        <f t="shared" si="5"/>
        <v>82284.4428</v>
      </c>
      <c r="K39" s="68">
        <v>0.0</v>
      </c>
      <c r="L39" s="64">
        <f t="shared" si="6"/>
        <v>0</v>
      </c>
      <c r="M39" s="42"/>
      <c r="N39" s="42"/>
    </row>
    <row r="40">
      <c r="A40" s="31"/>
      <c r="B40" s="45" t="s">
        <v>152</v>
      </c>
      <c r="C40" s="47">
        <v>0.406</v>
      </c>
      <c r="D40" s="47">
        <v>0.648</v>
      </c>
      <c r="E40" s="47">
        <v>0.883</v>
      </c>
      <c r="F40" s="47">
        <v>1.0</v>
      </c>
      <c r="G40" s="68">
        <v>204065.0</v>
      </c>
      <c r="H40" s="64">
        <f t="shared" si="4"/>
        <v>127944.4696</v>
      </c>
      <c r="I40" s="68">
        <v>197586.0</v>
      </c>
      <c r="J40" s="64">
        <f t="shared" si="5"/>
        <v>123882.2727</v>
      </c>
      <c r="K40" s="68">
        <v>188143.0</v>
      </c>
      <c r="L40" s="64">
        <f t="shared" si="6"/>
        <v>117961.71</v>
      </c>
      <c r="M40" s="42"/>
      <c r="N40" s="42"/>
    </row>
    <row r="41">
      <c r="A41" s="31"/>
      <c r="B41" s="45" t="s">
        <v>154</v>
      </c>
      <c r="C41" s="47">
        <v>0.654</v>
      </c>
      <c r="D41" s="47">
        <v>0.805</v>
      </c>
      <c r="E41" s="47">
        <v>0.951</v>
      </c>
      <c r="F41" s="47">
        <v>1.0</v>
      </c>
      <c r="G41" s="68">
        <v>1086607.0</v>
      </c>
      <c r="H41" s="64">
        <f t="shared" si="4"/>
        <v>857354.6551</v>
      </c>
      <c r="I41" s="68">
        <v>707894.0</v>
      </c>
      <c r="J41" s="64">
        <f t="shared" si="5"/>
        <v>558542.5239</v>
      </c>
      <c r="K41" s="68">
        <v>918651.0</v>
      </c>
      <c r="L41" s="64">
        <f t="shared" si="6"/>
        <v>724834.012</v>
      </c>
      <c r="M41" s="42"/>
      <c r="N41" s="42"/>
    </row>
    <row r="42">
      <c r="A42" s="5"/>
      <c r="B42" s="45" t="s">
        <v>158</v>
      </c>
      <c r="C42" s="52">
        <v>0.540068493150685</v>
      </c>
      <c r="D42" s="52">
        <v>0.5613013698630137</v>
      </c>
      <c r="E42" s="52">
        <v>0.5825342465753425</v>
      </c>
      <c r="F42" s="53">
        <v>0.625</v>
      </c>
      <c r="G42" s="68">
        <v>5358015.0</v>
      </c>
      <c r="H42" s="64">
        <f t="shared" si="4"/>
        <v>3017813.872</v>
      </c>
      <c r="I42" s="68">
        <v>4956887.0</v>
      </c>
      <c r="J42" s="64">
        <f t="shared" si="5"/>
        <v>2791885.12</v>
      </c>
      <c r="K42" s="68">
        <v>3946146.0</v>
      </c>
      <c r="L42" s="64">
        <f t="shared" si="6"/>
        <v>2222601.866</v>
      </c>
      <c r="M42" s="42"/>
      <c r="N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</row>
  </sheetData>
  <mergeCells count="24">
    <mergeCell ref="I15:J15"/>
    <mergeCell ref="K15:L15"/>
    <mergeCell ref="N1:O1"/>
    <mergeCell ref="A5:A12"/>
    <mergeCell ref="A15:A16"/>
    <mergeCell ref="B15:B16"/>
    <mergeCell ref="C15:C16"/>
    <mergeCell ref="D15:D16"/>
    <mergeCell ref="E15:E16"/>
    <mergeCell ref="A17:B17"/>
    <mergeCell ref="E30:E31"/>
    <mergeCell ref="F30:F31"/>
    <mergeCell ref="I30:J30"/>
    <mergeCell ref="K30:L30"/>
    <mergeCell ref="B30:B31"/>
    <mergeCell ref="A32:B32"/>
    <mergeCell ref="A35:A42"/>
    <mergeCell ref="F15:F16"/>
    <mergeCell ref="G15:H15"/>
    <mergeCell ref="A20:A27"/>
    <mergeCell ref="A30:A31"/>
    <mergeCell ref="C30:C31"/>
    <mergeCell ref="D30:D31"/>
    <mergeCell ref="G30:H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4" width="14.25"/>
  </cols>
  <sheetData>
    <row r="1">
      <c r="A1" s="38" t="s">
        <v>171</v>
      </c>
    </row>
    <row r="2">
      <c r="A2" s="71" t="s">
        <v>38</v>
      </c>
      <c r="B2" s="72" t="s">
        <v>172</v>
      </c>
      <c r="C2" s="3"/>
      <c r="D2" s="4"/>
      <c r="E2" s="73" t="s">
        <v>173</v>
      </c>
    </row>
    <row r="3">
      <c r="A3" s="5"/>
      <c r="B3" s="74" t="s">
        <v>174</v>
      </c>
      <c r="C3" s="74" t="s">
        <v>175</v>
      </c>
      <c r="D3" s="74" t="s">
        <v>176</v>
      </c>
      <c r="E3" s="18" t="s">
        <v>177</v>
      </c>
    </row>
    <row r="4">
      <c r="A4" s="75" t="s">
        <v>178</v>
      </c>
      <c r="B4" s="76">
        <v>456726.0</v>
      </c>
      <c r="C4" s="76">
        <v>125158.0</v>
      </c>
      <c r="D4" s="77">
        <f>(B4+C4)/2</f>
        <v>290942</v>
      </c>
    </row>
    <row r="5">
      <c r="A5" s="75" t="s">
        <v>179</v>
      </c>
      <c r="B5" s="78">
        <f>45432+2985</f>
        <v>48417</v>
      </c>
      <c r="C5" s="78">
        <f>16934+2985</f>
        <v>19919</v>
      </c>
      <c r="D5" s="79">
        <f>AVERAGE(B5:C6)</f>
        <v>17456.25</v>
      </c>
    </row>
    <row r="6">
      <c r="A6" s="75" t="s">
        <v>180</v>
      </c>
      <c r="B6" s="78">
        <f>573+344</f>
        <v>917</v>
      </c>
      <c r="C6" s="78">
        <f>228+344</f>
        <v>572</v>
      </c>
      <c r="D6" s="5"/>
    </row>
    <row r="9">
      <c r="A9" s="38" t="s">
        <v>181</v>
      </c>
      <c r="I9" s="35"/>
      <c r="J9" s="35"/>
    </row>
    <row r="10">
      <c r="A10" s="80"/>
      <c r="B10" s="74" t="s">
        <v>181</v>
      </c>
      <c r="C10" s="74" t="s">
        <v>176</v>
      </c>
      <c r="D10" s="73" t="s">
        <v>173</v>
      </c>
      <c r="I10" s="35"/>
      <c r="J10" s="35"/>
    </row>
    <row r="11">
      <c r="A11" s="75" t="s">
        <v>178</v>
      </c>
      <c r="B11" s="78">
        <v>13146.0</v>
      </c>
      <c r="C11" s="81">
        <v>14090.0</v>
      </c>
    </row>
    <row r="12">
      <c r="A12" s="75" t="s">
        <v>179</v>
      </c>
      <c r="B12" s="78">
        <v>15593.0</v>
      </c>
      <c r="C12" s="82">
        <f>(B12+B13)/2</f>
        <v>8644.5</v>
      </c>
    </row>
    <row r="13">
      <c r="A13" s="75" t="s">
        <v>180</v>
      </c>
      <c r="B13" s="78">
        <v>1696.0</v>
      </c>
      <c r="C13" s="5"/>
      <c r="K13" s="35"/>
    </row>
    <row r="15">
      <c r="A15" s="38" t="s">
        <v>182</v>
      </c>
    </row>
    <row r="16">
      <c r="A16" s="83"/>
      <c r="B16" s="74" t="s">
        <v>183</v>
      </c>
      <c r="C16" s="74" t="s">
        <v>184</v>
      </c>
      <c r="D16" s="74" t="s">
        <v>185</v>
      </c>
      <c r="E16" s="73" t="s">
        <v>173</v>
      </c>
    </row>
    <row r="17">
      <c r="A17" s="75" t="s">
        <v>178</v>
      </c>
      <c r="B17" s="84">
        <v>308.0</v>
      </c>
      <c r="C17" s="84">
        <v>554.0</v>
      </c>
      <c r="D17" s="85">
        <f>B17+C17</f>
        <v>862</v>
      </c>
    </row>
    <row r="18">
      <c r="A18" s="75" t="s">
        <v>179</v>
      </c>
      <c r="B18" s="84">
        <v>0.0</v>
      </c>
      <c r="C18" s="84">
        <v>275.0</v>
      </c>
      <c r="D18" s="86">
        <f>AVERAGE(B18+C18,B19+C19)</f>
        <v>230</v>
      </c>
    </row>
    <row r="19">
      <c r="A19" s="75" t="s">
        <v>180</v>
      </c>
      <c r="B19" s="84">
        <v>0.0</v>
      </c>
      <c r="C19" s="84">
        <v>185.0</v>
      </c>
      <c r="D19" s="5"/>
    </row>
    <row r="21">
      <c r="A21" s="38" t="s">
        <v>186</v>
      </c>
    </row>
    <row r="22">
      <c r="A22" s="83"/>
      <c r="B22" s="74" t="s">
        <v>187</v>
      </c>
      <c r="C22" s="74" t="s">
        <v>188</v>
      </c>
    </row>
    <row r="23">
      <c r="A23" s="75" t="s">
        <v>178</v>
      </c>
      <c r="B23" s="76">
        <v>286599.0</v>
      </c>
      <c r="C23" s="77">
        <f>B23</f>
        <v>286599</v>
      </c>
    </row>
    <row r="24">
      <c r="A24" s="75" t="s">
        <v>179</v>
      </c>
      <c r="B24" s="76">
        <v>75107.0</v>
      </c>
      <c r="C24" s="79">
        <f>AVERAGE(B24:B25)</f>
        <v>40706</v>
      </c>
    </row>
    <row r="25">
      <c r="A25" s="75" t="s">
        <v>180</v>
      </c>
      <c r="B25" s="76">
        <v>6305.0</v>
      </c>
      <c r="C25" s="5"/>
    </row>
    <row r="27">
      <c r="A27" s="87" t="s">
        <v>189</v>
      </c>
    </row>
    <row r="28">
      <c r="A28" s="88" t="s">
        <v>38</v>
      </c>
      <c r="B28" s="89">
        <v>2015.0</v>
      </c>
      <c r="C28" s="89">
        <v>2016.0</v>
      </c>
      <c r="D28" s="89">
        <v>2017.0</v>
      </c>
      <c r="E28" s="89">
        <v>2018.0</v>
      </c>
      <c r="F28" s="89">
        <v>2019.0</v>
      </c>
      <c r="G28" s="89">
        <v>2020.0</v>
      </c>
      <c r="H28" s="18" t="s">
        <v>190</v>
      </c>
    </row>
    <row r="29">
      <c r="A29" s="90" t="s">
        <v>191</v>
      </c>
      <c r="B29" s="91">
        <f>D4</f>
        <v>290942</v>
      </c>
      <c r="C29" s="91">
        <f t="shared" ref="C29:G29" si="1">B29*(C$34/$B$34)</f>
        <v>293769.8062</v>
      </c>
      <c r="D29" s="91">
        <f t="shared" si="1"/>
        <v>302391.4225</v>
      </c>
      <c r="E29" s="91">
        <f t="shared" si="1"/>
        <v>315859.5892</v>
      </c>
      <c r="F29" s="91">
        <f t="shared" si="1"/>
        <v>331192.9022</v>
      </c>
      <c r="G29" s="91">
        <f t="shared" si="1"/>
        <v>349134.9471</v>
      </c>
    </row>
    <row r="30">
      <c r="A30" s="92" t="s">
        <v>181</v>
      </c>
      <c r="B30" s="93">
        <f>C11</f>
        <v>14090</v>
      </c>
      <c r="C30" s="91">
        <f t="shared" ref="C30:G30" si="2">B30*(C$34/$B$34)</f>
        <v>14226.94753</v>
      </c>
      <c r="D30" s="91">
        <f t="shared" si="2"/>
        <v>14644.4829</v>
      </c>
      <c r="E30" s="91">
        <f t="shared" si="2"/>
        <v>15296.73135</v>
      </c>
      <c r="F30" s="91">
        <f t="shared" si="2"/>
        <v>16039.30678</v>
      </c>
      <c r="G30" s="91">
        <f t="shared" si="2"/>
        <v>16908.22021</v>
      </c>
    </row>
    <row r="31">
      <c r="A31" s="92" t="s">
        <v>182</v>
      </c>
      <c r="B31" s="94">
        <f>D17</f>
        <v>862</v>
      </c>
      <c r="C31" s="91">
        <f t="shared" ref="C31:G31" si="3">B31*(C$34/$B$34)</f>
        <v>870.3781955</v>
      </c>
      <c r="D31" s="91">
        <f t="shared" si="3"/>
        <v>895.9222325</v>
      </c>
      <c r="E31" s="91">
        <f t="shared" si="3"/>
        <v>935.8255798</v>
      </c>
      <c r="F31" s="91">
        <f t="shared" si="3"/>
        <v>981.2549638</v>
      </c>
      <c r="G31" s="91">
        <f t="shared" si="3"/>
        <v>1034.413472</v>
      </c>
    </row>
    <row r="32">
      <c r="A32" s="92" t="s">
        <v>186</v>
      </c>
      <c r="B32" s="93">
        <f>C23</f>
        <v>286599</v>
      </c>
      <c r="C32" s="91">
        <f t="shared" ref="C32:G32" si="4">B32*(C$34/$B$34)</f>
        <v>289384.5945</v>
      </c>
      <c r="D32" s="91">
        <f t="shared" si="4"/>
        <v>297877.5127</v>
      </c>
      <c r="E32" s="91">
        <f t="shared" si="4"/>
        <v>311144.635</v>
      </c>
      <c r="F32" s="91">
        <f t="shared" si="4"/>
        <v>326249.0619</v>
      </c>
      <c r="G32" s="91">
        <f t="shared" si="4"/>
        <v>343923.2792</v>
      </c>
    </row>
    <row r="33">
      <c r="A33" s="27" t="s">
        <v>192</v>
      </c>
      <c r="B33" s="95">
        <f t="shared" ref="B33:G33" si="5">sum(B29:B32)</f>
        <v>592493</v>
      </c>
      <c r="C33" s="95">
        <f t="shared" si="5"/>
        <v>598251.7264</v>
      </c>
      <c r="D33" s="95">
        <f t="shared" si="5"/>
        <v>615809.3402</v>
      </c>
      <c r="E33" s="95">
        <f t="shared" si="5"/>
        <v>643236.7811</v>
      </c>
      <c r="F33" s="95">
        <f t="shared" si="5"/>
        <v>674462.5258</v>
      </c>
      <c r="G33" s="95">
        <f t="shared" si="5"/>
        <v>711000.86</v>
      </c>
    </row>
    <row r="34">
      <c r="A34" s="92" t="s">
        <v>193</v>
      </c>
      <c r="B34" s="96">
        <v>94.861</v>
      </c>
      <c r="C34" s="96">
        <v>95.783</v>
      </c>
      <c r="D34" s="96">
        <v>97.645</v>
      </c>
      <c r="E34" s="96">
        <v>99.086</v>
      </c>
      <c r="F34" s="96">
        <v>99.466</v>
      </c>
      <c r="G34" s="96">
        <v>100.0</v>
      </c>
    </row>
    <row r="36">
      <c r="A36" s="87" t="s">
        <v>194</v>
      </c>
    </row>
    <row r="37">
      <c r="A37" s="88" t="s">
        <v>38</v>
      </c>
      <c r="B37" s="89">
        <v>2015.0</v>
      </c>
      <c r="C37" s="89">
        <v>2016.0</v>
      </c>
      <c r="D37" s="89">
        <v>2017.0</v>
      </c>
      <c r="E37" s="89">
        <v>2018.0</v>
      </c>
      <c r="F37" s="89">
        <v>2019.0</v>
      </c>
      <c r="G37" s="89">
        <v>2020.0</v>
      </c>
    </row>
    <row r="38">
      <c r="A38" s="90" t="s">
        <v>191</v>
      </c>
      <c r="B38" s="91">
        <f>D5</f>
        <v>17456.25</v>
      </c>
      <c r="C38" s="91">
        <f t="shared" ref="C38:G38" si="6">B38*(C$43/$B$43)</f>
        <v>17625.91575</v>
      </c>
      <c r="D38" s="91">
        <f t="shared" si="6"/>
        <v>18143.20472</v>
      </c>
      <c r="E38" s="91">
        <f t="shared" si="6"/>
        <v>18951.28222</v>
      </c>
      <c r="F38" s="91">
        <f t="shared" si="6"/>
        <v>19871.26678</v>
      </c>
      <c r="G38" s="91">
        <f t="shared" si="6"/>
        <v>20947.77282</v>
      </c>
    </row>
    <row r="39">
      <c r="A39" s="92" t="s">
        <v>181</v>
      </c>
      <c r="B39" s="93">
        <f>C12</f>
        <v>8644.5</v>
      </c>
      <c r="C39" s="91">
        <f t="shared" ref="C39:G39" si="7">B39*(C$43/$B$43)</f>
        <v>8728.520082</v>
      </c>
      <c r="D39" s="91">
        <f t="shared" si="7"/>
        <v>8984.686472</v>
      </c>
      <c r="E39" s="91">
        <f t="shared" si="7"/>
        <v>9384.854089</v>
      </c>
      <c r="F39" s="91">
        <f t="shared" si="7"/>
        <v>9840.439135</v>
      </c>
      <c r="G39" s="91">
        <f t="shared" si="7"/>
        <v>10373.5351</v>
      </c>
    </row>
    <row r="40">
      <c r="A40" s="92" t="s">
        <v>182</v>
      </c>
      <c r="B40" s="94">
        <f>D18</f>
        <v>230</v>
      </c>
      <c r="C40" s="91">
        <f t="shared" ref="C40:G40" si="8">B40*(C$43/$B$43)</f>
        <v>232.2354814</v>
      </c>
      <c r="D40" s="91">
        <f t="shared" si="8"/>
        <v>239.0511757</v>
      </c>
      <c r="E40" s="91">
        <f t="shared" si="8"/>
        <v>249.6982406</v>
      </c>
      <c r="F40" s="91">
        <f t="shared" si="8"/>
        <v>261.8197699</v>
      </c>
      <c r="G40" s="91">
        <f t="shared" si="8"/>
        <v>276.0035947</v>
      </c>
    </row>
    <row r="41">
      <c r="A41" s="92" t="s">
        <v>186</v>
      </c>
      <c r="B41" s="93">
        <f>C24</f>
        <v>40706</v>
      </c>
      <c r="C41" s="91">
        <f t="shared" ref="C41:G41" si="9">B41*(C$43/$B$43)</f>
        <v>41101.64133</v>
      </c>
      <c r="D41" s="91">
        <f t="shared" si="9"/>
        <v>42307.90069</v>
      </c>
      <c r="E41" s="91">
        <f t="shared" si="9"/>
        <v>44192.246</v>
      </c>
      <c r="F41" s="91">
        <f t="shared" si="9"/>
        <v>46337.54589</v>
      </c>
      <c r="G41" s="91">
        <f t="shared" si="9"/>
        <v>48847.83619</v>
      </c>
    </row>
    <row r="42">
      <c r="A42" s="27" t="s">
        <v>192</v>
      </c>
      <c r="B42" s="95">
        <f t="shared" ref="B42:G42" si="10">sum(B38:B41)</f>
        <v>67036.75</v>
      </c>
      <c r="C42" s="95">
        <f t="shared" si="10"/>
        <v>67688.31264</v>
      </c>
      <c r="D42" s="95">
        <f t="shared" si="10"/>
        <v>69674.84306</v>
      </c>
      <c r="E42" s="95">
        <f t="shared" si="10"/>
        <v>72778.08056</v>
      </c>
      <c r="F42" s="95">
        <f t="shared" si="10"/>
        <v>76311.07157</v>
      </c>
      <c r="G42" s="95">
        <f t="shared" si="10"/>
        <v>80445.14771</v>
      </c>
    </row>
    <row r="43">
      <c r="A43" s="92" t="s">
        <v>193</v>
      </c>
      <c r="B43" s="96">
        <v>94.861</v>
      </c>
      <c r="C43" s="96">
        <v>95.783</v>
      </c>
      <c r="D43" s="96">
        <v>97.645</v>
      </c>
      <c r="E43" s="96">
        <v>99.086</v>
      </c>
      <c r="F43" s="96">
        <v>99.466</v>
      </c>
      <c r="G43" s="96">
        <v>100.0</v>
      </c>
    </row>
    <row r="45">
      <c r="A45" s="87" t="s">
        <v>195</v>
      </c>
      <c r="B45" s="18" t="s">
        <v>196</v>
      </c>
    </row>
    <row r="46">
      <c r="A46" s="88" t="s">
        <v>38</v>
      </c>
      <c r="B46" s="89">
        <v>2015.0</v>
      </c>
      <c r="C46" s="89">
        <v>2016.0</v>
      </c>
      <c r="D46" s="89">
        <v>2017.0</v>
      </c>
      <c r="E46" s="89">
        <v>2018.0</v>
      </c>
      <c r="F46" s="89">
        <v>2019.0</v>
      </c>
      <c r="G46" s="89">
        <v>2020.0</v>
      </c>
      <c r="H46" s="18" t="s">
        <v>197</v>
      </c>
    </row>
    <row r="47">
      <c r="A47" s="97" t="s">
        <v>198</v>
      </c>
      <c r="B47" s="98">
        <f t="shared" ref="B47:G47" si="11">B33*0.58+B42+0.42</f>
        <v>410683.11</v>
      </c>
      <c r="C47" s="98">
        <f t="shared" si="11"/>
        <v>414674.734</v>
      </c>
      <c r="D47" s="98">
        <f t="shared" si="11"/>
        <v>426844.6804</v>
      </c>
      <c r="E47" s="98">
        <f t="shared" si="11"/>
        <v>445855.8336</v>
      </c>
      <c r="F47" s="98">
        <f t="shared" si="11"/>
        <v>467499.7566</v>
      </c>
      <c r="G47" s="98">
        <f t="shared" si="11"/>
        <v>492826.0665</v>
      </c>
    </row>
  </sheetData>
  <mergeCells count="6">
    <mergeCell ref="A2:A3"/>
    <mergeCell ref="B2:D2"/>
    <mergeCell ref="D5:D6"/>
    <mergeCell ref="C12:C13"/>
    <mergeCell ref="D18:D19"/>
    <mergeCell ref="C24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88" t="s">
        <v>38</v>
      </c>
      <c r="B1" s="89">
        <v>2018.0</v>
      </c>
      <c r="C1" s="89">
        <v>2019.0</v>
      </c>
      <c r="D1" s="89">
        <v>2020.0</v>
      </c>
    </row>
    <row r="2">
      <c r="A2" s="90" t="s">
        <v>199</v>
      </c>
      <c r="B2" s="91">
        <v>36930.0</v>
      </c>
      <c r="C2" s="91">
        <v>37539.0</v>
      </c>
      <c r="D2" s="91">
        <v>37621.0</v>
      </c>
      <c r="E2" s="18" t="s">
        <v>200</v>
      </c>
    </row>
    <row r="3">
      <c r="A3" s="97" t="s">
        <v>201</v>
      </c>
      <c r="B3" s="98">
        <f t="shared" ref="B3:D3" si="1">(B2/365)*10</f>
        <v>1011.780822</v>
      </c>
      <c r="C3" s="98">
        <f t="shared" si="1"/>
        <v>1028.465753</v>
      </c>
      <c r="D3" s="98">
        <f t="shared" si="1"/>
        <v>1030.712329</v>
      </c>
    </row>
    <row r="5">
      <c r="A5" s="18" t="s">
        <v>202</v>
      </c>
    </row>
  </sheetData>
  <drawing r:id="rId1"/>
</worksheet>
</file>