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3100" yWindow="0" windowWidth="37000" windowHeight="22440"/>
  </bookViews>
  <sheets>
    <sheet name="Separate Spheres_Haar" sheetId="1" r:id="rId1"/>
    <sheet name="Daubechies_4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6" i="1" l="1"/>
  <c r="H59" i="3"/>
  <c r="H60" i="3"/>
  <c r="H61" i="3"/>
  <c r="H62" i="3"/>
  <c r="H63" i="3"/>
  <c r="H64" i="3"/>
  <c r="H65" i="3"/>
  <c r="H66" i="3"/>
  <c r="H67" i="3"/>
  <c r="H68" i="3"/>
  <c r="H69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E70" i="3"/>
  <c r="N30" i="3"/>
  <c r="N31" i="3"/>
  <c r="N32" i="3"/>
  <c r="N29" i="3"/>
  <c r="K30" i="3"/>
  <c r="K31" i="3"/>
  <c r="K32" i="3"/>
  <c r="K29" i="3"/>
  <c r="H44" i="3"/>
  <c r="H45" i="3"/>
  <c r="H46" i="3"/>
  <c r="H47" i="3"/>
  <c r="H48" i="3"/>
  <c r="H49" i="3"/>
  <c r="H50" i="3"/>
  <c r="H51" i="3"/>
  <c r="H52" i="3"/>
  <c r="H53" i="3"/>
  <c r="H54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E55" i="3"/>
  <c r="H30" i="3"/>
  <c r="H31" i="3"/>
  <c r="H32" i="3"/>
  <c r="H33" i="3"/>
  <c r="H34" i="3"/>
  <c r="H35" i="3"/>
  <c r="H36" i="3"/>
  <c r="H37" i="3"/>
  <c r="H38" i="3"/>
  <c r="H39" i="3"/>
  <c r="H40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E41" i="3"/>
  <c r="H16" i="3"/>
  <c r="H17" i="3"/>
  <c r="H18" i="3"/>
  <c r="H19" i="3"/>
  <c r="H20" i="3"/>
  <c r="H21" i="3"/>
  <c r="H22" i="3"/>
  <c r="H23" i="3"/>
  <c r="H24" i="3"/>
  <c r="H25" i="3"/>
  <c r="H26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E27" i="3"/>
  <c r="H2" i="3"/>
  <c r="H3" i="3"/>
  <c r="H4" i="3"/>
  <c r="H5" i="3"/>
  <c r="H6" i="3"/>
  <c r="H7" i="3"/>
  <c r="H8" i="3"/>
  <c r="H9" i="3"/>
  <c r="H10" i="3"/>
  <c r="H11" i="3"/>
  <c r="H12" i="3"/>
  <c r="I2" i="3"/>
  <c r="J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E13" i="3"/>
  <c r="H53" i="2"/>
  <c r="H4" i="2"/>
  <c r="I4" i="2"/>
  <c r="J4" i="2"/>
  <c r="L4" i="2"/>
  <c r="H16" i="2"/>
  <c r="I16" i="2"/>
  <c r="J16" i="2"/>
  <c r="L16" i="2"/>
  <c r="H28" i="2"/>
  <c r="I28" i="2"/>
  <c r="J28" i="2"/>
  <c r="L28" i="2"/>
  <c r="H40" i="2"/>
  <c r="I40" i="2"/>
  <c r="J40" i="2"/>
  <c r="L40" i="2"/>
  <c r="P4" i="2"/>
  <c r="H5" i="2"/>
  <c r="I5" i="2"/>
  <c r="J5" i="2"/>
  <c r="L5" i="2"/>
  <c r="H17" i="2"/>
  <c r="I17" i="2"/>
  <c r="J17" i="2"/>
  <c r="L17" i="2"/>
  <c r="H29" i="2"/>
  <c r="I29" i="2"/>
  <c r="J29" i="2"/>
  <c r="L29" i="2"/>
  <c r="H41" i="2"/>
  <c r="I41" i="2"/>
  <c r="J41" i="2"/>
  <c r="L41" i="2"/>
  <c r="P5" i="2"/>
  <c r="H6" i="2"/>
  <c r="I6" i="2"/>
  <c r="J6" i="2"/>
  <c r="L6" i="2"/>
  <c r="H18" i="2"/>
  <c r="I18" i="2"/>
  <c r="J18" i="2"/>
  <c r="L18" i="2"/>
  <c r="H30" i="2"/>
  <c r="I30" i="2"/>
  <c r="J30" i="2"/>
  <c r="L30" i="2"/>
  <c r="H42" i="2"/>
  <c r="I42" i="2"/>
  <c r="J42" i="2"/>
  <c r="L42" i="2"/>
  <c r="P6" i="2"/>
  <c r="H7" i="2"/>
  <c r="I7" i="2"/>
  <c r="J7" i="2"/>
  <c r="L7" i="2"/>
  <c r="H19" i="2"/>
  <c r="I19" i="2"/>
  <c r="J19" i="2"/>
  <c r="L19" i="2"/>
  <c r="H31" i="2"/>
  <c r="I31" i="2"/>
  <c r="J31" i="2"/>
  <c r="L31" i="2"/>
  <c r="H43" i="2"/>
  <c r="I43" i="2"/>
  <c r="J43" i="2"/>
  <c r="L43" i="2"/>
  <c r="P7" i="2"/>
  <c r="H8" i="2"/>
  <c r="I8" i="2"/>
  <c r="J8" i="2"/>
  <c r="L8" i="2"/>
  <c r="H20" i="2"/>
  <c r="I20" i="2"/>
  <c r="J20" i="2"/>
  <c r="L20" i="2"/>
  <c r="H32" i="2"/>
  <c r="I32" i="2"/>
  <c r="J32" i="2"/>
  <c r="L32" i="2"/>
  <c r="H44" i="2"/>
  <c r="I44" i="2"/>
  <c r="J44" i="2"/>
  <c r="L44" i="2"/>
  <c r="P8" i="2"/>
  <c r="H9" i="2"/>
  <c r="I9" i="2"/>
  <c r="J9" i="2"/>
  <c r="L9" i="2"/>
  <c r="H21" i="2"/>
  <c r="I21" i="2"/>
  <c r="J21" i="2"/>
  <c r="L21" i="2"/>
  <c r="H33" i="2"/>
  <c r="I33" i="2"/>
  <c r="J33" i="2"/>
  <c r="L33" i="2"/>
  <c r="H45" i="2"/>
  <c r="I45" i="2"/>
  <c r="J45" i="2"/>
  <c r="L45" i="2"/>
  <c r="P9" i="2"/>
  <c r="H10" i="2"/>
  <c r="I10" i="2"/>
  <c r="J10" i="2"/>
  <c r="L10" i="2"/>
  <c r="H22" i="2"/>
  <c r="I22" i="2"/>
  <c r="J22" i="2"/>
  <c r="L22" i="2"/>
  <c r="H34" i="2"/>
  <c r="I34" i="2"/>
  <c r="J34" i="2"/>
  <c r="L34" i="2"/>
  <c r="H46" i="2"/>
  <c r="I46" i="2"/>
  <c r="J46" i="2"/>
  <c r="L46" i="2"/>
  <c r="P10" i="2"/>
  <c r="H11" i="2"/>
  <c r="I11" i="2"/>
  <c r="J11" i="2"/>
  <c r="L11" i="2"/>
  <c r="H23" i="2"/>
  <c r="I23" i="2"/>
  <c r="J23" i="2"/>
  <c r="L23" i="2"/>
  <c r="H35" i="2"/>
  <c r="I35" i="2"/>
  <c r="J35" i="2"/>
  <c r="L35" i="2"/>
  <c r="H47" i="2"/>
  <c r="I47" i="2"/>
  <c r="J47" i="2"/>
  <c r="L47" i="2"/>
  <c r="P11" i="2"/>
  <c r="H12" i="2"/>
  <c r="I12" i="2"/>
  <c r="J12" i="2"/>
  <c r="L12" i="2"/>
  <c r="H24" i="2"/>
  <c r="I24" i="2"/>
  <c r="J24" i="2"/>
  <c r="L24" i="2"/>
  <c r="H36" i="2"/>
  <c r="I36" i="2"/>
  <c r="J36" i="2"/>
  <c r="L36" i="2"/>
  <c r="H48" i="2"/>
  <c r="I48" i="2"/>
  <c r="J48" i="2"/>
  <c r="L48" i="2"/>
  <c r="P12" i="2"/>
  <c r="H13" i="2"/>
  <c r="I13" i="2"/>
  <c r="J13" i="2"/>
  <c r="L13" i="2"/>
  <c r="H25" i="2"/>
  <c r="I25" i="2"/>
  <c r="J25" i="2"/>
  <c r="L25" i="2"/>
  <c r="H37" i="2"/>
  <c r="I37" i="2"/>
  <c r="J37" i="2"/>
  <c r="L37" i="2"/>
  <c r="H49" i="2"/>
  <c r="I49" i="2"/>
  <c r="J49" i="2"/>
  <c r="L49" i="2"/>
  <c r="P13" i="2"/>
  <c r="P14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J99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J87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J75" i="2"/>
  <c r="I99" i="2"/>
  <c r="I87" i="2"/>
  <c r="I75" i="2"/>
  <c r="K5" i="2"/>
  <c r="K17" i="2"/>
  <c r="K29" i="2"/>
  <c r="K41" i="2"/>
  <c r="O5" i="2"/>
  <c r="M5" i="2"/>
  <c r="M17" i="2"/>
  <c r="M29" i="2"/>
  <c r="M41" i="2"/>
  <c r="Q5" i="2"/>
  <c r="N5" i="2"/>
  <c r="N17" i="2"/>
  <c r="N29" i="2"/>
  <c r="N41" i="2"/>
  <c r="R5" i="2"/>
  <c r="K6" i="2"/>
  <c r="K18" i="2"/>
  <c r="K30" i="2"/>
  <c r="K42" i="2"/>
  <c r="O6" i="2"/>
  <c r="M6" i="2"/>
  <c r="M18" i="2"/>
  <c r="M30" i="2"/>
  <c r="M42" i="2"/>
  <c r="Q6" i="2"/>
  <c r="N6" i="2"/>
  <c r="N18" i="2"/>
  <c r="N30" i="2"/>
  <c r="N42" i="2"/>
  <c r="R6" i="2"/>
  <c r="K7" i="2"/>
  <c r="K19" i="2"/>
  <c r="K31" i="2"/>
  <c r="K43" i="2"/>
  <c r="O7" i="2"/>
  <c r="M7" i="2"/>
  <c r="M19" i="2"/>
  <c r="M31" i="2"/>
  <c r="M43" i="2"/>
  <c r="Q7" i="2"/>
  <c r="N7" i="2"/>
  <c r="N19" i="2"/>
  <c r="N31" i="2"/>
  <c r="N43" i="2"/>
  <c r="R7" i="2"/>
  <c r="K8" i="2"/>
  <c r="K20" i="2"/>
  <c r="K32" i="2"/>
  <c r="K44" i="2"/>
  <c r="O8" i="2"/>
  <c r="M8" i="2"/>
  <c r="M20" i="2"/>
  <c r="M32" i="2"/>
  <c r="M44" i="2"/>
  <c r="Q8" i="2"/>
  <c r="N8" i="2"/>
  <c r="N20" i="2"/>
  <c r="N32" i="2"/>
  <c r="N44" i="2"/>
  <c r="R8" i="2"/>
  <c r="K9" i="2"/>
  <c r="K21" i="2"/>
  <c r="K33" i="2"/>
  <c r="K45" i="2"/>
  <c r="O9" i="2"/>
  <c r="M9" i="2"/>
  <c r="M21" i="2"/>
  <c r="M33" i="2"/>
  <c r="M45" i="2"/>
  <c r="Q9" i="2"/>
  <c r="N9" i="2"/>
  <c r="N21" i="2"/>
  <c r="N33" i="2"/>
  <c r="N45" i="2"/>
  <c r="R9" i="2"/>
  <c r="K10" i="2"/>
  <c r="K22" i="2"/>
  <c r="K34" i="2"/>
  <c r="K46" i="2"/>
  <c r="O10" i="2"/>
  <c r="M10" i="2"/>
  <c r="M22" i="2"/>
  <c r="M34" i="2"/>
  <c r="M46" i="2"/>
  <c r="Q10" i="2"/>
  <c r="N10" i="2"/>
  <c r="N22" i="2"/>
  <c r="N34" i="2"/>
  <c r="N46" i="2"/>
  <c r="R10" i="2"/>
  <c r="K11" i="2"/>
  <c r="K23" i="2"/>
  <c r="K35" i="2"/>
  <c r="K47" i="2"/>
  <c r="O11" i="2"/>
  <c r="M11" i="2"/>
  <c r="M23" i="2"/>
  <c r="M35" i="2"/>
  <c r="M47" i="2"/>
  <c r="Q11" i="2"/>
  <c r="N11" i="2"/>
  <c r="N23" i="2"/>
  <c r="N35" i="2"/>
  <c r="N47" i="2"/>
  <c r="R11" i="2"/>
  <c r="K12" i="2"/>
  <c r="K24" i="2"/>
  <c r="K36" i="2"/>
  <c r="K48" i="2"/>
  <c r="O12" i="2"/>
  <c r="M12" i="2"/>
  <c r="M24" i="2"/>
  <c r="M36" i="2"/>
  <c r="M48" i="2"/>
  <c r="Q12" i="2"/>
  <c r="N12" i="2"/>
  <c r="N24" i="2"/>
  <c r="N36" i="2"/>
  <c r="N48" i="2"/>
  <c r="R12" i="2"/>
  <c r="K13" i="2"/>
  <c r="K25" i="2"/>
  <c r="K37" i="2"/>
  <c r="K49" i="2"/>
  <c r="O13" i="2"/>
  <c r="M13" i="2"/>
  <c r="M25" i="2"/>
  <c r="M37" i="2"/>
  <c r="M49" i="2"/>
  <c r="Q13" i="2"/>
  <c r="N13" i="2"/>
  <c r="N25" i="2"/>
  <c r="N37" i="2"/>
  <c r="N49" i="2"/>
  <c r="R13" i="2"/>
  <c r="N4" i="2"/>
  <c r="N16" i="2"/>
  <c r="N28" i="2"/>
  <c r="N40" i="2"/>
  <c r="R4" i="2"/>
  <c r="M4" i="2"/>
  <c r="M16" i="2"/>
  <c r="M28" i="2"/>
  <c r="M40" i="2"/>
  <c r="Q4" i="2"/>
  <c r="K4" i="2"/>
  <c r="K16" i="2"/>
  <c r="K28" i="2"/>
  <c r="K40" i="2"/>
  <c r="O4" i="2"/>
  <c r="J50" i="2"/>
  <c r="J38" i="2"/>
  <c r="J26" i="2"/>
  <c r="J14" i="2"/>
  <c r="I50" i="2"/>
  <c r="I38" i="2"/>
  <c r="I26" i="2"/>
  <c r="I14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J63" i="2"/>
  <c r="I63" i="2"/>
  <c r="H162" i="1"/>
  <c r="I162" i="1"/>
  <c r="J162" i="1"/>
  <c r="H150" i="1"/>
  <c r="I150" i="1"/>
  <c r="J150" i="1"/>
  <c r="H151" i="1"/>
  <c r="I151" i="1"/>
  <c r="J151" i="1"/>
  <c r="H152" i="1"/>
  <c r="I152" i="1"/>
  <c r="J152" i="1"/>
  <c r="H173" i="1"/>
  <c r="I173" i="1"/>
  <c r="J173" i="1"/>
  <c r="H174" i="1"/>
  <c r="I174" i="1"/>
  <c r="J174" i="1"/>
  <c r="H175" i="1"/>
  <c r="I175" i="1"/>
  <c r="J175" i="1"/>
  <c r="H153" i="1"/>
  <c r="I153" i="1"/>
  <c r="J153" i="1"/>
  <c r="H154" i="1"/>
  <c r="I154" i="1"/>
  <c r="J154" i="1"/>
  <c r="H155" i="1"/>
  <c r="I155" i="1"/>
  <c r="J155" i="1"/>
  <c r="H171" i="1"/>
  <c r="I171" i="1"/>
  <c r="J171" i="1"/>
  <c r="H172" i="1"/>
  <c r="I172" i="1"/>
  <c r="J172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59" i="1"/>
  <c r="I159" i="1"/>
  <c r="J159" i="1"/>
  <c r="H160" i="1"/>
  <c r="I160" i="1"/>
  <c r="J160" i="1"/>
  <c r="H161" i="1"/>
  <c r="I161" i="1"/>
  <c r="J161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70" i="1"/>
  <c r="I170" i="1"/>
  <c r="H158" i="1"/>
  <c r="I158" i="1"/>
  <c r="H147" i="1"/>
  <c r="I147" i="1"/>
  <c r="J147" i="1"/>
  <c r="H148" i="1"/>
  <c r="I148" i="1"/>
  <c r="J148" i="1"/>
  <c r="H149" i="1"/>
  <c r="I149" i="1"/>
  <c r="J149" i="1"/>
  <c r="H146" i="1"/>
  <c r="I146" i="1"/>
  <c r="J158" i="1"/>
  <c r="J168" i="1"/>
  <c r="I168" i="1"/>
  <c r="J170" i="1"/>
  <c r="J180" i="1"/>
  <c r="I180" i="1"/>
  <c r="J156" i="1"/>
  <c r="I156" i="1"/>
  <c r="H142" i="1"/>
  <c r="I142" i="1"/>
  <c r="J142" i="1"/>
  <c r="H121" i="1"/>
  <c r="I121" i="1"/>
  <c r="J12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93" i="1"/>
  <c r="I93" i="1"/>
  <c r="J93" i="1"/>
  <c r="H89" i="1"/>
  <c r="I89" i="1"/>
  <c r="J89" i="1"/>
  <c r="H90" i="1"/>
  <c r="I90" i="1"/>
  <c r="J90" i="1"/>
  <c r="H91" i="1"/>
  <c r="I91" i="1"/>
  <c r="J91" i="1"/>
  <c r="H92" i="1"/>
  <c r="I92" i="1"/>
  <c r="J92" i="1"/>
  <c r="H94" i="1"/>
  <c r="I94" i="1"/>
  <c r="J94" i="1"/>
  <c r="H95" i="1"/>
  <c r="I95" i="1"/>
  <c r="J95" i="1"/>
  <c r="H96" i="1"/>
  <c r="I96" i="1"/>
  <c r="J96" i="1"/>
  <c r="H97" i="1"/>
  <c r="I97" i="1"/>
  <c r="J97" i="1"/>
  <c r="H88" i="1"/>
  <c r="I88" i="1"/>
  <c r="H63" i="1"/>
  <c r="I63" i="1"/>
  <c r="J63" i="1"/>
  <c r="H64" i="1"/>
  <c r="I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134" i="1"/>
  <c r="I134" i="1"/>
  <c r="J134" i="1"/>
  <c r="H135" i="1"/>
  <c r="I135" i="1"/>
  <c r="J135" i="1"/>
  <c r="H136" i="1"/>
  <c r="I136" i="1"/>
  <c r="J136" i="1"/>
  <c r="K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33" i="1"/>
  <c r="I133" i="1"/>
  <c r="J133" i="1"/>
  <c r="J88" i="1"/>
  <c r="I98" i="1"/>
  <c r="I122" i="1"/>
  <c r="J143" i="1"/>
  <c r="K137" i="1"/>
  <c r="I73" i="1"/>
  <c r="J64" i="1"/>
  <c r="I143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76" i="1"/>
  <c r="I76" i="1"/>
  <c r="J76" i="1"/>
  <c r="H51" i="1"/>
  <c r="I51" i="1"/>
  <c r="J51" i="1"/>
  <c r="H46" i="1"/>
  <c r="I46" i="1"/>
  <c r="J46" i="1"/>
  <c r="H16" i="1"/>
  <c r="I16" i="1"/>
  <c r="J16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7" i="1"/>
  <c r="I47" i="1"/>
  <c r="J47" i="1"/>
  <c r="H48" i="1"/>
  <c r="I48" i="1"/>
  <c r="J48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39" i="1"/>
  <c r="I39" i="1"/>
  <c r="H27" i="1"/>
  <c r="I27" i="1"/>
  <c r="J27" i="1"/>
  <c r="H15" i="1"/>
  <c r="I15" i="1"/>
  <c r="J15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L42" i="1"/>
  <c r="M42" i="1"/>
  <c r="N42" i="1"/>
  <c r="K42" i="1"/>
  <c r="L30" i="1"/>
  <c r="M30" i="1"/>
  <c r="N30" i="1"/>
  <c r="K30" i="1"/>
  <c r="L29" i="1"/>
  <c r="M29" i="1"/>
  <c r="N29" i="1"/>
  <c r="K29" i="1"/>
  <c r="L40" i="1"/>
  <c r="M40" i="1"/>
  <c r="N40" i="1"/>
  <c r="K40" i="1"/>
  <c r="M6" i="1"/>
  <c r="N6" i="1"/>
  <c r="K6" i="1"/>
  <c r="L6" i="1"/>
  <c r="L36" i="1"/>
  <c r="M36" i="1"/>
  <c r="N36" i="1"/>
  <c r="K36" i="1"/>
  <c r="M5" i="1"/>
  <c r="N5" i="1"/>
  <c r="K5" i="1"/>
  <c r="L5" i="1"/>
  <c r="L35" i="1"/>
  <c r="M35" i="1"/>
  <c r="N35" i="1"/>
  <c r="K35" i="1"/>
  <c r="L3" i="1"/>
  <c r="N3" i="1"/>
  <c r="K3" i="1"/>
  <c r="M3" i="1"/>
  <c r="L33" i="1"/>
  <c r="N33" i="1"/>
  <c r="M33" i="1"/>
  <c r="K33" i="1"/>
  <c r="L32" i="1"/>
  <c r="M32" i="1"/>
  <c r="N32" i="1"/>
  <c r="K32" i="1"/>
  <c r="L44" i="1"/>
  <c r="M44" i="1"/>
  <c r="N44" i="1"/>
  <c r="K44" i="1"/>
  <c r="L41" i="1"/>
  <c r="M41" i="1"/>
  <c r="N41" i="1"/>
  <c r="K41" i="1"/>
  <c r="M7" i="1"/>
  <c r="K7" i="1"/>
  <c r="N7" i="1"/>
  <c r="L7" i="1"/>
  <c r="L19" i="1"/>
  <c r="L31" i="1"/>
  <c r="L43" i="1"/>
  <c r="P7" i="1"/>
  <c r="L23" i="1"/>
  <c r="M23" i="1"/>
  <c r="N23" i="1"/>
  <c r="K23" i="1"/>
  <c r="M4" i="1"/>
  <c r="N4" i="1"/>
  <c r="K4" i="1"/>
  <c r="L4" i="1"/>
  <c r="L34" i="1"/>
  <c r="M34" i="1"/>
  <c r="N34" i="1"/>
  <c r="K34" i="1"/>
  <c r="L47" i="1"/>
  <c r="M47" i="1"/>
  <c r="N47" i="1"/>
  <c r="K47" i="1"/>
  <c r="N19" i="1"/>
  <c r="M19" i="1"/>
  <c r="K19" i="1"/>
  <c r="M43" i="1"/>
  <c r="N43" i="1"/>
  <c r="K43" i="1"/>
  <c r="L8" i="1"/>
  <c r="K8" i="1"/>
  <c r="M8" i="1"/>
  <c r="N8" i="1"/>
  <c r="N20" i="1"/>
  <c r="R8" i="1"/>
  <c r="L22" i="1"/>
  <c r="M22" i="1"/>
  <c r="N22" i="1"/>
  <c r="K22" i="1"/>
  <c r="L48" i="1"/>
  <c r="M48" i="1"/>
  <c r="N48" i="1"/>
  <c r="K48" i="1"/>
  <c r="J37" i="1"/>
  <c r="M27" i="1"/>
  <c r="N27" i="1"/>
  <c r="L27" i="1"/>
  <c r="K27" i="1"/>
  <c r="M31" i="1"/>
  <c r="N31" i="1"/>
  <c r="K31" i="1"/>
  <c r="L46" i="1"/>
  <c r="M46" i="1"/>
  <c r="N46" i="1"/>
  <c r="K46" i="1"/>
  <c r="I13" i="1"/>
  <c r="J13" i="1"/>
  <c r="L18" i="1"/>
  <c r="M18" i="1"/>
  <c r="N18" i="1"/>
  <c r="K18" i="1"/>
  <c r="M15" i="1"/>
  <c r="L15" i="1"/>
  <c r="N15" i="1"/>
  <c r="K15" i="1"/>
  <c r="N12" i="1"/>
  <c r="K12" i="1"/>
  <c r="M12" i="1"/>
  <c r="L12" i="1"/>
  <c r="L24" i="1"/>
  <c r="M24" i="1"/>
  <c r="N24" i="1"/>
  <c r="K24" i="1"/>
  <c r="L16" i="1"/>
  <c r="N16" i="1"/>
  <c r="M16" i="1"/>
  <c r="K16" i="1"/>
  <c r="L21" i="1"/>
  <c r="M21" i="1"/>
  <c r="N21" i="1"/>
  <c r="K21" i="1"/>
  <c r="L20" i="1"/>
  <c r="M20" i="1"/>
  <c r="K20" i="1"/>
  <c r="M10" i="1"/>
  <c r="N10" i="1"/>
  <c r="K10" i="1"/>
  <c r="L10" i="1"/>
  <c r="P10" i="1"/>
  <c r="I49" i="1"/>
  <c r="N45" i="1"/>
  <c r="L45" i="1"/>
  <c r="M45" i="1"/>
  <c r="K45" i="1"/>
  <c r="L28" i="1"/>
  <c r="N28" i="1"/>
  <c r="M28" i="1"/>
  <c r="K28" i="1"/>
  <c r="K9" i="1"/>
  <c r="L9" i="1"/>
  <c r="N9" i="1"/>
  <c r="M9" i="1"/>
  <c r="N11" i="1"/>
  <c r="M11" i="1"/>
  <c r="K11" i="1"/>
  <c r="L11" i="1"/>
  <c r="P11" i="1"/>
  <c r="L17" i="1"/>
  <c r="M17" i="1"/>
  <c r="N17" i="1"/>
  <c r="K17" i="1"/>
  <c r="J25" i="1"/>
  <c r="I25" i="1"/>
  <c r="I37" i="1"/>
  <c r="J39" i="1"/>
  <c r="I61" i="1"/>
  <c r="I86" i="1"/>
  <c r="I110" i="1"/>
  <c r="O11" i="1"/>
  <c r="P12" i="1"/>
  <c r="O8" i="1"/>
  <c r="Q11" i="1"/>
  <c r="Q12" i="1"/>
  <c r="J49" i="1"/>
  <c r="L39" i="1"/>
  <c r="P3" i="1"/>
  <c r="N39" i="1"/>
  <c r="R3" i="1"/>
  <c r="M39" i="1"/>
  <c r="Q3" i="1"/>
  <c r="K39" i="1"/>
  <c r="O3" i="1"/>
  <c r="R7" i="1"/>
  <c r="O6" i="1"/>
  <c r="R6" i="1"/>
  <c r="O10" i="1"/>
  <c r="Q6" i="1"/>
  <c r="R10" i="1"/>
  <c r="P4" i="1"/>
  <c r="O4" i="1"/>
  <c r="R4" i="1"/>
  <c r="R5" i="1"/>
  <c r="Q8" i="1"/>
  <c r="P8" i="1"/>
  <c r="R11" i="1"/>
  <c r="O12" i="1"/>
  <c r="P6" i="1"/>
  <c r="Q9" i="1"/>
  <c r="R12" i="1"/>
  <c r="R9" i="1"/>
  <c r="O7" i="1"/>
  <c r="P9" i="1"/>
  <c r="Q7" i="1"/>
  <c r="O9" i="1"/>
  <c r="P5" i="1"/>
  <c r="Q10" i="1"/>
  <c r="O5" i="1"/>
  <c r="Q4" i="1"/>
  <c r="Q5" i="1"/>
</calcChain>
</file>

<file path=xl/sharedStrings.xml><?xml version="1.0" encoding="utf-8"?>
<sst xmlns="http://schemas.openxmlformats.org/spreadsheetml/2006/main" count="125" uniqueCount="50">
  <si>
    <t>Case</t>
  </si>
  <si>
    <t>Spheres_15</t>
  </si>
  <si>
    <t>Level(scale)</t>
  </si>
  <si>
    <t>LL(0)</t>
  </si>
  <si>
    <t>HL(1)</t>
  </si>
  <si>
    <t>LH(2)</t>
  </si>
  <si>
    <t>HH(3)</t>
  </si>
  <si>
    <t>E_det</t>
  </si>
  <si>
    <t>E-ratio</t>
  </si>
  <si>
    <t>Spheres_35</t>
  </si>
  <si>
    <t>Spheres_75</t>
  </si>
  <si>
    <t>Spheres_90</t>
  </si>
  <si>
    <t>Spheres_25</t>
  </si>
  <si>
    <t>Spheres_50</t>
  </si>
  <si>
    <t>Spheres_60</t>
  </si>
  <si>
    <t>Spheres_25_2</t>
  </si>
  <si>
    <t>Spheres_50_2</t>
  </si>
  <si>
    <t>Spheres_60_2</t>
  </si>
  <si>
    <t>Mixed_Spheres</t>
  </si>
  <si>
    <t>Run0</t>
  </si>
  <si>
    <t>Run1</t>
  </si>
  <si>
    <t>Run2</t>
  </si>
  <si>
    <t>Run3</t>
  </si>
  <si>
    <t>R0</t>
  </si>
  <si>
    <t>R1</t>
  </si>
  <si>
    <t>R2</t>
  </si>
  <si>
    <t>R3</t>
  </si>
  <si>
    <t>E+F+G</t>
  </si>
  <si>
    <t>E</t>
  </si>
  <si>
    <t>F</t>
  </si>
  <si>
    <t>G</t>
  </si>
  <si>
    <t>(E+F+G)/A</t>
  </si>
  <si>
    <t>A</t>
  </si>
  <si>
    <t>Prev/Max(prev)</t>
  </si>
  <si>
    <t>Prev/A</t>
  </si>
  <si>
    <t>J</t>
  </si>
  <si>
    <t>0.3*J</t>
  </si>
  <si>
    <t>0.1*J</t>
  </si>
  <si>
    <t>0.2*J</t>
  </si>
  <si>
    <t>0.4*J</t>
  </si>
  <si>
    <t>K3+K15+…</t>
  </si>
  <si>
    <t>k</t>
  </si>
  <si>
    <t>l</t>
  </si>
  <si>
    <t>m</t>
  </si>
  <si>
    <t>L4+L15+…</t>
  </si>
  <si>
    <t>E(i)</t>
  </si>
  <si>
    <t>Eni</t>
  </si>
  <si>
    <t>CA</t>
  </si>
  <si>
    <t>ppd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</si>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</sst>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FF"/>
      <name val="Calibri"/>
      <scheme val="minor"/>
    </font>
    <font>
      <b/>
      <sz val="11"/>
      <color rgb="FF0000FF"/>
      <name val="Calibri"/>
      <scheme val="minor"/>
    </font>
    <font>
      <sz val="11"/>
      <color rgb="FF8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68166267869"/>
          <c:y val="0.116016959418534"/>
          <c:w val="0.68715346479126"/>
          <c:h val="0.65816753088790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/>
            </c:spPr>
            <c:trendlineType val="linear"/>
            <c:dispRSqr val="0"/>
            <c:dispEq val="0"/>
          </c:trendline>
          <c:xVal>
            <c:numRef>
              <c:f>'Separate Spheres_Haar'!$D$123:$D$129</c:f>
              <c:numCache>
                <c:formatCode>General</c:formatCode>
                <c:ptCount val="7"/>
                <c:pt idx="0">
                  <c:v>15.0</c:v>
                </c:pt>
                <c:pt idx="1">
                  <c:v>25.0</c:v>
                </c:pt>
                <c:pt idx="2">
                  <c:v>35.0</c:v>
                </c:pt>
                <c:pt idx="3">
                  <c:v>50.0</c:v>
                </c:pt>
                <c:pt idx="4">
                  <c:v>60.0</c:v>
                </c:pt>
                <c:pt idx="5">
                  <c:v>75.0</c:v>
                </c:pt>
                <c:pt idx="6">
                  <c:v>90.0</c:v>
                </c:pt>
              </c:numCache>
            </c:numRef>
          </c:xVal>
          <c:yVal>
            <c:numRef>
              <c:f>'Separate Spheres_Haar'!$E$123:$E$129</c:f>
              <c:numCache>
                <c:formatCode>General</c:formatCode>
                <c:ptCount val="7"/>
                <c:pt idx="0">
                  <c:v>0.22649</c:v>
                </c:pt>
                <c:pt idx="1">
                  <c:v>0.263</c:v>
                </c:pt>
                <c:pt idx="2">
                  <c:v>0.265085</c:v>
                </c:pt>
                <c:pt idx="3">
                  <c:v>0.279</c:v>
                </c:pt>
                <c:pt idx="4">
                  <c:v>0.245</c:v>
                </c:pt>
                <c:pt idx="5">
                  <c:v>0.278643</c:v>
                </c:pt>
                <c:pt idx="6">
                  <c:v>0.292647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79368"/>
        <c:axId val="2112543480"/>
      </c:scatterChart>
      <c:valAx>
        <c:axId val="211197936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20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Pixel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Diameter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112543480"/>
        <c:crosses val="autoZero"/>
        <c:crossBetween val="midCat"/>
        <c:majorUnit val="20.0"/>
      </c:valAx>
      <c:valAx>
        <c:axId val="2112543480"/>
        <c:scaling>
          <c:orientation val="minMax"/>
          <c:max val="0.4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Energy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Ratio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1119793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Mixed R1</c:v>
          </c:tx>
          <c:xVal>
            <c:numRef>
              <c:f>Daubechies_4!$C$53:$C$62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Daubechies_4!$J$65:$J$74</c:f>
              <c:numCache>
                <c:formatCode>General</c:formatCode>
                <c:ptCount val="10"/>
                <c:pt idx="0">
                  <c:v>0.0400757620621472</c:v>
                </c:pt>
                <c:pt idx="1">
                  <c:v>0.0458876601907558</c:v>
                </c:pt>
                <c:pt idx="2">
                  <c:v>0.0719514249719887</c:v>
                </c:pt>
                <c:pt idx="3">
                  <c:v>0.104483423777772</c:v>
                </c:pt>
                <c:pt idx="4">
                  <c:v>0.182930464452276</c:v>
                </c:pt>
                <c:pt idx="5">
                  <c:v>0.214557054147626</c:v>
                </c:pt>
                <c:pt idx="6">
                  <c:v>0.185689543516156</c:v>
                </c:pt>
                <c:pt idx="7">
                  <c:v>0.0818130341017981</c:v>
                </c:pt>
                <c:pt idx="8">
                  <c:v>0.0446179821363884</c:v>
                </c:pt>
                <c:pt idx="9">
                  <c:v>0.0279936852964384</c:v>
                </c:pt>
              </c:numCache>
            </c:numRef>
          </c:yVal>
          <c:smooth val="1"/>
        </c:ser>
        <c:ser>
          <c:idx val="0"/>
          <c:order val="1"/>
          <c:tx>
            <c:v>Homo R1</c:v>
          </c:tx>
          <c:xVal>
            <c:numRef>
              <c:f>Daubechies_4!$C$4:$C$13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Daubechies_4!$P$4:$P$13</c:f>
              <c:numCache>
                <c:formatCode>General</c:formatCode>
                <c:ptCount val="10"/>
                <c:pt idx="0">
                  <c:v>0.0231236888078747</c:v>
                </c:pt>
                <c:pt idx="1">
                  <c:v>0.0286099821863091</c:v>
                </c:pt>
                <c:pt idx="2">
                  <c:v>0.0474463240627059</c:v>
                </c:pt>
                <c:pt idx="3">
                  <c:v>0.0669678506146881</c:v>
                </c:pt>
                <c:pt idx="4">
                  <c:v>0.0803636811010923</c:v>
                </c:pt>
                <c:pt idx="5">
                  <c:v>0.0808217460629587</c:v>
                </c:pt>
                <c:pt idx="6">
                  <c:v>0.0374698469210045</c:v>
                </c:pt>
                <c:pt idx="7">
                  <c:v>0.017228689413016</c:v>
                </c:pt>
                <c:pt idx="8">
                  <c:v>0.0108212644743467</c:v>
                </c:pt>
                <c:pt idx="9">
                  <c:v>0.00714695741496324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731384"/>
        <c:axId val="-2071734376"/>
      </c:scatterChart>
      <c:valAx>
        <c:axId val="-207173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734376"/>
        <c:crosses val="autoZero"/>
        <c:crossBetween val="midCat"/>
      </c:valAx>
      <c:valAx>
        <c:axId val="-207173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731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Mixed R2</c:v>
          </c:tx>
          <c:xVal>
            <c:numRef>
              <c:f>Daubechies_4!$C$53:$C$62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Daubechies_4!$J$77:$J$86</c:f>
              <c:numCache>
                <c:formatCode>General</c:formatCode>
                <c:ptCount val="10"/>
                <c:pt idx="0">
                  <c:v>0.0352745586406115</c:v>
                </c:pt>
                <c:pt idx="1">
                  <c:v>0.0440517166618928</c:v>
                </c:pt>
                <c:pt idx="2">
                  <c:v>0.0635289258183224</c:v>
                </c:pt>
                <c:pt idx="3">
                  <c:v>0.0940737735844663</c:v>
                </c:pt>
                <c:pt idx="4">
                  <c:v>0.158885231731669</c:v>
                </c:pt>
                <c:pt idx="5">
                  <c:v>0.258066201248038</c:v>
                </c:pt>
                <c:pt idx="6">
                  <c:v>0.175477462191894</c:v>
                </c:pt>
                <c:pt idx="7">
                  <c:v>0.0920235295092012</c:v>
                </c:pt>
                <c:pt idx="8">
                  <c:v>0.0561279842848116</c:v>
                </c:pt>
                <c:pt idx="9">
                  <c:v>0.0224906188143741</c:v>
                </c:pt>
              </c:numCache>
            </c:numRef>
          </c:yVal>
          <c:smooth val="1"/>
        </c:ser>
        <c:ser>
          <c:idx val="0"/>
          <c:order val="1"/>
          <c:tx>
            <c:v>Homo R2</c:v>
          </c:tx>
          <c:xVal>
            <c:numRef>
              <c:f>Daubechies_4!$C$4:$C$13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Daubechies_4!$Q$4:$Q$13</c:f>
              <c:numCache>
                <c:formatCode>General</c:formatCode>
                <c:ptCount val="10"/>
                <c:pt idx="0">
                  <c:v>0.0462473776157495</c:v>
                </c:pt>
                <c:pt idx="1">
                  <c:v>0.0572199643726183</c:v>
                </c:pt>
                <c:pt idx="2">
                  <c:v>0.0948926481254117</c:v>
                </c:pt>
                <c:pt idx="3">
                  <c:v>0.133935701229376</c:v>
                </c:pt>
                <c:pt idx="4">
                  <c:v>0.160727362202185</c:v>
                </c:pt>
                <c:pt idx="5">
                  <c:v>0.161643492125917</c:v>
                </c:pt>
                <c:pt idx="6">
                  <c:v>0.0749396938420089</c:v>
                </c:pt>
                <c:pt idx="7">
                  <c:v>0.034457378826032</c:v>
                </c:pt>
                <c:pt idx="8">
                  <c:v>0.0216425289486933</c:v>
                </c:pt>
                <c:pt idx="9">
                  <c:v>0.0142939148299265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761576"/>
        <c:axId val="-2071764568"/>
      </c:scatterChart>
      <c:valAx>
        <c:axId val="-207176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764568"/>
        <c:crosses val="autoZero"/>
        <c:crossBetween val="midCat"/>
      </c:valAx>
      <c:valAx>
        <c:axId val="-207176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761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Mixed R3</c:v>
          </c:tx>
          <c:xVal>
            <c:numRef>
              <c:f>Daubechies_4!$C$53:$C$62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Daubechies_4!$J$89:$J$98</c:f>
              <c:numCache>
                <c:formatCode>General</c:formatCode>
                <c:ptCount val="10"/>
                <c:pt idx="0">
                  <c:v>0.0479060701323481</c:v>
                </c:pt>
                <c:pt idx="1">
                  <c:v>0.0536415017608416</c:v>
                </c:pt>
                <c:pt idx="2">
                  <c:v>0.0866851400879055</c:v>
                </c:pt>
                <c:pt idx="3">
                  <c:v>0.120784399774425</c:v>
                </c:pt>
                <c:pt idx="4">
                  <c:v>0.197949774880902</c:v>
                </c:pt>
                <c:pt idx="5">
                  <c:v>0.199899939791447</c:v>
                </c:pt>
                <c:pt idx="6">
                  <c:v>0.123233558910237</c:v>
                </c:pt>
                <c:pt idx="7">
                  <c:v>0.0914421258520883</c:v>
                </c:pt>
                <c:pt idx="8">
                  <c:v>0.0432959375342563</c:v>
                </c:pt>
                <c:pt idx="9">
                  <c:v>0.0351614747945746</c:v>
                </c:pt>
              </c:numCache>
            </c:numRef>
          </c:yVal>
          <c:smooth val="1"/>
        </c:ser>
        <c:ser>
          <c:idx val="0"/>
          <c:order val="1"/>
          <c:tx>
            <c:v>Homo R3</c:v>
          </c:tx>
          <c:xVal>
            <c:numRef>
              <c:f>Daubechies_4!$C$4:$C$13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Daubechies_4!$R$4:$R$13</c:f>
              <c:numCache>
                <c:formatCode>General</c:formatCode>
                <c:ptCount val="10"/>
                <c:pt idx="0">
                  <c:v>0.0924947552314989</c:v>
                </c:pt>
                <c:pt idx="1">
                  <c:v>0.114439928745237</c:v>
                </c:pt>
                <c:pt idx="2">
                  <c:v>0.189785296250823</c:v>
                </c:pt>
                <c:pt idx="3">
                  <c:v>0.267871402458752</c:v>
                </c:pt>
                <c:pt idx="4">
                  <c:v>0.321454724404369</c:v>
                </c:pt>
                <c:pt idx="5">
                  <c:v>0.323286984251835</c:v>
                </c:pt>
                <c:pt idx="6">
                  <c:v>0.149879387684018</c:v>
                </c:pt>
                <c:pt idx="7">
                  <c:v>0.068914757652064</c:v>
                </c:pt>
                <c:pt idx="8">
                  <c:v>0.0432850578973866</c:v>
                </c:pt>
                <c:pt idx="9">
                  <c:v>0.028587829659853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791800"/>
        <c:axId val="-2071794792"/>
      </c:scatterChart>
      <c:valAx>
        <c:axId val="-207179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794792"/>
        <c:crosses val="autoZero"/>
        <c:crossBetween val="midCat"/>
      </c:valAx>
      <c:valAx>
        <c:axId val="-2071794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791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ppd=90</c:v>
          </c:tx>
          <c:spPr>
            <a:ln w="28575">
              <a:noFill/>
            </a:ln>
          </c:spPr>
          <c:xVal>
            <c:numRef>
              <c:f>Sheet3!$C$2:$C$11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Sheet3!$I$2:$I$11</c:f>
              <c:numCache>
                <c:formatCode>General</c:formatCode>
                <c:ptCount val="10"/>
                <c:pt idx="0">
                  <c:v>0.0291858366737248</c:v>
                </c:pt>
                <c:pt idx="1">
                  <c:v>0.0451656276205277</c:v>
                </c:pt>
                <c:pt idx="2">
                  <c:v>0.0741677415628733</c:v>
                </c:pt>
                <c:pt idx="3">
                  <c:v>0.12049401778256</c:v>
                </c:pt>
                <c:pt idx="4">
                  <c:v>0.193420228308326</c:v>
                </c:pt>
                <c:pt idx="5">
                  <c:v>0.287852486839321</c:v>
                </c:pt>
                <c:pt idx="6">
                  <c:v>0.125246397437541</c:v>
                </c:pt>
                <c:pt idx="7">
                  <c:v>0.0580597808945229</c:v>
                </c:pt>
                <c:pt idx="8">
                  <c:v>0.044007487040008</c:v>
                </c:pt>
                <c:pt idx="9">
                  <c:v>0.0224003958405951</c:v>
                </c:pt>
              </c:numCache>
            </c:numRef>
          </c:yVal>
          <c:smooth val="0"/>
        </c:ser>
        <c:ser>
          <c:idx val="1"/>
          <c:order val="1"/>
          <c:tx>
            <c:v>ppd=75</c:v>
          </c:tx>
          <c:spPr>
            <a:ln w="28575">
              <a:noFill/>
            </a:ln>
          </c:spPr>
          <c:xVal>
            <c:numRef>
              <c:f>Sheet3!$C$16:$C$25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Sheet3!$I$16:$I$25</c:f>
              <c:numCache>
                <c:formatCode>General</c:formatCode>
                <c:ptCount val="10"/>
                <c:pt idx="0">
                  <c:v>0.0295907273424534</c:v>
                </c:pt>
                <c:pt idx="1">
                  <c:v>0.0460077850954244</c:v>
                </c:pt>
                <c:pt idx="2">
                  <c:v>0.0790357296615772</c:v>
                </c:pt>
                <c:pt idx="3">
                  <c:v>0.128934553062776</c:v>
                </c:pt>
                <c:pt idx="4">
                  <c:v>0.208783035086093</c:v>
                </c:pt>
                <c:pt idx="5">
                  <c:v>0.274514755146383</c:v>
                </c:pt>
                <c:pt idx="6">
                  <c:v>0.111137473240307</c:v>
                </c:pt>
                <c:pt idx="7">
                  <c:v>0.0516318260417061</c:v>
                </c:pt>
                <c:pt idx="8">
                  <c:v>0.0522842161131896</c:v>
                </c:pt>
                <c:pt idx="9">
                  <c:v>0.0180798992100903</c:v>
                </c:pt>
              </c:numCache>
            </c:numRef>
          </c:yVal>
          <c:smooth val="0"/>
        </c:ser>
        <c:ser>
          <c:idx val="2"/>
          <c:order val="2"/>
          <c:tx>
            <c:v>ppd=35</c:v>
          </c:tx>
          <c:spPr>
            <a:ln w="28575">
              <a:noFill/>
            </a:ln>
          </c:spPr>
          <c:xVal>
            <c:numRef>
              <c:f>Sheet3!$C$30:$C$39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Sheet3!$I$30:$I$39</c:f>
              <c:numCache>
                <c:formatCode>General</c:formatCode>
                <c:ptCount val="10"/>
                <c:pt idx="0">
                  <c:v>0.0529075542930911</c:v>
                </c:pt>
                <c:pt idx="1">
                  <c:v>0.0810285360440134</c:v>
                </c:pt>
                <c:pt idx="2">
                  <c:v>0.141609179653065</c:v>
                </c:pt>
                <c:pt idx="3">
                  <c:v>0.225626201500587</c:v>
                </c:pt>
                <c:pt idx="4">
                  <c:v>0.26359655912106</c:v>
                </c:pt>
                <c:pt idx="5">
                  <c:v>0.100699361481801</c:v>
                </c:pt>
                <c:pt idx="6">
                  <c:v>0.0535443229792223</c:v>
                </c:pt>
                <c:pt idx="7">
                  <c:v>0.0415978810310134</c:v>
                </c:pt>
                <c:pt idx="8">
                  <c:v>0.0247583235231163</c:v>
                </c:pt>
                <c:pt idx="9">
                  <c:v>0.0146320803730296</c:v>
                </c:pt>
              </c:numCache>
            </c:numRef>
          </c:yVal>
          <c:smooth val="0"/>
        </c:ser>
        <c:ser>
          <c:idx val="3"/>
          <c:order val="3"/>
          <c:tx>
            <c:v>ppd=15</c:v>
          </c:tx>
          <c:spPr>
            <a:ln w="28575">
              <a:noFill/>
            </a:ln>
          </c:spPr>
          <c:xVal>
            <c:numRef>
              <c:f>Sheet3!$C$44:$C$53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Sheet3!$I$44:$I$53</c:f>
              <c:numCache>
                <c:formatCode>General</c:formatCode>
                <c:ptCount val="10"/>
                <c:pt idx="0">
                  <c:v>0.106173003211441</c:v>
                </c:pt>
                <c:pt idx="1">
                  <c:v>0.1537574544074</c:v>
                </c:pt>
                <c:pt idx="2">
                  <c:v>0.223713311397734</c:v>
                </c:pt>
                <c:pt idx="3">
                  <c:v>0.226085268574849</c:v>
                </c:pt>
                <c:pt idx="4">
                  <c:v>0.0992332311390358</c:v>
                </c:pt>
                <c:pt idx="5">
                  <c:v>0.0692736244230949</c:v>
                </c:pt>
                <c:pt idx="6">
                  <c:v>0.0532228342981365</c:v>
                </c:pt>
                <c:pt idx="7">
                  <c:v>0.0405382389714497</c:v>
                </c:pt>
                <c:pt idx="8">
                  <c:v>0.0178820308208856</c:v>
                </c:pt>
                <c:pt idx="9">
                  <c:v>0.0101210027559728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172040"/>
        <c:axId val="-2069166456"/>
      </c:scatterChart>
      <c:valAx>
        <c:axId val="-2069172040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Decomposition Level (i)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9166456"/>
        <c:crosses val="autoZero"/>
        <c:crossBetween val="midCat"/>
        <c:majorUnit val="1.0"/>
      </c:valAx>
      <c:valAx>
        <c:axId val="-2069166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Energy, ENI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9172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0.0795985132013424"/>
                  <c:y val="0.388489344417645"/>
                </c:manualLayout>
              </c:layout>
              <c:numFmt formatCode="General" sourceLinked="0"/>
            </c:trendlineLbl>
          </c:trendline>
          <c:xVal>
            <c:numRef>
              <c:f>Sheet3!$L$29:$L$32</c:f>
              <c:numCache>
                <c:formatCode>General</c:formatCode>
                <c:ptCount val="4"/>
                <c:pt idx="0">
                  <c:v>15.0</c:v>
                </c:pt>
                <c:pt idx="1">
                  <c:v>35.0</c:v>
                </c:pt>
                <c:pt idx="2">
                  <c:v>75.0</c:v>
                </c:pt>
                <c:pt idx="3">
                  <c:v>90.0</c:v>
                </c:pt>
              </c:numCache>
            </c:numRef>
          </c:xVal>
          <c:yVal>
            <c:numRef>
              <c:f>Sheet3!$M$29:$M$32</c:f>
              <c:numCache>
                <c:formatCode>General</c:formatCode>
                <c:ptCount val="4"/>
                <c:pt idx="0">
                  <c:v>3.859991</c:v>
                </c:pt>
                <c:pt idx="1">
                  <c:v>4.541215</c:v>
                </c:pt>
                <c:pt idx="2">
                  <c:v>5.407829</c:v>
                </c:pt>
                <c:pt idx="3">
                  <c:v>5.479487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886920"/>
        <c:axId val="-2089910888"/>
      </c:scatterChart>
      <c:valAx>
        <c:axId val="-208988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910888"/>
        <c:crosses val="autoZero"/>
        <c:crossBetween val="midCat"/>
      </c:valAx>
      <c:valAx>
        <c:axId val="-2089910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886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Sheet3!$C$59:$C$68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Sheet3!$I$59:$I$68</c:f>
              <c:numCache>
                <c:formatCode>General</c:formatCode>
                <c:ptCount val="10"/>
                <c:pt idx="0">
                  <c:v>0.0416871980475829</c:v>
                </c:pt>
                <c:pt idx="1">
                  <c:v>0.0621156629592763</c:v>
                </c:pt>
                <c:pt idx="2">
                  <c:v>0.102601547611022</c:v>
                </c:pt>
                <c:pt idx="3">
                  <c:v>0.159897298198377</c:v>
                </c:pt>
                <c:pt idx="4">
                  <c:v>0.19839206281006</c:v>
                </c:pt>
                <c:pt idx="5">
                  <c:v>0.201138971218009</c:v>
                </c:pt>
                <c:pt idx="6">
                  <c:v>0.120525782346365</c:v>
                </c:pt>
                <c:pt idx="7">
                  <c:v>0.0675327723906161</c:v>
                </c:pt>
                <c:pt idx="8">
                  <c:v>0.0404951728282392</c:v>
                </c:pt>
                <c:pt idx="9">
                  <c:v>0.00561353159045138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892024"/>
        <c:axId val="-2089900920"/>
      </c:scatterChart>
      <c:valAx>
        <c:axId val="-208989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900920"/>
        <c:crosses val="autoZero"/>
        <c:crossBetween val="midCat"/>
      </c:valAx>
      <c:valAx>
        <c:axId val="-208990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892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2097915069978"/>
          <c:y val="0.0568358522426293"/>
          <c:w val="0.718642495269487"/>
          <c:h val="0.664124603472185"/>
        </c:manualLayout>
      </c:layout>
      <c:scatterChart>
        <c:scatterStyle val="smoothMarker"/>
        <c:varyColors val="0"/>
        <c:ser>
          <c:idx val="0"/>
          <c:order val="0"/>
          <c:tx>
            <c:v>d=15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'Separate Spheres_Haar'!$C$27:$C$36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'Separate Spheres_Haar'!$J$3:$J$13</c:f>
              <c:numCache>
                <c:formatCode>General</c:formatCode>
                <c:ptCount val="11"/>
                <c:pt idx="0">
                  <c:v>0.105335451873516</c:v>
                </c:pt>
                <c:pt idx="1">
                  <c:v>0.153167496742688</c:v>
                </c:pt>
                <c:pt idx="2">
                  <c:v>0.223862406301779</c:v>
                </c:pt>
                <c:pt idx="3">
                  <c:v>0.226493328539251</c:v>
                </c:pt>
                <c:pt idx="4">
                  <c:v>0.099461272108399</c:v>
                </c:pt>
                <c:pt idx="5">
                  <c:v>0.0694678090968049</c:v>
                </c:pt>
                <c:pt idx="6">
                  <c:v>0.0534034619588919</c:v>
                </c:pt>
                <c:pt idx="7">
                  <c:v>0.0406944239674016</c:v>
                </c:pt>
                <c:pt idx="8">
                  <c:v>0.0179528269826637</c:v>
                </c:pt>
                <c:pt idx="9">
                  <c:v>0.010161420516883</c:v>
                </c:pt>
                <c:pt idx="10">
                  <c:v>0.999999898088278</c:v>
                </c:pt>
              </c:numCache>
            </c:numRef>
          </c:yVal>
          <c:smooth val="1"/>
        </c:ser>
        <c:ser>
          <c:idx val="1"/>
          <c:order val="1"/>
          <c:tx>
            <c:v>d=35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'Separate Spheres_Haar'!$C$27:$C$36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'Separate Spheres_Haar'!$J$15:$J$24</c:f>
              <c:numCache>
                <c:formatCode>General</c:formatCode>
                <c:ptCount val="10"/>
                <c:pt idx="0">
                  <c:v>0.0518861848887934</c:v>
                </c:pt>
                <c:pt idx="1">
                  <c:v>0.0797010936958685</c:v>
                </c:pt>
                <c:pt idx="2">
                  <c:v>0.140336489003476</c:v>
                </c:pt>
                <c:pt idx="3">
                  <c:v>0.226061555949595</c:v>
                </c:pt>
                <c:pt idx="4">
                  <c:v>0.265084738071211</c:v>
                </c:pt>
                <c:pt idx="5">
                  <c:v>0.101359018135981</c:v>
                </c:pt>
                <c:pt idx="6">
                  <c:v>0.0539370239483631</c:v>
                </c:pt>
                <c:pt idx="7">
                  <c:v>0.0419238816912542</c:v>
                </c:pt>
                <c:pt idx="8">
                  <c:v>0.0249569740097818</c:v>
                </c:pt>
                <c:pt idx="9">
                  <c:v>0.014752917499072</c:v>
                </c:pt>
              </c:numCache>
            </c:numRef>
          </c:yVal>
          <c:smooth val="1"/>
        </c:ser>
        <c:ser>
          <c:idx val="2"/>
          <c:order val="2"/>
          <c:tx>
            <c:v>d=75</c:v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'Separate Spheres_Haar'!$C$27:$C$36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'Separate Spheres_Haar'!$J$27:$J$36</c:f>
              <c:numCache>
                <c:formatCode>General</c:formatCode>
                <c:ptCount val="10"/>
                <c:pt idx="0">
                  <c:v>0.0281983663116694</c:v>
                </c:pt>
                <c:pt idx="1">
                  <c:v>0.0439459147264577</c:v>
                </c:pt>
                <c:pt idx="2">
                  <c:v>0.0760202817741745</c:v>
                </c:pt>
                <c:pt idx="3">
                  <c:v>0.12586989416916</c:v>
                </c:pt>
                <c:pt idx="4">
                  <c:v>0.209729503517427</c:v>
                </c:pt>
                <c:pt idx="5">
                  <c:v>0.278643352181062</c:v>
                </c:pt>
                <c:pt idx="6">
                  <c:v>0.113089405927946</c:v>
                </c:pt>
                <c:pt idx="7">
                  <c:v>0.0525741284946281</c:v>
                </c:pt>
                <c:pt idx="8">
                  <c:v>0.0534378472346318</c:v>
                </c:pt>
                <c:pt idx="9">
                  <c:v>0.0184914221516324</c:v>
                </c:pt>
              </c:numCache>
            </c:numRef>
          </c:yVal>
          <c:smooth val="1"/>
        </c:ser>
        <c:ser>
          <c:idx val="3"/>
          <c:order val="3"/>
          <c:tx>
            <c:v>d=90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star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'Separate Spheres_Haar'!$C$27:$C$36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'Separate Spheres_Haar'!$J$39:$J$48</c:f>
              <c:numCache>
                <c:formatCode>General</c:formatCode>
                <c:ptCount val="10"/>
                <c:pt idx="0">
                  <c:v>0.0279291264541773</c:v>
                </c:pt>
                <c:pt idx="1">
                  <c:v>0.0433026921595763</c:v>
                </c:pt>
                <c:pt idx="2">
                  <c:v>0.0714926123800888</c:v>
                </c:pt>
                <c:pt idx="3">
                  <c:v>0.117584216703636</c:v>
                </c:pt>
                <c:pt idx="4">
                  <c:v>0.192438304529411</c:v>
                </c:pt>
                <c:pt idx="5">
                  <c:v>0.292647127427586</c:v>
                </c:pt>
                <c:pt idx="6">
                  <c:v>0.12747161625279</c:v>
                </c:pt>
                <c:pt idx="7">
                  <c:v>0.0591828780404088</c:v>
                </c:pt>
                <c:pt idx="8">
                  <c:v>0.0450243549540199</c:v>
                </c:pt>
                <c:pt idx="9">
                  <c:v>0.0229270221720607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088312"/>
        <c:axId val="-2071108872"/>
      </c:scatterChart>
      <c:valAx>
        <c:axId val="-2071088312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 sz="20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Decomposition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Level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-2071108872"/>
        <c:crosses val="autoZero"/>
        <c:crossBetween val="midCat"/>
      </c:valAx>
      <c:valAx>
        <c:axId val="-20711088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Energy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Ratio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-2071088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6379029119783"/>
          <c:y val="0.101554479086789"/>
          <c:w val="0.262075147583296"/>
          <c:h val="0.349785849215404"/>
        </c:manualLayout>
      </c:layout>
      <c:overlay val="0"/>
      <c:txPr>
        <a:bodyPr/>
        <a:lstStyle/>
        <a:p>
          <a:pPr>
            <a:defRPr sz="1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Mixed R0</c:v>
          </c:tx>
          <c:xVal>
            <c:numRef>
              <c:f>'Separate Spheres_Haar'!$C$133:$C$142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'Separate Spheres_Haar'!$J$133:$J$142</c:f>
              <c:numCache>
                <c:formatCode>General</c:formatCode>
                <c:ptCount val="10"/>
                <c:pt idx="0">
                  <c:v>0.0396565275152338</c:v>
                </c:pt>
                <c:pt idx="1">
                  <c:v>0.059276642286859</c:v>
                </c:pt>
                <c:pt idx="2">
                  <c:v>0.0986606345658346</c:v>
                </c:pt>
                <c:pt idx="3">
                  <c:v>0.155945112627021</c:v>
                </c:pt>
                <c:pt idx="4">
                  <c:v>0.198415064157607</c:v>
                </c:pt>
                <c:pt idx="5">
                  <c:v>0.205442098862266</c:v>
                </c:pt>
                <c:pt idx="6">
                  <c:v>0.124641884613004</c:v>
                </c:pt>
                <c:pt idx="7">
                  <c:v>0.0700468054537986</c:v>
                </c:pt>
                <c:pt idx="8">
                  <c:v>0.0420810510966269</c:v>
                </c:pt>
                <c:pt idx="9">
                  <c:v>0.0058341992976214</c:v>
                </c:pt>
              </c:numCache>
            </c:numRef>
          </c:yVal>
          <c:smooth val="1"/>
        </c:ser>
        <c:ser>
          <c:idx val="0"/>
          <c:order val="1"/>
          <c:tx>
            <c:v>Homog. R0</c:v>
          </c:tx>
          <c:xVal>
            <c:numRef>
              <c:f>'Separate Spheres_Haar'!$C$3:$C$12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'Separate Spheres_Haar'!$O$3:$O$12</c:f>
              <c:numCache>
                <c:formatCode>General</c:formatCode>
                <c:ptCount val="10"/>
                <c:pt idx="0">
                  <c:v>0.0607876954253239</c:v>
                </c:pt>
                <c:pt idx="1">
                  <c:v>0.0909501386624029</c:v>
                </c:pt>
                <c:pt idx="2">
                  <c:v>0.145646635084768</c:v>
                </c:pt>
                <c:pt idx="3">
                  <c:v>0.195305021445809</c:v>
                </c:pt>
                <c:pt idx="4">
                  <c:v>0.19706200801743</c:v>
                </c:pt>
                <c:pt idx="5">
                  <c:v>0.146377333162405</c:v>
                </c:pt>
                <c:pt idx="6">
                  <c:v>0.0729608909778809</c:v>
                </c:pt>
                <c:pt idx="7">
                  <c:v>0.0454109933696887</c:v>
                </c:pt>
                <c:pt idx="8">
                  <c:v>0.0305586426410402</c:v>
                </c:pt>
                <c:pt idx="9">
                  <c:v>0.0149405798022262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119256"/>
        <c:axId val="-2071128760"/>
      </c:scatterChart>
      <c:valAx>
        <c:axId val="-207111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128760"/>
        <c:crosses val="autoZero"/>
        <c:crossBetween val="midCat"/>
      </c:valAx>
      <c:valAx>
        <c:axId val="-207112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119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Mixed R1</c:v>
          </c:tx>
          <c:xVal>
            <c:numRef>
              <c:f>'Separate Spheres_Haar'!$C$133:$C$142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'Separate Spheres_Haar'!$J$146:$J$155</c:f>
              <c:numCache>
                <c:formatCode>General</c:formatCode>
                <c:ptCount val="10"/>
                <c:pt idx="0">
                  <c:v>0.0295044934415658</c:v>
                </c:pt>
                <c:pt idx="1">
                  <c:v>0.0443745976517013</c:v>
                </c:pt>
                <c:pt idx="2">
                  <c:v>0.073818781873648</c:v>
                </c:pt>
                <c:pt idx="3">
                  <c:v>0.122340344185873</c:v>
                </c:pt>
                <c:pt idx="4">
                  <c:v>0.195390764651964</c:v>
                </c:pt>
                <c:pt idx="5">
                  <c:v>0.214197830327311</c:v>
                </c:pt>
                <c:pt idx="6">
                  <c:v>0.162646152228777</c:v>
                </c:pt>
                <c:pt idx="7">
                  <c:v>0.104159697542876</c:v>
                </c:pt>
                <c:pt idx="8">
                  <c:v>0.0398213510240487</c:v>
                </c:pt>
                <c:pt idx="9">
                  <c:v>0.0137459302848157</c:v>
                </c:pt>
              </c:numCache>
            </c:numRef>
          </c:yVal>
          <c:smooth val="1"/>
        </c:ser>
        <c:ser>
          <c:idx val="0"/>
          <c:order val="1"/>
          <c:tx>
            <c:v>Homog. R1</c:v>
          </c:tx>
          <c:xVal>
            <c:numRef>
              <c:f>'Separate Spheres_Haar'!$C$3:$C$12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'Separate Spheres_Haar'!$P$3:$P$12</c:f>
              <c:numCache>
                <c:formatCode>General</c:formatCode>
                <c:ptCount val="10"/>
                <c:pt idx="0">
                  <c:v>0.0405419426402821</c:v>
                </c:pt>
                <c:pt idx="1">
                  <c:v>0.0617618196952103</c:v>
                </c:pt>
                <c:pt idx="2">
                  <c:v>0.101856667915161</c:v>
                </c:pt>
                <c:pt idx="3">
                  <c:v>0.152656298976047</c:v>
                </c:pt>
                <c:pt idx="4">
                  <c:v>0.202857247692074</c:v>
                </c:pt>
                <c:pt idx="5">
                  <c:v>0.22787044116223</c:v>
                </c:pt>
                <c:pt idx="6">
                  <c:v>0.101043219265061</c:v>
                </c:pt>
                <c:pt idx="7">
                  <c:v>0.051899608499543</c:v>
                </c:pt>
                <c:pt idx="8">
                  <c:v>0.0408277736522202</c:v>
                </c:pt>
                <c:pt idx="9">
                  <c:v>0.0186849610658167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94376"/>
        <c:axId val="2111798312"/>
      </c:scatterChart>
      <c:valAx>
        <c:axId val="211109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798312"/>
        <c:crosses val="autoZero"/>
        <c:crossBetween val="midCat"/>
      </c:valAx>
      <c:valAx>
        <c:axId val="2111798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094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Mixed R2</c:v>
          </c:tx>
          <c:xVal>
            <c:numRef>
              <c:f>'Separate Spheres_Haar'!$C$133:$C$142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'Separate Spheres_Haar'!$J$158:$J$167</c:f>
              <c:numCache>
                <c:formatCode>General</c:formatCode>
                <c:ptCount val="10"/>
                <c:pt idx="0">
                  <c:v>0.027318884338775</c:v>
                </c:pt>
                <c:pt idx="1">
                  <c:v>0.0414042953689633</c:v>
                </c:pt>
                <c:pt idx="2">
                  <c:v>0.0690300028816986</c:v>
                </c:pt>
                <c:pt idx="3">
                  <c:v>0.117825637315987</c:v>
                </c:pt>
                <c:pt idx="4">
                  <c:v>0.177669322597981</c:v>
                </c:pt>
                <c:pt idx="5">
                  <c:v>0.241269198069623</c:v>
                </c:pt>
                <c:pt idx="6">
                  <c:v>0.171991566476154</c:v>
                </c:pt>
                <c:pt idx="7">
                  <c:v>0.0942838247004712</c:v>
                </c:pt>
                <c:pt idx="8">
                  <c:v>0.0438056390950033</c:v>
                </c:pt>
                <c:pt idx="9">
                  <c:v>0.0154016453543341</c:v>
                </c:pt>
              </c:numCache>
            </c:numRef>
          </c:yVal>
          <c:smooth val="1"/>
        </c:ser>
        <c:ser>
          <c:idx val="0"/>
          <c:order val="1"/>
          <c:tx>
            <c:v>Homog. R2</c:v>
          </c:tx>
          <c:xVal>
            <c:numRef>
              <c:f>'Separate Spheres_Haar'!$C$3:$C$12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'Separate Spheres_Haar'!$Q$3:$Q$12</c:f>
              <c:numCache>
                <c:formatCode>General</c:formatCode>
                <c:ptCount val="10"/>
                <c:pt idx="0">
                  <c:v>0.0459137933245035</c:v>
                </c:pt>
                <c:pt idx="1">
                  <c:v>0.0691727822565804</c:v>
                </c:pt>
                <c:pt idx="2">
                  <c:v>0.1106620265844</c:v>
                </c:pt>
                <c:pt idx="3">
                  <c:v>0.153528043981564</c:v>
                </c:pt>
                <c:pt idx="4">
                  <c:v>0.188024020994595</c:v>
                </c:pt>
                <c:pt idx="5">
                  <c:v>0.22328094273366</c:v>
                </c:pt>
                <c:pt idx="6">
                  <c:v>0.0995516420336298</c:v>
                </c:pt>
                <c:pt idx="7">
                  <c:v>0.0511157877725796</c:v>
                </c:pt>
                <c:pt idx="8">
                  <c:v>0.0409687081775696</c:v>
                </c:pt>
                <c:pt idx="9">
                  <c:v>0.0177822513655549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425544"/>
        <c:axId val="-2071029768"/>
      </c:scatterChart>
      <c:valAx>
        <c:axId val="-207142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029768"/>
        <c:crosses val="autoZero"/>
        <c:crossBetween val="midCat"/>
      </c:valAx>
      <c:valAx>
        <c:axId val="-207102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425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Mixed R3</c:v>
          </c:tx>
          <c:xVal>
            <c:numRef>
              <c:f>'Separate Spheres_Haar'!$C$133:$C$142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'Separate Spheres_Haar'!$J$170:$J$179</c:f>
              <c:numCache>
                <c:formatCode>General</c:formatCode>
                <c:ptCount val="10"/>
                <c:pt idx="0">
                  <c:v>0.035057667324906</c:v>
                </c:pt>
                <c:pt idx="1">
                  <c:v>0.0511742263313821</c:v>
                </c:pt>
                <c:pt idx="2">
                  <c:v>0.0887626564018284</c:v>
                </c:pt>
                <c:pt idx="3">
                  <c:v>0.135759620460083</c:v>
                </c:pt>
                <c:pt idx="4">
                  <c:v>0.18719628350629</c:v>
                </c:pt>
                <c:pt idx="5">
                  <c:v>0.201275043999344</c:v>
                </c:pt>
                <c:pt idx="6">
                  <c:v>0.152400961970172</c:v>
                </c:pt>
                <c:pt idx="7">
                  <c:v>0.0923518875672645</c:v>
                </c:pt>
                <c:pt idx="8">
                  <c:v>0.0471417763747581</c:v>
                </c:pt>
                <c:pt idx="9">
                  <c:v>0.0088799634835628</c:v>
                </c:pt>
              </c:numCache>
            </c:numRef>
          </c:yVal>
          <c:smooth val="1"/>
        </c:ser>
        <c:ser>
          <c:idx val="0"/>
          <c:order val="1"/>
          <c:tx>
            <c:v>Homog. R3</c:v>
          </c:tx>
          <c:xVal>
            <c:numRef>
              <c:f>'Separate Spheres_Haar'!$C$3:$C$12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'Separate Spheres_Haar'!$R$3:$R$12</c:f>
              <c:numCache>
                <c:formatCode>General</c:formatCode>
                <c:ptCount val="10"/>
                <c:pt idx="0">
                  <c:v>0.0661056981380469</c:v>
                </c:pt>
                <c:pt idx="1">
                  <c:v>0.0982324567103967</c:v>
                </c:pt>
                <c:pt idx="2">
                  <c:v>0.15354645987519</c:v>
                </c:pt>
                <c:pt idx="3">
                  <c:v>0.194519630958222</c:v>
                </c:pt>
                <c:pt idx="4">
                  <c:v>0.178770541522348</c:v>
                </c:pt>
                <c:pt idx="5">
                  <c:v>0.14458858978314</c:v>
                </c:pt>
                <c:pt idx="6">
                  <c:v>0.0743457558114182</c:v>
                </c:pt>
                <c:pt idx="7">
                  <c:v>0.0459489225518815</c:v>
                </c:pt>
                <c:pt idx="8">
                  <c:v>0.0290168787102672</c:v>
                </c:pt>
                <c:pt idx="9">
                  <c:v>0.0149249901060502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003256"/>
        <c:axId val="-2071000264"/>
      </c:scatterChart>
      <c:valAx>
        <c:axId val="-207100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000264"/>
        <c:crosses val="autoZero"/>
        <c:crossBetween val="midCat"/>
      </c:valAx>
      <c:valAx>
        <c:axId val="-207100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003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68166267869"/>
          <c:y val="0.116016959418534"/>
          <c:w val="0.68715346479126"/>
          <c:h val="0.65816753088790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'Separate Spheres_Haar'!$C$133:$C$142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'Separate Spheres_Haar'!$I$133:$I$142</c:f>
              <c:numCache>
                <c:formatCode>General</c:formatCode>
                <c:ptCount val="10"/>
                <c:pt idx="0">
                  <c:v>0.138157750292695</c:v>
                </c:pt>
                <c:pt idx="1">
                  <c:v>0.206511463720854</c:v>
                </c:pt>
                <c:pt idx="2">
                  <c:v>0.343719739677894</c:v>
                </c:pt>
                <c:pt idx="3">
                  <c:v>0.543290784131661</c:v>
                </c:pt>
                <c:pt idx="4">
                  <c:v>0.691250107001056</c:v>
                </c:pt>
                <c:pt idx="5">
                  <c:v>0.715731305100194</c:v>
                </c:pt>
                <c:pt idx="6">
                  <c:v>0.434234751485977</c:v>
                </c:pt>
                <c:pt idx="7">
                  <c:v>0.244033193601465</c:v>
                </c:pt>
                <c:pt idx="8">
                  <c:v>0.146604448592443</c:v>
                </c:pt>
                <c:pt idx="9">
                  <c:v>0.020325527730812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972280"/>
        <c:axId val="-2070964312"/>
      </c:scatterChart>
      <c:valAx>
        <c:axId val="-207097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Pixel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Diameter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-2070964312"/>
        <c:crosses val="autoZero"/>
        <c:crossBetween val="midCat"/>
        <c:majorUnit val="1.0"/>
      </c:valAx>
      <c:valAx>
        <c:axId val="-2070964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Energy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Ratio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-2070972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'Separate Spheres_Haar'!$C$39:$C$48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'Separate Spheres_Haar'!$J$39:$J$48</c:f>
              <c:numCache>
                <c:formatCode>General</c:formatCode>
                <c:ptCount val="10"/>
                <c:pt idx="0">
                  <c:v>0.0279291264541773</c:v>
                </c:pt>
                <c:pt idx="1">
                  <c:v>0.0433026921595763</c:v>
                </c:pt>
                <c:pt idx="2">
                  <c:v>0.0714926123800888</c:v>
                </c:pt>
                <c:pt idx="3">
                  <c:v>0.117584216703636</c:v>
                </c:pt>
                <c:pt idx="4">
                  <c:v>0.192438304529411</c:v>
                </c:pt>
                <c:pt idx="5">
                  <c:v>0.292647127427586</c:v>
                </c:pt>
                <c:pt idx="6">
                  <c:v>0.12747161625279</c:v>
                </c:pt>
                <c:pt idx="7">
                  <c:v>0.0591828780404088</c:v>
                </c:pt>
                <c:pt idx="8">
                  <c:v>0.0450243549540199</c:v>
                </c:pt>
                <c:pt idx="9">
                  <c:v>0.0229270221720607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645112"/>
        <c:axId val="-2071648072"/>
      </c:scatterChart>
      <c:valAx>
        <c:axId val="-207164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648072"/>
        <c:crosses val="autoZero"/>
        <c:crossBetween val="midCat"/>
      </c:valAx>
      <c:valAx>
        <c:axId val="-207164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645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Mixed R0</c:v>
          </c:tx>
          <c:xVal>
            <c:numRef>
              <c:f>Daubechies_4!$C$53:$C$62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Daubechies_4!$J$53:$J$62</c:f>
              <c:numCache>
                <c:formatCode>General</c:formatCode>
                <c:ptCount val="10"/>
                <c:pt idx="0">
                  <c:v>0.0486037520580762</c:v>
                </c:pt>
                <c:pt idx="1">
                  <c:v>0.054903756068217</c:v>
                </c:pt>
                <c:pt idx="2">
                  <c:v>0.0966898415011547</c:v>
                </c:pt>
                <c:pt idx="3">
                  <c:v>0.149193579233944</c:v>
                </c:pt>
                <c:pt idx="4">
                  <c:v>0.223979745757052</c:v>
                </c:pt>
                <c:pt idx="5">
                  <c:v>0.218634008091947</c:v>
                </c:pt>
                <c:pt idx="6">
                  <c:v>0.108906194531644</c:v>
                </c:pt>
                <c:pt idx="7">
                  <c:v>0.0583117982602158</c:v>
                </c:pt>
                <c:pt idx="8">
                  <c:v>0.0247907873224198</c:v>
                </c:pt>
                <c:pt idx="9">
                  <c:v>0.0159864749402123</c:v>
                </c:pt>
              </c:numCache>
            </c:numRef>
          </c:yVal>
          <c:smooth val="1"/>
        </c:ser>
        <c:ser>
          <c:idx val="0"/>
          <c:order val="1"/>
          <c:tx>
            <c:v>Homog. R0</c:v>
          </c:tx>
          <c:xVal>
            <c:numRef>
              <c:f>Daubechies_4!$C$4:$C$13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Daubechies_4!$O$4:$O$13</c:f>
              <c:numCache>
                <c:formatCode>General</c:formatCode>
                <c:ptCount val="10"/>
                <c:pt idx="0">
                  <c:v>0.0693710664236242</c:v>
                </c:pt>
                <c:pt idx="1">
                  <c:v>0.0858299465589274</c:v>
                </c:pt>
                <c:pt idx="2">
                  <c:v>0.142338972188118</c:v>
                </c:pt>
                <c:pt idx="3">
                  <c:v>0.200903551844064</c:v>
                </c:pt>
                <c:pt idx="4">
                  <c:v>0.241091043303277</c:v>
                </c:pt>
                <c:pt idx="5">
                  <c:v>0.242465238188876</c:v>
                </c:pt>
                <c:pt idx="6">
                  <c:v>0.112409540763013</c:v>
                </c:pt>
                <c:pt idx="7">
                  <c:v>0.051686068239048</c:v>
                </c:pt>
                <c:pt idx="8">
                  <c:v>0.03246379342304</c:v>
                </c:pt>
                <c:pt idx="9">
                  <c:v>0.0214408722448897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699096"/>
        <c:axId val="-2071702088"/>
      </c:scatterChart>
      <c:valAx>
        <c:axId val="-207169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702088"/>
        <c:crosses val="autoZero"/>
        <c:crossBetween val="midCat"/>
      </c:valAx>
      <c:valAx>
        <c:axId val="-207170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699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400049</xdr:colOff>
      <xdr:row>117</xdr:row>
      <xdr:rowOff>47624</xdr:rowOff>
    </xdr:from>
    <xdr:to>
      <xdr:col>16</xdr:col>
      <xdr:colOff>76200</xdr:colOff>
      <xdr:row>131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482600</xdr:colOff>
      <xdr:row>3</xdr:row>
      <xdr:rowOff>38100</xdr:rowOff>
    </xdr:from>
    <xdr:to>
      <xdr:col>30</xdr:col>
      <xdr:colOff>219075</xdr:colOff>
      <xdr:row>17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6351</xdr:colOff>
      <xdr:row>20</xdr:row>
      <xdr:rowOff>104774</xdr:rowOff>
    </xdr:from>
    <xdr:to>
      <xdr:col>27</xdr:col>
      <xdr:colOff>336551</xdr:colOff>
      <xdr:row>27</xdr:row>
      <xdr:rowOff>69849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339725</xdr:colOff>
      <xdr:row>16</xdr:row>
      <xdr:rowOff>6350</xdr:rowOff>
    </xdr:from>
    <xdr:to>
      <xdr:col>23</xdr:col>
      <xdr:colOff>133350</xdr:colOff>
      <xdr:row>27</xdr:row>
      <xdr:rowOff>82550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257175</xdr:colOff>
      <xdr:row>1</xdr:row>
      <xdr:rowOff>66675</xdr:rowOff>
    </xdr:from>
    <xdr:to>
      <xdr:col>23</xdr:col>
      <xdr:colOff>152400</xdr:colOff>
      <xdr:row>12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552450</xdr:colOff>
      <xdr:row>19</xdr:row>
      <xdr:rowOff>88901</xdr:rowOff>
    </xdr:from>
    <xdr:to>
      <xdr:col>32</xdr:col>
      <xdr:colOff>523875</xdr:colOff>
      <xdr:row>30</xdr:row>
      <xdr:rowOff>22227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466725</xdr:colOff>
      <xdr:row>131</xdr:row>
      <xdr:rowOff>95250</xdr:rowOff>
    </xdr:from>
    <xdr:to>
      <xdr:col>20</xdr:col>
      <xdr:colOff>142876</xdr:colOff>
      <xdr:row>145</xdr:row>
      <xdr:rowOff>57151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538162</xdr:colOff>
      <xdr:row>36</xdr:row>
      <xdr:rowOff>104775</xdr:rowOff>
    </xdr:from>
    <xdr:to>
      <xdr:col>19</xdr:col>
      <xdr:colOff>447675</xdr:colOff>
      <xdr:row>43</xdr:row>
      <xdr:rowOff>185737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7</xdr:row>
      <xdr:rowOff>123825</xdr:rowOff>
    </xdr:from>
    <xdr:to>
      <xdr:col>8</xdr:col>
      <xdr:colOff>581025</xdr:colOff>
      <xdr:row>18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11</xdr:row>
      <xdr:rowOff>66675</xdr:rowOff>
    </xdr:from>
    <xdr:to>
      <xdr:col>14</xdr:col>
      <xdr:colOff>447675</xdr:colOff>
      <xdr:row>22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15</xdr:row>
      <xdr:rowOff>76200</xdr:rowOff>
    </xdr:from>
    <xdr:to>
      <xdr:col>20</xdr:col>
      <xdr:colOff>361950</xdr:colOff>
      <xdr:row>26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24</xdr:row>
      <xdr:rowOff>161925</xdr:rowOff>
    </xdr:from>
    <xdr:to>
      <xdr:col>13</xdr:col>
      <xdr:colOff>600075</xdr:colOff>
      <xdr:row>35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5</xdr:row>
      <xdr:rowOff>38100</xdr:rowOff>
    </xdr:from>
    <xdr:to>
      <xdr:col>17</xdr:col>
      <xdr:colOff>161925</xdr:colOff>
      <xdr:row>19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14</xdr:row>
      <xdr:rowOff>76199</xdr:rowOff>
    </xdr:from>
    <xdr:to>
      <xdr:col>21</xdr:col>
      <xdr:colOff>304800</xdr:colOff>
      <xdr:row>28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214312</xdr:colOff>
      <xdr:row>53</xdr:row>
      <xdr:rowOff>176212</xdr:rowOff>
    </xdr:from>
    <xdr:to>
      <xdr:col>18</xdr:col>
      <xdr:colOff>519112</xdr:colOff>
      <xdr:row>68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180"/>
  <sheetViews>
    <sheetView tabSelected="1" topLeftCell="A71" workbookViewId="0">
      <pane ySplit="8660" topLeftCell="A88" activePane="bottomLeft"/>
      <selection activeCell="J76" sqref="J76:J85"/>
      <selection pane="bottomLeft" activeCell="J100" sqref="J100:J109"/>
    </sheetView>
  </sheetViews>
  <sheetFormatPr baseColWidth="10" defaultColWidth="8.83203125" defaultRowHeight="14" x14ac:dyDescent="0"/>
  <cols>
    <col min="1" max="1" width="11.1640625" bestFit="1" customWidth="1"/>
    <col min="3" max="3" width="11.5" bestFit="1" customWidth="1"/>
    <col min="12" max="12" width="8.83203125" style="5"/>
    <col min="13" max="14" width="8.83203125" style="3"/>
  </cols>
  <sheetData>
    <row r="1" spans="1:18">
      <c r="A1" t="s">
        <v>0</v>
      </c>
    </row>
    <row r="2" spans="1:18">
      <c r="A2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K2" t="s">
        <v>19</v>
      </c>
      <c r="L2" s="5" t="s">
        <v>20</v>
      </c>
      <c r="M2" s="3" t="s">
        <v>21</v>
      </c>
      <c r="N2" s="3" t="s">
        <v>22</v>
      </c>
      <c r="O2" t="s">
        <v>23</v>
      </c>
      <c r="P2" t="s">
        <v>24</v>
      </c>
      <c r="Q2" t="s">
        <v>25</v>
      </c>
      <c r="R2" t="s">
        <v>26</v>
      </c>
    </row>
    <row r="3" spans="1:18">
      <c r="C3" s="1">
        <v>1</v>
      </c>
      <c r="D3" s="2">
        <v>1519.67441296113</v>
      </c>
      <c r="E3" s="2">
        <v>120.37494465935799</v>
      </c>
      <c r="F3" s="2">
        <v>121.39888611270401</v>
      </c>
      <c r="G3" s="2">
        <v>70.171076035604003</v>
      </c>
      <c r="H3" s="3">
        <f>E3+F3+G3</f>
        <v>311.94490680766603</v>
      </c>
      <c r="I3">
        <f>H3/D3</f>
        <v>0.20527088180673667</v>
      </c>
      <c r="J3">
        <f>I3/1.948735</f>
        <v>0.10533545187351623</v>
      </c>
      <c r="K3">
        <f>0.3*J3</f>
        <v>3.160063556205487E-2</v>
      </c>
      <c r="L3" s="5">
        <f>0.1*J3</f>
        <v>1.0533545187351624E-2</v>
      </c>
      <c r="M3" s="3">
        <f>0.2*J3</f>
        <v>2.1067090374703248E-2</v>
      </c>
      <c r="N3" s="3">
        <f>0.4*J3</f>
        <v>4.2134180749406495E-2</v>
      </c>
      <c r="O3">
        <f>K3+K15+K27+K39</f>
        <v>6.0787695425323862E-2</v>
      </c>
      <c r="P3" s="8">
        <f>L3+L15+L27+L39</f>
        <v>4.0541942640282061E-2</v>
      </c>
      <c r="Q3" s="3">
        <f>M3+M15+M27+M39</f>
        <v>4.5913793324503557E-2</v>
      </c>
      <c r="R3" s="3">
        <f>N3+N15+N27+N39</f>
        <v>6.6105698138046926E-2</v>
      </c>
    </row>
    <row r="4" spans="1:18">
      <c r="C4" s="1">
        <v>2</v>
      </c>
      <c r="D4" s="2">
        <v>1513.4935606014999</v>
      </c>
      <c r="E4" s="2">
        <v>178.410056519752</v>
      </c>
      <c r="F4" s="2">
        <v>182.27033918881901</v>
      </c>
      <c r="G4" s="2">
        <v>91.071493522455</v>
      </c>
      <c r="H4" s="3">
        <f t="shared" ref="H4:H12" si="0">E4+F4+G4</f>
        <v>451.75188923102604</v>
      </c>
      <c r="I4" s="3">
        <f t="shared" ref="I4:I12" si="1">H4/D4</f>
        <v>0.29848286176486183</v>
      </c>
      <c r="J4" s="3">
        <f t="shared" ref="J4:J13" si="2">I4/1.948735</f>
        <v>0.15316749674268784</v>
      </c>
      <c r="K4" s="3">
        <f t="shared" ref="K4:K12" si="3">0.3*J4</f>
        <v>4.5950249022806353E-2</v>
      </c>
      <c r="L4" s="5">
        <f t="shared" ref="L4:L12" si="4">0.1*J4</f>
        <v>1.5316749674268784E-2</v>
      </c>
      <c r="M4" s="3">
        <f t="shared" ref="M4:M12" si="5">0.2*J4</f>
        <v>3.0633499348537568E-2</v>
      </c>
      <c r="N4" s="3">
        <f t="shared" ref="N4:N12" si="6">0.4*J4</f>
        <v>6.1266998697075137E-2</v>
      </c>
      <c r="O4" s="3">
        <f t="shared" ref="O4:O12" si="7">K4+K16+K28+K40</f>
        <v>9.0950138662402924E-2</v>
      </c>
      <c r="P4" s="8">
        <f t="shared" ref="P4:R4" si="8">L4+L16+L28+L40</f>
        <v>6.1761819695210343E-2</v>
      </c>
      <c r="Q4" s="3">
        <f t="shared" si="8"/>
        <v>6.9172782256580412E-2</v>
      </c>
      <c r="R4" s="3">
        <f t="shared" si="8"/>
        <v>9.8232456710396709E-2</v>
      </c>
    </row>
    <row r="5" spans="1:18">
      <c r="C5" s="1">
        <v>3</v>
      </c>
      <c r="D5" s="2">
        <v>1506.6822449244701</v>
      </c>
      <c r="E5" s="2">
        <v>239.49844492860399</v>
      </c>
      <c r="F5" s="2">
        <v>257.12358921859101</v>
      </c>
      <c r="G5" s="2">
        <v>160.66584473687999</v>
      </c>
      <c r="H5" s="3">
        <f t="shared" si="0"/>
        <v>657.28787888407498</v>
      </c>
      <c r="I5" s="3">
        <f t="shared" si="1"/>
        <v>0.43624850634449786</v>
      </c>
      <c r="J5" s="3">
        <f t="shared" si="2"/>
        <v>0.22386240630177928</v>
      </c>
      <c r="K5" s="3">
        <f t="shared" si="3"/>
        <v>6.7158721890533776E-2</v>
      </c>
      <c r="L5" s="5">
        <f t="shared" si="4"/>
        <v>2.2386240630177929E-2</v>
      </c>
      <c r="M5" s="3">
        <f t="shared" si="5"/>
        <v>4.4772481260355858E-2</v>
      </c>
      <c r="N5" s="3">
        <f t="shared" si="6"/>
        <v>8.9544962520711716E-2</v>
      </c>
      <c r="O5" s="3">
        <f t="shared" si="7"/>
        <v>0.14564663508476788</v>
      </c>
      <c r="P5" s="8">
        <f t="shared" ref="P5:R5" si="9">L5+L17+L29+L41</f>
        <v>0.10185666791516096</v>
      </c>
      <c r="Q5" s="3">
        <f t="shared" si="9"/>
        <v>0.11066202658439987</v>
      </c>
      <c r="R5" s="3">
        <f t="shared" si="9"/>
        <v>0.15354645987518967</v>
      </c>
    </row>
    <row r="6" spans="1:18">
      <c r="C6" s="1">
        <v>4</v>
      </c>
      <c r="D6" s="2">
        <v>1504.9700695910101</v>
      </c>
      <c r="E6" s="2">
        <v>202.310973557864</v>
      </c>
      <c r="F6" s="2">
        <v>208.569482067123</v>
      </c>
      <c r="G6" s="2">
        <v>253.37642609584</v>
      </c>
      <c r="H6" s="3">
        <f t="shared" si="0"/>
        <v>664.25688172082698</v>
      </c>
      <c r="I6" s="3">
        <f t="shared" si="1"/>
        <v>0.44137547659093651</v>
      </c>
      <c r="J6" s="3">
        <f t="shared" si="2"/>
        <v>0.22649332853925058</v>
      </c>
      <c r="K6" s="3">
        <f t="shared" si="3"/>
        <v>6.7947998561775177E-2</v>
      </c>
      <c r="L6" s="5">
        <f t="shared" si="4"/>
        <v>2.264933285392506E-2</v>
      </c>
      <c r="M6" s="3">
        <f t="shared" si="5"/>
        <v>4.5298665707850121E-2</v>
      </c>
      <c r="N6" s="3">
        <f t="shared" si="6"/>
        <v>9.0597331415700241E-2</v>
      </c>
      <c r="O6" s="3">
        <f t="shared" si="7"/>
        <v>0.19530502144580883</v>
      </c>
      <c r="P6" s="8">
        <f t="shared" ref="P6:R6" si="10">L6+L18+L30+L42</f>
        <v>0.15265629897604657</v>
      </c>
      <c r="Q6" s="3">
        <f t="shared" si="10"/>
        <v>0.15352804398156444</v>
      </c>
      <c r="R6" s="3">
        <f t="shared" si="10"/>
        <v>0.19451963095822203</v>
      </c>
    </row>
    <row r="7" spans="1:18">
      <c r="C7" s="1">
        <v>5</v>
      </c>
      <c r="D7" s="2">
        <v>1504.2296159738401</v>
      </c>
      <c r="E7" s="2">
        <v>99.407099292642002</v>
      </c>
      <c r="F7" s="2">
        <v>92.6607418337246</v>
      </c>
      <c r="G7" s="2">
        <v>99.4874516842102</v>
      </c>
      <c r="H7" s="3">
        <f t="shared" si="0"/>
        <v>291.55529281057682</v>
      </c>
      <c r="I7" s="3">
        <f t="shared" si="1"/>
        <v>0.1938236621021609</v>
      </c>
      <c r="J7" s="3">
        <f t="shared" si="2"/>
        <v>9.9461272108398988E-2</v>
      </c>
      <c r="K7" s="3">
        <f t="shared" si="3"/>
        <v>2.9838381632519693E-2</v>
      </c>
      <c r="L7" s="5">
        <f t="shared" si="4"/>
        <v>9.9461272108399001E-3</v>
      </c>
      <c r="M7" s="3">
        <f t="shared" si="5"/>
        <v>1.98922544216798E-2</v>
      </c>
      <c r="N7" s="3">
        <f t="shared" si="6"/>
        <v>3.9784508843359601E-2</v>
      </c>
      <c r="O7" s="3">
        <f t="shared" si="7"/>
        <v>0.19706200801743046</v>
      </c>
      <c r="P7" s="8">
        <f t="shared" ref="P7:R7" si="11">L7+L19+L31+L43</f>
        <v>0.20285724769207447</v>
      </c>
      <c r="Q7" s="3">
        <f t="shared" si="11"/>
        <v>0.18802402099459498</v>
      </c>
      <c r="R7" s="3">
        <f t="shared" si="11"/>
        <v>0.17877054152234767</v>
      </c>
    </row>
    <row r="8" spans="1:18">
      <c r="C8" s="1">
        <v>6</v>
      </c>
      <c r="D8" s="2">
        <v>1503.47191706434</v>
      </c>
      <c r="E8" s="2">
        <v>75.071494461011994</v>
      </c>
      <c r="F8" s="2">
        <v>70.459484268028703</v>
      </c>
      <c r="G8" s="2">
        <v>58.000556230525298</v>
      </c>
      <c r="H8" s="3">
        <f t="shared" si="0"/>
        <v>203.53153495956599</v>
      </c>
      <c r="I8" s="3">
        <f t="shared" si="1"/>
        <v>0.13537435096026207</v>
      </c>
      <c r="J8" s="3">
        <f t="shared" si="2"/>
        <v>6.9467809096804875E-2</v>
      </c>
      <c r="K8" s="3">
        <f t="shared" si="3"/>
        <v>2.084034272904146E-2</v>
      </c>
      <c r="L8" s="5">
        <f t="shared" si="4"/>
        <v>6.9467809096804877E-3</v>
      </c>
      <c r="M8" s="3">
        <f t="shared" si="5"/>
        <v>1.3893561819360975E-2</v>
      </c>
      <c r="N8" s="3">
        <f t="shared" si="6"/>
        <v>2.7787123638721951E-2</v>
      </c>
      <c r="O8" s="3">
        <f t="shared" si="7"/>
        <v>0.146377333162405</v>
      </c>
      <c r="P8" s="8">
        <f t="shared" ref="P8:R8" si="12">L8+L20+L32+L44</f>
        <v>0.22787044116222993</v>
      </c>
      <c r="Q8" s="3">
        <f t="shared" si="12"/>
        <v>0.22328094273365984</v>
      </c>
      <c r="R8" s="3">
        <f t="shared" si="12"/>
        <v>0.14458858978313985</v>
      </c>
    </row>
    <row r="9" spans="1:18">
      <c r="C9" s="1">
        <v>7</v>
      </c>
      <c r="D9" s="2">
        <v>1502.58690158276</v>
      </c>
      <c r="E9" s="2">
        <v>45.283363362147398</v>
      </c>
      <c r="F9" s="2">
        <v>59.027214123122199</v>
      </c>
      <c r="G9" s="2">
        <v>52.062432441823702</v>
      </c>
      <c r="H9" s="3">
        <f t="shared" si="0"/>
        <v>156.37300992709328</v>
      </c>
      <c r="I9" s="3">
        <f t="shared" si="1"/>
        <v>0.1040691954404612</v>
      </c>
      <c r="J9" s="3">
        <f t="shared" si="2"/>
        <v>5.3403461958891896E-2</v>
      </c>
      <c r="K9" s="3">
        <f t="shared" si="3"/>
        <v>1.6021038587667569E-2</v>
      </c>
      <c r="L9" s="5">
        <f t="shared" si="4"/>
        <v>5.3403461958891896E-3</v>
      </c>
      <c r="M9" s="3">
        <f t="shared" si="5"/>
        <v>1.0680692391778379E-2</v>
      </c>
      <c r="N9" s="3">
        <f t="shared" si="6"/>
        <v>2.1361384783556758E-2</v>
      </c>
      <c r="O9" s="3">
        <f t="shared" si="7"/>
        <v>7.2960890977880888E-2</v>
      </c>
      <c r="P9" s="8">
        <f t="shared" ref="P9:R9" si="13">L9+L21+L33+L45</f>
        <v>0.10104321926506134</v>
      </c>
      <c r="Q9" s="3">
        <f t="shared" si="13"/>
        <v>9.9551642033629831E-2</v>
      </c>
      <c r="R9" s="3">
        <f t="shared" si="13"/>
        <v>7.4345755811418168E-2</v>
      </c>
    </row>
    <row r="10" spans="1:18">
      <c r="C10" s="2">
        <v>8</v>
      </c>
      <c r="D10" s="2">
        <v>1501.8998883693901</v>
      </c>
      <c r="E10" s="2">
        <v>50.164517912543801</v>
      </c>
      <c r="F10" s="2">
        <v>44.1148412522003</v>
      </c>
      <c r="G10" s="2">
        <v>24.825279449575799</v>
      </c>
      <c r="H10" s="3">
        <f t="shared" si="0"/>
        <v>119.10463861431991</v>
      </c>
      <c r="I10" s="3">
        <f t="shared" si="1"/>
        <v>7.9302648290114464E-2</v>
      </c>
      <c r="J10" s="3">
        <f t="shared" si="2"/>
        <v>4.0694423967401652E-2</v>
      </c>
      <c r="K10" s="3">
        <f t="shared" si="3"/>
        <v>1.2208327190220495E-2</v>
      </c>
      <c r="L10" s="5">
        <f t="shared" si="4"/>
        <v>4.0694423967401654E-3</v>
      </c>
      <c r="M10" s="3">
        <f t="shared" si="5"/>
        <v>8.1388847934803308E-3</v>
      </c>
      <c r="N10" s="3">
        <f t="shared" si="6"/>
        <v>1.6277769586960662E-2</v>
      </c>
      <c r="O10" s="3">
        <f t="shared" si="7"/>
        <v>4.5410993369688665E-2</v>
      </c>
      <c r="P10" s="8">
        <f t="shared" ref="P10:R10" si="14">L10+L22+L34+L46</f>
        <v>5.1899608499542962E-2</v>
      </c>
      <c r="Q10" s="3">
        <f t="shared" si="14"/>
        <v>5.1115787772579635E-2</v>
      </c>
      <c r="R10" s="3">
        <f t="shared" si="14"/>
        <v>4.5948922551881488E-2</v>
      </c>
    </row>
    <row r="11" spans="1:18">
      <c r="C11" s="2">
        <v>9</v>
      </c>
      <c r="D11" s="2">
        <v>1501.74088807062</v>
      </c>
      <c r="E11" s="2">
        <v>27.2028655311988</v>
      </c>
      <c r="F11" s="2">
        <v>8.9612005026822796</v>
      </c>
      <c r="G11" s="2">
        <v>16.374792896614402</v>
      </c>
      <c r="H11" s="3">
        <f t="shared" si="0"/>
        <v>52.538858930495479</v>
      </c>
      <c r="I11" s="3">
        <f t="shared" si="1"/>
        <v>3.4985302290061117E-2</v>
      </c>
      <c r="J11" s="3">
        <f t="shared" si="2"/>
        <v>1.7952826982663685E-2</v>
      </c>
      <c r="K11" s="3">
        <f t="shared" si="3"/>
        <v>5.3858480947991056E-3</v>
      </c>
      <c r="L11" s="5">
        <f t="shared" si="4"/>
        <v>1.7952826982663686E-3</v>
      </c>
      <c r="M11" s="3">
        <f t="shared" si="5"/>
        <v>3.5905653965327372E-3</v>
      </c>
      <c r="N11" s="3">
        <f t="shared" si="6"/>
        <v>7.1811307930654744E-3</v>
      </c>
      <c r="O11" s="3">
        <f t="shared" si="7"/>
        <v>3.055864264104019E-2</v>
      </c>
      <c r="P11" s="8">
        <f t="shared" ref="P11:R11" si="15">L11+L23+L35+L47</f>
        <v>4.0827773652220248E-2</v>
      </c>
      <c r="Q11" s="3">
        <f t="shared" si="15"/>
        <v>4.0968708177569632E-2</v>
      </c>
      <c r="R11" s="3">
        <f t="shared" si="15"/>
        <v>2.9016878710267185E-2</v>
      </c>
    </row>
    <row r="12" spans="1:18">
      <c r="C12" s="2">
        <v>10</v>
      </c>
      <c r="D12" s="2">
        <v>1501.689453125</v>
      </c>
      <c r="E12" s="2">
        <v>11.4355468749997</v>
      </c>
      <c r="F12" s="2">
        <v>4.9707031250000497</v>
      </c>
      <c r="G12" s="2">
        <v>13.330078125</v>
      </c>
      <c r="H12" s="3">
        <f t="shared" si="0"/>
        <v>29.736328124999751</v>
      </c>
      <c r="I12" s="3">
        <f t="shared" si="1"/>
        <v>1.9801915810967949E-2</v>
      </c>
      <c r="J12" s="3">
        <f t="shared" si="2"/>
        <v>1.0161420516882977E-2</v>
      </c>
      <c r="K12" s="3">
        <f t="shared" si="3"/>
        <v>3.0484261550648927E-3</v>
      </c>
      <c r="L12" s="5">
        <f t="shared" si="4"/>
        <v>1.0161420516882978E-3</v>
      </c>
      <c r="M12" s="3">
        <f t="shared" si="5"/>
        <v>2.0322841033765956E-3</v>
      </c>
      <c r="N12" s="3">
        <f t="shared" si="6"/>
        <v>4.0645682067531911E-3</v>
      </c>
      <c r="O12" s="3">
        <f t="shared" si="7"/>
        <v>1.4940579802226236E-2</v>
      </c>
      <c r="P12" s="8">
        <f t="shared" ref="P12:R12" si="16">L12+L24+L36+L48</f>
        <v>1.8684961065816685E-2</v>
      </c>
      <c r="Q12" s="3">
        <f t="shared" si="16"/>
        <v>1.778225136555495E-2</v>
      </c>
      <c r="R12" s="3">
        <f t="shared" si="16"/>
        <v>1.4924990106050168E-2</v>
      </c>
    </row>
    <row r="13" spans="1:18">
      <c r="I13">
        <f>SUM(I3:I12)</f>
        <v>1.9487348014010604</v>
      </c>
      <c r="J13" s="3">
        <f t="shared" si="2"/>
        <v>0.99999989808827794</v>
      </c>
      <c r="K13" s="3"/>
    </row>
    <row r="14" spans="1:18">
      <c r="A14" s="3" t="s">
        <v>9</v>
      </c>
      <c r="B14" s="3"/>
      <c r="C14" s="3" t="s">
        <v>2</v>
      </c>
      <c r="J14" s="3"/>
    </row>
    <row r="15" spans="1:18">
      <c r="A15" s="3"/>
      <c r="B15" s="3"/>
      <c r="C15" s="3">
        <v>1</v>
      </c>
      <c r="D15" s="3">
        <v>1742.5488656371799</v>
      </c>
      <c r="E15" s="3">
        <v>96.290619061688105</v>
      </c>
      <c r="F15" s="3">
        <v>96.721626304098194</v>
      </c>
      <c r="G15" s="3">
        <v>51.376105547659201</v>
      </c>
      <c r="H15" s="3">
        <f>E15+F15+G15</f>
        <v>244.38835091344549</v>
      </c>
      <c r="I15" s="3">
        <f>H15/D15</f>
        <v>0.1402476313478202</v>
      </c>
      <c r="J15">
        <f>I15/2.702986</f>
        <v>5.188618488879343E-2</v>
      </c>
      <c r="K15" s="3">
        <f>0.4*J15</f>
        <v>2.0754473955517373E-2</v>
      </c>
      <c r="L15" s="5">
        <f>0.2*J15</f>
        <v>1.0377236977758686E-2</v>
      </c>
      <c r="M15" s="3">
        <f>0.1*J15</f>
        <v>5.1886184888793431E-3</v>
      </c>
      <c r="N15" s="3">
        <f>0.3*J15</f>
        <v>1.5565855466638029E-2</v>
      </c>
    </row>
    <row r="16" spans="1:18">
      <c r="A16" s="3"/>
      <c r="B16" s="3"/>
      <c r="C16" s="3">
        <v>2</v>
      </c>
      <c r="D16" s="3">
        <v>1737.3716469332701</v>
      </c>
      <c r="E16" s="3">
        <v>157.18153758192199</v>
      </c>
      <c r="F16" s="3">
        <v>150.84414945105601</v>
      </c>
      <c r="G16" s="3">
        <v>66.257920767675998</v>
      </c>
      <c r="H16" s="3">
        <f t="shared" ref="H16:H24" si="17">E16+F16+G16</f>
        <v>374.28360780065401</v>
      </c>
      <c r="I16" s="3">
        <f t="shared" ref="I16:I24" si="18">H16/D16</f>
        <v>0.21543094044462077</v>
      </c>
      <c r="J16" s="3">
        <f t="shared" ref="J16:J24" si="19">I16/2.702986</f>
        <v>7.9701093695868475E-2</v>
      </c>
      <c r="K16" s="3">
        <f t="shared" ref="K16:K24" si="20">0.4*J16</f>
        <v>3.1880437478347394E-2</v>
      </c>
      <c r="L16" s="5">
        <f t="shared" ref="L16:L24" si="21">0.2*J16</f>
        <v>1.5940218739173697E-2</v>
      </c>
      <c r="M16" s="3">
        <f t="shared" ref="M16:M24" si="22">0.1*J16</f>
        <v>7.9701093695868485E-3</v>
      </c>
      <c r="N16" s="3">
        <f t="shared" ref="N16:N24" si="23">0.3*J16</f>
        <v>2.391032810876054E-2</v>
      </c>
    </row>
    <row r="17" spans="1:14">
      <c r="A17" s="3"/>
      <c r="B17" s="3"/>
      <c r="C17" s="3">
        <v>3</v>
      </c>
      <c r="D17" s="3">
        <v>1724.4071630923099</v>
      </c>
      <c r="E17" s="3">
        <v>280.49869918575598</v>
      </c>
      <c r="F17" s="3">
        <v>264.04435405551601</v>
      </c>
      <c r="G17" s="3">
        <v>109.572117116125</v>
      </c>
      <c r="H17" s="3">
        <f t="shared" si="17"/>
        <v>654.11517035739701</v>
      </c>
      <c r="I17" s="3">
        <f t="shared" si="18"/>
        <v>0.37932756506554904</v>
      </c>
      <c r="J17" s="3">
        <f t="shared" si="19"/>
        <v>0.14033648900347578</v>
      </c>
      <c r="K17" s="3">
        <f t="shared" si="20"/>
        <v>5.6134595601390315E-2</v>
      </c>
      <c r="L17" s="5">
        <f t="shared" si="21"/>
        <v>2.8067297800695157E-2</v>
      </c>
      <c r="M17" s="3">
        <f t="shared" si="22"/>
        <v>1.4033648900347579E-2</v>
      </c>
      <c r="N17" s="3">
        <f t="shared" si="23"/>
        <v>4.2100946701042731E-2</v>
      </c>
    </row>
    <row r="18" spans="1:14">
      <c r="A18" s="3"/>
      <c r="B18" s="3"/>
      <c r="C18" s="3">
        <v>4</v>
      </c>
      <c r="D18" s="3">
        <v>1705.6182636614301</v>
      </c>
      <c r="E18" s="3">
        <v>407.93845133761198</v>
      </c>
      <c r="F18" s="3">
        <v>399.57380925191097</v>
      </c>
      <c r="G18" s="3">
        <v>234.69080557628001</v>
      </c>
      <c r="H18" s="3">
        <f t="shared" si="17"/>
        <v>1042.203066165803</v>
      </c>
      <c r="I18" s="3">
        <f t="shared" si="18"/>
        <v>0.61104122086997259</v>
      </c>
      <c r="J18" s="3">
        <f t="shared" si="19"/>
        <v>0.22606155594959521</v>
      </c>
      <c r="K18" s="3">
        <f t="shared" si="20"/>
        <v>9.0424622379838088E-2</v>
      </c>
      <c r="L18" s="5">
        <f t="shared" si="21"/>
        <v>4.5212311189919044E-2</v>
      </c>
      <c r="M18" s="3">
        <f t="shared" si="22"/>
        <v>2.2606155594959522E-2</v>
      </c>
      <c r="N18" s="3">
        <f t="shared" si="23"/>
        <v>6.7818466784878559E-2</v>
      </c>
    </row>
    <row r="19" spans="1:14">
      <c r="A19" s="3"/>
      <c r="B19" s="3"/>
      <c r="C19" s="3">
        <v>5</v>
      </c>
      <c r="D19" s="3">
        <v>1699.31554653579</v>
      </c>
      <c r="E19" s="3">
        <v>367.78379190534002</v>
      </c>
      <c r="F19" s="3">
        <v>358.693064839069</v>
      </c>
      <c r="G19" s="3">
        <v>491.11728932381601</v>
      </c>
      <c r="H19" s="3">
        <f t="shared" si="17"/>
        <v>1217.594146068225</v>
      </c>
      <c r="I19" s="3">
        <f t="shared" si="18"/>
        <v>0.7165203358201494</v>
      </c>
      <c r="J19" s="3">
        <f t="shared" si="19"/>
        <v>0.26508473807121063</v>
      </c>
      <c r="K19" s="3">
        <f t="shared" si="20"/>
        <v>0.10603389522848426</v>
      </c>
      <c r="L19" s="5">
        <f t="shared" si="21"/>
        <v>5.3016947614242131E-2</v>
      </c>
      <c r="M19" s="3">
        <f t="shared" si="22"/>
        <v>2.6508473807121066E-2</v>
      </c>
      <c r="N19" s="3">
        <f t="shared" si="23"/>
        <v>7.9525421421363193E-2</v>
      </c>
    </row>
    <row r="20" spans="1:14">
      <c r="A20" s="3"/>
      <c r="B20" s="3"/>
      <c r="C20" s="3">
        <v>6</v>
      </c>
      <c r="D20" s="3">
        <v>1697.78753287687</v>
      </c>
      <c r="E20" s="3">
        <v>141.65555051050299</v>
      </c>
      <c r="F20" s="3">
        <v>142.53878738853501</v>
      </c>
      <c r="G20" s="3">
        <v>180.951919934843</v>
      </c>
      <c r="H20" s="3">
        <f t="shared" si="17"/>
        <v>465.14625783388101</v>
      </c>
      <c r="I20" s="3">
        <f t="shared" si="18"/>
        <v>0.27397200699530355</v>
      </c>
      <c r="J20" s="3">
        <f t="shared" si="19"/>
        <v>0.10135901813598129</v>
      </c>
      <c r="K20" s="3">
        <f t="shared" si="20"/>
        <v>4.0543607254392516E-2</v>
      </c>
      <c r="L20" s="5">
        <f t="shared" si="21"/>
        <v>2.0271803627196258E-2</v>
      </c>
      <c r="M20" s="3">
        <f t="shared" si="22"/>
        <v>1.0135901813598129E-2</v>
      </c>
      <c r="N20" s="3">
        <f t="shared" si="23"/>
        <v>3.0407705440794387E-2</v>
      </c>
    </row>
    <row r="21" spans="1:14">
      <c r="A21" s="3"/>
      <c r="B21" s="3"/>
      <c r="C21" s="3">
        <v>7</v>
      </c>
      <c r="D21" s="3">
        <v>1696.46721053994</v>
      </c>
      <c r="E21" s="3">
        <v>85.077639026130697</v>
      </c>
      <c r="F21" s="3">
        <v>78.8900554040831</v>
      </c>
      <c r="G21" s="3">
        <v>83.361991632742502</v>
      </c>
      <c r="H21" s="3">
        <f t="shared" si="17"/>
        <v>247.32968606295628</v>
      </c>
      <c r="I21" s="3">
        <f t="shared" si="18"/>
        <v>0.14579102061409008</v>
      </c>
      <c r="J21" s="3">
        <f t="shared" si="19"/>
        <v>5.3937023948363062E-2</v>
      </c>
      <c r="K21" s="3">
        <f t="shared" si="20"/>
        <v>2.1574809579345225E-2</v>
      </c>
      <c r="L21" s="5">
        <f t="shared" si="21"/>
        <v>1.0787404789672612E-2</v>
      </c>
      <c r="M21" s="3">
        <f t="shared" si="22"/>
        <v>5.3937023948363062E-3</v>
      </c>
      <c r="N21" s="3">
        <f t="shared" si="23"/>
        <v>1.6181107184508919E-2</v>
      </c>
    </row>
    <row r="22" spans="1:14">
      <c r="A22" s="3"/>
      <c r="B22" s="3"/>
      <c r="C22" s="3">
        <v>8</v>
      </c>
      <c r="D22" s="3">
        <v>1695.62081827417</v>
      </c>
      <c r="E22" s="3">
        <v>63.3809724900525</v>
      </c>
      <c r="F22" s="3">
        <v>74.106927229190703</v>
      </c>
      <c r="G22" s="3">
        <v>54.659283844495803</v>
      </c>
      <c r="H22" s="3">
        <f t="shared" si="17"/>
        <v>192.14718356373902</v>
      </c>
      <c r="I22" s="3">
        <f t="shared" si="18"/>
        <v>0.11331966527711632</v>
      </c>
      <c r="J22" s="3">
        <f t="shared" si="19"/>
        <v>4.1923881691254161E-2</v>
      </c>
      <c r="K22" s="3">
        <f t="shared" si="20"/>
        <v>1.6769552676501664E-2</v>
      </c>
      <c r="L22" s="5">
        <f t="shared" si="21"/>
        <v>8.3847763382508319E-3</v>
      </c>
      <c r="M22" s="3">
        <f t="shared" si="22"/>
        <v>4.1923881691254159E-3</v>
      </c>
      <c r="N22" s="3">
        <f t="shared" si="23"/>
        <v>1.2577164507376249E-2</v>
      </c>
    </row>
    <row r="23" spans="1:14">
      <c r="A23" s="3"/>
      <c r="B23" s="3"/>
      <c r="C23" s="3">
        <v>9</v>
      </c>
      <c r="D23" s="3">
        <v>1695.30688276249</v>
      </c>
      <c r="E23" s="3">
        <v>37.652893101822301</v>
      </c>
      <c r="F23" s="3">
        <v>30.8516317119383</v>
      </c>
      <c r="G23" s="3">
        <v>45.8580825310679</v>
      </c>
      <c r="H23" s="3">
        <f t="shared" si="17"/>
        <v>114.36260734482849</v>
      </c>
      <c r="I23" s="3">
        <f t="shared" si="18"/>
        <v>6.7458351350804094E-2</v>
      </c>
      <c r="J23" s="3">
        <f t="shared" si="19"/>
        <v>2.4956974009781807E-2</v>
      </c>
      <c r="K23" s="3">
        <f t="shared" si="20"/>
        <v>9.9827896039127242E-3</v>
      </c>
      <c r="L23" s="5">
        <f t="shared" si="21"/>
        <v>4.9913948019563621E-3</v>
      </c>
      <c r="M23" s="3">
        <f t="shared" si="22"/>
        <v>2.4956974009781811E-3</v>
      </c>
      <c r="N23" s="3">
        <f t="shared" si="23"/>
        <v>7.4870922029345414E-3</v>
      </c>
    </row>
    <row r="24" spans="1:14">
      <c r="A24" s="3"/>
      <c r="B24" s="3"/>
      <c r="C24" s="3">
        <v>10</v>
      </c>
      <c r="D24" s="3">
        <v>1694.912109375</v>
      </c>
      <c r="E24" s="3">
        <v>18.779296875</v>
      </c>
      <c r="F24" s="3">
        <v>31.201171875000199</v>
      </c>
      <c r="G24" s="3">
        <v>17.607421875000099</v>
      </c>
      <c r="H24" s="3">
        <f t="shared" si="17"/>
        <v>67.587890625000298</v>
      </c>
      <c r="I24" s="3">
        <f t="shared" si="18"/>
        <v>3.9876929459146636E-2</v>
      </c>
      <c r="J24" s="3">
        <f t="shared" si="19"/>
        <v>1.4752917499072002E-2</v>
      </c>
      <c r="K24" s="3">
        <f t="shared" si="20"/>
        <v>5.901166999628801E-3</v>
      </c>
      <c r="L24" s="5">
        <f t="shared" si="21"/>
        <v>2.9505834998144005E-3</v>
      </c>
      <c r="M24" s="3">
        <f t="shared" si="22"/>
        <v>1.4752917499072002E-3</v>
      </c>
      <c r="N24" s="3">
        <f t="shared" si="23"/>
        <v>4.4258752497216003E-3</v>
      </c>
    </row>
    <row r="25" spans="1:14">
      <c r="I25">
        <f>SUM(I15:I24)</f>
        <v>2.7029856672445729</v>
      </c>
      <c r="J25" s="3">
        <f>SUM(J15:J24)</f>
        <v>0.99999987689339587</v>
      </c>
    </row>
    <row r="26" spans="1:14">
      <c r="A26" s="3" t="s">
        <v>10</v>
      </c>
      <c r="B26" s="3"/>
      <c r="C26" s="3" t="s">
        <v>2</v>
      </c>
    </row>
    <row r="27" spans="1:14">
      <c r="A27" s="3"/>
      <c r="B27" s="3"/>
      <c r="C27" s="3">
        <v>1</v>
      </c>
      <c r="D27" s="3">
        <v>1871.11388018499</v>
      </c>
      <c r="E27" s="3">
        <v>76.409695130881502</v>
      </c>
      <c r="F27" s="3">
        <v>78.076891698383207</v>
      </c>
      <c r="G27" s="3">
        <v>39.084140853479902</v>
      </c>
      <c r="H27" s="3">
        <f>E27+F27+G27</f>
        <v>193.5707276827446</v>
      </c>
      <c r="I27" s="3">
        <f>H27/D27</f>
        <v>0.10345213604187843</v>
      </c>
      <c r="J27">
        <f>I27/3.668728</f>
        <v>2.8198366311669446E-2</v>
      </c>
      <c r="K27">
        <f>0.2*J27</f>
        <v>5.6396732623338894E-3</v>
      </c>
      <c r="L27" s="5">
        <f>0.3*J27</f>
        <v>8.4595098935008328E-3</v>
      </c>
      <c r="M27" s="3">
        <f>0.4*J27</f>
        <v>1.1279346524667779E-2</v>
      </c>
      <c r="N27" s="3">
        <f>0.1*J27</f>
        <v>2.8198366311669447E-3</v>
      </c>
    </row>
    <row r="28" spans="1:14">
      <c r="A28" s="3"/>
      <c r="B28" s="3"/>
      <c r="C28" s="3">
        <v>2</v>
      </c>
      <c r="D28" s="3">
        <v>1866.72930538162</v>
      </c>
      <c r="E28" s="3">
        <v>125.555997733994</v>
      </c>
      <c r="F28" s="3">
        <v>124.998158176001</v>
      </c>
      <c r="G28" s="3">
        <v>50.410411027691097</v>
      </c>
      <c r="H28" s="3">
        <f t="shared" ref="H28:H36" si="24">E28+F28+G28</f>
        <v>300.96456693768613</v>
      </c>
      <c r="I28" s="3">
        <f t="shared" ref="I28:I36" si="25">H28/D28</f>
        <v>0.16122560784256784</v>
      </c>
      <c r="J28" s="3">
        <f t="shared" ref="J28:J36" si="26">I28/3.668728</f>
        <v>4.3945914726457737E-2</v>
      </c>
      <c r="K28" s="3">
        <f t="shared" ref="K28:K36" si="27">0.2*J28</f>
        <v>8.7891829452915477E-3</v>
      </c>
      <c r="L28" s="5">
        <f t="shared" ref="L28:L36" si="28">0.3*J28</f>
        <v>1.3183774417937321E-2</v>
      </c>
      <c r="M28" s="3">
        <f t="shared" ref="M28:M36" si="29">0.4*J28</f>
        <v>1.7578365890583095E-2</v>
      </c>
      <c r="N28" s="3">
        <f t="shared" ref="N28:N36" si="30">0.1*J28</f>
        <v>4.3945914726457739E-3</v>
      </c>
    </row>
    <row r="29" spans="1:14">
      <c r="A29" s="3"/>
      <c r="B29" s="3"/>
      <c r="C29" s="3">
        <v>3</v>
      </c>
      <c r="D29" s="3">
        <v>1853.79847334547</v>
      </c>
      <c r="E29" s="3">
        <v>209.76053693992301</v>
      </c>
      <c r="F29" s="3">
        <v>223.40798152820301</v>
      </c>
      <c r="G29" s="3">
        <v>83.851679328056903</v>
      </c>
      <c r="H29" s="3">
        <f t="shared" si="24"/>
        <v>517.02019779618297</v>
      </c>
      <c r="I29" s="3">
        <f t="shared" si="25"/>
        <v>0.27889773631280368</v>
      </c>
      <c r="J29" s="3">
        <f t="shared" si="26"/>
        <v>7.6020281774174497E-2</v>
      </c>
      <c r="K29" s="3">
        <f t="shared" si="27"/>
        <v>1.52040563548349E-2</v>
      </c>
      <c r="L29" s="5">
        <f t="shared" si="28"/>
        <v>2.2806084532252347E-2</v>
      </c>
      <c r="M29" s="3">
        <f t="shared" si="29"/>
        <v>3.04081127096698E-2</v>
      </c>
      <c r="N29" s="3">
        <f t="shared" si="30"/>
        <v>7.6020281774174499E-3</v>
      </c>
    </row>
    <row r="30" spans="1:14">
      <c r="A30" s="3"/>
      <c r="B30" s="3"/>
      <c r="C30" s="3">
        <v>4</v>
      </c>
      <c r="D30" s="3">
        <v>1826.4844545559499</v>
      </c>
      <c r="E30" s="3">
        <v>346.46564378137799</v>
      </c>
      <c r="F30" s="3">
        <v>348.30458044119899</v>
      </c>
      <c r="G30" s="3">
        <v>148.66816007169001</v>
      </c>
      <c r="H30" s="3">
        <f t="shared" si="24"/>
        <v>843.43838429426705</v>
      </c>
      <c r="I30" s="3">
        <f t="shared" si="25"/>
        <v>0.46178240509543322</v>
      </c>
      <c r="J30" s="3">
        <f t="shared" si="26"/>
        <v>0.12586989416915978</v>
      </c>
      <c r="K30" s="3">
        <f t="shared" si="27"/>
        <v>2.5173978833831958E-2</v>
      </c>
      <c r="L30" s="5">
        <f t="shared" si="28"/>
        <v>3.7760968250747935E-2</v>
      </c>
      <c r="M30" s="3">
        <f t="shared" si="29"/>
        <v>5.0347957667663916E-2</v>
      </c>
      <c r="N30" s="3">
        <f t="shared" si="30"/>
        <v>1.2586989416915979E-2</v>
      </c>
    </row>
    <row r="31" spans="1:14">
      <c r="A31" s="3"/>
      <c r="B31" s="3"/>
      <c r="C31" s="3">
        <v>5</v>
      </c>
      <c r="D31" s="3">
        <v>1775.0239039022099</v>
      </c>
      <c r="E31" s="3">
        <v>565.270802201582</v>
      </c>
      <c r="F31" s="3">
        <v>501.65264710863897</v>
      </c>
      <c r="G31" s="3">
        <v>298.851834335653</v>
      </c>
      <c r="H31" s="3">
        <f t="shared" si="24"/>
        <v>1365.775283645874</v>
      </c>
      <c r="I31" s="3">
        <f t="shared" si="25"/>
        <v>0.76944050198048353</v>
      </c>
      <c r="J31" s="3">
        <f t="shared" si="26"/>
        <v>0.20972950351742714</v>
      </c>
      <c r="K31" s="3">
        <f t="shared" si="27"/>
        <v>4.1945900703485431E-2</v>
      </c>
      <c r="L31" s="5">
        <f t="shared" si="28"/>
        <v>6.2918851055228139E-2</v>
      </c>
      <c r="M31" s="3">
        <f t="shared" si="29"/>
        <v>8.3891801406970862E-2</v>
      </c>
      <c r="N31" s="3">
        <f t="shared" si="30"/>
        <v>2.0972950351742715E-2</v>
      </c>
    </row>
    <row r="32" spans="1:14">
      <c r="A32" s="3"/>
      <c r="B32" s="3"/>
      <c r="C32" s="3">
        <v>6</v>
      </c>
      <c r="D32" s="3">
        <v>1756.65119152437</v>
      </c>
      <c r="E32" s="3">
        <v>612.21739502271498</v>
      </c>
      <c r="F32" s="3">
        <v>550.93690513480101</v>
      </c>
      <c r="G32" s="3">
        <v>632.61166052231397</v>
      </c>
      <c r="H32" s="3">
        <f t="shared" si="24"/>
        <v>1795.76596067983</v>
      </c>
      <c r="I32" s="3">
        <f t="shared" si="25"/>
        <v>1.0222666681605228</v>
      </c>
      <c r="J32" s="3">
        <f t="shared" si="26"/>
        <v>0.27864335218106184</v>
      </c>
      <c r="K32" s="3">
        <f t="shared" si="27"/>
        <v>5.5728670436212373E-2</v>
      </c>
      <c r="L32" s="5">
        <f t="shared" si="28"/>
        <v>8.3593005654318556E-2</v>
      </c>
      <c r="M32" s="3">
        <f t="shared" si="29"/>
        <v>0.11145734087242475</v>
      </c>
      <c r="N32" s="3">
        <f t="shared" si="30"/>
        <v>2.7864335218106186E-2</v>
      </c>
    </row>
    <row r="33" spans="1:14">
      <c r="A33" s="3"/>
      <c r="B33" s="3"/>
      <c r="C33" s="3">
        <v>7</v>
      </c>
      <c r="D33" s="3">
        <v>1752.29460608421</v>
      </c>
      <c r="E33" s="3">
        <v>162.137127706033</v>
      </c>
      <c r="F33" s="3">
        <v>226.64652737787199</v>
      </c>
      <c r="G33" s="3">
        <v>338.23333638704798</v>
      </c>
      <c r="H33" s="3">
        <f t="shared" si="24"/>
        <v>727.01699147095292</v>
      </c>
      <c r="I33" s="3">
        <f t="shared" si="25"/>
        <v>0.4148942700312202</v>
      </c>
      <c r="J33" s="3">
        <f t="shared" si="26"/>
        <v>0.11308940592794564</v>
      </c>
      <c r="K33" s="3">
        <f t="shared" si="27"/>
        <v>2.261788118558913E-2</v>
      </c>
      <c r="L33" s="5">
        <f t="shared" si="28"/>
        <v>3.3926821778383694E-2</v>
      </c>
      <c r="M33" s="3">
        <f t="shared" si="29"/>
        <v>4.5235762371178261E-2</v>
      </c>
      <c r="N33" s="3">
        <f t="shared" si="30"/>
        <v>1.1308940592794565E-2</v>
      </c>
    </row>
    <row r="34" spans="1:14">
      <c r="A34" s="3"/>
      <c r="B34" s="3"/>
      <c r="C34" s="3">
        <v>8</v>
      </c>
      <c r="D34" s="3">
        <v>1751.1120262985301</v>
      </c>
      <c r="E34" s="3">
        <v>72.668898628250901</v>
      </c>
      <c r="F34" s="3">
        <v>114.412361801081</v>
      </c>
      <c r="G34" s="3">
        <v>150.673537646993</v>
      </c>
      <c r="H34" s="3">
        <f t="shared" si="24"/>
        <v>337.7547980763249</v>
      </c>
      <c r="I34" s="3">
        <f t="shared" si="25"/>
        <v>0.19288017728384008</v>
      </c>
      <c r="J34" s="3">
        <f t="shared" si="26"/>
        <v>5.2574128494628128E-2</v>
      </c>
      <c r="K34" s="3">
        <f t="shared" si="27"/>
        <v>1.0514825698925626E-2</v>
      </c>
      <c r="L34" s="5">
        <f t="shared" si="28"/>
        <v>1.5772238548388436E-2</v>
      </c>
      <c r="M34" s="3">
        <f t="shared" si="29"/>
        <v>2.1029651397851252E-2</v>
      </c>
      <c r="N34" s="3">
        <f t="shared" si="30"/>
        <v>5.257412849462813E-3</v>
      </c>
    </row>
    <row r="35" spans="1:14">
      <c r="A35" s="3"/>
      <c r="B35" s="3"/>
      <c r="C35" s="3">
        <v>9</v>
      </c>
      <c r="D35" s="3">
        <v>1744.57713081417</v>
      </c>
      <c r="E35" s="3">
        <v>139.052803246818</v>
      </c>
      <c r="F35" s="3">
        <v>138.88322573727601</v>
      </c>
      <c r="G35" s="3">
        <v>64.086444550444</v>
      </c>
      <c r="H35" s="3">
        <f t="shared" si="24"/>
        <v>342.02247353453805</v>
      </c>
      <c r="I35" s="3">
        <f t="shared" si="25"/>
        <v>0.1960489264094164</v>
      </c>
      <c r="J35" s="3">
        <f t="shared" si="26"/>
        <v>5.3437847234631838E-2</v>
      </c>
      <c r="K35" s="3">
        <f t="shared" si="27"/>
        <v>1.0687569446926368E-2</v>
      </c>
      <c r="L35" s="5">
        <f t="shared" si="28"/>
        <v>1.6031354170389551E-2</v>
      </c>
      <c r="M35" s="3">
        <f t="shared" si="29"/>
        <v>2.1375138893852737E-2</v>
      </c>
      <c r="N35" s="3">
        <f t="shared" si="30"/>
        <v>5.3437847234631842E-3</v>
      </c>
    </row>
    <row r="36" spans="1:14">
      <c r="A36" s="3"/>
      <c r="B36" s="3"/>
      <c r="C36" s="3">
        <v>10</v>
      </c>
      <c r="D36" s="3">
        <v>1743.388671875</v>
      </c>
      <c r="E36" s="3">
        <v>62.587890625000199</v>
      </c>
      <c r="F36" s="3">
        <v>16.513671874999901</v>
      </c>
      <c r="G36" s="3">
        <v>39.169921874999901</v>
      </c>
      <c r="H36" s="3">
        <f t="shared" si="24"/>
        <v>118.271484375</v>
      </c>
      <c r="I36" s="3">
        <f t="shared" si="25"/>
        <v>6.783999820751388E-2</v>
      </c>
      <c r="J36" s="3">
        <f t="shared" si="26"/>
        <v>1.8491422151632356E-2</v>
      </c>
      <c r="K36" s="3">
        <f t="shared" si="27"/>
        <v>3.6982844303264715E-3</v>
      </c>
      <c r="L36" s="5">
        <f t="shared" si="28"/>
        <v>5.5474266454897071E-3</v>
      </c>
      <c r="M36" s="3">
        <f t="shared" si="29"/>
        <v>7.3965688606529431E-3</v>
      </c>
      <c r="N36" s="3">
        <f t="shared" si="30"/>
        <v>1.8491422151632358E-3</v>
      </c>
    </row>
    <row r="37" spans="1:14">
      <c r="I37" s="3">
        <f>SUM(I27:I36)</f>
        <v>3.6687284273656804</v>
      </c>
      <c r="J37" s="3">
        <f>SUM(J27:J36)</f>
        <v>1.0000001164887886</v>
      </c>
    </row>
    <row r="38" spans="1:14">
      <c r="A38" s="3" t="s">
        <v>11</v>
      </c>
      <c r="B38" s="3"/>
      <c r="C38" s="3" t="s">
        <v>2</v>
      </c>
    </row>
    <row r="39" spans="1:14">
      <c r="A39" s="3"/>
      <c r="B39" s="3"/>
      <c r="C39" s="3">
        <v>1</v>
      </c>
      <c r="D39" s="3">
        <v>1877.9829860258101</v>
      </c>
      <c r="E39" s="3">
        <v>74.594422029037801</v>
      </c>
      <c r="F39" s="3">
        <v>79.957351619533796</v>
      </c>
      <c r="G39" s="3">
        <v>36.635897356077301</v>
      </c>
      <c r="H39" s="3">
        <f>E39+F39+G39</f>
        <v>191.18767100464891</v>
      </c>
      <c r="I39" s="3">
        <f>H39/D39</f>
        <v>0.1018047939876391</v>
      </c>
      <c r="J39">
        <f>I39/3.645112</f>
        <v>2.7929126454177292E-2</v>
      </c>
      <c r="K39">
        <f>0.1*J39</f>
        <v>2.7929126454177295E-3</v>
      </c>
      <c r="L39" s="5">
        <f>0.4*J39</f>
        <v>1.1171650581670918E-2</v>
      </c>
      <c r="M39" s="3">
        <f>0.3*J39</f>
        <v>8.3787379362531868E-3</v>
      </c>
      <c r="N39" s="3">
        <f>0.2*J39</f>
        <v>5.585825290835459E-3</v>
      </c>
    </row>
    <row r="40" spans="1:14">
      <c r="A40" s="3"/>
      <c r="B40" s="3"/>
      <c r="C40" s="3">
        <v>2</v>
      </c>
      <c r="D40" s="3">
        <v>1874.4333814008201</v>
      </c>
      <c r="E40" s="3">
        <v>124.27391914717001</v>
      </c>
      <c r="F40" s="3">
        <v>125.898475431343</v>
      </c>
      <c r="G40" s="3">
        <v>45.694098843135997</v>
      </c>
      <c r="H40" s="3">
        <f t="shared" ref="H40:H48" si="31">E40+F40+G40</f>
        <v>295.86649342164901</v>
      </c>
      <c r="I40" s="3">
        <f t="shared" ref="I40:I48" si="32">H40/D40</f>
        <v>0.15784316282317762</v>
      </c>
      <c r="J40" s="3">
        <f t="shared" ref="J40:J48" si="33">I40/3.645112</f>
        <v>4.3302692159576335E-2</v>
      </c>
      <c r="K40" s="3">
        <f t="shared" ref="K40:K48" si="34">0.1*J40</f>
        <v>4.330269215957634E-3</v>
      </c>
      <c r="L40" s="5">
        <f t="shared" ref="L40:L48" si="35">0.4*J40</f>
        <v>1.7321076863830536E-2</v>
      </c>
      <c r="M40" s="3">
        <f t="shared" ref="M40:M48" si="36">0.3*J40</f>
        <v>1.2990807647872899E-2</v>
      </c>
      <c r="N40" s="3">
        <f t="shared" ref="N40:N48" si="37">0.2*J40</f>
        <v>8.6605384319152681E-3</v>
      </c>
    </row>
    <row r="41" spans="1:14">
      <c r="A41" s="3"/>
      <c r="B41" s="3"/>
      <c r="C41" s="3">
        <v>3</v>
      </c>
      <c r="D41" s="3">
        <v>1864.36416181248</v>
      </c>
      <c r="E41" s="3">
        <v>200.74538765376701</v>
      </c>
      <c r="F41" s="3">
        <v>206.77363823275601</v>
      </c>
      <c r="G41" s="3">
        <v>78.331625975935097</v>
      </c>
      <c r="H41" s="3">
        <f t="shared" si="31"/>
        <v>485.85065186245811</v>
      </c>
      <c r="I41" s="3">
        <f t="shared" si="32"/>
        <v>0.26059857929801034</v>
      </c>
      <c r="J41" s="3">
        <f t="shared" si="33"/>
        <v>7.1492612380088819E-2</v>
      </c>
      <c r="K41" s="3">
        <f t="shared" si="34"/>
        <v>7.1492612380088822E-3</v>
      </c>
      <c r="L41" s="5">
        <f t="shared" si="35"/>
        <v>2.8597044952035529E-2</v>
      </c>
      <c r="M41" s="3">
        <f t="shared" si="36"/>
        <v>2.1447783714026645E-2</v>
      </c>
      <c r="N41" s="3">
        <f t="shared" si="37"/>
        <v>1.4298522476017764E-2</v>
      </c>
    </row>
    <row r="42" spans="1:14">
      <c r="A42" s="3"/>
      <c r="B42" s="3"/>
      <c r="C42" s="3">
        <v>4</v>
      </c>
      <c r="D42" s="3">
        <v>1841.5915491990199</v>
      </c>
      <c r="E42" s="3">
        <v>339.42642088094999</v>
      </c>
      <c r="F42" s="3">
        <v>312.65732289667199</v>
      </c>
      <c r="G42" s="3">
        <v>137.23646271075299</v>
      </c>
      <c r="H42" s="3">
        <f t="shared" si="31"/>
        <v>789.32020648837499</v>
      </c>
      <c r="I42" s="3">
        <f t="shared" si="32"/>
        <v>0.42860763931702506</v>
      </c>
      <c r="J42" s="3">
        <f t="shared" si="33"/>
        <v>0.11758421670363628</v>
      </c>
      <c r="K42" s="3">
        <f t="shared" si="34"/>
        <v>1.1758421670363629E-2</v>
      </c>
      <c r="L42" s="5">
        <f t="shared" si="35"/>
        <v>4.7033686681454516E-2</v>
      </c>
      <c r="M42" s="3">
        <f t="shared" si="36"/>
        <v>3.5275265011090885E-2</v>
      </c>
      <c r="N42" s="3">
        <f t="shared" si="37"/>
        <v>2.3516843340727258E-2</v>
      </c>
    </row>
    <row r="43" spans="1:14">
      <c r="A43" s="3"/>
      <c r="B43" s="3"/>
      <c r="C43" s="3">
        <v>5</v>
      </c>
      <c r="D43" s="3">
        <v>1806.2889603844999</v>
      </c>
      <c r="E43" s="3">
        <v>507.62651611830398</v>
      </c>
      <c r="F43" s="3">
        <v>501.32607935722399</v>
      </c>
      <c r="G43" s="3">
        <v>258.08536505509801</v>
      </c>
      <c r="H43" s="3">
        <f t="shared" si="31"/>
        <v>1267.0379605306259</v>
      </c>
      <c r="I43" s="3">
        <f t="shared" si="32"/>
        <v>0.70145917309980954</v>
      </c>
      <c r="J43" s="3">
        <f t="shared" si="33"/>
        <v>0.19243830452941077</v>
      </c>
      <c r="K43" s="3">
        <f t="shared" si="34"/>
        <v>1.9243830452941077E-2</v>
      </c>
      <c r="L43" s="5">
        <f t="shared" si="35"/>
        <v>7.6975321811764308E-2</v>
      </c>
      <c r="M43" s="3">
        <f t="shared" si="36"/>
        <v>5.7731491358823231E-2</v>
      </c>
      <c r="N43" s="3">
        <f t="shared" si="37"/>
        <v>3.8487660905882154E-2</v>
      </c>
    </row>
    <row r="44" spans="1:14">
      <c r="A44" s="3"/>
      <c r="B44" s="3"/>
      <c r="C44" s="3">
        <v>6</v>
      </c>
      <c r="D44" s="3">
        <v>1767.67564492565</v>
      </c>
      <c r="E44" s="3">
        <v>579.28204927893705</v>
      </c>
      <c r="F44" s="3">
        <v>667.18540896275704</v>
      </c>
      <c r="G44" s="3">
        <v>639.16793288798999</v>
      </c>
      <c r="H44" s="3">
        <f t="shared" si="31"/>
        <v>1885.6353911296842</v>
      </c>
      <c r="I44" s="3">
        <f t="shared" si="32"/>
        <v>1.0667315559518249</v>
      </c>
      <c r="J44" s="3">
        <f t="shared" si="33"/>
        <v>0.29264712742758653</v>
      </c>
      <c r="K44" s="3">
        <f t="shared" si="34"/>
        <v>2.9264712742758655E-2</v>
      </c>
      <c r="L44" s="5">
        <f t="shared" si="35"/>
        <v>0.11705885097103462</v>
      </c>
      <c r="M44" s="3">
        <f t="shared" si="36"/>
        <v>8.7794138228275961E-2</v>
      </c>
      <c r="N44" s="3">
        <f t="shared" si="37"/>
        <v>5.852942548551731E-2</v>
      </c>
    </row>
    <row r="45" spans="1:14">
      <c r="A45" s="3"/>
      <c r="B45" s="3"/>
      <c r="C45" s="3">
        <v>7</v>
      </c>
      <c r="D45" s="3">
        <v>1765.74753365898</v>
      </c>
      <c r="E45" s="3">
        <v>203.064849561485</v>
      </c>
      <c r="F45" s="3">
        <v>185.50854838595501</v>
      </c>
      <c r="G45" s="3">
        <v>431.87822369010399</v>
      </c>
      <c r="H45" s="3">
        <f t="shared" si="31"/>
        <v>820.45162163754401</v>
      </c>
      <c r="I45" s="3">
        <f t="shared" si="32"/>
        <v>0.46464831806243845</v>
      </c>
      <c r="J45" s="3">
        <f t="shared" si="33"/>
        <v>0.1274716162527896</v>
      </c>
      <c r="K45" s="3">
        <f t="shared" si="34"/>
        <v>1.274716162527896E-2</v>
      </c>
      <c r="L45" s="5">
        <f t="shared" si="35"/>
        <v>5.0988646501115842E-2</v>
      </c>
      <c r="M45" s="3">
        <f t="shared" si="36"/>
        <v>3.8241484875836881E-2</v>
      </c>
      <c r="N45" s="3">
        <f t="shared" si="37"/>
        <v>2.5494323250557921E-2</v>
      </c>
    </row>
    <row r="46" spans="1:14">
      <c r="A46" s="3"/>
      <c r="B46" s="3"/>
      <c r="C46" s="3">
        <v>8</v>
      </c>
      <c r="D46" s="3">
        <v>1763.0156586511901</v>
      </c>
      <c r="E46" s="3">
        <v>118.829083278431</v>
      </c>
      <c r="F46" s="3">
        <v>95.411994029575098</v>
      </c>
      <c r="G46" s="3">
        <v>166.091150695495</v>
      </c>
      <c r="H46" s="3">
        <f t="shared" si="31"/>
        <v>380.33222800350109</v>
      </c>
      <c r="I46" s="3">
        <f t="shared" si="32"/>
        <v>0.21572821893963065</v>
      </c>
      <c r="J46" s="3">
        <f t="shared" si="33"/>
        <v>5.918287804040881E-2</v>
      </c>
      <c r="K46" s="3">
        <f t="shared" si="34"/>
        <v>5.9182878040408811E-3</v>
      </c>
      <c r="L46" s="5">
        <f t="shared" si="35"/>
        <v>2.3673151216163524E-2</v>
      </c>
      <c r="M46" s="3">
        <f t="shared" si="36"/>
        <v>1.7754863412122641E-2</v>
      </c>
      <c r="N46" s="3">
        <f t="shared" si="37"/>
        <v>1.1836575608081762E-2</v>
      </c>
    </row>
    <row r="47" spans="1:14">
      <c r="A47" s="3"/>
      <c r="B47" s="3"/>
      <c r="C47" s="3">
        <v>9</v>
      </c>
      <c r="D47" s="3">
        <v>1756.53144217165</v>
      </c>
      <c r="E47" s="3">
        <v>124.15459047750601</v>
      </c>
      <c r="F47" s="3">
        <v>140.00000999531201</v>
      </c>
      <c r="G47" s="3">
        <v>24.1252610231865</v>
      </c>
      <c r="H47" s="3">
        <f t="shared" si="31"/>
        <v>288.27986149600451</v>
      </c>
      <c r="I47" s="3">
        <f t="shared" si="32"/>
        <v>0.16411881653515742</v>
      </c>
      <c r="J47" s="3">
        <f t="shared" si="33"/>
        <v>4.5024354954019907E-2</v>
      </c>
      <c r="K47" s="3">
        <f t="shared" si="34"/>
        <v>4.5024354954019911E-3</v>
      </c>
      <c r="L47" s="5">
        <f t="shared" si="35"/>
        <v>1.8009741981607964E-2</v>
      </c>
      <c r="M47" s="3">
        <f t="shared" si="36"/>
        <v>1.3507306486205971E-2</v>
      </c>
      <c r="N47" s="3">
        <f t="shared" si="37"/>
        <v>9.0048709908039822E-3</v>
      </c>
    </row>
    <row r="48" spans="1:14">
      <c r="A48" s="3"/>
      <c r="B48" s="3"/>
      <c r="C48" s="3">
        <v>10</v>
      </c>
      <c r="D48" s="3">
        <v>1755.83984375</v>
      </c>
      <c r="E48" s="3">
        <v>38.75</v>
      </c>
      <c r="F48" s="3">
        <v>32.109375</v>
      </c>
      <c r="G48" s="3">
        <v>75.87890625</v>
      </c>
      <c r="H48" s="3">
        <f t="shared" si="31"/>
        <v>146.73828125</v>
      </c>
      <c r="I48" s="3">
        <f t="shared" si="32"/>
        <v>8.3571563643644528E-2</v>
      </c>
      <c r="J48" s="3">
        <f t="shared" si="33"/>
        <v>2.2927022172060701E-2</v>
      </c>
      <c r="K48" s="3">
        <f t="shared" si="34"/>
        <v>2.2927022172060702E-3</v>
      </c>
      <c r="L48" s="5">
        <f t="shared" si="35"/>
        <v>9.1708088688242807E-3</v>
      </c>
      <c r="M48" s="3">
        <f t="shared" si="36"/>
        <v>6.8781066516182101E-3</v>
      </c>
      <c r="N48" s="3">
        <f t="shared" si="37"/>
        <v>4.5854044344121403E-3</v>
      </c>
    </row>
    <row r="49" spans="1:12">
      <c r="I49" s="3">
        <f>SUM(I39:I48)</f>
        <v>3.6451118216583582</v>
      </c>
      <c r="J49" s="3">
        <f>SUM(J39:J48)</f>
        <v>0.99999995107375494</v>
      </c>
    </row>
    <row r="50" spans="1:12">
      <c r="A50" s="3" t="s">
        <v>12</v>
      </c>
      <c r="B50" s="3"/>
      <c r="C50" s="3" t="s">
        <v>2</v>
      </c>
    </row>
    <row r="51" spans="1:12">
      <c r="A51" s="3"/>
      <c r="B51" s="3"/>
      <c r="C51" s="3">
        <v>1</v>
      </c>
      <c r="D51" s="3">
        <v>1652.6618399843101</v>
      </c>
      <c r="E51" s="3">
        <v>126.065031412876</v>
      </c>
      <c r="F51" s="3">
        <v>121.945964593306</v>
      </c>
      <c r="G51" s="3">
        <v>59.088350326617402</v>
      </c>
      <c r="H51" s="3">
        <f>E51+F51+G51</f>
        <v>307.09934633279937</v>
      </c>
      <c r="I51" s="3">
        <f>H51/D51</f>
        <v>0.18582104269783037</v>
      </c>
      <c r="J51">
        <f>I51/2.429485</f>
        <v>7.648577484439309E-2</v>
      </c>
    </row>
    <row r="52" spans="1:12">
      <c r="A52" s="3"/>
      <c r="B52" s="3"/>
      <c r="C52" s="3">
        <v>2</v>
      </c>
      <c r="D52" s="3">
        <v>1648.9179762553399</v>
      </c>
      <c r="E52" s="3">
        <v>170.27321822258199</v>
      </c>
      <c r="F52" s="3">
        <v>172.66281134637401</v>
      </c>
      <c r="G52" s="3">
        <v>75.6893121236036</v>
      </c>
      <c r="H52" s="3">
        <f t="shared" ref="H52:H60" si="38">E52+F52+G52</f>
        <v>418.62534169255957</v>
      </c>
      <c r="I52" s="3">
        <f t="shared" ref="I52:I60" si="39">H52/D52</f>
        <v>0.25387881490821601</v>
      </c>
      <c r="J52" s="3">
        <f t="shared" ref="J52:J60" si="40">I52/2.429485</f>
        <v>0.10449902547585846</v>
      </c>
    </row>
    <row r="53" spans="1:12">
      <c r="A53" s="3"/>
      <c r="B53" s="3"/>
      <c r="C53" s="3">
        <v>3</v>
      </c>
      <c r="D53" s="3">
        <v>1644.0460112869</v>
      </c>
      <c r="E53" s="3">
        <v>270.67623469708798</v>
      </c>
      <c r="F53" s="3">
        <v>274.10268209227002</v>
      </c>
      <c r="G53" s="3">
        <v>132.52487537737201</v>
      </c>
      <c r="H53" s="3">
        <f t="shared" si="38"/>
        <v>677.30379216672998</v>
      </c>
      <c r="I53" s="3">
        <f t="shared" si="39"/>
        <v>0.41197374496627437</v>
      </c>
      <c r="J53" s="3">
        <f t="shared" si="40"/>
        <v>0.16957245875824478</v>
      </c>
    </row>
    <row r="54" spans="1:12">
      <c r="A54" s="3"/>
      <c r="B54" s="3"/>
      <c r="C54" s="3">
        <v>4</v>
      </c>
      <c r="D54" s="3">
        <v>1647.5709264187501</v>
      </c>
      <c r="E54" s="3">
        <v>366.70361370291698</v>
      </c>
      <c r="F54" s="3">
        <v>362.49398062990798</v>
      </c>
      <c r="G54" s="3">
        <v>324.73402591520801</v>
      </c>
      <c r="H54" s="3">
        <f t="shared" si="38"/>
        <v>1053.9316202480331</v>
      </c>
      <c r="I54" s="3">
        <f t="shared" si="39"/>
        <v>0.63968816355537195</v>
      </c>
      <c r="J54" s="3">
        <f t="shared" si="40"/>
        <v>0.26330196052059263</v>
      </c>
    </row>
    <row r="55" spans="1:12">
      <c r="A55" s="3"/>
      <c r="B55" s="3"/>
      <c r="C55" s="3">
        <v>5</v>
      </c>
      <c r="D55" s="3">
        <v>1673.2480778941001</v>
      </c>
      <c r="E55" s="3">
        <v>215.674501963144</v>
      </c>
      <c r="F55" s="3">
        <v>191.20853945731</v>
      </c>
      <c r="G55" s="3">
        <v>360.41508789299701</v>
      </c>
      <c r="H55" s="3">
        <f t="shared" si="38"/>
        <v>767.298129313451</v>
      </c>
      <c r="I55" s="3">
        <f t="shared" si="39"/>
        <v>0.45856806259066463</v>
      </c>
      <c r="J55" s="3">
        <f t="shared" si="40"/>
        <v>0.1887511396821403</v>
      </c>
    </row>
    <row r="56" spans="1:12">
      <c r="A56" s="3"/>
      <c r="B56" s="3"/>
      <c r="C56" s="3">
        <v>6</v>
      </c>
      <c r="D56" s="3">
        <v>1726.1350846964201</v>
      </c>
      <c r="E56" s="3">
        <v>106.390557562816</v>
      </c>
      <c r="F56" s="3">
        <v>90.630457560325993</v>
      </c>
      <c r="G56" s="3">
        <v>81.893270548825001</v>
      </c>
      <c r="H56" s="3">
        <f t="shared" si="38"/>
        <v>278.91428567196698</v>
      </c>
      <c r="I56" s="3">
        <f t="shared" si="39"/>
        <v>0.16158311602884798</v>
      </c>
      <c r="J56" s="3">
        <f t="shared" si="40"/>
        <v>6.6509205049155667E-2</v>
      </c>
    </row>
    <row r="57" spans="1:12">
      <c r="A57" s="3"/>
      <c r="B57" s="3"/>
      <c r="C57" s="3">
        <v>7</v>
      </c>
      <c r="D57" s="3">
        <v>1832.4114209755101</v>
      </c>
      <c r="E57" s="3">
        <v>64.7698739984708</v>
      </c>
      <c r="F57" s="3">
        <v>88.110500096451204</v>
      </c>
      <c r="G57" s="3">
        <v>62.3979707615443</v>
      </c>
      <c r="H57" s="3">
        <f t="shared" si="38"/>
        <v>215.27834485646628</v>
      </c>
      <c r="I57" s="3">
        <f t="shared" si="39"/>
        <v>0.11748362970902015</v>
      </c>
      <c r="J57" s="3">
        <f t="shared" si="40"/>
        <v>4.8357421309051157E-2</v>
      </c>
    </row>
    <row r="58" spans="1:12">
      <c r="A58" s="3"/>
      <c r="B58" s="3"/>
      <c r="C58" s="3">
        <v>8</v>
      </c>
      <c r="D58" s="3">
        <v>2050.7507600341401</v>
      </c>
      <c r="E58" s="3">
        <v>64.778601047983599</v>
      </c>
      <c r="F58" s="3">
        <v>95.116353245509899</v>
      </c>
      <c r="G58" s="3">
        <v>55.792867591866298</v>
      </c>
      <c r="H58" s="3">
        <f t="shared" si="38"/>
        <v>215.6878218853598</v>
      </c>
      <c r="I58" s="3">
        <f t="shared" si="39"/>
        <v>0.10517505397963091</v>
      </c>
      <c r="J58" s="3">
        <f t="shared" si="40"/>
        <v>4.3291090078609623E-2</v>
      </c>
    </row>
    <row r="59" spans="1:12">
      <c r="A59" s="3"/>
      <c r="B59" s="3"/>
      <c r="C59" s="3">
        <v>9</v>
      </c>
      <c r="D59" s="3">
        <v>2472.4217449308599</v>
      </c>
      <c r="E59" s="3">
        <v>42.480431048630003</v>
      </c>
      <c r="F59" s="3">
        <v>71.167062997866395</v>
      </c>
      <c r="G59" s="3">
        <v>30.600729819641099</v>
      </c>
      <c r="H59" s="3">
        <f t="shared" si="38"/>
        <v>144.24822386613749</v>
      </c>
      <c r="I59" s="3">
        <f t="shared" si="39"/>
        <v>5.8342887560298227E-2</v>
      </c>
      <c r="J59" s="3">
        <f t="shared" si="40"/>
        <v>2.4014508243639383E-2</v>
      </c>
    </row>
    <row r="60" spans="1:12">
      <c r="A60" s="3"/>
      <c r="B60" s="3"/>
      <c r="C60" s="3">
        <v>10</v>
      </c>
      <c r="D60" s="3">
        <v>3292.8918152455799</v>
      </c>
      <c r="E60" s="3">
        <v>33.294808046039599</v>
      </c>
      <c r="F60" s="3">
        <v>50.419807893488198</v>
      </c>
      <c r="G60" s="3">
        <v>38.023885434960498</v>
      </c>
      <c r="H60" s="3">
        <f t="shared" si="38"/>
        <v>121.73850137448829</v>
      </c>
      <c r="I60" s="3">
        <f t="shared" si="39"/>
        <v>3.6970088361499717E-2</v>
      </c>
      <c r="J60" s="3">
        <f t="shared" si="40"/>
        <v>1.5217253188021213E-2</v>
      </c>
    </row>
    <row r="61" spans="1:12">
      <c r="I61" s="3">
        <f>SUM(I51:I60)</f>
        <v>2.4294846043576546</v>
      </c>
    </row>
    <row r="62" spans="1:12" s="3" customFormat="1">
      <c r="A62" s="3" t="s">
        <v>15</v>
      </c>
      <c r="C62" s="3" t="s">
        <v>2</v>
      </c>
      <c r="L62" s="5"/>
    </row>
    <row r="63" spans="1:12" s="3" customFormat="1">
      <c r="C63" s="3">
        <v>1</v>
      </c>
      <c r="D63" s="3">
        <v>1650.2700443871199</v>
      </c>
      <c r="E63" s="3">
        <v>107.353369849196</v>
      </c>
      <c r="F63" s="3">
        <v>104.335852867445</v>
      </c>
      <c r="G63" s="3">
        <v>58.4526613869606</v>
      </c>
      <c r="H63" s="3">
        <f>E63+F63+G63</f>
        <v>270.14188410360157</v>
      </c>
      <c r="I63" s="3">
        <f>H63/D63</f>
        <v>0.1636955630518806</v>
      </c>
      <c r="J63" s="3">
        <f>I63/2.304721</f>
        <v>7.1026194950226343E-2</v>
      </c>
      <c r="L63" s="5"/>
    </row>
    <row r="64" spans="1:12" s="3" customFormat="1">
      <c r="C64" s="3">
        <v>2</v>
      </c>
      <c r="D64" s="3">
        <v>1644.2314550349799</v>
      </c>
      <c r="E64" s="3">
        <v>170.004564893961</v>
      </c>
      <c r="F64" s="3">
        <v>171.95980186179301</v>
      </c>
      <c r="G64" s="3">
        <v>75.633199649222107</v>
      </c>
      <c r="H64" s="3">
        <f t="shared" ref="H64:H72" si="41">E64+F64+G64</f>
        <v>417.59756640497608</v>
      </c>
      <c r="I64" s="3">
        <f t="shared" ref="I64:I72" si="42">H64/D64</f>
        <v>0.25397736135396581</v>
      </c>
      <c r="J64" s="3">
        <f t="shared" ref="J64:J72" si="43">I64/2.304721</f>
        <v>0.11019874481725372</v>
      </c>
      <c r="L64" s="5"/>
    </row>
    <row r="65" spans="1:12" s="3" customFormat="1">
      <c r="C65" s="3">
        <v>3</v>
      </c>
      <c r="D65" s="3">
        <v>1634.14801533932</v>
      </c>
      <c r="E65" s="3">
        <v>270.06743223455499</v>
      </c>
      <c r="F65" s="3">
        <v>272.482442125651</v>
      </c>
      <c r="G65" s="3">
        <v>132.15989789339801</v>
      </c>
      <c r="H65" s="3">
        <f t="shared" si="41"/>
        <v>674.709772253604</v>
      </c>
      <c r="I65" s="3">
        <f t="shared" si="42"/>
        <v>0.41288167651906671</v>
      </c>
      <c r="J65" s="3">
        <f t="shared" si="43"/>
        <v>0.17914605564797942</v>
      </c>
      <c r="L65" s="5"/>
    </row>
    <row r="66" spans="1:12" s="3" customFormat="1">
      <c r="C66" s="3">
        <v>4</v>
      </c>
      <c r="D66" s="3">
        <v>1624.91147442646</v>
      </c>
      <c r="E66" s="3">
        <v>366.70260078155002</v>
      </c>
      <c r="F66" s="3">
        <v>361.88327675678403</v>
      </c>
      <c r="G66" s="3">
        <v>324.63330288787802</v>
      </c>
      <c r="H66" s="3">
        <f t="shared" si="41"/>
        <v>1053.219180426212</v>
      </c>
      <c r="I66" s="3">
        <f t="shared" si="42"/>
        <v>0.64817019080867988</v>
      </c>
      <c r="J66" s="3">
        <f t="shared" si="43"/>
        <v>0.2812358592682932</v>
      </c>
      <c r="L66" s="5"/>
    </row>
    <row r="67" spans="1:12" s="3" customFormat="1">
      <c r="C67" s="3">
        <v>5</v>
      </c>
      <c r="D67" s="3">
        <v>1624.27038750098</v>
      </c>
      <c r="E67" s="3">
        <v>146.678959568804</v>
      </c>
      <c r="F67" s="3">
        <v>138.63330169267999</v>
      </c>
      <c r="G67" s="3">
        <v>359.42536554315399</v>
      </c>
      <c r="H67" s="3">
        <f t="shared" si="41"/>
        <v>644.73762680463801</v>
      </c>
      <c r="I67" s="3">
        <f t="shared" si="42"/>
        <v>0.39693983942944294</v>
      </c>
      <c r="J67" s="3">
        <f t="shared" si="43"/>
        <v>0.17222902009806956</v>
      </c>
      <c r="L67" s="5"/>
    </row>
    <row r="68" spans="1:12" s="3" customFormat="1">
      <c r="C68" s="3">
        <v>6</v>
      </c>
      <c r="D68" s="3">
        <v>1623.5209864375099</v>
      </c>
      <c r="E68" s="3">
        <v>78.637986546290307</v>
      </c>
      <c r="F68" s="3">
        <v>73.3824686252606</v>
      </c>
      <c r="G68" s="3">
        <v>80.796050648521103</v>
      </c>
      <c r="H68" s="3">
        <f t="shared" si="41"/>
        <v>232.816505820072</v>
      </c>
      <c r="I68" s="3">
        <f t="shared" si="42"/>
        <v>0.14340221516380947</v>
      </c>
      <c r="J68" s="3">
        <f t="shared" si="43"/>
        <v>6.2221073684758148E-2</v>
      </c>
      <c r="L68" s="5"/>
    </row>
    <row r="69" spans="1:12" s="3" customFormat="1">
      <c r="C69" s="3">
        <v>7</v>
      </c>
      <c r="D69" s="3">
        <v>1622.9332746985599</v>
      </c>
      <c r="E69" s="3">
        <v>55.904522496647303</v>
      </c>
      <c r="F69" s="3">
        <v>69.572193629137303</v>
      </c>
      <c r="G69" s="3">
        <v>61.6730889808264</v>
      </c>
      <c r="H69" s="3">
        <f t="shared" si="41"/>
        <v>187.14980510661101</v>
      </c>
      <c r="I69" s="3">
        <f t="shared" si="42"/>
        <v>0.11531577300451358</v>
      </c>
      <c r="J69" s="3">
        <f t="shared" si="43"/>
        <v>5.0034591173731477E-2</v>
      </c>
      <c r="L69" s="5"/>
    </row>
    <row r="70" spans="1:12" s="3" customFormat="1">
      <c r="C70" s="3">
        <v>8</v>
      </c>
      <c r="D70" s="3">
        <v>1622.2968671481799</v>
      </c>
      <c r="E70" s="3">
        <v>53.936629300381902</v>
      </c>
      <c r="F70" s="3">
        <v>54.177693581030901</v>
      </c>
      <c r="G70" s="3">
        <v>52.9574166748613</v>
      </c>
      <c r="H70" s="3">
        <f t="shared" si="41"/>
        <v>161.07173955627411</v>
      </c>
      <c r="I70" s="3">
        <f t="shared" si="42"/>
        <v>9.9286229800480713E-2</v>
      </c>
      <c r="J70" s="3">
        <f t="shared" si="43"/>
        <v>4.3079500642585686E-2</v>
      </c>
      <c r="L70" s="5"/>
    </row>
    <row r="71" spans="1:12" s="3" customFormat="1">
      <c r="C71" s="3">
        <v>9</v>
      </c>
      <c r="D71" s="3">
        <v>1622.03784291074</v>
      </c>
      <c r="E71" s="3">
        <v>36.657558563985297</v>
      </c>
      <c r="F71" s="3">
        <v>23.753045863040299</v>
      </c>
      <c r="G71" s="3">
        <v>25.109941718487899</v>
      </c>
      <c r="H71" s="3">
        <f t="shared" si="41"/>
        <v>85.520546145513492</v>
      </c>
      <c r="I71" s="3">
        <f t="shared" si="42"/>
        <v>5.2724137429523366E-2</v>
      </c>
      <c r="J71" s="3">
        <f t="shared" si="43"/>
        <v>2.2876581343044721E-2</v>
      </c>
      <c r="L71" s="5"/>
    </row>
    <row r="72" spans="1:12" s="3" customFormat="1">
      <c r="C72" s="3">
        <v>10</v>
      </c>
      <c r="D72" s="3">
        <v>1621.9140625</v>
      </c>
      <c r="E72" s="3">
        <v>5.3906249999998801</v>
      </c>
      <c r="F72" s="3">
        <v>19.316406249999901</v>
      </c>
      <c r="G72" s="3">
        <v>5.0195312500000302</v>
      </c>
      <c r="H72" s="3">
        <f t="shared" si="41"/>
        <v>29.726562499999808</v>
      </c>
      <c r="I72" s="3">
        <f t="shared" si="42"/>
        <v>1.8328074950025169E-2</v>
      </c>
      <c r="J72" s="3">
        <f t="shared" si="43"/>
        <v>7.9524050633569838E-3</v>
      </c>
      <c r="L72" s="5"/>
    </row>
    <row r="73" spans="1:12" s="3" customFormat="1">
      <c r="I73" s="3">
        <f>SUM(I63:I72)</f>
        <v>2.3047210615113882</v>
      </c>
      <c r="L73" s="5"/>
    </row>
    <row r="75" spans="1:12">
      <c r="A75" s="3" t="s">
        <v>13</v>
      </c>
      <c r="B75" s="3"/>
      <c r="C75" s="3" t="s">
        <v>2</v>
      </c>
    </row>
    <row r="76" spans="1:12">
      <c r="A76" s="3"/>
      <c r="B76" s="3"/>
      <c r="C76" s="3">
        <v>1</v>
      </c>
      <c r="D76" s="3">
        <v>1806.6195734819901</v>
      </c>
      <c r="E76" s="3">
        <v>122.219282967829</v>
      </c>
      <c r="F76" s="3">
        <v>132.66821288224301</v>
      </c>
      <c r="G76" s="3">
        <v>46.344497528490699</v>
      </c>
      <c r="H76" s="3">
        <f>E76+F76+G76</f>
        <v>301.23199337856272</v>
      </c>
      <c r="I76" s="3">
        <f>H76/D76</f>
        <v>0.16673792191788497</v>
      </c>
      <c r="J76">
        <f>I76/3.431961</f>
        <v>4.8583862671482861E-2</v>
      </c>
    </row>
    <row r="77" spans="1:12">
      <c r="A77" s="3"/>
      <c r="B77" s="3"/>
      <c r="C77" s="3">
        <v>2</v>
      </c>
      <c r="D77" s="3">
        <v>1804.44570558399</v>
      </c>
      <c r="E77" s="3">
        <v>148.39510587806799</v>
      </c>
      <c r="F77" s="3">
        <v>156.00636795951701</v>
      </c>
      <c r="G77" s="3">
        <v>58.199354177248701</v>
      </c>
      <c r="H77" s="3">
        <f t="shared" ref="H77:H85" si="44">E77+F77+G77</f>
        <v>362.60082801483372</v>
      </c>
      <c r="I77" s="3">
        <f t="shared" ref="I77:I85" si="45">H77/D77</f>
        <v>0.20094859429282841</v>
      </c>
      <c r="J77" s="3">
        <f t="shared" ref="J77:J85" si="46">I77/3.431961</f>
        <v>5.8552120578534671E-2</v>
      </c>
    </row>
    <row r="78" spans="1:12">
      <c r="A78" s="3"/>
      <c r="B78" s="3"/>
      <c r="C78" s="3">
        <v>3</v>
      </c>
      <c r="D78" s="3">
        <v>1796.7835534313499</v>
      </c>
      <c r="E78" s="3">
        <v>265.24907243054901</v>
      </c>
      <c r="F78" s="3">
        <v>245.93341845536801</v>
      </c>
      <c r="G78" s="3">
        <v>99.135610418046795</v>
      </c>
      <c r="H78" s="3">
        <f t="shared" si="44"/>
        <v>610.31810130396377</v>
      </c>
      <c r="I78" s="3">
        <f t="shared" si="45"/>
        <v>0.33967257777845766</v>
      </c>
      <c r="J78" s="3">
        <f t="shared" si="46"/>
        <v>9.8973321019224195E-2</v>
      </c>
    </row>
    <row r="79" spans="1:12">
      <c r="A79" s="3"/>
      <c r="B79" s="3"/>
      <c r="C79" s="3">
        <v>4</v>
      </c>
      <c r="D79" s="3">
        <v>1777.9823290074701</v>
      </c>
      <c r="E79" s="3">
        <v>403.39254556546803</v>
      </c>
      <c r="F79" s="3">
        <v>391.77569337738601</v>
      </c>
      <c r="G79" s="3">
        <v>182.25124716859</v>
      </c>
      <c r="H79" s="3">
        <f t="shared" si="44"/>
        <v>977.41948611144403</v>
      </c>
      <c r="I79" s="3">
        <f t="shared" si="45"/>
        <v>0.54973520836794409</v>
      </c>
      <c r="J79" s="3">
        <f t="shared" si="46"/>
        <v>0.16018107675697485</v>
      </c>
    </row>
    <row r="80" spans="1:12">
      <c r="A80" s="3"/>
      <c r="B80" s="3"/>
      <c r="C80" s="3">
        <v>5</v>
      </c>
      <c r="D80" s="3">
        <v>1782.83085354164</v>
      </c>
      <c r="E80" s="3">
        <v>603.28165216990101</v>
      </c>
      <c r="F80" s="3">
        <v>566.25564901150199</v>
      </c>
      <c r="G80" s="3">
        <v>539.58585958258095</v>
      </c>
      <c r="H80" s="3">
        <f t="shared" si="44"/>
        <v>1709.1231607639841</v>
      </c>
      <c r="I80" s="3">
        <f t="shared" si="45"/>
        <v>0.95865693448639078</v>
      </c>
      <c r="J80" s="3">
        <f t="shared" si="46"/>
        <v>0.27933211784352763</v>
      </c>
    </row>
    <row r="81" spans="1:12">
      <c r="A81" s="3"/>
      <c r="B81" s="3"/>
      <c r="C81" s="3">
        <v>6</v>
      </c>
      <c r="D81" s="3">
        <v>1835.87035675367</v>
      </c>
      <c r="E81" s="3">
        <v>355.78986862842999</v>
      </c>
      <c r="F81" s="3">
        <v>321.63027390956802</v>
      </c>
      <c r="G81" s="3">
        <v>602.42169662149399</v>
      </c>
      <c r="H81" s="3">
        <f t="shared" si="44"/>
        <v>1279.8418391594919</v>
      </c>
      <c r="I81" s="3">
        <f t="shared" si="45"/>
        <v>0.69713083739889381</v>
      </c>
      <c r="J81" s="3">
        <f t="shared" si="46"/>
        <v>0.20312900915799856</v>
      </c>
    </row>
    <row r="82" spans="1:12">
      <c r="A82" s="3"/>
      <c r="B82" s="3"/>
      <c r="C82" s="3">
        <v>7</v>
      </c>
      <c r="D82" s="3">
        <v>1944.5509792692401</v>
      </c>
      <c r="E82" s="3">
        <v>167.16861873755201</v>
      </c>
      <c r="F82" s="3">
        <v>106.673921789524</v>
      </c>
      <c r="G82" s="3">
        <v>100.392373898394</v>
      </c>
      <c r="H82" s="3">
        <f t="shared" si="44"/>
        <v>374.23491442547004</v>
      </c>
      <c r="I82" s="3">
        <f t="shared" si="45"/>
        <v>0.19245312589650238</v>
      </c>
      <c r="J82" s="3">
        <f t="shared" si="46"/>
        <v>5.6076722869666175E-2</v>
      </c>
    </row>
    <row r="83" spans="1:12">
      <c r="A83" s="3"/>
      <c r="B83" s="3"/>
      <c r="C83" s="3">
        <v>8</v>
      </c>
      <c r="D83" s="3">
        <v>2161.73387376131</v>
      </c>
      <c r="E83" s="3">
        <v>113.550924872086</v>
      </c>
      <c r="F83" s="3">
        <v>107.074456163549</v>
      </c>
      <c r="G83" s="3">
        <v>97.255935409097603</v>
      </c>
      <c r="H83" s="3">
        <f t="shared" si="44"/>
        <v>317.88131644473259</v>
      </c>
      <c r="I83" s="3">
        <f t="shared" si="45"/>
        <v>0.14704923686634694</v>
      </c>
      <c r="J83" s="3">
        <f t="shared" si="46"/>
        <v>4.2847001136186266E-2</v>
      </c>
    </row>
    <row r="84" spans="1:12">
      <c r="A84" s="3"/>
      <c r="B84" s="3"/>
      <c r="C84" s="3">
        <v>9</v>
      </c>
      <c r="D84" s="3">
        <v>2582.4028418481798</v>
      </c>
      <c r="E84" s="3">
        <v>109.493332014557</v>
      </c>
      <c r="F84" s="3">
        <v>125.674013135696</v>
      </c>
      <c r="G84" s="3">
        <v>90.125599301855402</v>
      </c>
      <c r="H84" s="3">
        <f t="shared" si="44"/>
        <v>325.29294445210837</v>
      </c>
      <c r="I84" s="3">
        <f t="shared" si="45"/>
        <v>0.12596522091003509</v>
      </c>
      <c r="J84" s="3">
        <f t="shared" si="46"/>
        <v>3.670357003183751E-2</v>
      </c>
    </row>
    <row r="85" spans="1:12">
      <c r="A85" s="3"/>
      <c r="B85" s="3"/>
      <c r="C85" s="3">
        <v>10</v>
      </c>
      <c r="D85" s="3">
        <v>3440.7419206649201</v>
      </c>
      <c r="E85" s="3">
        <v>70.172617110872594</v>
      </c>
      <c r="F85" s="3">
        <v>78.397032496783396</v>
      </c>
      <c r="G85" s="3">
        <v>35.8941162335326</v>
      </c>
      <c r="H85" s="3">
        <f t="shared" si="44"/>
        <v>184.4637658411886</v>
      </c>
      <c r="I85" s="3">
        <f t="shared" si="45"/>
        <v>5.3611625078099773E-2</v>
      </c>
      <c r="J85" s="3">
        <f t="shared" si="46"/>
        <v>1.5621280392784119E-2</v>
      </c>
    </row>
    <row r="86" spans="1:12">
      <c r="I86" s="3">
        <f>SUM(I76:I85)</f>
        <v>3.4319612829933837</v>
      </c>
    </row>
    <row r="87" spans="1:12" s="3" customFormat="1">
      <c r="A87" s="3" t="s">
        <v>16</v>
      </c>
      <c r="C87" s="3" t="s">
        <v>2</v>
      </c>
      <c r="L87" s="5"/>
    </row>
    <row r="88" spans="1:12" s="3" customFormat="1">
      <c r="C88" s="3">
        <v>1</v>
      </c>
      <c r="D88" s="3">
        <v>1803.8990612661501</v>
      </c>
      <c r="E88" s="3">
        <v>91.607852954696298</v>
      </c>
      <c r="F88" s="3">
        <v>91.627309798135101</v>
      </c>
      <c r="G88" s="3">
        <v>45.871281979603303</v>
      </c>
      <c r="H88" s="3">
        <f>E88+F88+G88</f>
        <v>229.10644473243471</v>
      </c>
      <c r="I88" s="3">
        <f>H88/D88</f>
        <v>0.12700624422500989</v>
      </c>
      <c r="J88" s="3">
        <f>I88/3.257056</f>
        <v>3.8994185001734662E-2</v>
      </c>
      <c r="L88" s="5"/>
    </row>
    <row r="89" spans="1:12" s="3" customFormat="1">
      <c r="C89" s="3">
        <v>2</v>
      </c>
      <c r="D89" s="3">
        <v>1797.7969041615099</v>
      </c>
      <c r="E89" s="3">
        <v>144.92976945868401</v>
      </c>
      <c r="F89" s="3">
        <v>150.53914317173499</v>
      </c>
      <c r="G89" s="3">
        <v>58.118629739502602</v>
      </c>
      <c r="H89" s="3">
        <f t="shared" ref="H89:H97" si="47">E89+F89+G89</f>
        <v>353.58754236992161</v>
      </c>
      <c r="I89" s="3">
        <f t="shared" ref="I89:I97" si="48">H89/D89</f>
        <v>0.19667824633107506</v>
      </c>
      <c r="J89" s="3">
        <f t="shared" ref="J89:J97" si="49">I89/3.257056</f>
        <v>6.038528239338687E-2</v>
      </c>
      <c r="L89" s="5"/>
    </row>
    <row r="90" spans="1:12" s="3" customFormat="1">
      <c r="C90" s="3">
        <v>3</v>
      </c>
      <c r="D90" s="3">
        <v>1781.8130138868501</v>
      </c>
      <c r="E90" s="3">
        <v>263.171655480418</v>
      </c>
      <c r="F90" s="3">
        <v>245.66189977078801</v>
      </c>
      <c r="G90" s="3">
        <v>99.060875601571396</v>
      </c>
      <c r="H90" s="3">
        <f t="shared" si="47"/>
        <v>607.89443085277742</v>
      </c>
      <c r="I90" s="3">
        <f t="shared" si="48"/>
        <v>0.34116623131330454</v>
      </c>
      <c r="J90" s="3">
        <f t="shared" si="49"/>
        <v>0.10474681163397391</v>
      </c>
      <c r="L90" s="5"/>
    </row>
    <row r="91" spans="1:12" s="3" customFormat="1">
      <c r="C91" s="3">
        <v>4</v>
      </c>
      <c r="D91" s="3">
        <v>1747.7759193842401</v>
      </c>
      <c r="E91" s="3">
        <v>399.292116481329</v>
      </c>
      <c r="F91" s="3">
        <v>391.54852018084603</v>
      </c>
      <c r="G91" s="3">
        <v>182.229691370724</v>
      </c>
      <c r="H91" s="3">
        <f t="shared" si="47"/>
        <v>973.07032803289906</v>
      </c>
      <c r="I91" s="3">
        <f t="shared" si="48"/>
        <v>0.55674775996211345</v>
      </c>
      <c r="J91" s="3">
        <f t="shared" si="49"/>
        <v>0.170935888103279</v>
      </c>
      <c r="L91" s="5"/>
    </row>
    <row r="92" spans="1:12" s="3" customFormat="1">
      <c r="C92" s="3">
        <v>5</v>
      </c>
      <c r="D92" s="3">
        <v>1722.9422604771901</v>
      </c>
      <c r="E92" s="3">
        <v>590.11364174935295</v>
      </c>
      <c r="F92" s="3">
        <v>565.50470549364798</v>
      </c>
      <c r="G92" s="3">
        <v>536.38794213438496</v>
      </c>
      <c r="H92" s="3">
        <f t="shared" si="47"/>
        <v>1692.0062893773859</v>
      </c>
      <c r="I92" s="3">
        <f t="shared" si="48"/>
        <v>0.98204468495001329</v>
      </c>
      <c r="J92" s="3">
        <f t="shared" si="49"/>
        <v>0.3015129874801088</v>
      </c>
      <c r="L92" s="5"/>
    </row>
    <row r="93" spans="1:12" s="3" customFormat="1">
      <c r="C93" s="3">
        <v>6</v>
      </c>
      <c r="D93" s="3">
        <v>1721.13753090932</v>
      </c>
      <c r="E93" s="3">
        <v>186.07556617407801</v>
      </c>
      <c r="F93" s="3">
        <v>183.06533007109201</v>
      </c>
      <c r="G93" s="3">
        <v>591.07713811915301</v>
      </c>
      <c r="H93" s="3">
        <f t="shared" si="47"/>
        <v>960.21803436432299</v>
      </c>
      <c r="I93" s="3">
        <f t="shared" si="48"/>
        <v>0.55789733075950987</v>
      </c>
      <c r="J93" s="3">
        <f t="shared" si="49"/>
        <v>0.17128883591793015</v>
      </c>
      <c r="L93" s="5"/>
    </row>
    <row r="94" spans="1:12" s="3" customFormat="1">
      <c r="C94" s="3">
        <v>7</v>
      </c>
      <c r="D94" s="3">
        <v>1719.0722949912999</v>
      </c>
      <c r="E94" s="3">
        <v>107.96700976333101</v>
      </c>
      <c r="F94" s="3">
        <v>93.038956009917001</v>
      </c>
      <c r="G94" s="3">
        <v>93.893893187953495</v>
      </c>
      <c r="H94" s="3">
        <f t="shared" si="47"/>
        <v>294.89985896120152</v>
      </c>
      <c r="I94" s="3">
        <f t="shared" si="48"/>
        <v>0.1715459319659933</v>
      </c>
      <c r="J94" s="3">
        <f t="shared" si="49"/>
        <v>5.2669015198385689E-2</v>
      </c>
      <c r="L94" s="5"/>
    </row>
    <row r="95" spans="1:12" s="3" customFormat="1">
      <c r="C95" s="3">
        <v>8</v>
      </c>
      <c r="D95" s="3">
        <v>1718.13632783414</v>
      </c>
      <c r="E95" s="3">
        <v>90.956716451587795</v>
      </c>
      <c r="F95" s="3">
        <v>81.065166247391403</v>
      </c>
      <c r="G95" s="3">
        <v>70.885960412798994</v>
      </c>
      <c r="H95" s="3">
        <f t="shared" si="47"/>
        <v>242.90784311177819</v>
      </c>
      <c r="I95" s="3">
        <f t="shared" si="48"/>
        <v>0.14137867826704101</v>
      </c>
      <c r="J95" s="3">
        <f t="shared" si="49"/>
        <v>4.3406892072792427E-2</v>
      </c>
      <c r="L95" s="5"/>
    </row>
    <row r="96" spans="1:12" s="3" customFormat="1">
      <c r="C96" s="3">
        <v>9</v>
      </c>
      <c r="D96" s="3">
        <v>1715.7384528862499</v>
      </c>
      <c r="E96" s="3">
        <v>60.864219392229003</v>
      </c>
      <c r="F96" s="3">
        <v>89.323317182163393</v>
      </c>
      <c r="G96" s="3">
        <v>78.532167293557194</v>
      </c>
      <c r="H96" s="3">
        <f t="shared" si="47"/>
        <v>228.71970386794959</v>
      </c>
      <c r="I96" s="3">
        <f t="shared" si="48"/>
        <v>0.13330685891150407</v>
      </c>
      <c r="J96" s="3">
        <f t="shared" si="49"/>
        <v>4.0928635832943636E-2</v>
      </c>
      <c r="L96" s="5"/>
    </row>
    <row r="97" spans="1:12" s="3" customFormat="1">
      <c r="C97" s="3">
        <v>10</v>
      </c>
      <c r="D97" s="3">
        <v>1714.78515625</v>
      </c>
      <c r="E97" s="3">
        <v>44.84375</v>
      </c>
      <c r="F97" s="3">
        <v>35.60546875</v>
      </c>
      <c r="G97" s="3">
        <v>4.0624999999998801</v>
      </c>
      <c r="H97" s="3">
        <f t="shared" si="47"/>
        <v>84.511718749999886</v>
      </c>
      <c r="I97" s="3">
        <f t="shared" si="48"/>
        <v>4.9284144105151591E-2</v>
      </c>
      <c r="J97" s="3">
        <f t="shared" si="49"/>
        <v>1.5131500381065475E-2</v>
      </c>
      <c r="L97" s="5"/>
    </row>
    <row r="98" spans="1:12">
      <c r="I98" s="3">
        <f>SUM(I88:I97)</f>
        <v>3.2570561107907161</v>
      </c>
    </row>
    <row r="99" spans="1:12">
      <c r="A99" s="3" t="s">
        <v>14</v>
      </c>
      <c r="B99" s="3"/>
      <c r="C99" s="3" t="s">
        <v>2</v>
      </c>
    </row>
    <row r="100" spans="1:12">
      <c r="A100" s="3"/>
      <c r="B100" s="3"/>
      <c r="C100" s="3">
        <v>1</v>
      </c>
      <c r="D100" s="3">
        <v>1833.45086759116</v>
      </c>
      <c r="E100" s="3">
        <v>130.79874767262001</v>
      </c>
      <c r="F100" s="3">
        <v>104.939482062012</v>
      </c>
      <c r="G100" s="3">
        <v>43.353047260502798</v>
      </c>
      <c r="H100" s="3">
        <f>E100+F100+G100</f>
        <v>279.09127699513482</v>
      </c>
      <c r="I100" s="3">
        <f>H100/D100</f>
        <v>0.15222184675273731</v>
      </c>
      <c r="J100">
        <f>I100/3.309464</f>
        <v>4.599592162136748E-2</v>
      </c>
    </row>
    <row r="101" spans="1:12">
      <c r="A101" s="3"/>
      <c r="B101" s="3"/>
      <c r="C101" s="3">
        <v>2</v>
      </c>
      <c r="D101" s="3">
        <v>1830.024598602</v>
      </c>
      <c r="E101" s="3">
        <v>148.28735741951701</v>
      </c>
      <c r="F101" s="3">
        <v>138.15281034287301</v>
      </c>
      <c r="G101" s="3">
        <v>54.889821211668597</v>
      </c>
      <c r="H101" s="3">
        <f t="shared" ref="H101:H109" si="50">E101+F101+G101</f>
        <v>341.32998897405867</v>
      </c>
      <c r="I101" s="3">
        <f t="shared" ref="I101:I109" si="51">H101/D101</f>
        <v>0.18651661252794574</v>
      </c>
      <c r="J101" s="3">
        <f t="shared" ref="J101:J109" si="52">I101/3.309464</f>
        <v>5.6358556106954401E-2</v>
      </c>
    </row>
    <row r="102" spans="1:12">
      <c r="A102" s="3"/>
      <c r="B102" s="3"/>
      <c r="C102" s="3">
        <v>3</v>
      </c>
      <c r="D102" s="3">
        <v>1820.00529515426</v>
      </c>
      <c r="E102" s="3">
        <v>223.981791525022</v>
      </c>
      <c r="F102" s="3">
        <v>236.05626608165201</v>
      </c>
      <c r="G102" s="3">
        <v>90.166075846775598</v>
      </c>
      <c r="H102" s="3">
        <f t="shared" si="50"/>
        <v>550.20413345344957</v>
      </c>
      <c r="I102" s="3">
        <f t="shared" si="51"/>
        <v>0.30230908389022865</v>
      </c>
      <c r="J102" s="3">
        <f t="shared" si="52"/>
        <v>9.1346841630617112E-2</v>
      </c>
    </row>
    <row r="103" spans="1:12">
      <c r="A103" s="3"/>
      <c r="B103" s="3"/>
      <c r="C103" s="3">
        <v>4</v>
      </c>
      <c r="D103" s="3">
        <v>1795.93498729628</v>
      </c>
      <c r="E103" s="3">
        <v>376.97829854447099</v>
      </c>
      <c r="F103" s="3">
        <v>382.64305393260798</v>
      </c>
      <c r="G103" s="3">
        <v>170.20940841431701</v>
      </c>
      <c r="H103" s="3">
        <f t="shared" si="50"/>
        <v>929.83076089139604</v>
      </c>
      <c r="I103" s="3">
        <f t="shared" si="51"/>
        <v>0.51774188234465279</v>
      </c>
      <c r="J103" s="3">
        <f t="shared" si="52"/>
        <v>0.15644282045208915</v>
      </c>
    </row>
    <row r="104" spans="1:12">
      <c r="A104" s="3"/>
      <c r="B104" s="3"/>
      <c r="C104" s="3">
        <v>5</v>
      </c>
      <c r="D104" s="3">
        <v>1778.63940404814</v>
      </c>
      <c r="E104" s="3">
        <v>529.821548822517</v>
      </c>
      <c r="F104" s="3">
        <v>549.535643892493</v>
      </c>
      <c r="G104" s="3">
        <v>366.70592955557299</v>
      </c>
      <c r="H104" s="3">
        <f t="shared" si="50"/>
        <v>1446.0631222705831</v>
      </c>
      <c r="I104" s="3">
        <f t="shared" si="51"/>
        <v>0.81301646583302867</v>
      </c>
      <c r="J104" s="3">
        <f t="shared" si="52"/>
        <v>0.24566409117398727</v>
      </c>
    </row>
    <row r="105" spans="1:12">
      <c r="A105" s="3"/>
      <c r="B105" s="3"/>
      <c r="C105" s="3">
        <v>6</v>
      </c>
      <c r="D105" s="3">
        <v>1830.5151472779901</v>
      </c>
      <c r="E105" s="3">
        <v>375.118757979338</v>
      </c>
      <c r="F105" s="3">
        <v>383.59508968974302</v>
      </c>
      <c r="G105" s="3">
        <v>638.31042601908405</v>
      </c>
      <c r="H105" s="3">
        <f t="shared" si="50"/>
        <v>1397.0242736881651</v>
      </c>
      <c r="I105" s="3">
        <f t="shared" si="51"/>
        <v>0.76318640452965714</v>
      </c>
      <c r="J105" s="3">
        <f t="shared" si="52"/>
        <v>0.23060725378177768</v>
      </c>
    </row>
    <row r="106" spans="1:12">
      <c r="A106" s="3"/>
      <c r="B106" s="3"/>
      <c r="C106" s="3">
        <v>7</v>
      </c>
      <c r="D106" s="3">
        <v>1932.0800140869201</v>
      </c>
      <c r="E106" s="3">
        <v>201.23625334309901</v>
      </c>
      <c r="F106" s="3">
        <v>160.40691668231801</v>
      </c>
      <c r="G106" s="3">
        <v>141.67816619746301</v>
      </c>
      <c r="H106" s="3">
        <f t="shared" si="50"/>
        <v>503.32133622288006</v>
      </c>
      <c r="I106" s="3">
        <f t="shared" si="51"/>
        <v>0.26050750101089587</v>
      </c>
      <c r="J106" s="3">
        <f t="shared" si="52"/>
        <v>7.8715919257890662E-2</v>
      </c>
    </row>
    <row r="107" spans="1:12">
      <c r="A107" s="3"/>
      <c r="B107" s="3"/>
      <c r="C107" s="3">
        <v>8</v>
      </c>
      <c r="D107" s="3">
        <v>2157.91048275412</v>
      </c>
      <c r="E107" s="3">
        <v>151.46627866905999</v>
      </c>
      <c r="F107" s="3">
        <v>118.450731718627</v>
      </c>
      <c r="G107" s="3">
        <v>104.96970677000699</v>
      </c>
      <c r="H107" s="3">
        <f t="shared" si="50"/>
        <v>374.88671715769402</v>
      </c>
      <c r="I107" s="3">
        <f t="shared" si="51"/>
        <v>0.17372672321385166</v>
      </c>
      <c r="J107" s="3">
        <f t="shared" si="52"/>
        <v>5.2493915393505307E-2</v>
      </c>
    </row>
    <row r="108" spans="1:12">
      <c r="A108" s="3"/>
      <c r="B108" s="3"/>
      <c r="C108" s="3">
        <v>9</v>
      </c>
      <c r="D108" s="3">
        <v>2596.7549328107898</v>
      </c>
      <c r="E108" s="3">
        <v>102.013090407452</v>
      </c>
      <c r="F108" s="3">
        <v>98.133262343958293</v>
      </c>
      <c r="G108" s="3">
        <v>69.223716367762407</v>
      </c>
      <c r="H108" s="3">
        <f t="shared" si="50"/>
        <v>269.37006911917268</v>
      </c>
      <c r="I108" s="3">
        <f t="shared" si="51"/>
        <v>0.10373334260988581</v>
      </c>
      <c r="J108" s="3">
        <f t="shared" si="52"/>
        <v>3.1344454150244817E-2</v>
      </c>
    </row>
    <row r="109" spans="1:12">
      <c r="A109" s="3"/>
      <c r="B109" s="3"/>
      <c r="C109" s="3">
        <v>10</v>
      </c>
      <c r="D109" s="3">
        <v>3471.2538207241901</v>
      </c>
      <c r="E109" s="3">
        <v>23.821753545921698</v>
      </c>
      <c r="F109" s="3">
        <v>54.2555642741466</v>
      </c>
      <c r="G109" s="3">
        <v>48.6361360378854</v>
      </c>
      <c r="H109" s="3">
        <f t="shared" si="50"/>
        <v>126.71345385795371</v>
      </c>
      <c r="I109" s="3">
        <f t="shared" si="51"/>
        <v>3.6503655567174317E-2</v>
      </c>
      <c r="J109" s="3">
        <f t="shared" si="52"/>
        <v>1.1030080873269604E-2</v>
      </c>
    </row>
    <row r="110" spans="1:12">
      <c r="I110" s="3">
        <f>SUM(I100:I109)</f>
        <v>3.3094635182800585</v>
      </c>
    </row>
    <row r="111" spans="1:12" s="3" customFormat="1">
      <c r="A111" s="3" t="s">
        <v>17</v>
      </c>
      <c r="C111" s="3" t="s">
        <v>2</v>
      </c>
      <c r="L111" s="5"/>
    </row>
    <row r="112" spans="1:12" s="3" customFormat="1">
      <c r="C112" s="3">
        <v>1</v>
      </c>
      <c r="D112" s="3">
        <v>1649.9015369430199</v>
      </c>
      <c r="E112" s="3">
        <v>79.379355111262896</v>
      </c>
      <c r="F112" s="3">
        <v>82.005107470104505</v>
      </c>
      <c r="G112" s="3">
        <v>40.874289535628897</v>
      </c>
      <c r="H112" s="3">
        <f>E112+F112+G112</f>
        <v>202.25875211699631</v>
      </c>
      <c r="I112" s="3">
        <f>H112/D112</f>
        <v>0.12258837729901539</v>
      </c>
      <c r="J112" s="3">
        <f>I112/3.454133</f>
        <v>3.5490346578726233E-2</v>
      </c>
      <c r="L112" s="5"/>
    </row>
    <row r="113" spans="1:12" s="3" customFormat="1">
      <c r="C113" s="3">
        <v>2</v>
      </c>
      <c r="D113" s="3">
        <v>1644.2156151531301</v>
      </c>
      <c r="E113" s="3">
        <v>139.293786026166</v>
      </c>
      <c r="F113" s="3">
        <v>136.81835427684999</v>
      </c>
      <c r="G113" s="3">
        <v>50.190317851725901</v>
      </c>
      <c r="H113" s="3">
        <f t="shared" ref="H113:H121" si="53">E113+F113+G113</f>
        <v>326.30245815474188</v>
      </c>
      <c r="I113" s="3">
        <f t="shared" ref="I113:I121" si="54">H113/D113</f>
        <v>0.19845478606791633</v>
      </c>
      <c r="J113" s="3">
        <f t="shared" ref="J113:J121" si="55">I113/3.454133</f>
        <v>5.7454297813059406E-2</v>
      </c>
      <c r="L113" s="5"/>
    </row>
    <row r="114" spans="1:12" s="3" customFormat="1">
      <c r="C114" s="3">
        <v>3</v>
      </c>
      <c r="D114" s="3">
        <v>1628.5645490403001</v>
      </c>
      <c r="E114" s="3">
        <v>212.87294744837601</v>
      </c>
      <c r="F114" s="3">
        <v>226.01287289419801</v>
      </c>
      <c r="G114" s="3">
        <v>82.086108344572395</v>
      </c>
      <c r="H114" s="3">
        <f t="shared" si="53"/>
        <v>520.97192868714637</v>
      </c>
      <c r="I114" s="3">
        <f t="shared" si="54"/>
        <v>0.31989639526056912</v>
      </c>
      <c r="J114" s="3">
        <f t="shared" si="55"/>
        <v>9.2612645564189078E-2</v>
      </c>
      <c r="L114" s="5"/>
    </row>
    <row r="115" spans="1:12" s="3" customFormat="1">
      <c r="C115" s="3">
        <v>4</v>
      </c>
      <c r="D115" s="3">
        <v>1593.52790065623</v>
      </c>
      <c r="E115" s="3">
        <v>354.03423508156999</v>
      </c>
      <c r="F115" s="3">
        <v>361.48595953952798</v>
      </c>
      <c r="G115" s="3">
        <v>164.96847319155299</v>
      </c>
      <c r="H115" s="3">
        <f t="shared" si="53"/>
        <v>880.48866781265099</v>
      </c>
      <c r="I115" s="3">
        <f t="shared" si="54"/>
        <v>0.55254047792326533</v>
      </c>
      <c r="J115" s="3">
        <f t="shared" si="55"/>
        <v>0.15996502680217156</v>
      </c>
      <c r="L115" s="5"/>
    </row>
    <row r="116" spans="1:12" s="3" customFormat="1">
      <c r="C116" s="3">
        <v>5</v>
      </c>
      <c r="D116" s="3">
        <v>1547.5433080873299</v>
      </c>
      <c r="E116" s="3">
        <v>481.72522893859201</v>
      </c>
      <c r="F116" s="3">
        <v>512.28919438662297</v>
      </c>
      <c r="G116" s="3">
        <v>343.98476545428798</v>
      </c>
      <c r="H116" s="3">
        <f t="shared" si="53"/>
        <v>1337.9991887795029</v>
      </c>
      <c r="I116" s="3">
        <f t="shared" si="54"/>
        <v>0.86459563476332635</v>
      </c>
      <c r="J116" s="3">
        <f t="shared" si="55"/>
        <v>0.25030756915362734</v>
      </c>
      <c r="L116" s="5"/>
    </row>
    <row r="117" spans="1:12" s="3" customFormat="1">
      <c r="C117" s="3">
        <v>6</v>
      </c>
      <c r="D117" s="3">
        <v>1543.0206970196</v>
      </c>
      <c r="E117" s="3">
        <v>328.95000914320099</v>
      </c>
      <c r="F117" s="3">
        <v>300.12904581229901</v>
      </c>
      <c r="G117" s="3">
        <v>593.22297898811905</v>
      </c>
      <c r="H117" s="3">
        <f t="shared" si="53"/>
        <v>1222.3020339436189</v>
      </c>
      <c r="I117" s="3">
        <f t="shared" si="54"/>
        <v>0.79214882619820925</v>
      </c>
      <c r="J117" s="3">
        <f t="shared" si="55"/>
        <v>0.22933362038989502</v>
      </c>
      <c r="L117" s="5"/>
    </row>
    <row r="118" spans="1:12" s="3" customFormat="1">
      <c r="C118" s="3">
        <v>7</v>
      </c>
      <c r="D118" s="3">
        <v>1538.16812376097</v>
      </c>
      <c r="E118" s="3">
        <v>127.344076101423</v>
      </c>
      <c r="F118" s="3">
        <v>116.335213828869</v>
      </c>
      <c r="G118" s="3">
        <v>107.052971148495</v>
      </c>
      <c r="H118" s="3">
        <f t="shared" si="53"/>
        <v>350.73226107878702</v>
      </c>
      <c r="I118" s="3">
        <f t="shared" si="54"/>
        <v>0.22801945747075597</v>
      </c>
      <c r="J118" s="3">
        <f t="shared" si="55"/>
        <v>6.6013514091888173E-2</v>
      </c>
      <c r="L118" s="5"/>
    </row>
    <row r="119" spans="1:12">
      <c r="A119" s="3"/>
      <c r="B119" s="3"/>
      <c r="C119" s="3">
        <v>8</v>
      </c>
      <c r="D119" s="3">
        <v>1535.6448703882099</v>
      </c>
      <c r="E119" s="3">
        <v>103.242203258266</v>
      </c>
      <c r="F119" s="3">
        <v>76.467887275805396</v>
      </c>
      <c r="G119" s="3">
        <v>97.069269773536107</v>
      </c>
      <c r="H119" s="3">
        <f t="shared" si="53"/>
        <v>276.77936030760753</v>
      </c>
      <c r="I119" s="3">
        <f t="shared" si="54"/>
        <v>0.18023656748036929</v>
      </c>
      <c r="J119" s="3">
        <f t="shared" si="55"/>
        <v>5.2179973232174118E-2</v>
      </c>
    </row>
    <row r="120" spans="1:12">
      <c r="A120" s="3"/>
      <c r="B120" s="3"/>
      <c r="C120" s="3">
        <v>9</v>
      </c>
      <c r="D120" s="3">
        <v>1532.4172816043999</v>
      </c>
      <c r="E120" s="3">
        <v>87.545610591043001</v>
      </c>
      <c r="F120" s="3">
        <v>88.100358348463601</v>
      </c>
      <c r="G120" s="3">
        <v>65.118354241200905</v>
      </c>
      <c r="H120" s="3">
        <f t="shared" si="53"/>
        <v>240.76432318070749</v>
      </c>
      <c r="I120" s="3">
        <f t="shared" si="54"/>
        <v>0.15711407465245608</v>
      </c>
      <c r="J120" s="3">
        <f t="shared" si="55"/>
        <v>4.5485820798578422E-2</v>
      </c>
    </row>
    <row r="121" spans="1:12">
      <c r="A121" s="3"/>
      <c r="B121" s="3"/>
      <c r="C121" s="3">
        <v>10</v>
      </c>
      <c r="D121" s="3">
        <v>1532.0220090379901</v>
      </c>
      <c r="E121" s="3">
        <v>22.237894454656999</v>
      </c>
      <c r="F121" s="3">
        <v>26.627018229166701</v>
      </c>
      <c r="G121" s="3">
        <v>10.176773131127501</v>
      </c>
      <c r="H121" s="3">
        <f t="shared" si="53"/>
        <v>59.041685814951208</v>
      </c>
      <c r="I121" s="3">
        <f t="shared" si="54"/>
        <v>3.8538405758299477E-2</v>
      </c>
      <c r="J121" s="3">
        <f t="shared" si="55"/>
        <v>1.1157186407790167E-2</v>
      </c>
    </row>
    <row r="122" spans="1:12">
      <c r="I122" s="3">
        <f>SUM(I112:I121)</f>
        <v>3.4541330028741823</v>
      </c>
    </row>
    <row r="123" spans="1:12">
      <c r="D123" s="3">
        <v>15</v>
      </c>
      <c r="E123" s="3">
        <v>0.22649</v>
      </c>
      <c r="F123" s="3">
        <v>0.22649</v>
      </c>
    </row>
    <row r="124" spans="1:12" s="3" customFormat="1">
      <c r="D124" s="3">
        <v>25</v>
      </c>
      <c r="E124" s="3">
        <v>0.26300000000000001</v>
      </c>
      <c r="F124" s="3">
        <v>0.2812358592682932</v>
      </c>
      <c r="L124" s="5"/>
    </row>
    <row r="125" spans="1:12">
      <c r="D125" s="3">
        <v>35</v>
      </c>
      <c r="E125" s="3">
        <v>0.26508500000000002</v>
      </c>
      <c r="F125" s="3">
        <v>0.26508500000000002</v>
      </c>
    </row>
    <row r="126" spans="1:12" s="3" customFormat="1">
      <c r="D126" s="3">
        <v>50</v>
      </c>
      <c r="E126" s="3">
        <v>0.27900000000000003</v>
      </c>
      <c r="F126" s="3">
        <v>0.3015129874801088</v>
      </c>
      <c r="L126" s="5"/>
    </row>
    <row r="127" spans="1:12" s="3" customFormat="1">
      <c r="D127" s="3">
        <v>60</v>
      </c>
      <c r="E127" s="3">
        <v>0.245</v>
      </c>
      <c r="F127" s="3">
        <v>0.25030799999999997</v>
      </c>
      <c r="L127" s="5"/>
    </row>
    <row r="128" spans="1:12">
      <c r="D128" s="3">
        <v>75</v>
      </c>
      <c r="E128" s="3">
        <v>0.27864299999999997</v>
      </c>
      <c r="F128" s="3">
        <v>0.27864299999999997</v>
      </c>
    </row>
    <row r="129" spans="1:11">
      <c r="D129" s="3">
        <v>90</v>
      </c>
      <c r="E129" s="3">
        <v>0.29264699999999999</v>
      </c>
      <c r="F129" s="3">
        <v>0.29264699999999999</v>
      </c>
    </row>
    <row r="132" spans="1:11">
      <c r="A132" s="3" t="s">
        <v>18</v>
      </c>
      <c r="B132" s="3"/>
      <c r="C132" s="3" t="s">
        <v>2</v>
      </c>
    </row>
    <row r="133" spans="1:11">
      <c r="A133" s="3"/>
      <c r="B133" s="3"/>
      <c r="C133" s="3">
        <v>1</v>
      </c>
      <c r="D133" s="3">
        <v>1470.29484311089</v>
      </c>
      <c r="E133" s="3">
        <v>77.439299310840894</v>
      </c>
      <c r="F133" s="3">
        <v>79.570566351992497</v>
      </c>
      <c r="G133" s="3">
        <v>46.122762128318101</v>
      </c>
      <c r="H133" s="3">
        <f>E133+F133+G133</f>
        <v>203.13262779115149</v>
      </c>
      <c r="I133" s="3">
        <f>H133/D133</f>
        <v>0.13815775029269498</v>
      </c>
      <c r="J133" s="3">
        <f>I133/3.483859</f>
        <v>3.9656527515233818E-2</v>
      </c>
    </row>
    <row r="134" spans="1:11">
      <c r="A134">
        <v>15</v>
      </c>
      <c r="B134">
        <v>0.3</v>
      </c>
      <c r="C134" s="3">
        <v>2</v>
      </c>
      <c r="D134" s="3">
        <v>1465.6623812016501</v>
      </c>
      <c r="E134" s="3">
        <v>117.532615620431</v>
      </c>
      <c r="F134" s="3">
        <v>124.639835044603</v>
      </c>
      <c r="G134" s="3">
        <v>60.503632997511502</v>
      </c>
      <c r="H134" s="3">
        <f t="shared" ref="H134:H142" si="56">E134+F134+G134</f>
        <v>302.67608366254552</v>
      </c>
      <c r="I134" s="3">
        <f t="shared" ref="I134:I142" si="57">H134/D134</f>
        <v>0.20651146372085433</v>
      </c>
      <c r="J134" s="3">
        <f t="shared" ref="J134:J142" si="58">I134/3.483859</f>
        <v>5.9276642286859006E-2</v>
      </c>
    </row>
    <row r="135" spans="1:11">
      <c r="A135">
        <v>35</v>
      </c>
      <c r="B135">
        <v>0.4</v>
      </c>
      <c r="C135" s="3">
        <v>3</v>
      </c>
      <c r="D135" s="3">
        <v>1454.5425108392401</v>
      </c>
      <c r="E135" s="3">
        <v>192.39711013130301</v>
      </c>
      <c r="F135" s="3">
        <v>204.81695952783201</v>
      </c>
      <c r="G135" s="3">
        <v>102.74090351695899</v>
      </c>
      <c r="H135" s="3">
        <f t="shared" si="56"/>
        <v>499.95497317609403</v>
      </c>
      <c r="I135" s="3">
        <f t="shared" si="57"/>
        <v>0.3437197396778941</v>
      </c>
      <c r="J135" s="3">
        <f t="shared" si="58"/>
        <v>9.866063456583464E-2</v>
      </c>
    </row>
    <row r="136" spans="1:11">
      <c r="A136">
        <v>75</v>
      </c>
      <c r="B136">
        <v>0.2</v>
      </c>
      <c r="C136" s="3">
        <v>4</v>
      </c>
      <c r="D136" s="3">
        <v>1434.12091168196</v>
      </c>
      <c r="E136" s="3">
        <v>293.39245839828101</v>
      </c>
      <c r="F136" s="3">
        <v>302.09178538970099</v>
      </c>
      <c r="G136" s="3">
        <v>183.66043085932299</v>
      </c>
      <c r="H136" s="3">
        <f t="shared" si="56"/>
        <v>779.14467464730501</v>
      </c>
      <c r="I136" s="3">
        <f t="shared" si="57"/>
        <v>0.54329078413166132</v>
      </c>
      <c r="J136" s="3">
        <f t="shared" si="58"/>
        <v>0.15594511262702118</v>
      </c>
      <c r="K136">
        <f>J136+J135+J134</f>
        <v>0.31388238947971486</v>
      </c>
    </row>
    <row r="137" spans="1:11">
      <c r="A137">
        <v>90</v>
      </c>
      <c r="B137">
        <v>0.1</v>
      </c>
      <c r="C137" s="3">
        <v>5</v>
      </c>
      <c r="D137" s="3">
        <v>1398.5115669450599</v>
      </c>
      <c r="E137" s="3">
        <v>345.88877875637598</v>
      </c>
      <c r="F137" s="3">
        <v>356.27923454804602</v>
      </c>
      <c r="G137" s="3">
        <v>264.55325698856598</v>
      </c>
      <c r="H137" s="3">
        <f t="shared" si="56"/>
        <v>966.72127029298792</v>
      </c>
      <c r="I137" s="3">
        <f t="shared" si="57"/>
        <v>0.69125010700105649</v>
      </c>
      <c r="J137" s="3">
        <f t="shared" si="58"/>
        <v>0.19841506415760699</v>
      </c>
      <c r="K137">
        <f>J137+J138</f>
        <v>0.40385716301987273</v>
      </c>
    </row>
    <row r="138" spans="1:11">
      <c r="A138" s="3"/>
      <c r="B138" s="3"/>
      <c r="C138" s="3">
        <v>6</v>
      </c>
      <c r="D138" s="3">
        <v>1369.37751516918</v>
      </c>
      <c r="E138" s="3">
        <v>348.145501571414</v>
      </c>
      <c r="F138" s="3">
        <v>344.91388718600001</v>
      </c>
      <c r="G138" s="3">
        <v>287.04696734948402</v>
      </c>
      <c r="H138" s="3">
        <f t="shared" si="56"/>
        <v>980.10635610689803</v>
      </c>
      <c r="I138" s="3">
        <f t="shared" si="57"/>
        <v>0.71573130510019412</v>
      </c>
      <c r="J138" s="3">
        <f t="shared" si="58"/>
        <v>0.20544209886226572</v>
      </c>
    </row>
    <row r="139" spans="1:11">
      <c r="A139" s="3"/>
      <c r="B139" s="3"/>
      <c r="C139" s="3">
        <v>7</v>
      </c>
      <c r="D139" s="3">
        <v>1352.4847086506099</v>
      </c>
      <c r="E139" s="3">
        <v>227.227956600906</v>
      </c>
      <c r="F139" s="3">
        <v>155.82571986170299</v>
      </c>
      <c r="G139" s="3">
        <v>204.242184886872</v>
      </c>
      <c r="H139" s="3">
        <f t="shared" si="56"/>
        <v>587.29586134948102</v>
      </c>
      <c r="I139" s="3">
        <f t="shared" si="57"/>
        <v>0.43423475148597657</v>
      </c>
      <c r="J139" s="3">
        <f t="shared" si="58"/>
        <v>0.12464188461300431</v>
      </c>
    </row>
    <row r="140" spans="1:11">
      <c r="A140" s="3"/>
      <c r="B140" s="3"/>
      <c r="C140" s="3">
        <v>8</v>
      </c>
      <c r="D140" s="3">
        <v>1348.4742467695901</v>
      </c>
      <c r="E140" s="3">
        <v>106.703449981671</v>
      </c>
      <c r="F140" s="3">
        <v>94.839992807938302</v>
      </c>
      <c r="G140" s="3">
        <v>127.529034138904</v>
      </c>
      <c r="H140" s="3">
        <f t="shared" si="56"/>
        <v>329.07247692851331</v>
      </c>
      <c r="I140" s="3">
        <f t="shared" si="57"/>
        <v>0.24403319360146519</v>
      </c>
      <c r="J140" s="3">
        <f t="shared" si="58"/>
        <v>7.0046805453798558E-2</v>
      </c>
    </row>
    <row r="141" spans="1:11">
      <c r="A141" s="3"/>
      <c r="B141" s="3"/>
      <c r="C141" s="3">
        <v>9</v>
      </c>
      <c r="D141" s="3">
        <v>1345.96289994738</v>
      </c>
      <c r="E141" s="3">
        <v>51.116762715034803</v>
      </c>
      <c r="F141" s="3">
        <v>71.4179930327482</v>
      </c>
      <c r="G141" s="3">
        <v>74.789393024888696</v>
      </c>
      <c r="H141" s="3">
        <f t="shared" si="56"/>
        <v>197.32414877267172</v>
      </c>
      <c r="I141" s="3">
        <f t="shared" si="57"/>
        <v>0.1466044485924434</v>
      </c>
      <c r="J141" s="3">
        <f t="shared" si="58"/>
        <v>4.2081051096626874E-2</v>
      </c>
    </row>
    <row r="142" spans="1:11">
      <c r="A142" s="3"/>
      <c r="B142" s="3"/>
      <c r="C142" s="3">
        <v>10</v>
      </c>
      <c r="D142" s="3">
        <v>1345.771484375</v>
      </c>
      <c r="E142" s="3">
        <v>22.666015625000099</v>
      </c>
      <c r="F142" s="3">
        <v>1.16210937499996</v>
      </c>
      <c r="G142" s="3">
        <v>3.52539062500002</v>
      </c>
      <c r="H142" s="3">
        <f t="shared" si="56"/>
        <v>27.353515625000082</v>
      </c>
      <c r="I142" s="3">
        <f t="shared" si="57"/>
        <v>2.0325527730811994E-2</v>
      </c>
      <c r="J142" s="3">
        <f t="shared" si="58"/>
        <v>5.8341992976214006E-3</v>
      </c>
    </row>
    <row r="143" spans="1:11">
      <c r="I143" s="3">
        <f>SUM(I133:I142)</f>
        <v>3.4838590713350528</v>
      </c>
      <c r="J143">
        <f>SUM(J133:J142)</f>
        <v>1.0000000204758726</v>
      </c>
    </row>
    <row r="145" spans="1:12" s="6" customFormat="1">
      <c r="A145" s="6" t="s">
        <v>18</v>
      </c>
      <c r="C145" s="6" t="s">
        <v>2</v>
      </c>
      <c r="L145" s="7"/>
    </row>
    <row r="146" spans="1:12" s="6" customFormat="1">
      <c r="C146" s="6">
        <v>1</v>
      </c>
      <c r="D146" s="6">
        <v>1770.5842140715299</v>
      </c>
      <c r="E146" s="6">
        <v>78.457756243679</v>
      </c>
      <c r="F146" s="6">
        <v>76.270790292155098</v>
      </c>
      <c r="G146" s="6">
        <v>40.250493530442</v>
      </c>
      <c r="H146" s="6">
        <f>E146+F146+G146</f>
        <v>194.97904006627607</v>
      </c>
      <c r="I146" s="6">
        <f>H146/D146</f>
        <v>0.11012130262808223</v>
      </c>
      <c r="J146" s="7">
        <f>I146/3.732357</f>
        <v>2.9504493441565808E-2</v>
      </c>
      <c r="L146" s="7"/>
    </row>
    <row r="147" spans="1:12" s="6" customFormat="1">
      <c r="A147" s="6">
        <v>15</v>
      </c>
      <c r="B147" s="6">
        <v>0.1</v>
      </c>
      <c r="C147" s="6">
        <v>2</v>
      </c>
      <c r="D147" s="6">
        <v>1767.3139000294</v>
      </c>
      <c r="E147" s="6">
        <v>120.71414257146699</v>
      </c>
      <c r="F147" s="6">
        <v>117.00367366078</v>
      </c>
      <c r="G147" s="6">
        <v>54.987964044242602</v>
      </c>
      <c r="H147" s="6">
        <f t="shared" ref="H147:H155" si="59">E147+F147+G147</f>
        <v>292.70578027648958</v>
      </c>
      <c r="I147" s="6">
        <f t="shared" ref="I147:I155" si="60">H147/D147</f>
        <v>0.16562184016751089</v>
      </c>
      <c r="J147" s="7">
        <f t="shared" ref="J147:J155" si="61">I147/3.732357</f>
        <v>4.4374597651701292E-2</v>
      </c>
      <c r="L147" s="7"/>
    </row>
    <row r="148" spans="1:12" s="6" customFormat="1">
      <c r="A148" s="6">
        <v>35</v>
      </c>
      <c r="B148" s="6">
        <v>0.2</v>
      </c>
      <c r="C148" s="6">
        <v>3</v>
      </c>
      <c r="D148" s="6">
        <v>1758.75274745812</v>
      </c>
      <c r="E148" s="6">
        <v>202.45932576977501</v>
      </c>
      <c r="F148" s="6">
        <v>193.4936220749</v>
      </c>
      <c r="G148" s="6">
        <v>88.615174743895395</v>
      </c>
      <c r="H148" s="6">
        <f t="shared" si="59"/>
        <v>484.56812258857042</v>
      </c>
      <c r="I148" s="6">
        <f t="shared" si="60"/>
        <v>0.27551804725758311</v>
      </c>
      <c r="J148" s="7">
        <f t="shared" si="61"/>
        <v>7.3818781873647973E-2</v>
      </c>
      <c r="L148" s="7"/>
    </row>
    <row r="149" spans="1:12" s="6" customFormat="1">
      <c r="A149" s="6">
        <v>75</v>
      </c>
      <c r="B149" s="6">
        <v>0.3</v>
      </c>
      <c r="C149" s="6">
        <v>4</v>
      </c>
      <c r="D149" s="6">
        <v>1736.09323264977</v>
      </c>
      <c r="E149" s="6">
        <v>326.66750424951101</v>
      </c>
      <c r="F149" s="6">
        <v>295.43417518017202</v>
      </c>
      <c r="G149" s="6">
        <v>170.62946250937301</v>
      </c>
      <c r="H149" s="6">
        <f t="shared" si="59"/>
        <v>792.73114193905599</v>
      </c>
      <c r="I149" s="6">
        <f t="shared" si="60"/>
        <v>0.45661784000455075</v>
      </c>
      <c r="J149" s="7">
        <f t="shared" si="61"/>
        <v>0.12234034418587256</v>
      </c>
      <c r="L149" s="7"/>
    </row>
    <row r="150" spans="1:12" s="6" customFormat="1">
      <c r="A150" s="6">
        <v>90</v>
      </c>
      <c r="B150" s="6">
        <v>0.4</v>
      </c>
      <c r="C150" s="6">
        <v>5</v>
      </c>
      <c r="D150" s="6">
        <v>1690.0130432118599</v>
      </c>
      <c r="E150" s="6">
        <v>497.04127776227102</v>
      </c>
      <c r="F150" s="6">
        <v>451.34671853781498</v>
      </c>
      <c r="G150" s="6">
        <v>284.08458472923701</v>
      </c>
      <c r="H150" s="6">
        <f t="shared" si="59"/>
        <v>1232.472581029323</v>
      </c>
      <c r="I150" s="6">
        <f t="shared" si="60"/>
        <v>0.72926808818411015</v>
      </c>
      <c r="J150" s="7">
        <f t="shared" si="61"/>
        <v>0.19539076465196395</v>
      </c>
      <c r="L150" s="7"/>
    </row>
    <row r="151" spans="1:12" s="6" customFormat="1">
      <c r="C151" s="6">
        <v>6</v>
      </c>
      <c r="D151" s="6">
        <v>1658.80557873011</v>
      </c>
      <c r="E151" s="6">
        <v>434.60407550989203</v>
      </c>
      <c r="F151" s="6">
        <v>514.66748613945799</v>
      </c>
      <c r="G151" s="6">
        <v>376.88174354753801</v>
      </c>
      <c r="H151" s="6">
        <f t="shared" si="59"/>
        <v>1326.1533051968881</v>
      </c>
      <c r="I151" s="6">
        <f t="shared" si="60"/>
        <v>0.79946277140695288</v>
      </c>
      <c r="J151" s="7">
        <f t="shared" si="61"/>
        <v>0.21419783032731138</v>
      </c>
      <c r="L151" s="7"/>
    </row>
    <row r="152" spans="1:12" s="6" customFormat="1">
      <c r="C152" s="6">
        <v>7</v>
      </c>
      <c r="D152" s="6">
        <v>1633.70600912805</v>
      </c>
      <c r="E152" s="6">
        <v>345.86383327600498</v>
      </c>
      <c r="F152" s="6">
        <v>294.64729858675702</v>
      </c>
      <c r="G152" s="6">
        <v>351.23582678167099</v>
      </c>
      <c r="H152" s="6">
        <f t="shared" si="59"/>
        <v>991.74695864443299</v>
      </c>
      <c r="I152" s="6">
        <f t="shared" si="60"/>
        <v>0.60705350479414177</v>
      </c>
      <c r="J152" s="7">
        <f t="shared" si="61"/>
        <v>0.1626461522287771</v>
      </c>
      <c r="L152" s="7"/>
    </row>
    <row r="153" spans="1:12" s="6" customFormat="1">
      <c r="C153" s="6">
        <v>8</v>
      </c>
      <c r="D153" s="6">
        <v>1627.8874170086401</v>
      </c>
      <c r="E153" s="6">
        <v>204.447900080739</v>
      </c>
      <c r="F153" s="6">
        <v>244.16954620311799</v>
      </c>
      <c r="G153" s="6">
        <v>184.24198074203201</v>
      </c>
      <c r="H153" s="6">
        <f t="shared" si="59"/>
        <v>632.85942702588909</v>
      </c>
      <c r="I153" s="6">
        <f t="shared" si="60"/>
        <v>0.38876117624203627</v>
      </c>
      <c r="J153" s="7">
        <f t="shared" si="61"/>
        <v>0.10415969754287606</v>
      </c>
      <c r="L153" s="7"/>
    </row>
    <row r="154" spans="1:12" s="6" customFormat="1">
      <c r="C154" s="6">
        <v>9</v>
      </c>
      <c r="D154" s="6">
        <v>1624.7529994107799</v>
      </c>
      <c r="E154" s="6">
        <v>126.450451197568</v>
      </c>
      <c r="F154" s="6">
        <v>27.702466417870301</v>
      </c>
      <c r="G154" s="6">
        <v>87.330055951527399</v>
      </c>
      <c r="H154" s="6">
        <f t="shared" si="59"/>
        <v>241.48297356696571</v>
      </c>
      <c r="I154" s="6">
        <f t="shared" si="60"/>
        <v>0.1486274982440654</v>
      </c>
      <c r="J154" s="7">
        <f t="shared" si="61"/>
        <v>3.9821351024048719E-2</v>
      </c>
      <c r="L154" s="7"/>
    </row>
    <row r="155" spans="1:12" s="6" customFormat="1">
      <c r="C155" s="6">
        <v>10</v>
      </c>
      <c r="D155" s="6">
        <v>1623.837890625</v>
      </c>
      <c r="E155" s="6">
        <v>46.455078125000298</v>
      </c>
      <c r="F155" s="6">
        <v>28.310546875</v>
      </c>
      <c r="G155" s="6">
        <v>8.5449218749999396</v>
      </c>
      <c r="H155" s="6">
        <f t="shared" si="59"/>
        <v>83.310546875000242</v>
      </c>
      <c r="I155" s="6">
        <f t="shared" si="60"/>
        <v>5.1304719120043932E-2</v>
      </c>
      <c r="J155" s="7">
        <f t="shared" si="61"/>
        <v>1.3745930284815716E-2</v>
      </c>
      <c r="L155" s="7"/>
    </row>
    <row r="156" spans="1:12">
      <c r="I156" s="3">
        <f>SUM(I146:I155)</f>
        <v>3.7323567880490769</v>
      </c>
      <c r="J156" s="3">
        <f>SUM(J146:J155)</f>
        <v>0.99999994321258057</v>
      </c>
    </row>
    <row r="157" spans="1:12">
      <c r="A157" s="3" t="s">
        <v>18</v>
      </c>
      <c r="B157" s="3"/>
      <c r="C157" s="3" t="s">
        <v>2</v>
      </c>
    </row>
    <row r="158" spans="1:12">
      <c r="A158" s="3"/>
      <c r="B158" s="3"/>
      <c r="C158" s="3">
        <v>1</v>
      </c>
      <c r="D158" s="3">
        <v>2075.5982189077599</v>
      </c>
      <c r="E158" s="3">
        <v>74.519151207175995</v>
      </c>
      <c r="F158" s="3">
        <v>76.664164041974502</v>
      </c>
      <c r="G158" s="3">
        <v>39.237245916978701</v>
      </c>
      <c r="H158" s="3">
        <f t="shared" ref="H158:H167" si="62">E158+F158+G158</f>
        <v>190.4205611661292</v>
      </c>
      <c r="I158" s="3">
        <f>H158/D158</f>
        <v>9.1742495937549046E-2</v>
      </c>
      <c r="J158" s="3">
        <f>I158/3.358208</f>
        <v>2.7318884338775041E-2</v>
      </c>
    </row>
    <row r="159" spans="1:12">
      <c r="A159" s="3">
        <v>15</v>
      </c>
      <c r="B159" s="3">
        <v>0.2</v>
      </c>
      <c r="C159" s="3">
        <v>2</v>
      </c>
      <c r="D159" s="3">
        <v>2072.9157827507802</v>
      </c>
      <c r="E159" s="3">
        <v>113.15588773028</v>
      </c>
      <c r="F159" s="3">
        <v>124.12252423505301</v>
      </c>
      <c r="G159" s="3">
        <v>50.948579220223202</v>
      </c>
      <c r="H159" s="3">
        <f t="shared" si="62"/>
        <v>288.22699118555624</v>
      </c>
      <c r="I159" s="3">
        <f t="shared" ref="I159:I167" si="63">H159/D159</f>
        <v>0.13904423594241544</v>
      </c>
      <c r="J159" s="3">
        <f t="shared" ref="J159:J167" si="64">I159/3.358208</f>
        <v>4.1404295368963284E-2</v>
      </c>
    </row>
    <row r="160" spans="1:12">
      <c r="A160" s="3">
        <v>35</v>
      </c>
      <c r="B160" s="3">
        <v>0.1</v>
      </c>
      <c r="C160" s="3">
        <v>3</v>
      </c>
      <c r="D160" s="3">
        <v>2065.5995385961901</v>
      </c>
      <c r="E160" s="3">
        <v>199.34328061038599</v>
      </c>
      <c r="F160" s="3">
        <v>191.56253111335701</v>
      </c>
      <c r="G160" s="3">
        <v>87.935499429024503</v>
      </c>
      <c r="H160" s="3">
        <f t="shared" si="62"/>
        <v>478.8413111527675</v>
      </c>
      <c r="I160" s="3">
        <f t="shared" si="63"/>
        <v>0.23181710791734328</v>
      </c>
      <c r="J160" s="3">
        <f t="shared" si="64"/>
        <v>6.9030002881698596E-2</v>
      </c>
    </row>
    <row r="161" spans="1:10">
      <c r="A161" s="3">
        <v>75</v>
      </c>
      <c r="B161" s="3">
        <v>0.4</v>
      </c>
      <c r="C161" s="3">
        <v>4</v>
      </c>
      <c r="D161" s="3">
        <v>2045.6203585388701</v>
      </c>
      <c r="E161" s="3">
        <v>325.31990074818202</v>
      </c>
      <c r="F161" s="3">
        <v>327.21928893366101</v>
      </c>
      <c r="G161" s="3">
        <v>156.878006226629</v>
      </c>
      <c r="H161" s="3">
        <f t="shared" si="62"/>
        <v>809.41719590847197</v>
      </c>
      <c r="I161" s="3">
        <f t="shared" si="63"/>
        <v>0.39568299783964617</v>
      </c>
      <c r="J161" s="3">
        <f t="shared" si="64"/>
        <v>0.11782563731598704</v>
      </c>
    </row>
    <row r="162" spans="1:10">
      <c r="A162" s="3">
        <v>90</v>
      </c>
      <c r="B162" s="3">
        <v>0.3</v>
      </c>
      <c r="C162" s="3">
        <v>5</v>
      </c>
      <c r="D162" s="3">
        <v>2004.8705467760301</v>
      </c>
      <c r="E162" s="3">
        <v>487.030562764823</v>
      </c>
      <c r="F162" s="3">
        <v>452.27570923305097</v>
      </c>
      <c r="G162" s="3">
        <v>256.90082337483398</v>
      </c>
      <c r="H162" s="3">
        <f t="shared" si="62"/>
        <v>1196.207095372708</v>
      </c>
      <c r="I162" s="3">
        <f t="shared" si="63"/>
        <v>0.59665054050312194</v>
      </c>
      <c r="J162" s="3">
        <f t="shared" si="64"/>
        <v>0.17766932259798141</v>
      </c>
    </row>
    <row r="163" spans="1:10">
      <c r="A163" s="3"/>
      <c r="B163" s="3"/>
      <c r="C163" s="3">
        <v>6</v>
      </c>
      <c r="D163" s="3">
        <v>1946.01072130425</v>
      </c>
      <c r="E163" s="3">
        <v>604.75525985210095</v>
      </c>
      <c r="F163" s="3">
        <v>524.51148878607398</v>
      </c>
      <c r="G163" s="3">
        <v>447.45370416922202</v>
      </c>
      <c r="H163" s="3">
        <f t="shared" si="62"/>
        <v>1576.7204528073969</v>
      </c>
      <c r="I163" s="3">
        <f t="shared" si="63"/>
        <v>0.81023215111099267</v>
      </c>
      <c r="J163" s="3">
        <f t="shared" si="64"/>
        <v>0.24126919806962305</v>
      </c>
    </row>
    <row r="164" spans="1:10">
      <c r="A164" s="3"/>
      <c r="B164" s="3"/>
      <c r="C164" s="3">
        <v>7</v>
      </c>
      <c r="D164" s="3">
        <v>1920.3491216487801</v>
      </c>
      <c r="E164" s="3">
        <v>322.97509806889502</v>
      </c>
      <c r="F164" s="3">
        <v>458.85938947757398</v>
      </c>
      <c r="G164" s="3">
        <v>327.32739192914801</v>
      </c>
      <c r="H164" s="3">
        <f t="shared" si="62"/>
        <v>1109.1618794756171</v>
      </c>
      <c r="I164" s="3">
        <f t="shared" si="63"/>
        <v>0.57758345447275183</v>
      </c>
      <c r="J164" s="3">
        <f t="shared" si="64"/>
        <v>0.17199156647615391</v>
      </c>
    </row>
    <row r="165" spans="1:10">
      <c r="A165" s="3"/>
      <c r="B165" s="3"/>
      <c r="C165" s="3">
        <v>8</v>
      </c>
      <c r="D165" s="3">
        <v>1909.9225060824599</v>
      </c>
      <c r="E165" s="3">
        <v>166.599405123906</v>
      </c>
      <c r="F165" s="3">
        <v>209.46420303661799</v>
      </c>
      <c r="G165" s="3">
        <v>228.665021616784</v>
      </c>
      <c r="H165" s="3">
        <f t="shared" si="62"/>
        <v>604.72862977730802</v>
      </c>
      <c r="I165" s="3">
        <f t="shared" si="63"/>
        <v>0.31662469437972013</v>
      </c>
      <c r="J165" s="3">
        <f t="shared" si="64"/>
        <v>9.4283824700471253E-2</v>
      </c>
    </row>
    <row r="166" spans="1:10">
      <c r="A166" s="3"/>
      <c r="B166" s="3"/>
      <c r="C166" s="3">
        <v>9</v>
      </c>
      <c r="D166" s="3">
        <v>1906.6878163568099</v>
      </c>
      <c r="E166" s="3">
        <v>104.516342201664</v>
      </c>
      <c r="F166" s="3">
        <v>119.599497578992</v>
      </c>
      <c r="G166" s="3">
        <v>56.374045044299201</v>
      </c>
      <c r="H166" s="3">
        <f t="shared" si="62"/>
        <v>280.4898848249552</v>
      </c>
      <c r="I166" s="3">
        <f t="shared" si="63"/>
        <v>0.14710844765395273</v>
      </c>
      <c r="J166" s="3">
        <f t="shared" si="64"/>
        <v>4.380563909500327E-2</v>
      </c>
    </row>
    <row r="167" spans="1:10">
      <c r="A167" s="3"/>
      <c r="B167" s="3"/>
      <c r="C167" s="3">
        <v>10</v>
      </c>
      <c r="D167" s="3">
        <v>1905.283203125</v>
      </c>
      <c r="E167" s="3">
        <v>23.505859374999801</v>
      </c>
      <c r="F167" s="3">
        <v>69.228515624999801</v>
      </c>
      <c r="G167" s="3">
        <v>5.8105468749999103</v>
      </c>
      <c r="H167" s="3">
        <f t="shared" si="62"/>
        <v>98.544921874999517</v>
      </c>
      <c r="I167" s="3">
        <f t="shared" si="63"/>
        <v>5.1721928642087689E-2</v>
      </c>
      <c r="J167" s="3">
        <f t="shared" si="64"/>
        <v>1.5401645354334125E-2</v>
      </c>
    </row>
    <row r="168" spans="1:10">
      <c r="I168" s="3">
        <f>SUM(I158:I167)</f>
        <v>3.3582080543995811</v>
      </c>
      <c r="J168" s="3">
        <f>SUM(J158:J167)</f>
        <v>1.000000016198991</v>
      </c>
    </row>
    <row r="169" spans="1:10">
      <c r="A169" s="3" t="s">
        <v>18</v>
      </c>
      <c r="B169" s="3"/>
      <c r="C169" s="3" t="s">
        <v>2</v>
      </c>
    </row>
    <row r="170" spans="1:10">
      <c r="A170" s="3"/>
      <c r="B170" s="3"/>
      <c r="C170" s="3">
        <v>1</v>
      </c>
      <c r="D170" s="3">
        <v>1537.11714500371</v>
      </c>
      <c r="E170" s="3">
        <v>83.694720249708894</v>
      </c>
      <c r="F170" s="3">
        <v>75.206741990978301</v>
      </c>
      <c r="G170" s="3">
        <v>43.066829109072003</v>
      </c>
      <c r="H170" s="3">
        <f t="shared" ref="H170:H179" si="65">E170+F170+G170</f>
        <v>201.96829134975917</v>
      </c>
      <c r="I170" s="3">
        <f>H170/D170</f>
        <v>0.13139420896204479</v>
      </c>
      <c r="J170" s="3">
        <f>I170/3.747945</f>
        <v>3.5057667324905992E-2</v>
      </c>
    </row>
    <row r="171" spans="1:10">
      <c r="A171" s="3">
        <v>15</v>
      </c>
      <c r="B171" s="3">
        <v>0.4</v>
      </c>
      <c r="C171" s="3">
        <v>2</v>
      </c>
      <c r="D171" s="3">
        <v>1533.35515816774</v>
      </c>
      <c r="E171" s="3">
        <v>116.99389635735599</v>
      </c>
      <c r="F171" s="3">
        <v>119.454090391989</v>
      </c>
      <c r="G171" s="3">
        <v>57.646750632574303</v>
      </c>
      <c r="H171" s="3">
        <f t="shared" si="65"/>
        <v>294.09473738191929</v>
      </c>
      <c r="I171" s="3">
        <f t="shared" ref="I171:I179" si="66">H171/D171</f>
        <v>0.19179818570757176</v>
      </c>
      <c r="J171" s="3">
        <f t="shared" ref="J171:J179" si="67">I171/3.747945</f>
        <v>5.1174226331382064E-2</v>
      </c>
    </row>
    <row r="172" spans="1:10">
      <c r="A172" s="3">
        <v>35</v>
      </c>
      <c r="B172" s="3">
        <v>0.3</v>
      </c>
      <c r="C172" s="3">
        <v>3</v>
      </c>
      <c r="D172" s="3">
        <v>1522.69365912998</v>
      </c>
      <c r="E172" s="3">
        <v>200.16995116973399</v>
      </c>
      <c r="F172" s="3">
        <v>210.82018831227299</v>
      </c>
      <c r="G172" s="3">
        <v>95.575862906217907</v>
      </c>
      <c r="H172" s="3">
        <f t="shared" si="65"/>
        <v>506.56600238822489</v>
      </c>
      <c r="I172" s="3">
        <f t="shared" si="66"/>
        <v>0.33267755424795098</v>
      </c>
      <c r="J172" s="3">
        <f t="shared" si="67"/>
        <v>8.8762656401828455E-2</v>
      </c>
    </row>
    <row r="173" spans="1:10">
      <c r="A173" s="3">
        <v>75</v>
      </c>
      <c r="B173" s="3">
        <v>0.1</v>
      </c>
      <c r="C173" s="3">
        <v>4</v>
      </c>
      <c r="D173" s="3">
        <v>1498.0810600090999</v>
      </c>
      <c r="E173" s="3">
        <v>291.05173533948198</v>
      </c>
      <c r="F173" s="3">
        <v>300.240088891722</v>
      </c>
      <c r="G173" s="3">
        <v>170.96116756593599</v>
      </c>
      <c r="H173" s="3">
        <f t="shared" si="65"/>
        <v>762.25299179713988</v>
      </c>
      <c r="I173" s="3">
        <f t="shared" si="66"/>
        <v>0.50881959070526506</v>
      </c>
      <c r="J173" s="3">
        <f t="shared" si="67"/>
        <v>0.1357596204600828</v>
      </c>
    </row>
    <row r="174" spans="1:10">
      <c r="A174" s="3">
        <v>90</v>
      </c>
      <c r="B174" s="3">
        <v>0.2</v>
      </c>
      <c r="C174" s="3">
        <v>5</v>
      </c>
      <c r="D174" s="3">
        <v>1466.0619225712901</v>
      </c>
      <c r="E174" s="3">
        <v>374.44360381956</v>
      </c>
      <c r="F174" s="3">
        <v>382.61798738487403</v>
      </c>
      <c r="G174" s="3">
        <v>271.52946919296198</v>
      </c>
      <c r="H174" s="3">
        <f t="shared" si="65"/>
        <v>1028.5910603973962</v>
      </c>
      <c r="I174" s="3">
        <f t="shared" si="66"/>
        <v>0.70160137478598139</v>
      </c>
      <c r="J174" s="3">
        <f t="shared" si="67"/>
        <v>0.18719628350628981</v>
      </c>
    </row>
    <row r="175" spans="1:10">
      <c r="A175" s="3"/>
      <c r="B175" s="3"/>
      <c r="C175" s="3">
        <v>6</v>
      </c>
      <c r="D175" s="3">
        <v>1431.2151563528801</v>
      </c>
      <c r="E175" s="3">
        <v>400.38966840383603</v>
      </c>
      <c r="F175" s="3">
        <v>409.84942428400899</v>
      </c>
      <c r="G175" s="3">
        <v>269.42352866882499</v>
      </c>
      <c r="H175" s="3">
        <f t="shared" si="65"/>
        <v>1079.6626213566699</v>
      </c>
      <c r="I175" s="3">
        <f t="shared" si="66"/>
        <v>0.75436779478212046</v>
      </c>
      <c r="J175" s="3">
        <f t="shared" si="67"/>
        <v>0.20127504399934376</v>
      </c>
    </row>
    <row r="176" spans="1:10">
      <c r="A176" s="3"/>
      <c r="B176" s="3"/>
      <c r="C176" s="3">
        <v>7</v>
      </c>
      <c r="D176" s="3">
        <v>1407.8439074360899</v>
      </c>
      <c r="E176" s="3">
        <v>242.497802669099</v>
      </c>
      <c r="F176" s="3">
        <v>270.71247085846397</v>
      </c>
      <c r="G176" s="3">
        <v>290.93668405787099</v>
      </c>
      <c r="H176" s="3">
        <f t="shared" si="65"/>
        <v>804.14695758543394</v>
      </c>
      <c r="I176" s="3">
        <f t="shared" si="66"/>
        <v>0.57119042341129622</v>
      </c>
      <c r="J176" s="3">
        <f t="shared" si="67"/>
        <v>0.15240096197017197</v>
      </c>
    </row>
    <row r="177" spans="1:10">
      <c r="A177" s="3"/>
      <c r="B177" s="3"/>
      <c r="C177" s="3">
        <v>8</v>
      </c>
      <c r="D177" s="3">
        <v>1400.15485157079</v>
      </c>
      <c r="E177" s="3">
        <v>184.490173363732</v>
      </c>
      <c r="F177" s="3">
        <v>130.47500800007899</v>
      </c>
      <c r="G177" s="3">
        <v>169.67013072628799</v>
      </c>
      <c r="H177" s="3">
        <f t="shared" si="65"/>
        <v>484.63531209009898</v>
      </c>
      <c r="I177" s="3">
        <f t="shared" si="66"/>
        <v>0.34612979524829113</v>
      </c>
      <c r="J177" s="3">
        <f t="shared" si="67"/>
        <v>9.2351887567264493E-2</v>
      </c>
    </row>
    <row r="178" spans="1:10">
      <c r="A178" s="3"/>
      <c r="B178" s="3"/>
      <c r="C178" s="3">
        <v>9</v>
      </c>
      <c r="D178" s="3">
        <v>1397.3459369488801</v>
      </c>
      <c r="E178" s="3">
        <v>94.461115422521303</v>
      </c>
      <c r="F178" s="3">
        <v>99.103524971419603</v>
      </c>
      <c r="G178" s="3">
        <v>53.325126123199801</v>
      </c>
      <c r="H178" s="3">
        <f t="shared" si="65"/>
        <v>246.88976651714071</v>
      </c>
      <c r="I178" s="3">
        <f t="shared" si="66"/>
        <v>0.17668478505489282</v>
      </c>
      <c r="J178" s="3">
        <f t="shared" si="67"/>
        <v>4.7141776374758117E-2</v>
      </c>
    </row>
    <row r="179" spans="1:10">
      <c r="A179" s="3"/>
      <c r="B179" s="3"/>
      <c r="C179" s="3">
        <v>10</v>
      </c>
      <c r="D179" s="3">
        <v>1397.28515625</v>
      </c>
      <c r="E179" s="3">
        <v>10.195312500000099</v>
      </c>
      <c r="F179" s="3">
        <v>7.9101562500001199</v>
      </c>
      <c r="G179" s="3">
        <v>28.398437499999801</v>
      </c>
      <c r="H179" s="3">
        <f t="shared" si="65"/>
        <v>46.503906250000021</v>
      </c>
      <c r="I179" s="3">
        <f t="shared" si="66"/>
        <v>3.3281614738401771E-2</v>
      </c>
      <c r="J179" s="3">
        <f t="shared" si="67"/>
        <v>8.8799634835627986E-3</v>
      </c>
    </row>
    <row r="180" spans="1:10">
      <c r="I180" s="3">
        <f>SUM(I170:I179)</f>
        <v>3.7479453276438166</v>
      </c>
      <c r="J180" s="3">
        <f>SUM(J170:J179)</f>
        <v>1.0000000874195902</v>
      </c>
    </row>
  </sheetData>
  <pageMargins left="0.7" right="0.7" top="0.75" bottom="0.75" header="0.3" footer="0.3"/>
  <pageSetup scale="26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99"/>
  <sheetViews>
    <sheetView topLeftCell="A79" workbookViewId="0">
      <selection activeCell="A88" sqref="A88:C98"/>
    </sheetView>
  </sheetViews>
  <sheetFormatPr baseColWidth="10" defaultColWidth="8.83203125" defaultRowHeight="14" x14ac:dyDescent="0"/>
  <cols>
    <col min="3" max="3" width="11.5" bestFit="1" customWidth="1"/>
    <col min="10" max="10" width="15.1640625" bestFit="1" customWidth="1"/>
  </cols>
  <sheetData>
    <row r="1" spans="1:18" s="3" customFormat="1">
      <c r="K1" s="3" t="s">
        <v>41</v>
      </c>
      <c r="L1" s="3" t="s">
        <v>42</v>
      </c>
      <c r="M1" s="3" t="s">
        <v>43</v>
      </c>
    </row>
    <row r="2" spans="1:18">
      <c r="A2" s="3" t="s">
        <v>0</v>
      </c>
      <c r="B2" s="3"/>
      <c r="C2" s="3"/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44</v>
      </c>
    </row>
    <row r="3" spans="1:18">
      <c r="A3" s="3" t="s">
        <v>1</v>
      </c>
      <c r="B3" s="3"/>
      <c r="C3" s="3" t="s">
        <v>2</v>
      </c>
      <c r="D3" t="s">
        <v>32</v>
      </c>
      <c r="E3" t="s">
        <v>28</v>
      </c>
      <c r="F3" t="s">
        <v>29</v>
      </c>
      <c r="G3" t="s">
        <v>30</v>
      </c>
      <c r="H3" t="s">
        <v>27</v>
      </c>
      <c r="I3" t="s">
        <v>34</v>
      </c>
      <c r="J3" t="s">
        <v>33</v>
      </c>
      <c r="K3" s="3" t="s">
        <v>19</v>
      </c>
      <c r="L3" s="3" t="s">
        <v>20</v>
      </c>
      <c r="M3" s="3" t="s">
        <v>21</v>
      </c>
      <c r="N3" s="3" t="s">
        <v>22</v>
      </c>
      <c r="O3" s="3" t="s">
        <v>23</v>
      </c>
      <c r="P3" s="3" t="s">
        <v>24</v>
      </c>
      <c r="Q3" s="3" t="s">
        <v>25</v>
      </c>
      <c r="R3" s="3" t="s">
        <v>26</v>
      </c>
    </row>
    <row r="4" spans="1:18">
      <c r="A4" s="3"/>
      <c r="B4" s="3"/>
      <c r="C4" s="3">
        <v>1</v>
      </c>
      <c r="D4" s="3">
        <v>1529.7743344150099</v>
      </c>
      <c r="E4" s="3">
        <v>132.12848302883901</v>
      </c>
      <c r="F4" s="3">
        <v>139.22879056647301</v>
      </c>
      <c r="G4" s="3">
        <v>71.241826515269807</v>
      </c>
      <c r="H4" s="3">
        <f>E4+F4+G4</f>
        <v>342.59910011058179</v>
      </c>
      <c r="I4" s="3">
        <f>H4/D4</f>
        <v>0.22395401230312356</v>
      </c>
      <c r="J4" s="3">
        <f>I4/2.406121</f>
        <v>9.307678720360428E-2</v>
      </c>
      <c r="K4" s="3">
        <f>0.3*J4</f>
        <v>2.7923036161081282E-2</v>
      </c>
      <c r="L4" s="3">
        <f>0.1*J4</f>
        <v>9.3076787203604291E-3</v>
      </c>
      <c r="M4" s="3">
        <f>0.2*J4</f>
        <v>1.8615357440720858E-2</v>
      </c>
      <c r="N4" s="3">
        <f>0.4*J4</f>
        <v>3.7230714881441716E-2</v>
      </c>
      <c r="O4" s="3">
        <f>K4+K16+K28+K40</f>
        <v>6.9371066423624186E-2</v>
      </c>
      <c r="P4" s="3">
        <f>L4+L16+L28+L40</f>
        <v>2.3123688807874732E-2</v>
      </c>
      <c r="Q4" s="3">
        <f>M4+M16+M28+M40</f>
        <v>4.6247377615749465E-2</v>
      </c>
      <c r="R4" s="3">
        <f>N4+N16+N28+N40</f>
        <v>9.2494755231498929E-2</v>
      </c>
    </row>
    <row r="5" spans="1:18">
      <c r="A5" s="3"/>
      <c r="B5" s="3"/>
      <c r="C5" s="3">
        <v>2</v>
      </c>
      <c r="D5" s="3">
        <v>1547.29012941927</v>
      </c>
      <c r="E5" s="3">
        <v>178.838211742905</v>
      </c>
      <c r="F5" s="3">
        <v>205.428397157181</v>
      </c>
      <c r="G5" s="3">
        <v>96.845213360727499</v>
      </c>
      <c r="H5" s="3">
        <f t="shared" ref="H5:H13" si="0">E5+F5+G5</f>
        <v>481.11182226081348</v>
      </c>
      <c r="I5" s="3">
        <f t="shared" ref="I5:I13" si="1">H5/D5</f>
        <v>0.31093833865623166</v>
      </c>
      <c r="J5" s="3">
        <f t="shared" ref="J5:J13" si="2">I5/2.406121</f>
        <v>0.12922805571965484</v>
      </c>
      <c r="K5" s="3">
        <f t="shared" ref="K5:K13" si="3">0.3*J5</f>
        <v>3.8768416715896453E-2</v>
      </c>
      <c r="L5" s="3">
        <f t="shared" ref="L5:L13" si="4">0.1*J5</f>
        <v>1.2922805571965484E-2</v>
      </c>
      <c r="M5" s="3">
        <f t="shared" ref="M5:M13" si="5">0.2*J5</f>
        <v>2.5845611143930969E-2</v>
      </c>
      <c r="N5" s="3">
        <f t="shared" ref="N5:N13" si="6">0.4*J5</f>
        <v>5.1691222287861938E-2</v>
      </c>
      <c r="O5" s="3">
        <f t="shared" ref="O5:R5" si="7">K5+K17+K29+K41</f>
        <v>8.5829946558927381E-2</v>
      </c>
      <c r="P5" s="3">
        <f t="shared" si="7"/>
        <v>2.8609982186309134E-2</v>
      </c>
      <c r="Q5" s="3">
        <f t="shared" si="7"/>
        <v>5.7219964372618268E-2</v>
      </c>
      <c r="R5" s="3">
        <f t="shared" si="7"/>
        <v>0.11443992874523654</v>
      </c>
    </row>
    <row r="6" spans="1:18">
      <c r="A6" s="3"/>
      <c r="B6" s="3"/>
      <c r="C6" s="3">
        <v>3</v>
      </c>
      <c r="D6" s="3">
        <v>1583.3240554121001</v>
      </c>
      <c r="E6" s="3">
        <v>310.04364205009</v>
      </c>
      <c r="F6" s="3">
        <v>330.37866851529299</v>
      </c>
      <c r="G6" s="3">
        <v>162.25417718805801</v>
      </c>
      <c r="H6" s="3">
        <f t="shared" si="0"/>
        <v>802.67648775344105</v>
      </c>
      <c r="I6" s="3">
        <f t="shared" si="1"/>
        <v>0.50695654184608741</v>
      </c>
      <c r="J6" s="3">
        <f t="shared" si="2"/>
        <v>0.21069453358583687</v>
      </c>
      <c r="K6" s="3">
        <f t="shared" si="3"/>
        <v>6.3208360075751063E-2</v>
      </c>
      <c r="L6" s="3">
        <f t="shared" si="4"/>
        <v>2.1069453358583689E-2</v>
      </c>
      <c r="M6" s="3">
        <f t="shared" si="5"/>
        <v>4.2138906717167378E-2</v>
      </c>
      <c r="N6" s="3">
        <f t="shared" si="6"/>
        <v>8.4277813434334756E-2</v>
      </c>
      <c r="O6" s="3">
        <f t="shared" ref="O6:R6" si="8">K6+K18+K30+K42</f>
        <v>0.14233897218811764</v>
      </c>
      <c r="P6" s="3">
        <f t="shared" si="8"/>
        <v>4.744632406270588E-2</v>
      </c>
      <c r="Q6" s="3">
        <f t="shared" si="8"/>
        <v>9.489264812541176E-2</v>
      </c>
      <c r="R6" s="3">
        <f t="shared" si="8"/>
        <v>0.18978529625082352</v>
      </c>
    </row>
    <row r="7" spans="1:18">
      <c r="A7" s="3"/>
      <c r="B7" s="3"/>
      <c r="C7" s="3">
        <v>4</v>
      </c>
      <c r="D7" s="3">
        <v>1656.89661766623</v>
      </c>
      <c r="E7" s="3">
        <v>323.06613449231401</v>
      </c>
      <c r="F7" s="3">
        <v>307.44449093146301</v>
      </c>
      <c r="G7" s="3">
        <v>410.81681771903698</v>
      </c>
      <c r="H7" s="3">
        <f t="shared" si="0"/>
        <v>1041.327443142814</v>
      </c>
      <c r="I7" s="3">
        <f t="shared" si="1"/>
        <v>0.62848063786233277</v>
      </c>
      <c r="J7" s="3">
        <f t="shared" si="2"/>
        <v>0.26120076166673778</v>
      </c>
      <c r="K7" s="3">
        <f t="shared" si="3"/>
        <v>7.8360228500021334E-2</v>
      </c>
      <c r="L7" s="3">
        <f t="shared" si="4"/>
        <v>2.6120076166673778E-2</v>
      </c>
      <c r="M7" s="3">
        <f t="shared" si="5"/>
        <v>5.2240152333347556E-2</v>
      </c>
      <c r="N7" s="3">
        <f t="shared" si="6"/>
        <v>0.10448030466669511</v>
      </c>
      <c r="O7" s="3">
        <f t="shared" ref="O7:R7" si="9">K7+K19+K31+K43</f>
        <v>0.20090355184406442</v>
      </c>
      <c r="P7" s="3">
        <f t="shared" si="9"/>
        <v>6.6967850614688129E-2</v>
      </c>
      <c r="Q7" s="3">
        <f t="shared" si="9"/>
        <v>0.13393570122937626</v>
      </c>
      <c r="R7" s="3">
        <f t="shared" si="9"/>
        <v>0.26787140245875252</v>
      </c>
    </row>
    <row r="8" spans="1:18">
      <c r="A8" s="3"/>
      <c r="B8" s="3"/>
      <c r="C8" s="3">
        <v>5</v>
      </c>
      <c r="D8" s="3">
        <v>1801.9336268250299</v>
      </c>
      <c r="E8" s="3">
        <v>186.036042658984</v>
      </c>
      <c r="F8" s="3">
        <v>186.47716247810001</v>
      </c>
      <c r="G8" s="3">
        <v>155.72803268230601</v>
      </c>
      <c r="H8" s="3">
        <f t="shared" si="0"/>
        <v>528.24123781938999</v>
      </c>
      <c r="I8" s="3">
        <f t="shared" si="1"/>
        <v>0.29315243911072364</v>
      </c>
      <c r="J8" s="3">
        <f t="shared" si="2"/>
        <v>0.12183611676666453</v>
      </c>
      <c r="K8" s="3">
        <f t="shared" si="3"/>
        <v>3.6550835029999361E-2</v>
      </c>
      <c r="L8" s="3">
        <f t="shared" si="4"/>
        <v>1.2183611676666454E-2</v>
      </c>
      <c r="M8" s="3">
        <f t="shared" si="5"/>
        <v>2.4367223353332908E-2</v>
      </c>
      <c r="N8" s="3">
        <f t="shared" si="6"/>
        <v>4.8734446706665817E-2</v>
      </c>
      <c r="O8" s="3">
        <f t="shared" ref="O8:R8" si="10">K8+K20+K32+K44</f>
        <v>0.24109104330327685</v>
      </c>
      <c r="P8" s="3">
        <f t="shared" si="10"/>
        <v>8.0363681101092294E-2</v>
      </c>
      <c r="Q8" s="3">
        <f t="shared" si="10"/>
        <v>0.16072736220218459</v>
      </c>
      <c r="R8" s="3">
        <f t="shared" si="10"/>
        <v>0.32145472440436917</v>
      </c>
    </row>
    <row r="9" spans="1:18">
      <c r="A9" s="3"/>
      <c r="B9" s="3"/>
      <c r="C9" s="3">
        <v>6</v>
      </c>
      <c r="D9" s="3">
        <v>2081.74185024797</v>
      </c>
      <c r="E9" s="3">
        <v>134.68637489943899</v>
      </c>
      <c r="F9" s="3">
        <v>124.61674094670499</v>
      </c>
      <c r="G9" s="3">
        <v>99.322759109592099</v>
      </c>
      <c r="H9" s="3">
        <f t="shared" si="0"/>
        <v>358.62587495573609</v>
      </c>
      <c r="I9" s="3">
        <f t="shared" si="1"/>
        <v>0.17227202062206598</v>
      </c>
      <c r="J9" s="3">
        <f t="shared" si="2"/>
        <v>7.1597405376565004E-2</v>
      </c>
      <c r="K9" s="3">
        <f t="shared" si="3"/>
        <v>2.1479221612969501E-2</v>
      </c>
      <c r="L9" s="3">
        <f t="shared" si="4"/>
        <v>7.1597405376565004E-3</v>
      </c>
      <c r="M9" s="3">
        <f t="shared" si="5"/>
        <v>1.4319481075313001E-2</v>
      </c>
      <c r="N9" s="3">
        <f t="shared" si="6"/>
        <v>2.8638962150626002E-2</v>
      </c>
      <c r="O9" s="3">
        <f t="shared" ref="O9:R9" si="11">K9+K21+K33+K45</f>
        <v>0.242465238188876</v>
      </c>
      <c r="P9" s="3">
        <f t="shared" si="11"/>
        <v>8.0821746062958666E-2</v>
      </c>
      <c r="Q9" s="3">
        <f t="shared" si="11"/>
        <v>0.16164349212591733</v>
      </c>
      <c r="R9" s="3">
        <f t="shared" si="11"/>
        <v>0.32328698425183466</v>
      </c>
    </row>
    <row r="10" spans="1:18">
      <c r="A10" s="3"/>
      <c r="B10" s="3"/>
      <c r="C10" s="3">
        <v>7</v>
      </c>
      <c r="D10" s="3">
        <v>2636.0748809381298</v>
      </c>
      <c r="E10" s="3">
        <v>124.78228810850401</v>
      </c>
      <c r="F10" s="3">
        <v>128.65475647294701</v>
      </c>
      <c r="G10" s="3">
        <v>101.85656424038</v>
      </c>
      <c r="H10" s="3">
        <f t="shared" si="0"/>
        <v>355.29360882183101</v>
      </c>
      <c r="I10" s="3">
        <f t="shared" si="1"/>
        <v>0.13478130359308635</v>
      </c>
      <c r="J10" s="3">
        <f t="shared" si="2"/>
        <v>5.6016012325683678E-2</v>
      </c>
      <c r="K10" s="3">
        <f t="shared" si="3"/>
        <v>1.6804803697705102E-2</v>
      </c>
      <c r="L10" s="3">
        <f t="shared" si="4"/>
        <v>5.6016012325683685E-3</v>
      </c>
      <c r="M10" s="3">
        <f t="shared" si="5"/>
        <v>1.1203202465136737E-2</v>
      </c>
      <c r="N10" s="3">
        <f t="shared" si="6"/>
        <v>2.2406404930273474E-2</v>
      </c>
      <c r="O10" s="3">
        <f t="shared" ref="O10:R10" si="12">K10+K22+K34+K46</f>
        <v>0.1124095407630134</v>
      </c>
      <c r="P10" s="3">
        <f t="shared" si="12"/>
        <v>3.7469846921004468E-2</v>
      </c>
      <c r="Q10" s="3">
        <f t="shared" si="12"/>
        <v>7.4939693842008936E-2</v>
      </c>
      <c r="R10" s="3">
        <f t="shared" si="12"/>
        <v>0.14987938768401787</v>
      </c>
    </row>
    <row r="11" spans="1:18">
      <c r="A11" s="3"/>
      <c r="B11" s="3"/>
      <c r="C11" s="3">
        <v>8</v>
      </c>
      <c r="D11" s="3">
        <v>3741.21367676821</v>
      </c>
      <c r="E11" s="3">
        <v>80.188010390028097</v>
      </c>
      <c r="F11" s="3">
        <v>107.340021901691</v>
      </c>
      <c r="G11" s="3">
        <v>54.438580305064299</v>
      </c>
      <c r="H11" s="3">
        <f t="shared" si="0"/>
        <v>241.96661259678342</v>
      </c>
      <c r="I11" s="3">
        <f t="shared" si="1"/>
        <v>6.4675967079699803E-2</v>
      </c>
      <c r="J11" s="3">
        <f t="shared" si="2"/>
        <v>2.6879765015849079E-2</v>
      </c>
      <c r="K11" s="3">
        <f t="shared" si="3"/>
        <v>8.0639295047547233E-3</v>
      </c>
      <c r="L11" s="3">
        <f t="shared" si="4"/>
        <v>2.6879765015849081E-3</v>
      </c>
      <c r="M11" s="3">
        <f t="shared" si="5"/>
        <v>5.3759530031698161E-3</v>
      </c>
      <c r="N11" s="3">
        <f t="shared" si="6"/>
        <v>1.0751906006339632E-2</v>
      </c>
      <c r="O11" s="3">
        <f t="shared" ref="O11:R11" si="13">K11+K23+K35+K47</f>
        <v>5.1686068239048005E-2</v>
      </c>
      <c r="P11" s="3">
        <f t="shared" si="13"/>
        <v>1.7228689413016002E-2</v>
      </c>
      <c r="Q11" s="3">
        <f t="shared" si="13"/>
        <v>3.4457378826032004E-2</v>
      </c>
      <c r="R11" s="3">
        <f t="shared" si="13"/>
        <v>6.8914757652064007E-2</v>
      </c>
    </row>
    <row r="12" spans="1:18">
      <c r="A12" s="3"/>
      <c r="B12" s="3"/>
      <c r="C12" s="3">
        <v>9</v>
      </c>
      <c r="D12" s="3">
        <v>5997.8996151740002</v>
      </c>
      <c r="E12" s="3">
        <v>103.834461350588</v>
      </c>
      <c r="F12" s="3">
        <v>79.2619878634777</v>
      </c>
      <c r="G12" s="3">
        <v>68.380731772086406</v>
      </c>
      <c r="H12" s="3">
        <f t="shared" si="0"/>
        <v>251.47718098615212</v>
      </c>
      <c r="I12" s="3">
        <f t="shared" si="1"/>
        <v>4.19275408261158E-2</v>
      </c>
      <c r="J12" s="3">
        <f t="shared" si="2"/>
        <v>1.7425366731812653E-2</v>
      </c>
      <c r="K12" s="3">
        <f t="shared" si="3"/>
        <v>5.227610019543796E-3</v>
      </c>
      <c r="L12" s="3">
        <f t="shared" si="4"/>
        <v>1.7425366731812653E-3</v>
      </c>
      <c r="M12" s="3">
        <f t="shared" si="5"/>
        <v>3.4850733463625307E-3</v>
      </c>
      <c r="N12" s="3">
        <f t="shared" si="6"/>
        <v>6.9701466927250613E-3</v>
      </c>
      <c r="O12" s="3">
        <f t="shared" ref="O12:R12" si="14">K12+K24+K36+K48</f>
        <v>3.2463793423039962E-2</v>
      </c>
      <c r="P12" s="3">
        <f t="shared" si="14"/>
        <v>1.0821264474346653E-2</v>
      </c>
      <c r="Q12" s="3">
        <f t="shared" si="14"/>
        <v>2.1642528948693306E-2</v>
      </c>
      <c r="R12" s="3">
        <f t="shared" si="14"/>
        <v>4.3285057897386611E-2</v>
      </c>
    </row>
    <row r="13" spans="1:18">
      <c r="A13" s="3"/>
      <c r="B13" s="3"/>
      <c r="C13" s="3">
        <v>10</v>
      </c>
      <c r="D13" s="3">
        <v>10503.6772845834</v>
      </c>
      <c r="E13" s="3">
        <v>157.82746696043799</v>
      </c>
      <c r="F13" s="3">
        <v>103.48956425566701</v>
      </c>
      <c r="G13" s="3">
        <v>43.1064074077781</v>
      </c>
      <c r="H13" s="3">
        <f t="shared" si="0"/>
        <v>304.42343862388304</v>
      </c>
      <c r="I13" s="3">
        <f t="shared" si="1"/>
        <v>2.8982558238979366E-2</v>
      </c>
      <c r="J13" s="3">
        <f t="shared" si="2"/>
        <v>1.204534528354117E-2</v>
      </c>
      <c r="K13" s="3">
        <f t="shared" si="3"/>
        <v>3.613603585062351E-3</v>
      </c>
      <c r="L13" s="3">
        <f t="shared" si="4"/>
        <v>1.2045345283541171E-3</v>
      </c>
      <c r="M13" s="3">
        <f t="shared" si="5"/>
        <v>2.4090690567082343E-3</v>
      </c>
      <c r="N13" s="3">
        <f t="shared" si="6"/>
        <v>4.8181381134164685E-3</v>
      </c>
      <c r="O13" s="3">
        <f t="shared" ref="O13:R13" si="15">K13+K25+K37+K49</f>
        <v>2.1440872244889716E-2</v>
      </c>
      <c r="P13" s="3">
        <f t="shared" si="15"/>
        <v>7.1469574149632398E-3</v>
      </c>
      <c r="Q13" s="3">
        <f t="shared" si="15"/>
        <v>1.429391482992648E-2</v>
      </c>
      <c r="R13" s="3">
        <f t="shared" si="15"/>
        <v>2.8587829659852959E-2</v>
      </c>
    </row>
    <row r="14" spans="1:18">
      <c r="I14" s="3">
        <f>SUM(I4:I13)</f>
        <v>2.4061213601384468</v>
      </c>
      <c r="J14" s="3">
        <f>SUM(J4:J13)</f>
        <v>1.0000001496759499</v>
      </c>
      <c r="P14">
        <f>SUM(P4:P13)</f>
        <v>0.4000000310589592</v>
      </c>
    </row>
    <row r="15" spans="1:18">
      <c r="A15" s="3" t="s">
        <v>9</v>
      </c>
      <c r="B15" s="3"/>
      <c r="C15" s="3" t="s">
        <v>2</v>
      </c>
    </row>
    <row r="16" spans="1:18">
      <c r="A16" s="3"/>
      <c r="B16" s="3"/>
      <c r="C16" s="3">
        <v>1</v>
      </c>
      <c r="D16" s="3">
        <v>1754.5151072890101</v>
      </c>
      <c r="E16" s="3">
        <v>139.471019425599</v>
      </c>
      <c r="F16" s="3">
        <v>151.555915678394</v>
      </c>
      <c r="G16" s="3">
        <v>50.769776596765801</v>
      </c>
      <c r="H16" s="3">
        <f>E16+F16+G16</f>
        <v>341.79671170075875</v>
      </c>
      <c r="I16" s="3">
        <f>H16/D16</f>
        <v>0.19480978549616829</v>
      </c>
      <c r="J16" s="3">
        <f>I16/3.085235</f>
        <v>6.3142608422427554E-2</v>
      </c>
      <c r="K16" s="3">
        <f>0.3*J16</f>
        <v>1.8942782526728267E-2</v>
      </c>
      <c r="L16" s="3">
        <f>0.1*J16</f>
        <v>6.3142608422427559E-3</v>
      </c>
      <c r="M16" s="3">
        <f>0.2*J16</f>
        <v>1.2628521684485512E-2</v>
      </c>
      <c r="N16" s="3">
        <f>0.4*J16</f>
        <v>2.5257043368971024E-2</v>
      </c>
    </row>
    <row r="17" spans="1:14">
      <c r="A17" s="3"/>
      <c r="B17" s="3"/>
      <c r="C17" s="3">
        <v>2</v>
      </c>
      <c r="D17" s="3">
        <v>1776.8484710458799</v>
      </c>
      <c r="E17" s="3">
        <v>154.79632360031201</v>
      </c>
      <c r="F17" s="3">
        <v>166.07408423484401</v>
      </c>
      <c r="G17" s="3">
        <v>72.779671988932094</v>
      </c>
      <c r="H17" s="3">
        <f t="shared" ref="H17:H25" si="16">E17+F17+G17</f>
        <v>393.6500798240881</v>
      </c>
      <c r="I17" s="3">
        <f t="shared" ref="I17:I25" si="17">H17/D17</f>
        <v>0.22154397870088477</v>
      </c>
      <c r="J17" s="3">
        <f t="shared" ref="J17:J25" si="18">I17/3.085235</f>
        <v>7.1807813246279384E-2</v>
      </c>
      <c r="K17" s="3">
        <f t="shared" ref="K17:K25" si="19">0.3*J17</f>
        <v>2.1542343973883816E-2</v>
      </c>
      <c r="L17" s="3">
        <f t="shared" ref="L17:L25" si="20">0.1*J17</f>
        <v>7.1807813246279389E-3</v>
      </c>
      <c r="M17" s="3">
        <f t="shared" ref="M17:M25" si="21">0.2*J17</f>
        <v>1.4361562649255878E-2</v>
      </c>
      <c r="N17" s="3">
        <f t="shared" ref="N17:N25" si="22">0.4*J17</f>
        <v>2.8723125298511756E-2</v>
      </c>
    </row>
    <row r="18" spans="1:14">
      <c r="A18" s="3"/>
      <c r="B18" s="3"/>
      <c r="C18" s="3">
        <v>3</v>
      </c>
      <c r="D18" s="3">
        <v>1816.7113097865399</v>
      </c>
      <c r="E18" s="3">
        <v>284.60306069577399</v>
      </c>
      <c r="F18" s="3">
        <v>272.809055619969</v>
      </c>
      <c r="G18" s="3">
        <v>120.683352112267</v>
      </c>
      <c r="H18" s="3">
        <f t="shared" si="16"/>
        <v>678.09546842801001</v>
      </c>
      <c r="I18" s="3">
        <f t="shared" si="17"/>
        <v>0.37325438817666906</v>
      </c>
      <c r="J18" s="3">
        <f t="shared" si="18"/>
        <v>0.12098086148272953</v>
      </c>
      <c r="K18" s="3">
        <f t="shared" si="19"/>
        <v>3.6294258444818858E-2</v>
      </c>
      <c r="L18" s="3">
        <f t="shared" si="20"/>
        <v>1.2098086148272954E-2</v>
      </c>
      <c r="M18" s="3">
        <f t="shared" si="21"/>
        <v>2.4196172296545908E-2</v>
      </c>
      <c r="N18" s="3">
        <f t="shared" si="22"/>
        <v>4.8392344593091816E-2</v>
      </c>
    </row>
    <row r="19" spans="1:14">
      <c r="A19" s="3"/>
      <c r="B19" s="3"/>
      <c r="C19" s="3">
        <v>4</v>
      </c>
      <c r="D19" s="3">
        <v>1864.3317120131401</v>
      </c>
      <c r="E19" s="3">
        <v>454.59789957966802</v>
      </c>
      <c r="F19" s="3">
        <v>427.20314008757998</v>
      </c>
      <c r="G19" s="3">
        <v>232.29972463249001</v>
      </c>
      <c r="H19" s="3">
        <f t="shared" si="16"/>
        <v>1114.1007642997381</v>
      </c>
      <c r="I19" s="3">
        <f t="shared" si="17"/>
        <v>0.59758719820128536</v>
      </c>
      <c r="J19" s="3">
        <f t="shared" si="18"/>
        <v>0.193692603059827</v>
      </c>
      <c r="K19" s="3">
        <f t="shared" si="19"/>
        <v>5.8107780917948097E-2</v>
      </c>
      <c r="L19" s="3">
        <f t="shared" si="20"/>
        <v>1.93692603059827E-2</v>
      </c>
      <c r="M19" s="3">
        <f t="shared" si="21"/>
        <v>3.87385206119654E-2</v>
      </c>
      <c r="N19" s="3">
        <f t="shared" si="22"/>
        <v>7.7477041223930801E-2</v>
      </c>
    </row>
    <row r="20" spans="1:14">
      <c r="A20" s="3"/>
      <c r="B20" s="3"/>
      <c r="C20" s="3">
        <v>5</v>
      </c>
      <c r="D20" s="3">
        <v>2003.1453352205101</v>
      </c>
      <c r="E20" s="3">
        <v>587.82318954755601</v>
      </c>
      <c r="F20" s="3">
        <v>561.51151202617098</v>
      </c>
      <c r="G20" s="3">
        <v>768.11195558299198</v>
      </c>
      <c r="H20" s="3">
        <f t="shared" si="16"/>
        <v>1917.4466571567191</v>
      </c>
      <c r="I20" s="3">
        <f t="shared" si="17"/>
        <v>0.95721794292356865</v>
      </c>
      <c r="J20" s="3">
        <f t="shared" si="18"/>
        <v>0.31025770903142508</v>
      </c>
      <c r="K20" s="3">
        <f t="shared" si="19"/>
        <v>9.3077312709427526E-2</v>
      </c>
      <c r="L20" s="3">
        <f t="shared" si="20"/>
        <v>3.102577090314251E-2</v>
      </c>
      <c r="M20" s="3">
        <f t="shared" si="21"/>
        <v>6.205154180628502E-2</v>
      </c>
      <c r="N20" s="3">
        <f t="shared" si="22"/>
        <v>0.12410308361257004</v>
      </c>
    </row>
    <row r="21" spans="1:14">
      <c r="A21" s="3"/>
      <c r="B21" s="3"/>
      <c r="C21" s="3">
        <v>6</v>
      </c>
      <c r="D21" s="3">
        <v>2304.7102938877301</v>
      </c>
      <c r="E21" s="3">
        <v>275.11810265625599</v>
      </c>
      <c r="F21" s="3">
        <v>238.29215105373399</v>
      </c>
      <c r="G21" s="3">
        <v>230.031772853093</v>
      </c>
      <c r="H21" s="3">
        <f t="shared" si="16"/>
        <v>743.442026563083</v>
      </c>
      <c r="I21" s="3">
        <f t="shared" si="17"/>
        <v>0.32257504491334493</v>
      </c>
      <c r="J21" s="3">
        <f t="shared" si="18"/>
        <v>0.10455444882264882</v>
      </c>
      <c r="K21" s="3">
        <f t="shared" si="19"/>
        <v>3.1366334646794641E-2</v>
      </c>
      <c r="L21" s="3">
        <f t="shared" si="20"/>
        <v>1.0455444882264882E-2</v>
      </c>
      <c r="M21" s="3">
        <f t="shared" si="21"/>
        <v>2.0910889764529764E-2</v>
      </c>
      <c r="N21" s="3">
        <f t="shared" si="22"/>
        <v>4.1821779529059529E-2</v>
      </c>
    </row>
    <row r="22" spans="1:14">
      <c r="A22" s="3"/>
      <c r="B22" s="3"/>
      <c r="C22" s="3">
        <v>7</v>
      </c>
      <c r="D22" s="3">
        <v>2910.91060316837</v>
      </c>
      <c r="E22" s="3">
        <v>245.39853395179699</v>
      </c>
      <c r="F22" s="3">
        <v>153.32728495414599</v>
      </c>
      <c r="G22" s="3">
        <v>184.19977542971</v>
      </c>
      <c r="H22" s="3">
        <f t="shared" si="16"/>
        <v>582.92559433565305</v>
      </c>
      <c r="I22" s="3">
        <f t="shared" si="17"/>
        <v>0.20025540932145763</v>
      </c>
      <c r="J22" s="3">
        <f t="shared" si="18"/>
        <v>6.4907668077620551E-2</v>
      </c>
      <c r="K22" s="3">
        <f t="shared" si="19"/>
        <v>1.9472300423286164E-2</v>
      </c>
      <c r="L22" s="3">
        <f t="shared" si="20"/>
        <v>6.4907668077620554E-3</v>
      </c>
      <c r="M22" s="3">
        <f t="shared" si="21"/>
        <v>1.2981533615524111E-2</v>
      </c>
      <c r="N22" s="3">
        <f t="shared" si="22"/>
        <v>2.5963067231048222E-2</v>
      </c>
    </row>
    <row r="23" spans="1:14">
      <c r="A23" s="3"/>
      <c r="B23" s="3"/>
      <c r="C23" s="3">
        <v>8</v>
      </c>
      <c r="D23" s="3">
        <v>4167.8192241653996</v>
      </c>
      <c r="E23" s="3">
        <v>186.871474011549</v>
      </c>
      <c r="F23" s="3">
        <v>144.00099714669599</v>
      </c>
      <c r="G23" s="3">
        <v>131.45594644120101</v>
      </c>
      <c r="H23" s="3">
        <f t="shared" si="16"/>
        <v>462.32841759944597</v>
      </c>
      <c r="I23" s="3">
        <f t="shared" si="17"/>
        <v>0.110928135970683</v>
      </c>
      <c r="J23" s="3">
        <f t="shared" si="18"/>
        <v>3.5954517555610188E-2</v>
      </c>
      <c r="K23" s="3">
        <f t="shared" si="19"/>
        <v>1.0786355266683057E-2</v>
      </c>
      <c r="L23" s="3">
        <f t="shared" si="20"/>
        <v>3.5954517555610191E-3</v>
      </c>
      <c r="M23" s="3">
        <f t="shared" si="21"/>
        <v>7.1909035111220381E-3</v>
      </c>
      <c r="N23" s="3">
        <f t="shared" si="22"/>
        <v>1.4381807022244076E-2</v>
      </c>
    </row>
    <row r="24" spans="1:14">
      <c r="A24" s="3"/>
      <c r="B24" s="3"/>
      <c r="C24" s="3">
        <v>9</v>
      </c>
      <c r="D24" s="3">
        <v>6690.5564889419602</v>
      </c>
      <c r="E24" s="3">
        <v>207.16850556495501</v>
      </c>
      <c r="F24" s="3">
        <v>230.875929555521</v>
      </c>
      <c r="G24" s="3">
        <v>99.444768506089403</v>
      </c>
      <c r="H24" s="3">
        <f t="shared" si="16"/>
        <v>537.48920362656543</v>
      </c>
      <c r="I24" s="3">
        <f t="shared" si="17"/>
        <v>8.0335500419870698E-2</v>
      </c>
      <c r="J24" s="3">
        <f t="shared" si="18"/>
        <v>2.6038697350403033E-2</v>
      </c>
      <c r="K24" s="3">
        <f t="shared" si="19"/>
        <v>7.8116092051209096E-3</v>
      </c>
      <c r="L24" s="3">
        <f t="shared" si="20"/>
        <v>2.6038697350403033E-3</v>
      </c>
      <c r="M24" s="3">
        <f t="shared" si="21"/>
        <v>5.2077394700806067E-3</v>
      </c>
      <c r="N24" s="3">
        <f t="shared" si="22"/>
        <v>1.0415478940161213E-2</v>
      </c>
    </row>
    <row r="25" spans="1:14">
      <c r="A25" s="3"/>
      <c r="B25" s="3"/>
      <c r="C25" s="3">
        <v>10</v>
      </c>
      <c r="D25" s="3">
        <v>11681.2794954609</v>
      </c>
      <c r="E25" s="3">
        <v>129.005711336975</v>
      </c>
      <c r="F25" s="3">
        <v>139.0056583928</v>
      </c>
      <c r="G25" s="3">
        <v>44.204383352194398</v>
      </c>
      <c r="H25" s="3">
        <f t="shared" si="16"/>
        <v>312.21575308196935</v>
      </c>
      <c r="I25" s="3">
        <f t="shared" si="17"/>
        <v>2.6727872850169355E-2</v>
      </c>
      <c r="J25" s="3">
        <f t="shared" si="18"/>
        <v>8.6631562426101594E-3</v>
      </c>
      <c r="K25" s="3">
        <f t="shared" si="19"/>
        <v>2.5989468727830476E-3</v>
      </c>
      <c r="L25" s="3">
        <f t="shared" si="20"/>
        <v>8.6631562426101602E-4</v>
      </c>
      <c r="M25" s="3">
        <f t="shared" si="21"/>
        <v>1.732631248522032E-3</v>
      </c>
      <c r="N25" s="3">
        <f t="shared" si="22"/>
        <v>3.4652624970440641E-3</v>
      </c>
    </row>
    <row r="26" spans="1:14">
      <c r="I26" s="3">
        <f>SUM(I16:I25)</f>
        <v>3.0852352569741015</v>
      </c>
      <c r="J26" s="3">
        <f>SUM(J16:J25)</f>
        <v>1.0000000832915812</v>
      </c>
    </row>
    <row r="27" spans="1:14">
      <c r="A27" s="3" t="s">
        <v>10</v>
      </c>
      <c r="B27" s="3"/>
      <c r="C27" s="3" t="s">
        <v>2</v>
      </c>
    </row>
    <row r="28" spans="1:14">
      <c r="A28" s="3"/>
      <c r="B28" s="3"/>
      <c r="C28" s="3">
        <v>1</v>
      </c>
      <c r="D28" s="3">
        <v>1875.20263669683</v>
      </c>
      <c r="E28" s="3">
        <v>114.631021034425</v>
      </c>
      <c r="F28" s="3">
        <v>118.64327151833599</v>
      </c>
      <c r="G28" s="3">
        <v>40.629465739933003</v>
      </c>
      <c r="H28" s="3">
        <f t="shared" ref="H28:H37" si="23">E28+F28+G28</f>
        <v>273.90375829269396</v>
      </c>
      <c r="I28" s="3">
        <f>H28/D28</f>
        <v>0.14606621862220476</v>
      </c>
      <c r="J28" s="3">
        <f>I28/3.914378</f>
        <v>3.7315307469591531E-2</v>
      </c>
      <c r="K28" s="3">
        <f>0.3*J28</f>
        <v>1.1194592240877458E-2</v>
      </c>
      <c r="L28" s="3">
        <f>0.1*J28</f>
        <v>3.7315307469591532E-3</v>
      </c>
      <c r="M28" s="3">
        <f>0.2*J28</f>
        <v>7.4630614939183064E-3</v>
      </c>
      <c r="N28" s="3">
        <f>0.4*J28</f>
        <v>1.4926122987836613E-2</v>
      </c>
    </row>
    <row r="29" spans="1:14">
      <c r="A29" s="3"/>
      <c r="B29" s="3"/>
      <c r="C29" s="3">
        <v>2</v>
      </c>
      <c r="D29" s="3">
        <v>1883.3381224167799</v>
      </c>
      <c r="E29" s="3">
        <v>138.36774110720799</v>
      </c>
      <c r="F29" s="3">
        <v>129.094960518443</v>
      </c>
      <c r="G29" s="3">
        <v>53.100207790738502</v>
      </c>
      <c r="H29" s="3">
        <f t="shared" si="23"/>
        <v>320.56290941638952</v>
      </c>
      <c r="I29" s="3">
        <f t="shared" ref="I29:I37" si="24">H29/D29</f>
        <v>0.17020996155752929</v>
      </c>
      <c r="J29" s="3">
        <f t="shared" ref="J29:J37" si="25">I29/3.914378</f>
        <v>4.3483271558732779E-2</v>
      </c>
      <c r="K29" s="3">
        <f t="shared" ref="K29:K37" si="26">0.3*J29</f>
        <v>1.3044981467619834E-2</v>
      </c>
      <c r="L29" s="3">
        <f t="shared" ref="L29:L37" si="27">0.1*J29</f>
        <v>4.3483271558732777E-3</v>
      </c>
      <c r="M29" s="3">
        <f t="shared" ref="M29:M37" si="28">0.2*J29</f>
        <v>8.6966543117465555E-3</v>
      </c>
      <c r="N29" s="3">
        <f t="shared" ref="N29:N37" si="29">0.4*J29</f>
        <v>1.7393308623493111E-2</v>
      </c>
    </row>
    <row r="30" spans="1:14">
      <c r="A30" s="3"/>
      <c r="B30" s="3"/>
      <c r="C30" s="3">
        <v>3</v>
      </c>
      <c r="D30" s="3">
        <v>1914.31793304505</v>
      </c>
      <c r="E30" s="3">
        <v>247.887963125683</v>
      </c>
      <c r="F30" s="3">
        <v>222.23821076120601</v>
      </c>
      <c r="G30" s="3">
        <v>84.676753910507401</v>
      </c>
      <c r="H30" s="3">
        <f t="shared" si="23"/>
        <v>554.80292779739636</v>
      </c>
      <c r="I30" s="3">
        <f t="shared" si="24"/>
        <v>0.28981754713799679</v>
      </c>
      <c r="J30" s="3">
        <f t="shared" si="25"/>
        <v>7.4039233599309209E-2</v>
      </c>
      <c r="K30" s="3">
        <f t="shared" si="26"/>
        <v>2.2211770079792761E-2</v>
      </c>
      <c r="L30" s="3">
        <f t="shared" si="27"/>
        <v>7.4039233599309216E-3</v>
      </c>
      <c r="M30" s="3">
        <f t="shared" si="28"/>
        <v>1.4807846719861843E-2</v>
      </c>
      <c r="N30" s="3">
        <f t="shared" si="29"/>
        <v>2.9615693439723687E-2</v>
      </c>
    </row>
    <row r="31" spans="1:14">
      <c r="A31" s="3"/>
      <c r="B31" s="3"/>
      <c r="C31" s="3">
        <v>4</v>
      </c>
      <c r="D31" s="3">
        <v>1984.0928989645899</v>
      </c>
      <c r="E31" s="3">
        <v>391.12883038623801</v>
      </c>
      <c r="F31" s="3">
        <v>362.17215340313197</v>
      </c>
      <c r="G31" s="3">
        <v>175.973256130675</v>
      </c>
      <c r="H31" s="3">
        <f t="shared" si="23"/>
        <v>929.27423992004492</v>
      </c>
      <c r="I31" s="3">
        <f t="shared" si="24"/>
        <v>0.46836226287841254</v>
      </c>
      <c r="J31" s="3">
        <f t="shared" si="25"/>
        <v>0.11965177171913711</v>
      </c>
      <c r="K31" s="3">
        <f t="shared" si="26"/>
        <v>3.5895531515741132E-2</v>
      </c>
      <c r="L31" s="3">
        <f t="shared" si="27"/>
        <v>1.1965177171913713E-2</v>
      </c>
      <c r="M31" s="3">
        <f t="shared" si="28"/>
        <v>2.3930354343827426E-2</v>
      </c>
      <c r="N31" s="3">
        <f t="shared" si="29"/>
        <v>4.7860708687654852E-2</v>
      </c>
    </row>
    <row r="32" spans="1:14">
      <c r="A32" s="3"/>
      <c r="B32" s="3"/>
      <c r="C32" s="3">
        <v>5</v>
      </c>
      <c r="D32" s="3">
        <v>2072.32598914446</v>
      </c>
      <c r="E32" s="3">
        <v>713.81751146720899</v>
      </c>
      <c r="F32" s="3">
        <v>557.33214614253905</v>
      </c>
      <c r="G32" s="3">
        <v>372.88219608078202</v>
      </c>
      <c r="H32" s="3">
        <f t="shared" si="23"/>
        <v>1644.0318536905299</v>
      </c>
      <c r="I32" s="3">
        <f t="shared" si="24"/>
        <v>0.79332685219532129</v>
      </c>
      <c r="J32" s="3">
        <f t="shared" si="25"/>
        <v>0.20266996498430179</v>
      </c>
      <c r="K32" s="3">
        <f t="shared" si="26"/>
        <v>6.0800989495290531E-2</v>
      </c>
      <c r="L32" s="3">
        <f t="shared" si="27"/>
        <v>2.0266996498430181E-2</v>
      </c>
      <c r="M32" s="3">
        <f t="shared" si="28"/>
        <v>4.0533992996860363E-2</v>
      </c>
      <c r="N32" s="3">
        <f t="shared" si="29"/>
        <v>8.1067985993720726E-2</v>
      </c>
    </row>
    <row r="33" spans="1:14">
      <c r="A33" s="3"/>
      <c r="B33" s="3"/>
      <c r="C33" s="3">
        <v>6</v>
      </c>
      <c r="D33" s="3">
        <v>2363.5286001131999</v>
      </c>
      <c r="E33" s="3">
        <v>873.71815703897505</v>
      </c>
      <c r="F33" s="3">
        <v>911.16383252630703</v>
      </c>
      <c r="G33" s="3">
        <v>1230.9129449188499</v>
      </c>
      <c r="H33" s="3">
        <f t="shared" si="23"/>
        <v>3015.7949344841318</v>
      </c>
      <c r="I33" s="3">
        <f t="shared" si="24"/>
        <v>1.2759714159328099</v>
      </c>
      <c r="J33" s="3">
        <f t="shared" si="25"/>
        <v>0.3259704136730816</v>
      </c>
      <c r="K33" s="3">
        <f t="shared" si="26"/>
        <v>9.7791124101924476E-2</v>
      </c>
      <c r="L33" s="3">
        <f t="shared" si="27"/>
        <v>3.2597041367308163E-2</v>
      </c>
      <c r="M33" s="3">
        <f t="shared" si="28"/>
        <v>6.5194082734616327E-2</v>
      </c>
      <c r="N33" s="3">
        <f t="shared" si="29"/>
        <v>0.13038816546923265</v>
      </c>
    </row>
    <row r="34" spans="1:14">
      <c r="A34" s="3"/>
      <c r="B34" s="3"/>
      <c r="C34" s="3">
        <v>7</v>
      </c>
      <c r="D34" s="3">
        <v>3032.93815089288</v>
      </c>
      <c r="E34" s="3">
        <v>265.24675157651899</v>
      </c>
      <c r="F34" s="3">
        <v>363.88945828589902</v>
      </c>
      <c r="G34" s="3">
        <v>289.891785624004</v>
      </c>
      <c r="H34" s="3">
        <f t="shared" si="23"/>
        <v>919.02799548642201</v>
      </c>
      <c r="I34" s="3">
        <f t="shared" si="24"/>
        <v>0.30301573911616542</v>
      </c>
      <c r="J34" s="3">
        <f t="shared" si="25"/>
        <v>7.7410954975775312E-2</v>
      </c>
      <c r="K34" s="3">
        <f t="shared" si="26"/>
        <v>2.3223286492732594E-2</v>
      </c>
      <c r="L34" s="3">
        <f t="shared" si="27"/>
        <v>7.7410954975775312E-3</v>
      </c>
      <c r="M34" s="3">
        <f t="shared" si="28"/>
        <v>1.5482190995155062E-2</v>
      </c>
      <c r="N34" s="3">
        <f t="shared" si="29"/>
        <v>3.0964381990310125E-2</v>
      </c>
    </row>
    <row r="35" spans="1:14">
      <c r="A35" s="3"/>
      <c r="B35" s="3"/>
      <c r="C35" s="3">
        <v>8</v>
      </c>
      <c r="D35" s="3">
        <v>4391.6281072123502</v>
      </c>
      <c r="E35" s="3">
        <v>349.13494386395701</v>
      </c>
      <c r="F35" s="3">
        <v>282.00993892292303</v>
      </c>
      <c r="G35" s="3">
        <v>281.612136829397</v>
      </c>
      <c r="H35" s="3">
        <f t="shared" si="23"/>
        <v>912.75701961627715</v>
      </c>
      <c r="I35" s="3">
        <f t="shared" si="24"/>
        <v>0.20784023540546628</v>
      </c>
      <c r="J35" s="3">
        <f t="shared" si="25"/>
        <v>5.3096618519076662E-2</v>
      </c>
      <c r="K35" s="3">
        <f t="shared" si="26"/>
        <v>1.5928985555722999E-2</v>
      </c>
      <c r="L35" s="3">
        <f t="shared" si="27"/>
        <v>5.3096618519076662E-3</v>
      </c>
      <c r="M35" s="3">
        <f t="shared" si="28"/>
        <v>1.0619323703815332E-2</v>
      </c>
      <c r="N35" s="3">
        <f t="shared" si="29"/>
        <v>2.1238647407630665E-2</v>
      </c>
    </row>
    <row r="36" spans="1:14">
      <c r="A36" s="3"/>
      <c r="B36" s="3"/>
      <c r="C36" s="3">
        <v>9</v>
      </c>
      <c r="D36" s="3">
        <v>6935.5021804847802</v>
      </c>
      <c r="E36" s="3">
        <v>444.99578875747699</v>
      </c>
      <c r="F36" s="3">
        <v>369.48015843152399</v>
      </c>
      <c r="G36" s="3">
        <v>139.62336253023</v>
      </c>
      <c r="H36" s="3">
        <f t="shared" si="23"/>
        <v>954.09930971923097</v>
      </c>
      <c r="I36" s="3">
        <f t="shared" si="24"/>
        <v>0.13756744427301745</v>
      </c>
      <c r="J36" s="3">
        <f t="shared" si="25"/>
        <v>3.514413893421061E-2</v>
      </c>
      <c r="K36" s="3">
        <f t="shared" si="26"/>
        <v>1.0543241680263183E-2</v>
      </c>
      <c r="L36" s="3">
        <f t="shared" si="27"/>
        <v>3.5144138934210612E-3</v>
      </c>
      <c r="M36" s="3">
        <f t="shared" si="28"/>
        <v>7.0288277868421224E-3</v>
      </c>
      <c r="N36" s="3">
        <f t="shared" si="29"/>
        <v>1.4057655573684245E-2</v>
      </c>
    </row>
    <row r="37" spans="1:14">
      <c r="A37" s="3"/>
      <c r="B37" s="3"/>
      <c r="C37" s="3">
        <v>10</v>
      </c>
      <c r="D37" s="3">
        <v>12094.803385716799</v>
      </c>
      <c r="E37" s="3">
        <v>513.55002779920505</v>
      </c>
      <c r="F37" s="3">
        <v>661.63927867150505</v>
      </c>
      <c r="G37" s="3">
        <v>302.800861133181</v>
      </c>
      <c r="H37" s="3">
        <f t="shared" si="23"/>
        <v>1477.9901676038912</v>
      </c>
      <c r="I37" s="3">
        <f t="shared" si="24"/>
        <v>0.12220042942982476</v>
      </c>
      <c r="J37" s="3">
        <f t="shared" si="25"/>
        <v>3.1218351786624784E-2</v>
      </c>
      <c r="K37" s="3">
        <f t="shared" si="26"/>
        <v>9.3655055359874347E-3</v>
      </c>
      <c r="L37" s="3">
        <f t="shared" si="27"/>
        <v>3.1218351786624788E-3</v>
      </c>
      <c r="M37" s="3">
        <f t="shared" si="28"/>
        <v>6.2436703573249576E-3</v>
      </c>
      <c r="N37" s="3">
        <f t="shared" si="29"/>
        <v>1.2487340714649915E-2</v>
      </c>
    </row>
    <row r="38" spans="1:14">
      <c r="I38" s="3">
        <f>SUM(I28:I37)</f>
        <v>3.9143781065487482</v>
      </c>
      <c r="J38" s="3">
        <f>SUM(J28:J37)</f>
        <v>1.0000000272198413</v>
      </c>
    </row>
    <row r="39" spans="1:14">
      <c r="A39" s="3" t="s">
        <v>11</v>
      </c>
      <c r="B39" s="3"/>
      <c r="C39" s="3" t="s">
        <v>2</v>
      </c>
    </row>
    <row r="40" spans="1:14">
      <c r="A40" s="3"/>
      <c r="B40" s="3"/>
      <c r="C40" s="3">
        <v>1</v>
      </c>
      <c r="D40" s="3">
        <v>1889.3684365049101</v>
      </c>
      <c r="E40" s="3">
        <v>134.592184222746</v>
      </c>
      <c r="F40" s="3">
        <v>129.540518622364</v>
      </c>
      <c r="G40" s="3">
        <v>35.892559779501198</v>
      </c>
      <c r="H40" s="3">
        <f t="shared" ref="H40:H49" si="30">E40+F40+G40</f>
        <v>300.02526262461117</v>
      </c>
      <c r="I40" s="3">
        <f>H40/D40</f>
        <v>0.1587965887583152</v>
      </c>
      <c r="J40" s="3">
        <f>I40/4.211867</f>
        <v>3.7702184983123922E-2</v>
      </c>
      <c r="K40" s="3">
        <f>0.3*J40</f>
        <v>1.1310655494937176E-2</v>
      </c>
      <c r="L40" s="3">
        <f>0.1*J40</f>
        <v>3.7702184983123923E-3</v>
      </c>
      <c r="M40" s="3">
        <f>0.2*J40</f>
        <v>7.5404369966247846E-3</v>
      </c>
      <c r="N40" s="3">
        <f>0.4*J40</f>
        <v>1.5080873993249569E-2</v>
      </c>
    </row>
    <row r="41" spans="1:14">
      <c r="A41" s="3"/>
      <c r="B41" s="3"/>
      <c r="C41" s="3">
        <v>2</v>
      </c>
      <c r="D41" s="3">
        <v>1913.1581818591901</v>
      </c>
      <c r="E41" s="3">
        <v>147.748951484337</v>
      </c>
      <c r="F41" s="3">
        <v>140.72155129953899</v>
      </c>
      <c r="G41" s="3">
        <v>46.585289040210299</v>
      </c>
      <c r="H41" s="3">
        <f t="shared" si="30"/>
        <v>335.05579182408627</v>
      </c>
      <c r="I41" s="3">
        <f t="shared" ref="I41:I49" si="31">H41/D41</f>
        <v>0.17513229956682516</v>
      </c>
      <c r="J41" s="3">
        <f t="shared" ref="J41:J49" si="32">I41/4.211867</f>
        <v>4.1580681338424304E-2</v>
      </c>
      <c r="K41" s="3">
        <f t="shared" ref="K41:K49" si="33">0.3*J41</f>
        <v>1.2474204401527291E-2</v>
      </c>
      <c r="L41" s="3">
        <f t="shared" ref="L41:L49" si="34">0.1*J41</f>
        <v>4.1580681338424302E-3</v>
      </c>
      <c r="M41" s="3">
        <f t="shared" ref="M41:M49" si="35">0.2*J41</f>
        <v>8.3161362676848604E-3</v>
      </c>
      <c r="N41" s="3">
        <f t="shared" ref="N41:N49" si="36">0.4*J41</f>
        <v>1.6632272535369721E-2</v>
      </c>
    </row>
    <row r="42" spans="1:14">
      <c r="A42" s="3"/>
      <c r="B42" s="3"/>
      <c r="C42" s="3">
        <v>3</v>
      </c>
      <c r="D42" s="3">
        <v>1959.83979809069</v>
      </c>
      <c r="E42" s="3">
        <v>256.03384514218902</v>
      </c>
      <c r="F42" s="3">
        <v>226.04022679194901</v>
      </c>
      <c r="G42" s="3">
        <v>85.417159612509195</v>
      </c>
      <c r="H42" s="3">
        <f t="shared" si="30"/>
        <v>567.49123154664721</v>
      </c>
      <c r="I42" s="3">
        <f t="shared" si="31"/>
        <v>0.28956001000668885</v>
      </c>
      <c r="J42" s="3">
        <f t="shared" si="32"/>
        <v>6.8748611959183151E-2</v>
      </c>
      <c r="K42" s="3">
        <f t="shared" si="33"/>
        <v>2.0624583587754944E-2</v>
      </c>
      <c r="L42" s="3">
        <f t="shared" si="34"/>
        <v>6.8748611959183158E-3</v>
      </c>
      <c r="M42" s="3">
        <f t="shared" si="35"/>
        <v>1.3749722391836632E-2</v>
      </c>
      <c r="N42" s="3">
        <f t="shared" si="36"/>
        <v>2.7499444783673263E-2</v>
      </c>
    </row>
    <row r="43" spans="1:14">
      <c r="A43" s="3"/>
      <c r="B43" s="3"/>
      <c r="C43" s="3">
        <v>4</v>
      </c>
      <c r="D43" s="3">
        <v>2023.65903681445</v>
      </c>
      <c r="E43" s="3">
        <v>311.64538494342298</v>
      </c>
      <c r="F43" s="3">
        <v>337.97316519293298</v>
      </c>
      <c r="G43" s="3">
        <v>161.23956892857399</v>
      </c>
      <c r="H43" s="3">
        <f t="shared" si="30"/>
        <v>810.85811906492995</v>
      </c>
      <c r="I43" s="3">
        <f t="shared" si="31"/>
        <v>0.40068910044319772</v>
      </c>
      <c r="J43" s="3">
        <f t="shared" si="32"/>
        <v>9.5133369701179485E-2</v>
      </c>
      <c r="K43" s="3">
        <f t="shared" si="33"/>
        <v>2.8540010910353845E-2</v>
      </c>
      <c r="L43" s="3">
        <f t="shared" si="34"/>
        <v>9.5133369701179485E-3</v>
      </c>
      <c r="M43" s="3">
        <f t="shared" si="35"/>
        <v>1.9026673940235897E-2</v>
      </c>
      <c r="N43" s="3">
        <f t="shared" si="36"/>
        <v>3.8053347880471794E-2</v>
      </c>
    </row>
    <row r="44" spans="1:14">
      <c r="A44" s="3"/>
      <c r="B44" s="3"/>
      <c r="C44" s="3">
        <v>5</v>
      </c>
      <c r="D44" s="3">
        <v>2169.56150808333</v>
      </c>
      <c r="E44" s="3">
        <v>656.25257430338297</v>
      </c>
      <c r="F44" s="3">
        <v>545.96790221463505</v>
      </c>
      <c r="G44" s="3">
        <v>340.92505839620799</v>
      </c>
      <c r="H44" s="3">
        <f t="shared" si="30"/>
        <v>1543.1455349142261</v>
      </c>
      <c r="I44" s="3">
        <f t="shared" si="31"/>
        <v>0.71127070109088419</v>
      </c>
      <c r="J44" s="3">
        <f t="shared" si="32"/>
        <v>0.16887302022853148</v>
      </c>
      <c r="K44" s="3">
        <f t="shared" si="33"/>
        <v>5.0661906068559442E-2</v>
      </c>
      <c r="L44" s="3">
        <f t="shared" si="34"/>
        <v>1.688730202285315E-2</v>
      </c>
      <c r="M44" s="3">
        <f t="shared" si="35"/>
        <v>3.37746040457063E-2</v>
      </c>
      <c r="N44" s="3">
        <f t="shared" si="36"/>
        <v>6.7549208091412599E-2</v>
      </c>
    </row>
    <row r="45" spans="1:14">
      <c r="A45" s="3"/>
      <c r="B45" s="3"/>
      <c r="C45" s="3">
        <v>6</v>
      </c>
      <c r="D45" s="3">
        <v>2446.1548831508198</v>
      </c>
      <c r="E45" s="3">
        <v>1283.1006159923099</v>
      </c>
      <c r="F45" s="3">
        <v>1031.08977369835</v>
      </c>
      <c r="G45" s="3">
        <v>839.47135271709999</v>
      </c>
      <c r="H45" s="3">
        <f t="shared" si="30"/>
        <v>3153.6617424077594</v>
      </c>
      <c r="I45" s="3">
        <f t="shared" si="31"/>
        <v>1.2892322412330739</v>
      </c>
      <c r="J45" s="3">
        <f t="shared" si="32"/>
        <v>0.30609519275729125</v>
      </c>
      <c r="K45" s="3">
        <f t="shared" si="33"/>
        <v>9.1828557827187365E-2</v>
      </c>
      <c r="L45" s="3">
        <f t="shared" si="34"/>
        <v>3.0609519275729125E-2</v>
      </c>
      <c r="M45" s="3">
        <f t="shared" si="35"/>
        <v>6.1219038551458251E-2</v>
      </c>
      <c r="N45" s="3">
        <f t="shared" si="36"/>
        <v>0.1224380771029165</v>
      </c>
    </row>
    <row r="46" spans="1:14">
      <c r="A46" s="3"/>
      <c r="B46" s="3"/>
      <c r="C46" s="3">
        <v>7</v>
      </c>
      <c r="D46" s="3">
        <v>3108.8953571465399</v>
      </c>
      <c r="E46" s="3">
        <v>565.007823354587</v>
      </c>
      <c r="F46" s="3">
        <v>620.92987060027303</v>
      </c>
      <c r="G46" s="3">
        <v>1123.4151005292099</v>
      </c>
      <c r="H46" s="3">
        <f t="shared" si="30"/>
        <v>2309.3527944840698</v>
      </c>
      <c r="I46" s="3">
        <f t="shared" si="31"/>
        <v>0.74282101170612569</v>
      </c>
      <c r="J46" s="3">
        <f t="shared" si="32"/>
        <v>0.17636383383096516</v>
      </c>
      <c r="K46" s="3">
        <f t="shared" si="33"/>
        <v>5.2909150149289548E-2</v>
      </c>
      <c r="L46" s="3">
        <f t="shared" si="34"/>
        <v>1.7636383383096515E-2</v>
      </c>
      <c r="M46" s="3">
        <f t="shared" si="35"/>
        <v>3.527276676619303E-2</v>
      </c>
      <c r="N46" s="3">
        <f t="shared" si="36"/>
        <v>7.0545533532386059E-2</v>
      </c>
    </row>
    <row r="47" spans="1:14">
      <c r="A47" s="3"/>
      <c r="B47" s="3"/>
      <c r="C47" s="3">
        <v>8</v>
      </c>
      <c r="D47" s="3">
        <v>4445.1580385244697</v>
      </c>
      <c r="E47" s="3">
        <v>389.59474043126198</v>
      </c>
      <c r="F47" s="3">
        <v>378.89972543861899</v>
      </c>
      <c r="G47" s="3">
        <v>286.62579268584898</v>
      </c>
      <c r="H47" s="3">
        <f t="shared" si="30"/>
        <v>1055.1202585557298</v>
      </c>
      <c r="I47" s="3">
        <f t="shared" si="31"/>
        <v>0.23736394733582239</v>
      </c>
      <c r="J47" s="3">
        <f t="shared" si="32"/>
        <v>5.6355993039624089E-2</v>
      </c>
      <c r="K47" s="3">
        <f t="shared" si="33"/>
        <v>1.6906797911887227E-2</v>
      </c>
      <c r="L47" s="3">
        <f t="shared" si="34"/>
        <v>5.6355993039624089E-3</v>
      </c>
      <c r="M47" s="3">
        <f t="shared" si="35"/>
        <v>1.1271198607924818E-2</v>
      </c>
      <c r="N47" s="3">
        <f t="shared" si="36"/>
        <v>2.2542397215849636E-2</v>
      </c>
    </row>
    <row r="48" spans="1:14">
      <c r="A48" s="3"/>
      <c r="B48" s="3"/>
      <c r="C48" s="3">
        <v>9</v>
      </c>
      <c r="D48" s="3">
        <v>7047.70810737789</v>
      </c>
      <c r="E48" s="3">
        <v>412.42016429750203</v>
      </c>
      <c r="F48" s="3">
        <v>255.51519962816599</v>
      </c>
      <c r="G48" s="3">
        <v>210.84315675235499</v>
      </c>
      <c r="H48" s="3">
        <f t="shared" si="30"/>
        <v>878.77852067802303</v>
      </c>
      <c r="I48" s="3">
        <f t="shared" si="31"/>
        <v>0.12468997116354381</v>
      </c>
      <c r="J48" s="3">
        <f t="shared" si="32"/>
        <v>2.9604441727040246E-2</v>
      </c>
      <c r="K48" s="3">
        <f t="shared" si="33"/>
        <v>8.8813325181120728E-3</v>
      </c>
      <c r="L48" s="3">
        <f t="shared" si="34"/>
        <v>2.9604441727040247E-3</v>
      </c>
      <c r="M48" s="3">
        <f t="shared" si="35"/>
        <v>5.9208883454080494E-3</v>
      </c>
      <c r="N48" s="3">
        <f t="shared" si="36"/>
        <v>1.1841776690816099E-2</v>
      </c>
    </row>
    <row r="49" spans="1:14">
      <c r="A49" s="3"/>
      <c r="B49" s="3"/>
      <c r="C49" s="3">
        <v>10</v>
      </c>
      <c r="D49" s="3">
        <v>12345.659104108599</v>
      </c>
      <c r="E49" s="3">
        <v>314.18059308149901</v>
      </c>
      <c r="F49" s="3">
        <v>420.06580018784001</v>
      </c>
      <c r="G49" s="3">
        <v>281.94136290841902</v>
      </c>
      <c r="H49" s="3">
        <f t="shared" si="30"/>
        <v>1016.187756177758</v>
      </c>
      <c r="I49" s="3">
        <f t="shared" si="31"/>
        <v>8.2311340982967343E-2</v>
      </c>
      <c r="J49" s="3">
        <f t="shared" si="32"/>
        <v>1.9542720836856278E-2</v>
      </c>
      <c r="K49" s="3">
        <f t="shared" si="33"/>
        <v>5.8628162510568835E-3</v>
      </c>
      <c r="L49" s="3">
        <f t="shared" si="34"/>
        <v>1.9542720836856278E-3</v>
      </c>
      <c r="M49" s="3">
        <f t="shared" si="35"/>
        <v>3.9085441673712557E-3</v>
      </c>
      <c r="N49" s="3">
        <f t="shared" si="36"/>
        <v>7.8170883347425113E-3</v>
      </c>
    </row>
    <row r="50" spans="1:14">
      <c r="I50" s="3">
        <f>SUM(I40:I49)</f>
        <v>4.2118672122874434</v>
      </c>
      <c r="J50" s="3">
        <f>SUM(J40:J49)</f>
        <v>1.0000000504022193</v>
      </c>
    </row>
    <row r="52" spans="1:14">
      <c r="A52" s="3" t="s">
        <v>18</v>
      </c>
      <c r="B52" s="3"/>
      <c r="C52" s="3" t="s">
        <v>2</v>
      </c>
      <c r="D52" t="s">
        <v>32</v>
      </c>
      <c r="E52" t="s">
        <v>28</v>
      </c>
      <c r="F52" t="s">
        <v>29</v>
      </c>
      <c r="G52" t="s">
        <v>30</v>
      </c>
      <c r="H52" s="3" t="s">
        <v>27</v>
      </c>
      <c r="I52" t="s">
        <v>31</v>
      </c>
      <c r="J52" t="s">
        <v>33</v>
      </c>
    </row>
    <row r="53" spans="1:14">
      <c r="A53" s="3"/>
      <c r="B53" s="3"/>
      <c r="C53" s="3">
        <v>1</v>
      </c>
      <c r="D53" s="3">
        <v>1475.6537893668799</v>
      </c>
      <c r="E53" s="3">
        <v>119.187717947838</v>
      </c>
      <c r="F53" s="3">
        <v>118.77184982531099</v>
      </c>
      <c r="G53" s="3">
        <v>43.588945675642101</v>
      </c>
      <c r="H53" s="3">
        <f>E53+F53+G53</f>
        <v>281.54851344879108</v>
      </c>
      <c r="I53" s="3">
        <f>H53/D53</f>
        <v>0.19079577843905224</v>
      </c>
      <c r="J53" s="3">
        <f>I53/3.925536</f>
        <v>4.8603752058076204E-2</v>
      </c>
    </row>
    <row r="54" spans="1:14">
      <c r="A54" s="3">
        <v>15</v>
      </c>
      <c r="B54" s="3">
        <v>0.3</v>
      </c>
      <c r="C54" s="3">
        <v>2</v>
      </c>
      <c r="D54" s="3">
        <v>1487.2780831012201</v>
      </c>
      <c r="E54" s="3">
        <v>133.06267762482801</v>
      </c>
      <c r="F54" s="3">
        <v>122.171683304629</v>
      </c>
      <c r="G54" s="3">
        <v>65.313733144358295</v>
      </c>
      <c r="H54" s="3">
        <f t="shared" ref="H54:H62" si="37">E54+F54+G54</f>
        <v>320.54809407381532</v>
      </c>
      <c r="I54" s="3">
        <f t="shared" ref="I54:I62" si="38">H54/D54</f>
        <v>0.21552667098100423</v>
      </c>
      <c r="J54" s="3">
        <f t="shared" ref="J54:J62" si="39">I54/3.925536</f>
        <v>5.4903756068216979E-2</v>
      </c>
    </row>
    <row r="55" spans="1:14">
      <c r="A55" s="3">
        <v>35</v>
      </c>
      <c r="B55" s="3">
        <v>0.4</v>
      </c>
      <c r="C55" s="3">
        <v>3</v>
      </c>
      <c r="D55" s="3">
        <v>1514.8934637929999</v>
      </c>
      <c r="E55" s="3">
        <v>239.046764746402</v>
      </c>
      <c r="F55" s="3">
        <v>218.86142588640399</v>
      </c>
      <c r="G55" s="3">
        <v>117.083944817993</v>
      </c>
      <c r="H55" s="3">
        <f t="shared" si="37"/>
        <v>574.99213545079897</v>
      </c>
      <c r="I55" s="3">
        <f t="shared" si="38"/>
        <v>0.37955945364707694</v>
      </c>
      <c r="J55" s="3">
        <f t="shared" si="39"/>
        <v>9.6689841501154727E-2</v>
      </c>
    </row>
    <row r="56" spans="1:14">
      <c r="A56" s="3">
        <v>75</v>
      </c>
      <c r="B56" s="3">
        <v>0.2</v>
      </c>
      <c r="C56" s="3">
        <v>4</v>
      </c>
      <c r="D56" s="3">
        <v>1563.2437209290299</v>
      </c>
      <c r="E56" s="3">
        <v>364.17636846594399</v>
      </c>
      <c r="F56" s="3">
        <v>315.35929432928498</v>
      </c>
      <c r="G56" s="3">
        <v>236.001105617109</v>
      </c>
      <c r="H56" s="3">
        <f t="shared" si="37"/>
        <v>915.53676841233801</v>
      </c>
      <c r="I56" s="3">
        <f t="shared" si="38"/>
        <v>0.58566476625169994</v>
      </c>
      <c r="J56" s="3">
        <f t="shared" si="39"/>
        <v>0.14919357923394408</v>
      </c>
    </row>
    <row r="57" spans="1:14">
      <c r="A57" s="3">
        <v>90</v>
      </c>
      <c r="B57" s="3">
        <v>0.1</v>
      </c>
      <c r="C57" s="3">
        <v>5</v>
      </c>
      <c r="D57" s="3">
        <v>1657.1628092598801</v>
      </c>
      <c r="E57" s="3">
        <v>589.89997823569797</v>
      </c>
      <c r="F57" s="3">
        <v>522.72833581553698</v>
      </c>
      <c r="G57" s="3">
        <v>344.41643448575599</v>
      </c>
      <c r="H57" s="3">
        <f t="shared" si="37"/>
        <v>1457.0447485369909</v>
      </c>
      <c r="I57" s="3">
        <f t="shared" si="38"/>
        <v>0.87924055524015432</v>
      </c>
      <c r="J57" s="3">
        <f t="shared" si="39"/>
        <v>0.22397974575705185</v>
      </c>
    </row>
    <row r="58" spans="1:14">
      <c r="A58" s="3"/>
      <c r="B58" s="3"/>
      <c r="C58" s="3">
        <v>6</v>
      </c>
      <c r="D58" s="3">
        <v>1864.3309097214101</v>
      </c>
      <c r="E58" s="3">
        <v>480.64797946175599</v>
      </c>
      <c r="F58" s="3">
        <v>588.52573253831599</v>
      </c>
      <c r="G58" s="3">
        <v>530.89886125877501</v>
      </c>
      <c r="H58" s="3">
        <f t="shared" si="37"/>
        <v>1600.0725732588471</v>
      </c>
      <c r="I58" s="3">
        <f t="shared" si="38"/>
        <v>0.85825566958923005</v>
      </c>
      <c r="J58" s="3">
        <f t="shared" si="39"/>
        <v>0.21863400809194719</v>
      </c>
    </row>
    <row r="59" spans="1:14">
      <c r="A59" s="3"/>
      <c r="B59" s="3"/>
      <c r="C59" s="3">
        <v>7</v>
      </c>
      <c r="D59" s="3">
        <v>2385.7713830259299</v>
      </c>
      <c r="E59" s="3">
        <v>351.64787178153301</v>
      </c>
      <c r="F59" s="3">
        <v>257.04003294373302</v>
      </c>
      <c r="G59" s="3">
        <v>411.26559484138602</v>
      </c>
      <c r="H59" s="3">
        <f t="shared" si="37"/>
        <v>1019.953499566652</v>
      </c>
      <c r="I59" s="3">
        <f t="shared" si="38"/>
        <v>0.42751518725697052</v>
      </c>
      <c r="J59" s="3">
        <f t="shared" si="39"/>
        <v>0.1089061945316437</v>
      </c>
    </row>
    <row r="60" spans="1:14">
      <c r="A60" s="3"/>
      <c r="B60" s="3"/>
      <c r="C60" s="3">
        <v>8</v>
      </c>
      <c r="D60" s="3">
        <v>3417.5800269328001</v>
      </c>
      <c r="E60" s="3">
        <v>206.01922691553301</v>
      </c>
      <c r="F60" s="3">
        <v>308.622909056791</v>
      </c>
      <c r="G60" s="3">
        <v>267.65923640918999</v>
      </c>
      <c r="H60" s="3">
        <f t="shared" si="37"/>
        <v>782.30137238151406</v>
      </c>
      <c r="I60" s="3">
        <f t="shared" si="38"/>
        <v>0.22890506329521468</v>
      </c>
      <c r="J60" s="3">
        <f t="shared" si="39"/>
        <v>5.8311798260215847E-2</v>
      </c>
    </row>
    <row r="61" spans="1:14">
      <c r="A61" s="3"/>
      <c r="B61" s="3"/>
      <c r="C61" s="3">
        <v>9</v>
      </c>
      <c r="D61" s="3">
        <v>5396.5754835217103</v>
      </c>
      <c r="E61" s="3">
        <v>217.844406235138</v>
      </c>
      <c r="F61" s="3">
        <v>184.092537950739</v>
      </c>
      <c r="G61" s="3">
        <v>123.24228345882899</v>
      </c>
      <c r="H61" s="3">
        <f t="shared" si="37"/>
        <v>525.17922764470597</v>
      </c>
      <c r="I61" s="3">
        <f t="shared" si="38"/>
        <v>9.731712810250237E-2</v>
      </c>
      <c r="J61" s="3">
        <f t="shared" si="39"/>
        <v>2.4790787322419759E-2</v>
      </c>
    </row>
    <row r="62" spans="1:14">
      <c r="A62" s="3"/>
      <c r="B62" s="3"/>
      <c r="C62" s="3">
        <v>10</v>
      </c>
      <c r="D62" s="3">
        <v>9457.6883675374593</v>
      </c>
      <c r="E62" s="3">
        <v>184.33726741941101</v>
      </c>
      <c r="F62" s="3">
        <v>306.827872660639</v>
      </c>
      <c r="G62" s="3">
        <v>102.35666045642201</v>
      </c>
      <c r="H62" s="3">
        <f t="shared" si="37"/>
        <v>593.52180053647203</v>
      </c>
      <c r="I62" s="3">
        <f t="shared" si="38"/>
        <v>6.2755482890901174E-2</v>
      </c>
      <c r="J62" s="3">
        <f t="shared" si="39"/>
        <v>1.5986474940212284E-2</v>
      </c>
    </row>
    <row r="63" spans="1:14">
      <c r="I63" s="3">
        <f>SUM(I53:I62)</f>
        <v>3.9255357556938058</v>
      </c>
      <c r="J63" s="3">
        <f>SUM(J53:J62)</f>
        <v>0.99999993776488272</v>
      </c>
    </row>
    <row r="64" spans="1:14">
      <c r="A64" s="3" t="s">
        <v>18</v>
      </c>
      <c r="B64" s="3"/>
      <c r="C64" s="3" t="s">
        <v>2</v>
      </c>
    </row>
    <row r="65" spans="1:10">
      <c r="A65" s="3"/>
      <c r="B65" s="3"/>
      <c r="C65" s="3">
        <v>1</v>
      </c>
      <c r="D65" s="3">
        <v>1785.2657198573499</v>
      </c>
      <c r="E65" s="3">
        <v>135.27980511304699</v>
      </c>
      <c r="F65" s="3">
        <v>138.19249892530499</v>
      </c>
      <c r="G65" s="3">
        <v>43.045757595643401</v>
      </c>
      <c r="H65" s="3">
        <f>E65+F65+G65</f>
        <v>316.51806163399539</v>
      </c>
      <c r="I65" s="3">
        <f>H65/D65</f>
        <v>0.17729465037803252</v>
      </c>
      <c r="J65" s="3">
        <f>I65/4.423987</f>
        <v>4.0075762062147226E-2</v>
      </c>
    </row>
    <row r="66" spans="1:10">
      <c r="A66" s="3">
        <v>15</v>
      </c>
      <c r="B66" s="3">
        <v>0.1</v>
      </c>
      <c r="C66" s="3">
        <v>2</v>
      </c>
      <c r="D66" s="3">
        <v>1817.2652220339601</v>
      </c>
      <c r="E66" s="3">
        <v>157.390318266447</v>
      </c>
      <c r="F66" s="3">
        <v>146.22552675003701</v>
      </c>
      <c r="G66" s="3">
        <v>65.300647623283794</v>
      </c>
      <c r="H66" s="3">
        <f t="shared" ref="H66:H74" si="40">E66+F66+G66</f>
        <v>368.9164926397678</v>
      </c>
      <c r="I66" s="3">
        <f t="shared" ref="I66:I74" si="41">H66/D66</f>
        <v>0.20300641214432139</v>
      </c>
      <c r="J66" s="3">
        <f t="shared" ref="J66:J74" si="42">I66/4.423987</f>
        <v>4.5887660190755845E-2</v>
      </c>
    </row>
    <row r="67" spans="1:10">
      <c r="A67" s="3">
        <v>35</v>
      </c>
      <c r="B67" s="3">
        <v>0.2</v>
      </c>
      <c r="C67" s="3">
        <v>3</v>
      </c>
      <c r="D67" s="3">
        <v>1879.3166455678099</v>
      </c>
      <c r="E67" s="3">
        <v>257.91532772459499</v>
      </c>
      <c r="F67" s="3">
        <v>224.660121714919</v>
      </c>
      <c r="G67" s="3">
        <v>115.63390769938</v>
      </c>
      <c r="H67" s="3">
        <f t="shared" si="40"/>
        <v>598.20935713889401</v>
      </c>
      <c r="I67" s="3">
        <f t="shared" si="41"/>
        <v>0.31831216870755336</v>
      </c>
      <c r="J67" s="3">
        <f t="shared" si="42"/>
        <v>7.1951424971988684E-2</v>
      </c>
    </row>
    <row r="68" spans="1:10">
      <c r="A68" s="3">
        <v>75</v>
      </c>
      <c r="B68" s="3">
        <v>0.3</v>
      </c>
      <c r="C68" s="3">
        <v>4</v>
      </c>
      <c r="D68" s="3">
        <v>1977.7914240372399</v>
      </c>
      <c r="E68" s="3">
        <v>387.63738197901199</v>
      </c>
      <c r="F68" s="3">
        <v>316.192967968277</v>
      </c>
      <c r="G68" s="3">
        <v>210.37072352489699</v>
      </c>
      <c r="H68" s="3">
        <f t="shared" si="40"/>
        <v>914.20107347218607</v>
      </c>
      <c r="I68" s="3">
        <f t="shared" si="41"/>
        <v>0.46223330850835592</v>
      </c>
      <c r="J68" s="3">
        <f t="shared" si="42"/>
        <v>0.10448342377777238</v>
      </c>
    </row>
    <row r="69" spans="1:10">
      <c r="A69" s="3">
        <v>90</v>
      </c>
      <c r="B69" s="3">
        <v>0.4</v>
      </c>
      <c r="C69" s="3">
        <v>5</v>
      </c>
      <c r="D69" s="3">
        <v>2118.19937140209</v>
      </c>
      <c r="E69" s="3">
        <v>708.53232680997803</v>
      </c>
      <c r="F69" s="3">
        <v>594.93460624780801</v>
      </c>
      <c r="G69" s="3">
        <v>410.75368351384799</v>
      </c>
      <c r="H69" s="3">
        <f t="shared" si="40"/>
        <v>1714.2206165716341</v>
      </c>
      <c r="I69" s="3">
        <f t="shared" si="41"/>
        <v>0.80928199664082978</v>
      </c>
      <c r="J69" s="3">
        <f t="shared" si="42"/>
        <v>0.18293046445227568</v>
      </c>
    </row>
    <row r="70" spans="1:10">
      <c r="A70" s="3"/>
      <c r="B70" s="3"/>
      <c r="C70" s="3">
        <v>6</v>
      </c>
      <c r="D70" s="3">
        <v>2360.99992979019</v>
      </c>
      <c r="E70" s="3">
        <v>750.58893936839695</v>
      </c>
      <c r="F70" s="3">
        <v>776.62475939915305</v>
      </c>
      <c r="G70" s="3">
        <v>713.84181141322097</v>
      </c>
      <c r="H70" s="3">
        <f t="shared" si="40"/>
        <v>2241.0555101807709</v>
      </c>
      <c r="I70" s="3">
        <f t="shared" si="41"/>
        <v>0.94919761830739313</v>
      </c>
      <c r="J70" s="3">
        <f t="shared" si="42"/>
        <v>0.21455705414762591</v>
      </c>
    </row>
    <row r="71" spans="1:10">
      <c r="A71" s="3"/>
      <c r="B71" s="3"/>
      <c r="C71" s="3">
        <v>7</v>
      </c>
      <c r="D71" s="3">
        <v>2904.43561582129</v>
      </c>
      <c r="E71" s="3">
        <v>738.52183598441604</v>
      </c>
      <c r="F71" s="3">
        <v>906.58444181000596</v>
      </c>
      <c r="G71" s="3">
        <v>740.85309493579098</v>
      </c>
      <c r="H71" s="3">
        <f t="shared" si="40"/>
        <v>2385.9593727302131</v>
      </c>
      <c r="I71" s="3">
        <f t="shared" si="41"/>
        <v>0.82148812655140679</v>
      </c>
      <c r="J71" s="3">
        <f t="shared" si="42"/>
        <v>0.1856895435161556</v>
      </c>
    </row>
    <row r="72" spans="1:10">
      <c r="A72" s="3"/>
      <c r="B72" s="3"/>
      <c r="C72" s="3">
        <v>8</v>
      </c>
      <c r="D72" s="3">
        <v>4099.9804175536601</v>
      </c>
      <c r="E72" s="3">
        <v>619.09724531725101</v>
      </c>
      <c r="F72" s="3">
        <v>452.21316278440298</v>
      </c>
      <c r="G72" s="3">
        <v>412.635681348986</v>
      </c>
      <c r="H72" s="3">
        <f t="shared" si="40"/>
        <v>1483.9460894506401</v>
      </c>
      <c r="I72" s="3">
        <f t="shared" si="41"/>
        <v>0.36193979929691172</v>
      </c>
      <c r="J72" s="3">
        <f t="shared" si="42"/>
        <v>8.1813034101798146E-2</v>
      </c>
    </row>
    <row r="73" spans="1:10">
      <c r="A73" s="3"/>
      <c r="B73" s="3"/>
      <c r="C73" s="3">
        <v>9</v>
      </c>
      <c r="D73" s="3">
        <v>6565.0606640637097</v>
      </c>
      <c r="E73" s="3">
        <v>450.097919496153</v>
      </c>
      <c r="F73" s="3">
        <v>442.91470093849398</v>
      </c>
      <c r="G73" s="3">
        <v>402.860587342288</v>
      </c>
      <c r="H73" s="3">
        <f t="shared" si="40"/>
        <v>1295.873207776935</v>
      </c>
      <c r="I73" s="3">
        <f t="shared" si="41"/>
        <v>0.19738937293761455</v>
      </c>
      <c r="J73" s="3">
        <f t="shared" si="42"/>
        <v>4.4617982136388408E-2</v>
      </c>
    </row>
    <row r="74" spans="1:10">
      <c r="A74" s="3"/>
      <c r="B74" s="3"/>
      <c r="C74" s="3">
        <v>10</v>
      </c>
      <c r="D74" s="3">
        <v>11488.4339016625</v>
      </c>
      <c r="E74" s="3">
        <v>408.89285248149503</v>
      </c>
      <c r="F74" s="3">
        <v>524.51494110015597</v>
      </c>
      <c r="G74" s="3">
        <v>489.36236609324402</v>
      </c>
      <c r="H74" s="3">
        <f t="shared" si="40"/>
        <v>1422.770159674895</v>
      </c>
      <c r="I74" s="3">
        <f t="shared" si="41"/>
        <v>0.12384369983353474</v>
      </c>
      <c r="J74" s="3">
        <f t="shared" si="42"/>
        <v>2.7993685296438423E-2</v>
      </c>
    </row>
    <row r="75" spans="1:10">
      <c r="I75" s="3">
        <f>SUM(I65:I74)</f>
        <v>4.423987153305954</v>
      </c>
      <c r="J75" s="3">
        <f>SUM(J65:J74)</f>
        <v>1.0000000346533464</v>
      </c>
    </row>
    <row r="76" spans="1:10">
      <c r="A76" s="3" t="s">
        <v>18</v>
      </c>
      <c r="B76" s="3"/>
      <c r="C76" s="3" t="s">
        <v>2</v>
      </c>
    </row>
    <row r="77" spans="1:10">
      <c r="A77" s="3"/>
      <c r="B77" s="3"/>
      <c r="C77" s="3">
        <v>1</v>
      </c>
      <c r="D77" s="3">
        <v>2097.5915148869499</v>
      </c>
      <c r="E77" s="3">
        <v>131.618644112065</v>
      </c>
      <c r="F77" s="3">
        <v>134.75297442618401</v>
      </c>
      <c r="G77" s="3">
        <v>40.149522935525802</v>
      </c>
      <c r="H77" s="3">
        <f>E77+F77+G77</f>
        <v>306.52114147377478</v>
      </c>
      <c r="I77" s="3">
        <f>H77/D77</f>
        <v>0.14613004452885328</v>
      </c>
      <c r="J77" s="3">
        <f>I77/4.142647</f>
        <v>3.5274558640611492E-2</v>
      </c>
    </row>
    <row r="78" spans="1:10">
      <c r="A78" s="3">
        <v>15</v>
      </c>
      <c r="B78" s="3">
        <v>0.2</v>
      </c>
      <c r="C78" s="3">
        <v>2</v>
      </c>
      <c r="D78" s="3">
        <v>2149.2585303753499</v>
      </c>
      <c r="E78" s="3">
        <v>140.64233926463399</v>
      </c>
      <c r="F78" s="3">
        <v>194.51556397571201</v>
      </c>
      <c r="G78" s="3">
        <v>57.061815969635099</v>
      </c>
      <c r="H78" s="3">
        <f t="shared" ref="H78:H86" si="43">E78+F78+G78</f>
        <v>392.21971920998112</v>
      </c>
      <c r="I78" s="3">
        <f t="shared" ref="I78:I86" si="44">H78/D78</f>
        <v>0.18249071187424029</v>
      </c>
      <c r="J78" s="3">
        <f t="shared" ref="J78:J86" si="45">I78/4.142647</f>
        <v>4.4051716661892816E-2</v>
      </c>
    </row>
    <row r="79" spans="1:10">
      <c r="A79" s="3">
        <v>35</v>
      </c>
      <c r="B79" s="3">
        <v>0.1</v>
      </c>
      <c r="C79" s="3">
        <v>3</v>
      </c>
      <c r="D79" s="3">
        <v>2241.3958929985101</v>
      </c>
      <c r="E79" s="3">
        <v>246.15549873305901</v>
      </c>
      <c r="F79" s="3">
        <v>247.626648208766</v>
      </c>
      <c r="G79" s="3">
        <v>96.103748523697107</v>
      </c>
      <c r="H79" s="3">
        <f t="shared" si="43"/>
        <v>589.88589546552203</v>
      </c>
      <c r="I79" s="3">
        <f t="shared" si="44"/>
        <v>0.26317791395449575</v>
      </c>
      <c r="J79" s="3">
        <f t="shared" si="45"/>
        <v>6.3528925818322382E-2</v>
      </c>
    </row>
    <row r="80" spans="1:10">
      <c r="A80" s="3">
        <v>75</v>
      </c>
      <c r="B80" s="3">
        <v>0.4</v>
      </c>
      <c r="C80" s="3">
        <v>4</v>
      </c>
      <c r="D80" s="3">
        <v>2354.4862553010198</v>
      </c>
      <c r="E80" s="3">
        <v>331.697495076162</v>
      </c>
      <c r="F80" s="3">
        <v>392.48655958056099</v>
      </c>
      <c r="G80" s="3">
        <v>193.39322820546599</v>
      </c>
      <c r="H80" s="3">
        <f t="shared" si="43"/>
        <v>917.57728286218901</v>
      </c>
      <c r="I80" s="3">
        <f t="shared" si="44"/>
        <v>0.38971443591836863</v>
      </c>
      <c r="J80" s="3">
        <f t="shared" si="45"/>
        <v>9.4073773584466308E-2</v>
      </c>
    </row>
    <row r="81" spans="1:10">
      <c r="A81" s="3">
        <v>90</v>
      </c>
      <c r="B81" s="3">
        <v>0.3</v>
      </c>
      <c r="C81" s="3">
        <v>5</v>
      </c>
      <c r="D81" s="3">
        <v>2573.5497232839698</v>
      </c>
      <c r="E81" s="3">
        <v>639.17335260118796</v>
      </c>
      <c r="F81" s="3">
        <v>611.89853296771901</v>
      </c>
      <c r="G81" s="3">
        <v>442.85251301073498</v>
      </c>
      <c r="H81" s="3">
        <f t="shared" si="43"/>
        <v>1693.924398579642</v>
      </c>
      <c r="I81" s="3">
        <f t="shared" si="44"/>
        <v>0.65820542857750397</v>
      </c>
      <c r="J81" s="3">
        <f t="shared" si="45"/>
        <v>0.15888523173166913</v>
      </c>
    </row>
    <row r="82" spans="1:10">
      <c r="A82" s="3"/>
      <c r="B82" s="3"/>
      <c r="C82" s="3">
        <v>6</v>
      </c>
      <c r="D82" s="3">
        <v>2855.1860503216399</v>
      </c>
      <c r="E82" s="3">
        <v>1555.04016839117</v>
      </c>
      <c r="F82" s="3">
        <v>902.58339808019605</v>
      </c>
      <c r="G82" s="3">
        <v>594.79066859730096</v>
      </c>
      <c r="H82" s="3">
        <f t="shared" si="43"/>
        <v>3052.414235068667</v>
      </c>
      <c r="I82" s="3">
        <f t="shared" si="44"/>
        <v>1.0690771744015803</v>
      </c>
      <c r="J82" s="3">
        <f t="shared" si="45"/>
        <v>0.25806620124803786</v>
      </c>
    </row>
    <row r="83" spans="1:10">
      <c r="A83" s="3"/>
      <c r="B83" s="3"/>
      <c r="C83" s="3">
        <v>7</v>
      </c>
      <c r="D83" s="3">
        <v>3516.0807037090999</v>
      </c>
      <c r="E83" s="3">
        <v>764.09452216891395</v>
      </c>
      <c r="F83" s="3">
        <v>724.29302006957198</v>
      </c>
      <c r="G83" s="3">
        <v>1067.59632163732</v>
      </c>
      <c r="H83" s="3">
        <f t="shared" si="43"/>
        <v>2555.9838638758056</v>
      </c>
      <c r="I83" s="3">
        <f t="shared" si="44"/>
        <v>0.72694118231686433</v>
      </c>
      <c r="J83" s="3">
        <f t="shared" si="45"/>
        <v>0.17547746219189428</v>
      </c>
    </row>
    <row r="84" spans="1:10">
      <c r="A84" s="3"/>
      <c r="B84" s="3"/>
      <c r="C84" s="3">
        <v>8</v>
      </c>
      <c r="D84" s="3">
        <v>4828.5717038910798</v>
      </c>
      <c r="E84" s="3">
        <v>637.45165614923997</v>
      </c>
      <c r="F84" s="3">
        <v>760.30851945004702</v>
      </c>
      <c r="G84" s="3">
        <v>442.99275044888702</v>
      </c>
      <c r="H84" s="3">
        <f t="shared" si="43"/>
        <v>1840.7529260481738</v>
      </c>
      <c r="I84" s="3">
        <f t="shared" si="44"/>
        <v>0.38122099845070384</v>
      </c>
      <c r="J84" s="3">
        <f t="shared" si="45"/>
        <v>9.2023529509201202E-2</v>
      </c>
    </row>
    <row r="85" spans="1:10">
      <c r="A85" s="3"/>
      <c r="B85" s="3"/>
      <c r="C85" s="3">
        <v>9</v>
      </c>
      <c r="D85" s="3">
        <v>7691.9306165368098</v>
      </c>
      <c r="E85" s="3">
        <v>615.31100238497299</v>
      </c>
      <c r="F85" s="3">
        <v>636.571998502013</v>
      </c>
      <c r="G85" s="3">
        <v>536.63259676779205</v>
      </c>
      <c r="H85" s="3">
        <f t="shared" si="43"/>
        <v>1788.515597654778</v>
      </c>
      <c r="I85" s="3">
        <f t="shared" si="44"/>
        <v>0.2325184257135218</v>
      </c>
      <c r="J85" s="3">
        <f t="shared" si="45"/>
        <v>5.6127984284811569E-2</v>
      </c>
    </row>
    <row r="86" spans="1:10">
      <c r="A86" s="3"/>
      <c r="B86" s="3"/>
      <c r="C86" s="3">
        <v>10</v>
      </c>
      <c r="D86" s="3">
        <v>13499.3887805665</v>
      </c>
      <c r="E86" s="3">
        <v>309.084994091672</v>
      </c>
      <c r="F86" s="3">
        <v>575.98662391239304</v>
      </c>
      <c r="G86" s="3">
        <v>372.67581081018</v>
      </c>
      <c r="H86" s="3">
        <f t="shared" si="43"/>
        <v>1257.747428814245</v>
      </c>
      <c r="I86" s="3">
        <f t="shared" si="44"/>
        <v>9.3170694559510561E-2</v>
      </c>
      <c r="J86" s="3">
        <f t="shared" si="45"/>
        <v>2.2490618814374131E-2</v>
      </c>
    </row>
    <row r="87" spans="1:10">
      <c r="A87" s="3"/>
      <c r="B87" s="3"/>
      <c r="C87" s="3"/>
      <c r="I87" s="3">
        <f>SUM(I77:I86)</f>
        <v>4.1426470102956428</v>
      </c>
      <c r="J87" s="3">
        <f>SUM(J77:J86)</f>
        <v>1.0000000024852813</v>
      </c>
    </row>
    <row r="88" spans="1:10">
      <c r="A88" s="3" t="s">
        <v>18</v>
      </c>
      <c r="B88" s="3"/>
      <c r="C88" s="3" t="s">
        <v>2</v>
      </c>
    </row>
    <row r="89" spans="1:10">
      <c r="A89" s="3"/>
      <c r="B89" s="3"/>
      <c r="C89" s="3">
        <v>1</v>
      </c>
      <c r="D89" s="3">
        <v>1552.6396766559001</v>
      </c>
      <c r="E89" s="3">
        <v>148.490542265649</v>
      </c>
      <c r="F89" s="3">
        <v>144.51083363929601</v>
      </c>
      <c r="G89" s="3">
        <v>42.571988573552503</v>
      </c>
      <c r="H89" s="3">
        <f>E89+F89+G89</f>
        <v>335.57336447849752</v>
      </c>
      <c r="I89" s="3">
        <f>H89/D89</f>
        <v>0.21613087023594602</v>
      </c>
      <c r="J89" s="3">
        <f>I89/4.511555</f>
        <v>4.7906070132348155E-2</v>
      </c>
    </row>
    <row r="90" spans="1:10">
      <c r="A90" s="3">
        <v>15</v>
      </c>
      <c r="B90" s="3">
        <v>0.4</v>
      </c>
      <c r="C90" s="3">
        <v>2</v>
      </c>
      <c r="D90" s="3">
        <v>1588.14359497595</v>
      </c>
      <c r="E90" s="3">
        <v>170.7677418303</v>
      </c>
      <c r="F90" s="3">
        <v>146.131906653675</v>
      </c>
      <c r="G90" s="3">
        <v>67.441560182740702</v>
      </c>
      <c r="H90" s="3">
        <f t="shared" ref="H90:H98" si="46">E90+F90+G90</f>
        <v>384.34120866671572</v>
      </c>
      <c r="I90" s="3">
        <f t="shared" ref="I90:I98" si="47">H90/D90</f>
        <v>0.24200658547663378</v>
      </c>
      <c r="J90" s="3">
        <f t="shared" ref="J90:J98" si="48">I90/4.511555</f>
        <v>5.3641501760841606E-2</v>
      </c>
    </row>
    <row r="91" spans="1:10">
      <c r="A91" s="3">
        <v>35</v>
      </c>
      <c r="B91" s="3">
        <v>0.3</v>
      </c>
      <c r="C91" s="3">
        <v>3</v>
      </c>
      <c r="D91" s="3">
        <v>1654.6610515868099</v>
      </c>
      <c r="E91" s="3">
        <v>294.795216662153</v>
      </c>
      <c r="F91" s="3">
        <v>238.65865410109799</v>
      </c>
      <c r="G91" s="3">
        <v>113.658877920374</v>
      </c>
      <c r="H91" s="3">
        <f t="shared" si="46"/>
        <v>647.112748683625</v>
      </c>
      <c r="I91" s="3">
        <f t="shared" si="47"/>
        <v>0.39108477718929069</v>
      </c>
      <c r="J91" s="3">
        <f t="shared" si="48"/>
        <v>8.6685140087905538E-2</v>
      </c>
    </row>
    <row r="92" spans="1:10">
      <c r="A92" s="3">
        <v>75</v>
      </c>
      <c r="B92" s="3">
        <v>0.1</v>
      </c>
      <c r="C92" s="3">
        <v>4</v>
      </c>
      <c r="D92" s="3">
        <v>1763.8772888041799</v>
      </c>
      <c r="E92" s="3">
        <v>411.42793621412</v>
      </c>
      <c r="F92" s="3">
        <v>317.37180740815597</v>
      </c>
      <c r="G92" s="3">
        <v>232.381904168239</v>
      </c>
      <c r="H92" s="3">
        <f t="shared" si="46"/>
        <v>961.18164779051494</v>
      </c>
      <c r="I92" s="3">
        <f t="shared" si="47"/>
        <v>0.54492546272430764</v>
      </c>
      <c r="J92" s="3">
        <f t="shared" si="48"/>
        <v>0.12078439977442536</v>
      </c>
    </row>
    <row r="93" spans="1:10">
      <c r="A93" s="3">
        <v>90</v>
      </c>
      <c r="B93" s="3">
        <v>0.2</v>
      </c>
      <c r="C93" s="3">
        <v>5</v>
      </c>
      <c r="D93" s="3">
        <v>1918.5248431059599</v>
      </c>
      <c r="E93" s="3">
        <v>629.486145546187</v>
      </c>
      <c r="F93" s="3">
        <v>692.70954230442896</v>
      </c>
      <c r="G93" s="3">
        <v>391.16459611747399</v>
      </c>
      <c r="H93" s="3">
        <f t="shared" si="46"/>
        <v>1713.36028396809</v>
      </c>
      <c r="I93" s="3">
        <f t="shared" si="47"/>
        <v>0.89306129661280664</v>
      </c>
      <c r="J93" s="3">
        <f t="shared" si="48"/>
        <v>0.19794977488090171</v>
      </c>
    </row>
    <row r="94" spans="1:10">
      <c r="A94" s="3"/>
      <c r="B94" s="3"/>
      <c r="C94" s="3">
        <v>6</v>
      </c>
      <c r="D94" s="3">
        <v>2140.27011357831</v>
      </c>
      <c r="E94" s="3">
        <v>653.08106239572999</v>
      </c>
      <c r="F94" s="3">
        <v>846.19965156678904</v>
      </c>
      <c r="G94" s="3">
        <v>430.94237648665899</v>
      </c>
      <c r="H94" s="3">
        <f t="shared" si="46"/>
        <v>1930.223090449178</v>
      </c>
      <c r="I94" s="3">
        <f t="shared" si="47"/>
        <v>0.90185957286580287</v>
      </c>
      <c r="J94" s="3">
        <f t="shared" si="48"/>
        <v>0.19989993979144724</v>
      </c>
    </row>
    <row r="95" spans="1:10">
      <c r="A95" s="3"/>
      <c r="B95" s="3"/>
      <c r="C95" s="3">
        <v>7</v>
      </c>
      <c r="D95" s="3">
        <v>2705.3806043678401</v>
      </c>
      <c r="E95" s="3">
        <v>510.25462669097698</v>
      </c>
      <c r="F95" s="3">
        <v>568.88201053138403</v>
      </c>
      <c r="G95" s="3">
        <v>424.98728712439799</v>
      </c>
      <c r="H95" s="3">
        <f t="shared" si="46"/>
        <v>1504.1239243467589</v>
      </c>
      <c r="I95" s="3">
        <f t="shared" si="47"/>
        <v>0.55597497886927594</v>
      </c>
      <c r="J95" s="3">
        <f t="shared" si="48"/>
        <v>0.12323355891023735</v>
      </c>
    </row>
    <row r="96" spans="1:10">
      <c r="A96" s="3"/>
      <c r="B96" s="3"/>
      <c r="C96" s="3">
        <v>8</v>
      </c>
      <c r="D96" s="3">
        <v>3730.13185471516</v>
      </c>
      <c r="E96" s="3">
        <v>584.58241466822005</v>
      </c>
      <c r="F96" s="3">
        <v>570.64967083420595</v>
      </c>
      <c r="G96" s="3">
        <v>383.61956242448798</v>
      </c>
      <c r="H96" s="3">
        <f t="shared" si="46"/>
        <v>1538.8516479269138</v>
      </c>
      <c r="I96" s="3">
        <f t="shared" si="47"/>
        <v>0.41254618009861838</v>
      </c>
      <c r="J96" s="3">
        <f t="shared" si="48"/>
        <v>9.144212585208833E-2</v>
      </c>
    </row>
    <row r="97" spans="1:10">
      <c r="A97" s="3"/>
      <c r="B97" s="3"/>
      <c r="C97" s="3">
        <v>9</v>
      </c>
      <c r="D97" s="3">
        <v>5864.02386429752</v>
      </c>
      <c r="E97" s="3">
        <v>516.31433161893403</v>
      </c>
      <c r="F97" s="3">
        <v>433.01033958330498</v>
      </c>
      <c r="G97" s="3">
        <v>196.10685856209699</v>
      </c>
      <c r="H97" s="3">
        <f t="shared" si="46"/>
        <v>1145.4315297643359</v>
      </c>
      <c r="I97" s="3">
        <f t="shared" si="47"/>
        <v>0.19533200346236188</v>
      </c>
      <c r="J97" s="3">
        <f t="shared" si="48"/>
        <v>4.329593753425634E-2</v>
      </c>
    </row>
    <row r="98" spans="1:10">
      <c r="A98" s="3"/>
      <c r="B98" s="3"/>
      <c r="C98" s="3">
        <v>10</v>
      </c>
      <c r="D98" s="3">
        <v>10319.9635515141</v>
      </c>
      <c r="E98" s="3">
        <v>956.084272256129</v>
      </c>
      <c r="F98" s="3">
        <v>344.318564148799</v>
      </c>
      <c r="G98" s="3">
        <v>336.68319260681301</v>
      </c>
      <c r="H98" s="3">
        <f t="shared" si="46"/>
        <v>1637.0860290117409</v>
      </c>
      <c r="I98" s="3">
        <f t="shared" si="47"/>
        <v>0.15863292741683713</v>
      </c>
      <c r="J98" s="3">
        <f t="shared" si="48"/>
        <v>3.5161474794574619E-2</v>
      </c>
    </row>
    <row r="99" spans="1:10">
      <c r="I99" s="3">
        <f>SUM(I89:I98)</f>
        <v>4.5115546549518806</v>
      </c>
      <c r="J99" s="3">
        <f>SUM(J89:J98)</f>
        <v>0.99999992351902622</v>
      </c>
    </row>
  </sheetData>
  <pageMargins left="0.7" right="0.7" top="0.75" bottom="0.75" header="0.3" footer="0.3"/>
  <pageSetup scale="45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workbookViewId="0">
      <selection activeCell="S7" sqref="S7"/>
    </sheetView>
  </sheetViews>
  <sheetFormatPr baseColWidth="10" defaultColWidth="8.83203125" defaultRowHeight="14" x14ac:dyDescent="0"/>
  <sheetData>
    <row r="1" spans="1:10">
      <c r="A1" s="3" t="s">
        <v>11</v>
      </c>
      <c r="B1" s="3"/>
      <c r="C1" s="3" t="s">
        <v>2</v>
      </c>
      <c r="D1" s="3"/>
      <c r="E1" s="3"/>
      <c r="F1" s="3"/>
      <c r="G1" s="3"/>
      <c r="H1" t="s">
        <v>45</v>
      </c>
      <c r="I1" t="s">
        <v>46</v>
      </c>
      <c r="J1" t="s">
        <v>47</v>
      </c>
    </row>
    <row r="2" spans="1:10">
      <c r="A2" s="3"/>
      <c r="B2" s="3"/>
      <c r="C2" s="3">
        <v>1</v>
      </c>
      <c r="D2" s="3">
        <v>1877.9829860258101</v>
      </c>
      <c r="E2" s="3">
        <v>74.594422029037801</v>
      </c>
      <c r="F2" s="3">
        <v>79.957351619533796</v>
      </c>
      <c r="G2" s="3">
        <v>36.635897356077301</v>
      </c>
      <c r="H2" s="3">
        <f>E2+F2+G2</f>
        <v>191.18767100464891</v>
      </c>
      <c r="I2">
        <f>H2/$H$12</f>
        <v>2.9185836673724826E-2</v>
      </c>
      <c r="J2">
        <f>C2*I2</f>
        <v>2.9185836673724826E-2</v>
      </c>
    </row>
    <row r="3" spans="1:10">
      <c r="A3" s="3"/>
      <c r="B3" s="3"/>
      <c r="C3" s="3">
        <v>2</v>
      </c>
      <c r="D3" s="3">
        <v>1874.4333814008201</v>
      </c>
      <c r="E3" s="3">
        <v>124.27391914717001</v>
      </c>
      <c r="F3" s="3">
        <v>125.898475431343</v>
      </c>
      <c r="G3" s="3">
        <v>45.694098843135997</v>
      </c>
      <c r="H3" s="3">
        <f t="shared" ref="H3:H11" si="0">E3+F3+G3</f>
        <v>295.86649342164901</v>
      </c>
      <c r="I3" s="3">
        <f t="shared" ref="I3:I11" si="1">H3/$H$12</f>
        <v>4.5165627620527671E-2</v>
      </c>
      <c r="J3" s="3">
        <f t="shared" ref="J3:J11" si="2">C3*I3</f>
        <v>9.0331255241055342E-2</v>
      </c>
    </row>
    <row r="4" spans="1:10">
      <c r="A4" s="3"/>
      <c r="B4" s="3"/>
      <c r="C4" s="3">
        <v>3</v>
      </c>
      <c r="D4" s="3">
        <v>1864.36416181248</v>
      </c>
      <c r="E4" s="3">
        <v>200.74538765376701</v>
      </c>
      <c r="F4" s="3">
        <v>206.77363823275601</v>
      </c>
      <c r="G4" s="3">
        <v>78.331625975935097</v>
      </c>
      <c r="H4" s="3">
        <f t="shared" si="0"/>
        <v>485.85065186245811</v>
      </c>
      <c r="I4" s="3">
        <f t="shared" si="1"/>
        <v>7.4167741562873285E-2</v>
      </c>
      <c r="J4" s="3">
        <f t="shared" si="2"/>
        <v>0.22250322468861986</v>
      </c>
    </row>
    <row r="5" spans="1:10">
      <c r="A5" s="3"/>
      <c r="B5" s="3"/>
      <c r="C5" s="3">
        <v>4</v>
      </c>
      <c r="D5" s="3">
        <v>1841.5915491990199</v>
      </c>
      <c r="E5" s="3">
        <v>339.42642088094999</v>
      </c>
      <c r="F5" s="3">
        <v>312.65732289667199</v>
      </c>
      <c r="G5" s="3">
        <v>137.23646271075299</v>
      </c>
      <c r="H5" s="3">
        <f t="shared" si="0"/>
        <v>789.32020648837499</v>
      </c>
      <c r="I5" s="3">
        <f t="shared" si="1"/>
        <v>0.12049401778256036</v>
      </c>
      <c r="J5" s="3">
        <f t="shared" si="2"/>
        <v>0.48197607113024143</v>
      </c>
    </row>
    <row r="6" spans="1:10">
      <c r="A6" s="3"/>
      <c r="B6" s="3"/>
      <c r="C6" s="3">
        <v>5</v>
      </c>
      <c r="D6" s="3">
        <v>1806.2889603844999</v>
      </c>
      <c r="E6" s="3">
        <v>507.62651611830398</v>
      </c>
      <c r="F6" s="3">
        <v>501.32607935722399</v>
      </c>
      <c r="G6" s="3">
        <v>258.08536505509801</v>
      </c>
      <c r="H6" s="3">
        <f t="shared" si="0"/>
        <v>1267.0379605306259</v>
      </c>
      <c r="I6" s="3">
        <f t="shared" si="1"/>
        <v>0.19342022830832567</v>
      </c>
      <c r="J6" s="3">
        <f t="shared" si="2"/>
        <v>0.96710114154162841</v>
      </c>
    </row>
    <row r="7" spans="1:10">
      <c r="A7" s="3"/>
      <c r="B7" s="3"/>
      <c r="C7" s="3">
        <v>6</v>
      </c>
      <c r="D7" s="3">
        <v>1767.67564492565</v>
      </c>
      <c r="E7" s="3">
        <v>579.28204927893705</v>
      </c>
      <c r="F7" s="3">
        <v>667.18540896275704</v>
      </c>
      <c r="G7" s="3">
        <v>639.16793288798999</v>
      </c>
      <c r="H7" s="3">
        <f t="shared" si="0"/>
        <v>1885.6353911296842</v>
      </c>
      <c r="I7" s="3">
        <f t="shared" si="1"/>
        <v>0.2878524868393213</v>
      </c>
      <c r="J7" s="3">
        <f t="shared" si="2"/>
        <v>1.7271149210359278</v>
      </c>
    </row>
    <row r="8" spans="1:10">
      <c r="A8" s="3"/>
      <c r="B8" s="3"/>
      <c r="C8" s="3">
        <v>7</v>
      </c>
      <c r="D8" s="3">
        <v>1765.74753365898</v>
      </c>
      <c r="E8" s="3">
        <v>203.064849561485</v>
      </c>
      <c r="F8" s="3">
        <v>185.50854838595501</v>
      </c>
      <c r="G8" s="3">
        <v>431.87822369010399</v>
      </c>
      <c r="H8" s="3">
        <f t="shared" si="0"/>
        <v>820.45162163754401</v>
      </c>
      <c r="I8" s="3">
        <f t="shared" si="1"/>
        <v>0.12524639743754071</v>
      </c>
      <c r="J8" s="3">
        <f t="shared" si="2"/>
        <v>0.87672478206278492</v>
      </c>
    </row>
    <row r="9" spans="1:10">
      <c r="A9" s="3"/>
      <c r="B9" s="3"/>
      <c r="C9" s="3">
        <v>8</v>
      </c>
      <c r="D9" s="3">
        <v>1763.0156586511901</v>
      </c>
      <c r="E9" s="3">
        <v>118.829083278431</v>
      </c>
      <c r="F9" s="3">
        <v>95.411994029575098</v>
      </c>
      <c r="G9" s="3">
        <v>166.091150695495</v>
      </c>
      <c r="H9" s="3">
        <f t="shared" si="0"/>
        <v>380.33222800350109</v>
      </c>
      <c r="I9" s="3">
        <f t="shared" si="1"/>
        <v>5.8059780894522947E-2</v>
      </c>
      <c r="J9" s="3">
        <f t="shared" si="2"/>
        <v>0.46447824715618358</v>
      </c>
    </row>
    <row r="10" spans="1:10">
      <c r="A10" s="3"/>
      <c r="B10" s="3"/>
      <c r="C10" s="3">
        <v>9</v>
      </c>
      <c r="D10" s="3">
        <v>1756.53144217165</v>
      </c>
      <c r="E10" s="3">
        <v>124.15459047750601</v>
      </c>
      <c r="F10" s="3">
        <v>140.00000999531201</v>
      </c>
      <c r="G10" s="3">
        <v>24.1252610231865</v>
      </c>
      <c r="H10" s="3">
        <f t="shared" si="0"/>
        <v>288.27986149600451</v>
      </c>
      <c r="I10" s="3">
        <f t="shared" si="1"/>
        <v>4.4007487040008009E-2</v>
      </c>
      <c r="J10" s="3">
        <f t="shared" si="2"/>
        <v>0.39606738336007208</v>
      </c>
    </row>
    <row r="11" spans="1:10">
      <c r="A11" s="3"/>
      <c r="B11" s="3"/>
      <c r="C11" s="3">
        <v>10</v>
      </c>
      <c r="D11" s="3">
        <v>1755.83984375</v>
      </c>
      <c r="E11" s="3">
        <v>38.75</v>
      </c>
      <c r="F11" s="3">
        <v>32.109375</v>
      </c>
      <c r="G11" s="3">
        <v>75.87890625</v>
      </c>
      <c r="H11" s="3">
        <f t="shared" si="0"/>
        <v>146.73828125</v>
      </c>
      <c r="I11" s="3">
        <f t="shared" si="1"/>
        <v>2.240039584059508E-2</v>
      </c>
      <c r="J11" s="3">
        <f t="shared" si="2"/>
        <v>0.2240039584059508</v>
      </c>
    </row>
    <row r="12" spans="1:10">
      <c r="H12">
        <f>SUM(H2:H11)</f>
        <v>6550.7003668244915</v>
      </c>
    </row>
    <row r="13" spans="1:10">
      <c r="D13" t="s">
        <v>47</v>
      </c>
      <c r="E13">
        <f>SUM(J2:J11)</f>
        <v>5.4794868212961889</v>
      </c>
    </row>
    <row r="15" spans="1:10">
      <c r="A15" s="3" t="s">
        <v>10</v>
      </c>
      <c r="B15" s="3"/>
      <c r="C15" s="3" t="s">
        <v>2</v>
      </c>
      <c r="D15" s="3"/>
      <c r="E15" s="3"/>
      <c r="F15" s="3"/>
      <c r="G15" s="3"/>
      <c r="H15" s="3" t="s">
        <v>45</v>
      </c>
      <c r="I15" s="3" t="s">
        <v>46</v>
      </c>
      <c r="J15" s="3" t="s">
        <v>47</v>
      </c>
    </row>
    <row r="16" spans="1:10">
      <c r="A16" s="3"/>
      <c r="B16" s="3"/>
      <c r="C16" s="3">
        <v>1</v>
      </c>
      <c r="D16" s="3">
        <v>1871.11388018499</v>
      </c>
      <c r="E16" s="3">
        <v>76.409695130881502</v>
      </c>
      <c r="F16" s="3">
        <v>78.076891698383207</v>
      </c>
      <c r="G16" s="3">
        <v>39.084140853479902</v>
      </c>
      <c r="H16" s="3">
        <f>E16+F16+G16</f>
        <v>193.5707276827446</v>
      </c>
      <c r="I16" s="3">
        <f>H16/$H$26</f>
        <v>2.9590727342453407E-2</v>
      </c>
      <c r="J16" s="3">
        <f>C16*I16</f>
        <v>2.9590727342453407E-2</v>
      </c>
    </row>
    <row r="17" spans="1:14">
      <c r="A17" s="3"/>
      <c r="B17" s="3"/>
      <c r="C17" s="3">
        <v>2</v>
      </c>
      <c r="D17" s="3">
        <v>1866.72930538162</v>
      </c>
      <c r="E17" s="3">
        <v>125.555997733994</v>
      </c>
      <c r="F17" s="3">
        <v>124.998158176001</v>
      </c>
      <c r="G17" s="3">
        <v>50.410411027691097</v>
      </c>
      <c r="H17" s="3">
        <f t="shared" ref="H17:H25" si="3">E17+F17+G17</f>
        <v>300.96456693768613</v>
      </c>
      <c r="I17" s="3">
        <f t="shared" ref="I17:I25" si="4">H17/$H$26</f>
        <v>4.6007785095424421E-2</v>
      </c>
      <c r="J17" s="3">
        <f t="shared" ref="J17:J25" si="5">C17*I17</f>
        <v>9.2015570190848842E-2</v>
      </c>
    </row>
    <row r="18" spans="1:14">
      <c r="A18" s="3"/>
      <c r="B18" s="3"/>
      <c r="C18" s="3">
        <v>3</v>
      </c>
      <c r="D18" s="3">
        <v>1853.79847334547</v>
      </c>
      <c r="E18" s="3">
        <v>209.76053693992301</v>
      </c>
      <c r="F18" s="3">
        <v>223.40798152820301</v>
      </c>
      <c r="G18" s="3">
        <v>83.851679328056903</v>
      </c>
      <c r="H18" s="3">
        <f t="shared" si="3"/>
        <v>517.02019779618297</v>
      </c>
      <c r="I18" s="3">
        <f t="shared" si="4"/>
        <v>7.9035729661577195E-2</v>
      </c>
      <c r="J18" s="3">
        <f t="shared" si="5"/>
        <v>0.2371071889847316</v>
      </c>
    </row>
    <row r="19" spans="1:14">
      <c r="A19" s="3"/>
      <c r="B19" s="3"/>
      <c r="C19" s="3">
        <v>4</v>
      </c>
      <c r="D19" s="3">
        <v>1826.4844545559499</v>
      </c>
      <c r="E19" s="3">
        <v>346.46564378137799</v>
      </c>
      <c r="F19" s="3">
        <v>348.30458044119899</v>
      </c>
      <c r="G19" s="3">
        <v>148.66816007169001</v>
      </c>
      <c r="H19" s="3">
        <f t="shared" si="3"/>
        <v>843.43838429426705</v>
      </c>
      <c r="I19" s="3">
        <f t="shared" si="4"/>
        <v>0.12893455306277649</v>
      </c>
      <c r="J19" s="3">
        <f t="shared" si="5"/>
        <v>0.51573821225110594</v>
      </c>
    </row>
    <row r="20" spans="1:14">
      <c r="A20" s="3"/>
      <c r="B20" s="3"/>
      <c r="C20" s="3">
        <v>5</v>
      </c>
      <c r="D20" s="3">
        <v>1775.0239039022099</v>
      </c>
      <c r="E20" s="3">
        <v>565.270802201582</v>
      </c>
      <c r="F20" s="3">
        <v>501.65264710863897</v>
      </c>
      <c r="G20" s="3">
        <v>298.851834335653</v>
      </c>
      <c r="H20" s="3">
        <f t="shared" si="3"/>
        <v>1365.775283645874</v>
      </c>
      <c r="I20" s="3">
        <f t="shared" si="4"/>
        <v>0.208783035086093</v>
      </c>
      <c r="J20" s="3">
        <f t="shared" si="5"/>
        <v>1.043915175430465</v>
      </c>
    </row>
    <row r="21" spans="1:14">
      <c r="A21" s="3"/>
      <c r="B21" s="3"/>
      <c r="C21" s="3">
        <v>6</v>
      </c>
      <c r="D21" s="3">
        <v>1756.65119152437</v>
      </c>
      <c r="E21" s="3">
        <v>612.21739502271498</v>
      </c>
      <c r="F21" s="3">
        <v>550.93690513480101</v>
      </c>
      <c r="G21" s="3">
        <v>632.61166052231397</v>
      </c>
      <c r="H21" s="3">
        <f t="shared" si="3"/>
        <v>1795.76596067983</v>
      </c>
      <c r="I21" s="3">
        <f t="shared" si="4"/>
        <v>0.27451475514638268</v>
      </c>
      <c r="J21" s="3">
        <f t="shared" si="5"/>
        <v>1.6470885308782961</v>
      </c>
    </row>
    <row r="22" spans="1:14">
      <c r="A22" s="3"/>
      <c r="B22" s="3"/>
      <c r="C22" s="3">
        <v>7</v>
      </c>
      <c r="D22" s="3">
        <v>1752.29460608421</v>
      </c>
      <c r="E22" s="3">
        <v>162.137127706033</v>
      </c>
      <c r="F22" s="3">
        <v>226.64652737787199</v>
      </c>
      <c r="G22" s="3">
        <v>338.23333638704798</v>
      </c>
      <c r="H22" s="3">
        <f t="shared" si="3"/>
        <v>727.01699147095292</v>
      </c>
      <c r="I22" s="3">
        <f t="shared" si="4"/>
        <v>0.11113747324030679</v>
      </c>
      <c r="J22" s="3">
        <f t="shared" si="5"/>
        <v>0.77796231268214755</v>
      </c>
    </row>
    <row r="23" spans="1:14">
      <c r="A23" s="3"/>
      <c r="B23" s="3"/>
      <c r="C23" s="3">
        <v>8</v>
      </c>
      <c r="D23" s="3">
        <v>1751.1120262985301</v>
      </c>
      <c r="E23" s="3">
        <v>72.668898628250901</v>
      </c>
      <c r="F23" s="3">
        <v>114.412361801081</v>
      </c>
      <c r="G23" s="3">
        <v>150.673537646993</v>
      </c>
      <c r="H23" s="3">
        <f t="shared" si="3"/>
        <v>337.7547980763249</v>
      </c>
      <c r="I23" s="3">
        <f t="shared" si="4"/>
        <v>5.1631826041706116E-2</v>
      </c>
      <c r="J23" s="3">
        <f t="shared" si="5"/>
        <v>0.41305460833364893</v>
      </c>
    </row>
    <row r="24" spans="1:14">
      <c r="A24" s="3"/>
      <c r="B24" s="3"/>
      <c r="C24" s="3">
        <v>9</v>
      </c>
      <c r="D24" s="3">
        <v>1744.57713081417</v>
      </c>
      <c r="E24" s="3">
        <v>139.052803246818</v>
      </c>
      <c r="F24" s="3">
        <v>138.88322573727601</v>
      </c>
      <c r="G24" s="3">
        <v>64.086444550444</v>
      </c>
      <c r="H24" s="3">
        <f t="shared" si="3"/>
        <v>342.02247353453805</v>
      </c>
      <c r="I24" s="3">
        <f t="shared" si="4"/>
        <v>5.2284216113189647E-2</v>
      </c>
      <c r="J24" s="3">
        <f t="shared" si="5"/>
        <v>0.47055794501870685</v>
      </c>
    </row>
    <row r="25" spans="1:14">
      <c r="A25" s="3"/>
      <c r="B25" s="3"/>
      <c r="C25" s="3">
        <v>10</v>
      </c>
      <c r="D25" s="3">
        <v>1743.388671875</v>
      </c>
      <c r="E25" s="3">
        <v>62.587890625000199</v>
      </c>
      <c r="F25" s="3">
        <v>16.513671874999901</v>
      </c>
      <c r="G25" s="3">
        <v>39.169921874999901</v>
      </c>
      <c r="H25" s="3">
        <f t="shared" si="3"/>
        <v>118.271484375</v>
      </c>
      <c r="I25" s="3">
        <f t="shared" si="4"/>
        <v>1.8079899210090324E-2</v>
      </c>
      <c r="J25" s="3">
        <f t="shared" si="5"/>
        <v>0.18079899210090322</v>
      </c>
    </row>
    <row r="26" spans="1:14">
      <c r="A26" s="3"/>
      <c r="B26" s="3"/>
      <c r="C26" s="3"/>
      <c r="D26" s="3"/>
      <c r="E26" s="3"/>
      <c r="F26" s="3"/>
      <c r="G26" s="3"/>
      <c r="H26" s="3">
        <f>SUM(H16:H25)</f>
        <v>6541.6008684934004</v>
      </c>
    </row>
    <row r="27" spans="1:14">
      <c r="A27" s="3"/>
      <c r="B27" s="3"/>
      <c r="C27" s="3"/>
      <c r="D27" s="3" t="s">
        <v>47</v>
      </c>
      <c r="E27" s="3">
        <f>SUM(J16:J25)</f>
        <v>5.4078292632133076</v>
      </c>
      <c r="F27" s="3"/>
      <c r="G27" s="3"/>
    </row>
    <row r="28" spans="1:14">
      <c r="A28" s="3"/>
      <c r="B28" s="3"/>
      <c r="C28" s="3"/>
      <c r="D28" s="4"/>
      <c r="E28" s="4"/>
      <c r="F28" s="3"/>
      <c r="G28" s="3"/>
      <c r="K28" t="s">
        <v>49</v>
      </c>
      <c r="L28" t="s">
        <v>48</v>
      </c>
      <c r="M28" t="s">
        <v>47</v>
      </c>
    </row>
    <row r="29" spans="1:14">
      <c r="A29" s="3" t="s">
        <v>9</v>
      </c>
      <c r="B29" s="3"/>
      <c r="C29" s="3" t="s">
        <v>2</v>
      </c>
      <c r="D29" s="3"/>
      <c r="E29" s="3"/>
      <c r="F29" s="3"/>
      <c r="G29" s="3"/>
      <c r="H29" s="3" t="s">
        <v>45</v>
      </c>
      <c r="I29" s="3" t="s">
        <v>46</v>
      </c>
      <c r="J29" s="3" t="s">
        <v>47</v>
      </c>
      <c r="K29">
        <f>L29/2.143</f>
        <v>6.999533364442371</v>
      </c>
      <c r="L29">
        <v>15</v>
      </c>
      <c r="M29">
        <v>3.8599909999999999</v>
      </c>
      <c r="N29">
        <f>0.9383*LN(L29)+1.2845</f>
        <v>3.8254635036942037</v>
      </c>
    </row>
    <row r="30" spans="1:14">
      <c r="A30" s="3"/>
      <c r="B30" s="3"/>
      <c r="C30" s="3">
        <v>1</v>
      </c>
      <c r="D30" s="3">
        <v>1742.5488656371799</v>
      </c>
      <c r="E30" s="3">
        <v>96.290619061688105</v>
      </c>
      <c r="F30" s="3">
        <v>96.721626304098194</v>
      </c>
      <c r="G30" s="3">
        <v>51.376105547659201</v>
      </c>
      <c r="H30" s="3">
        <f>E30+F30+G30</f>
        <v>244.38835091344549</v>
      </c>
      <c r="I30" s="3">
        <f>H30/$H$40</f>
        <v>5.2907554293091096E-2</v>
      </c>
      <c r="J30" s="3">
        <f>C30*I30</f>
        <v>5.2907554293091096E-2</v>
      </c>
      <c r="K30" s="3">
        <f t="shared" ref="K30:K32" si="6">L30/2.143</f>
        <v>16.332244517032198</v>
      </c>
      <c r="L30">
        <v>35</v>
      </c>
      <c r="M30">
        <v>4.5412150000000002</v>
      </c>
      <c r="N30" s="3">
        <f t="shared" ref="N30:N32" si="7">0.9383*LN(L30)+1.2845</f>
        <v>4.6204830860955166</v>
      </c>
    </row>
    <row r="31" spans="1:14">
      <c r="A31" s="3"/>
      <c r="B31" s="3"/>
      <c r="C31" s="3">
        <v>2</v>
      </c>
      <c r="D31" s="3">
        <v>1737.3716469332701</v>
      </c>
      <c r="E31" s="3">
        <v>157.18153758192199</v>
      </c>
      <c r="F31" s="3">
        <v>150.84414945105601</v>
      </c>
      <c r="G31" s="3">
        <v>66.257920767675998</v>
      </c>
      <c r="H31" s="3">
        <f t="shared" ref="H31:H39" si="8">E31+F31+G31</f>
        <v>374.28360780065401</v>
      </c>
      <c r="I31" s="3">
        <f t="shared" ref="I31:I39" si="9">H31/$H$40</f>
        <v>8.1028536044013416E-2</v>
      </c>
      <c r="J31" s="3">
        <f t="shared" ref="J31:J39" si="10">C31*I31</f>
        <v>0.16205707208802683</v>
      </c>
      <c r="K31" s="3">
        <f t="shared" si="6"/>
        <v>34.997666822211855</v>
      </c>
      <c r="L31">
        <v>75</v>
      </c>
      <c r="M31">
        <v>5.4078290000000004</v>
      </c>
      <c r="N31" s="3">
        <f t="shared" si="7"/>
        <v>5.3355990969311193</v>
      </c>
    </row>
    <row r="32" spans="1:14">
      <c r="A32" s="3"/>
      <c r="B32" s="3"/>
      <c r="C32" s="3">
        <v>3</v>
      </c>
      <c r="D32" s="3">
        <v>1724.4071630923099</v>
      </c>
      <c r="E32" s="3">
        <v>280.49869918575598</v>
      </c>
      <c r="F32" s="3">
        <v>264.04435405551601</v>
      </c>
      <c r="G32" s="3">
        <v>109.572117116125</v>
      </c>
      <c r="H32" s="3">
        <f t="shared" si="8"/>
        <v>654.11517035739701</v>
      </c>
      <c r="I32" s="3">
        <f t="shared" si="9"/>
        <v>0.14160917965306549</v>
      </c>
      <c r="J32" s="3">
        <f t="shared" si="10"/>
        <v>0.42482753895919645</v>
      </c>
      <c r="K32" s="3">
        <f t="shared" si="6"/>
        <v>41.997200186654226</v>
      </c>
      <c r="L32">
        <v>90</v>
      </c>
      <c r="M32">
        <v>5.4794869999999998</v>
      </c>
      <c r="N32" s="3">
        <f t="shared" si="7"/>
        <v>5.5066714136708885</v>
      </c>
    </row>
    <row r="33" spans="1:13">
      <c r="A33" s="3"/>
      <c r="B33" s="3"/>
      <c r="C33" s="3">
        <v>4</v>
      </c>
      <c r="D33" s="3">
        <v>1705.6182636614301</v>
      </c>
      <c r="E33" s="3">
        <v>407.93845133761198</v>
      </c>
      <c r="F33" s="3">
        <v>399.57380925191097</v>
      </c>
      <c r="G33" s="3">
        <v>234.69080557628001</v>
      </c>
      <c r="H33" s="3">
        <f t="shared" si="8"/>
        <v>1042.203066165803</v>
      </c>
      <c r="I33" s="3">
        <f t="shared" si="9"/>
        <v>0.22562620150058704</v>
      </c>
      <c r="J33" s="3">
        <f t="shared" si="10"/>
        <v>0.90250480600234817</v>
      </c>
    </row>
    <row r="34" spans="1:13">
      <c r="A34" s="3"/>
      <c r="B34" s="3"/>
      <c r="C34" s="3">
        <v>5</v>
      </c>
      <c r="D34" s="3">
        <v>1699.31554653579</v>
      </c>
      <c r="E34" s="3">
        <v>367.78379190534002</v>
      </c>
      <c r="F34" s="3">
        <v>358.693064839069</v>
      </c>
      <c r="G34" s="3">
        <v>491.11728932381601</v>
      </c>
      <c r="H34" s="3">
        <f t="shared" si="8"/>
        <v>1217.594146068225</v>
      </c>
      <c r="I34" s="3">
        <f t="shared" si="9"/>
        <v>0.26359655912106045</v>
      </c>
      <c r="J34" s="3">
        <f t="shared" si="10"/>
        <v>1.3179827956053023</v>
      </c>
    </row>
    <row r="35" spans="1:13">
      <c r="A35" s="3"/>
      <c r="B35" s="3"/>
      <c r="C35" s="3">
        <v>6</v>
      </c>
      <c r="D35" s="3">
        <v>1697.78753287687</v>
      </c>
      <c r="E35" s="3">
        <v>141.65555051050299</v>
      </c>
      <c r="F35" s="3">
        <v>142.53878738853501</v>
      </c>
      <c r="G35" s="3">
        <v>180.951919934843</v>
      </c>
      <c r="H35" s="3">
        <f t="shared" si="8"/>
        <v>465.14625783388101</v>
      </c>
      <c r="I35" s="3">
        <f t="shared" si="9"/>
        <v>0.10069936148180071</v>
      </c>
      <c r="J35" s="3">
        <f t="shared" si="10"/>
        <v>0.6041961688908043</v>
      </c>
    </row>
    <row r="36" spans="1:13">
      <c r="A36" s="3"/>
      <c r="B36" s="3"/>
      <c r="C36" s="3">
        <v>7</v>
      </c>
      <c r="D36" s="3">
        <v>1696.46721053994</v>
      </c>
      <c r="E36" s="3">
        <v>85.077639026130697</v>
      </c>
      <c r="F36" s="3">
        <v>78.8900554040831</v>
      </c>
      <c r="G36" s="3">
        <v>83.361991632742502</v>
      </c>
      <c r="H36" s="3">
        <f t="shared" si="8"/>
        <v>247.32968606295628</v>
      </c>
      <c r="I36" s="3">
        <f t="shared" si="9"/>
        <v>5.3544322979222271E-2</v>
      </c>
      <c r="J36" s="3">
        <f t="shared" si="10"/>
        <v>0.37481026085455588</v>
      </c>
    </row>
    <row r="37" spans="1:13">
      <c r="A37" s="3"/>
      <c r="B37" s="3"/>
      <c r="C37" s="3">
        <v>8</v>
      </c>
      <c r="D37" s="3">
        <v>1695.62081827417</v>
      </c>
      <c r="E37" s="3">
        <v>63.3809724900525</v>
      </c>
      <c r="F37" s="3">
        <v>74.106927229190703</v>
      </c>
      <c r="G37" s="3">
        <v>54.659283844495803</v>
      </c>
      <c r="H37" s="3">
        <f t="shared" si="8"/>
        <v>192.14718356373902</v>
      </c>
      <c r="I37" s="3">
        <f t="shared" si="9"/>
        <v>4.159788103101341E-2</v>
      </c>
      <c r="J37" s="3">
        <f t="shared" si="10"/>
        <v>0.33278304824810728</v>
      </c>
      <c r="M37" s="4"/>
    </row>
    <row r="38" spans="1:13">
      <c r="A38" s="3"/>
      <c r="B38" s="3"/>
      <c r="C38" s="3">
        <v>9</v>
      </c>
      <c r="D38" s="3">
        <v>1695.30688276249</v>
      </c>
      <c r="E38" s="3">
        <v>37.652893101822301</v>
      </c>
      <c r="F38" s="3">
        <v>30.8516317119383</v>
      </c>
      <c r="G38" s="3">
        <v>45.8580825310679</v>
      </c>
      <c r="H38" s="3">
        <f t="shared" si="8"/>
        <v>114.36260734482849</v>
      </c>
      <c r="I38" s="3">
        <f t="shared" si="9"/>
        <v>2.4758323523116355E-2</v>
      </c>
      <c r="J38" s="3">
        <f t="shared" si="10"/>
        <v>0.22282491170804719</v>
      </c>
      <c r="M38" s="4"/>
    </row>
    <row r="39" spans="1:13">
      <c r="A39" s="3"/>
      <c r="B39" s="3"/>
      <c r="C39" s="3">
        <v>10</v>
      </c>
      <c r="D39" s="3">
        <v>1694.912109375</v>
      </c>
      <c r="E39" s="3">
        <v>18.779296875</v>
      </c>
      <c r="F39" s="3">
        <v>31.201171875000199</v>
      </c>
      <c r="G39" s="3">
        <v>17.607421875000099</v>
      </c>
      <c r="H39" s="3">
        <f t="shared" si="8"/>
        <v>67.587890625000298</v>
      </c>
      <c r="I39" s="3">
        <f t="shared" si="9"/>
        <v>1.4632080373029639E-2</v>
      </c>
      <c r="J39" s="3">
        <f t="shared" si="10"/>
        <v>0.14632080373029638</v>
      </c>
    </row>
    <row r="40" spans="1:13">
      <c r="H40" s="3">
        <f>SUM(H30:H39)</f>
        <v>4619.1579667359301</v>
      </c>
    </row>
    <row r="41" spans="1:13">
      <c r="D41" s="3" t="s">
        <v>47</v>
      </c>
      <c r="E41" s="3">
        <f>SUM(J30:J39)</f>
        <v>4.5412149603797758</v>
      </c>
      <c r="M41" s="4"/>
    </row>
    <row r="42" spans="1:13">
      <c r="M42" s="4"/>
    </row>
    <row r="43" spans="1:13">
      <c r="A43" s="3" t="s">
        <v>1</v>
      </c>
      <c r="B43" s="3"/>
      <c r="C43" s="3" t="s">
        <v>2</v>
      </c>
      <c r="D43" s="3"/>
      <c r="E43" s="3"/>
      <c r="F43" s="3"/>
      <c r="G43" s="3"/>
      <c r="H43" s="3" t="s">
        <v>45</v>
      </c>
      <c r="I43" s="3" t="s">
        <v>46</v>
      </c>
      <c r="J43" s="3" t="s">
        <v>47</v>
      </c>
      <c r="M43" s="4"/>
    </row>
    <row r="44" spans="1:13">
      <c r="A44" s="3"/>
      <c r="B44" s="3"/>
      <c r="C44" s="3">
        <v>1</v>
      </c>
      <c r="D44" s="3">
        <v>1519.67441296113</v>
      </c>
      <c r="E44" s="3">
        <v>120.37494465935799</v>
      </c>
      <c r="F44" s="3">
        <v>121.39888611270401</v>
      </c>
      <c r="G44" s="3">
        <v>70.171076035604003</v>
      </c>
      <c r="H44" s="3">
        <f>E44+F44+G44</f>
        <v>311.94490680766603</v>
      </c>
      <c r="I44" s="3">
        <f>H44/$H$54</f>
        <v>0.10617300321144146</v>
      </c>
      <c r="J44" s="3">
        <f>C44*I44</f>
        <v>0.10617300321144146</v>
      </c>
      <c r="M44" s="4"/>
    </row>
    <row r="45" spans="1:13">
      <c r="A45" s="3"/>
      <c r="B45" s="3"/>
      <c r="C45" s="3">
        <v>2</v>
      </c>
      <c r="D45" s="3">
        <v>1513.4935606014999</v>
      </c>
      <c r="E45" s="3">
        <v>178.410056519752</v>
      </c>
      <c r="F45" s="3">
        <v>182.27033918881901</v>
      </c>
      <c r="G45" s="3">
        <v>91.071493522455</v>
      </c>
      <c r="H45" s="3">
        <f t="shared" ref="H45:H53" si="11">E45+F45+G45</f>
        <v>451.75188923102604</v>
      </c>
      <c r="I45" s="3">
        <f t="shared" ref="I45:I53" si="12">H45/$H$54</f>
        <v>0.15375745440740041</v>
      </c>
      <c r="J45" s="3">
        <f t="shared" ref="J45:J53" si="13">C45*I45</f>
        <v>0.30751490881480081</v>
      </c>
    </row>
    <row r="46" spans="1:13">
      <c r="A46" s="3"/>
      <c r="B46" s="3"/>
      <c r="C46" s="3">
        <v>3</v>
      </c>
      <c r="D46" s="3">
        <v>1506.6822449244701</v>
      </c>
      <c r="E46" s="3">
        <v>239.49844492860399</v>
      </c>
      <c r="F46" s="3">
        <v>257.12358921859101</v>
      </c>
      <c r="G46" s="3">
        <v>160.66584473687999</v>
      </c>
      <c r="H46" s="3">
        <f t="shared" si="11"/>
        <v>657.28787888407498</v>
      </c>
      <c r="I46" s="3">
        <f t="shared" si="12"/>
        <v>0.22371331139773379</v>
      </c>
      <c r="J46" s="3">
        <f t="shared" si="13"/>
        <v>0.67113993419320139</v>
      </c>
    </row>
    <row r="47" spans="1:13">
      <c r="A47" s="3"/>
      <c r="B47" s="3"/>
      <c r="C47" s="3">
        <v>4</v>
      </c>
      <c r="D47" s="3">
        <v>1504.9700695910101</v>
      </c>
      <c r="E47" s="3">
        <v>202.310973557864</v>
      </c>
      <c r="F47" s="3">
        <v>208.569482067123</v>
      </c>
      <c r="G47" s="3">
        <v>253.37642609584</v>
      </c>
      <c r="H47" s="3">
        <f t="shared" si="11"/>
        <v>664.25688172082698</v>
      </c>
      <c r="I47" s="3">
        <f t="shared" si="12"/>
        <v>0.22608526857484912</v>
      </c>
      <c r="J47" s="3">
        <f t="shared" si="13"/>
        <v>0.90434107429939647</v>
      </c>
    </row>
    <row r="48" spans="1:13">
      <c r="A48" s="3"/>
      <c r="B48" s="3"/>
      <c r="C48" s="3">
        <v>5</v>
      </c>
      <c r="D48" s="3">
        <v>1504.2296159738401</v>
      </c>
      <c r="E48" s="3">
        <v>99.407099292642002</v>
      </c>
      <c r="F48" s="3">
        <v>92.6607418337246</v>
      </c>
      <c r="G48" s="3">
        <v>99.4874516842102</v>
      </c>
      <c r="H48" s="3">
        <f t="shared" si="11"/>
        <v>291.55529281057682</v>
      </c>
      <c r="I48" s="3">
        <f t="shared" si="12"/>
        <v>9.9233231139035871E-2</v>
      </c>
      <c r="J48" s="3">
        <f t="shared" si="13"/>
        <v>0.49616615569517936</v>
      </c>
    </row>
    <row r="49" spans="1:10">
      <c r="A49" s="3"/>
      <c r="B49" s="3"/>
      <c r="C49" s="3">
        <v>6</v>
      </c>
      <c r="D49" s="3">
        <v>1503.47191706434</v>
      </c>
      <c r="E49" s="3">
        <v>75.071494461011994</v>
      </c>
      <c r="F49" s="3">
        <v>70.459484268028703</v>
      </c>
      <c r="G49" s="3">
        <v>58.000556230525298</v>
      </c>
      <c r="H49" s="3">
        <f t="shared" si="11"/>
        <v>203.53153495956599</v>
      </c>
      <c r="I49" s="3">
        <f t="shared" si="12"/>
        <v>6.927362442309494E-2</v>
      </c>
      <c r="J49" s="3">
        <f t="shared" si="13"/>
        <v>0.41564174653856967</v>
      </c>
    </row>
    <row r="50" spans="1:10">
      <c r="A50" s="3"/>
      <c r="B50" s="3"/>
      <c r="C50" s="3">
        <v>7</v>
      </c>
      <c r="D50" s="3">
        <v>1502.58690158276</v>
      </c>
      <c r="E50" s="3">
        <v>45.283363362147398</v>
      </c>
      <c r="F50" s="3">
        <v>59.027214123122199</v>
      </c>
      <c r="G50" s="3">
        <v>52.062432441823702</v>
      </c>
      <c r="H50" s="3">
        <f t="shared" si="11"/>
        <v>156.37300992709328</v>
      </c>
      <c r="I50" s="3">
        <f t="shared" si="12"/>
        <v>5.3222834298136498E-2</v>
      </c>
      <c r="J50" s="3">
        <f t="shared" si="13"/>
        <v>0.37255984008695547</v>
      </c>
    </row>
    <row r="51" spans="1:10">
      <c r="A51" s="3"/>
      <c r="B51" s="3"/>
      <c r="C51" s="3">
        <v>8</v>
      </c>
      <c r="D51" s="3">
        <v>1501.8998883693901</v>
      </c>
      <c r="E51" s="3">
        <v>50.164517912543801</v>
      </c>
      <c r="F51" s="3">
        <v>44.1148412522003</v>
      </c>
      <c r="G51" s="3">
        <v>24.825279449575799</v>
      </c>
      <c r="H51" s="3">
        <f t="shared" si="11"/>
        <v>119.10463861431991</v>
      </c>
      <c r="I51" s="3">
        <f t="shared" si="12"/>
        <v>4.0538238971449668E-2</v>
      </c>
      <c r="J51" s="3">
        <f t="shared" si="13"/>
        <v>0.32430591177159734</v>
      </c>
    </row>
    <row r="52" spans="1:10">
      <c r="A52" s="3"/>
      <c r="B52" s="3"/>
      <c r="C52" s="3">
        <v>9</v>
      </c>
      <c r="D52" s="3">
        <v>1501.74088807062</v>
      </c>
      <c r="E52" s="3">
        <v>27.2028655311988</v>
      </c>
      <c r="F52" s="3">
        <v>8.9612005026822796</v>
      </c>
      <c r="G52" s="3">
        <v>16.374792896614402</v>
      </c>
      <c r="H52" s="3">
        <f t="shared" si="11"/>
        <v>52.538858930495479</v>
      </c>
      <c r="I52" s="3">
        <f t="shared" si="12"/>
        <v>1.7882030820885589E-2</v>
      </c>
      <c r="J52" s="3">
        <f t="shared" si="13"/>
        <v>0.16093827738797029</v>
      </c>
    </row>
    <row r="53" spans="1:10">
      <c r="A53" s="3"/>
      <c r="B53" s="3"/>
      <c r="C53" s="3">
        <v>10</v>
      </c>
      <c r="D53" s="3">
        <v>1501.689453125</v>
      </c>
      <c r="E53" s="3">
        <v>11.4355468749997</v>
      </c>
      <c r="F53" s="3">
        <v>4.9707031250000497</v>
      </c>
      <c r="G53" s="3">
        <v>13.330078125</v>
      </c>
      <c r="H53" s="3">
        <f t="shared" si="11"/>
        <v>29.736328124999751</v>
      </c>
      <c r="I53" s="3">
        <f t="shared" si="12"/>
        <v>1.012100275597283E-2</v>
      </c>
      <c r="J53" s="3">
        <f t="shared" si="13"/>
        <v>0.1012100275597283</v>
      </c>
    </row>
    <row r="54" spans="1:10">
      <c r="H54" s="3">
        <f>SUM(H44:H53)</f>
        <v>2938.0812200106448</v>
      </c>
    </row>
    <row r="55" spans="1:10">
      <c r="D55" s="3" t="s">
        <v>47</v>
      </c>
      <c r="E55" s="3">
        <f>SUM(J44:J53)</f>
        <v>3.8599908795588402</v>
      </c>
    </row>
    <row r="58" spans="1:10">
      <c r="A58" s="3" t="s">
        <v>18</v>
      </c>
      <c r="B58" s="3"/>
      <c r="C58" s="3" t="s">
        <v>2</v>
      </c>
      <c r="D58" s="3"/>
      <c r="E58" s="3"/>
      <c r="F58" s="3"/>
      <c r="G58" s="3"/>
      <c r="H58" s="3" t="s">
        <v>45</v>
      </c>
      <c r="I58" s="3" t="s">
        <v>46</v>
      </c>
      <c r="J58" s="3" t="s">
        <v>47</v>
      </c>
    </row>
    <row r="59" spans="1:10">
      <c r="A59" s="3"/>
      <c r="B59" s="3"/>
      <c r="C59" s="3">
        <v>1</v>
      </c>
      <c r="D59" s="3">
        <v>1470.29484311089</v>
      </c>
      <c r="E59" s="3">
        <v>77.439299310840894</v>
      </c>
      <c r="F59" s="3">
        <v>79.570566351992497</v>
      </c>
      <c r="G59" s="3">
        <v>46.122762128318101</v>
      </c>
      <c r="H59" s="3">
        <f>E59+F59+G59</f>
        <v>203.13262779115149</v>
      </c>
      <c r="I59" s="3">
        <f>H59/$H$69</f>
        <v>4.168719804758287E-2</v>
      </c>
      <c r="J59" s="3">
        <f>C59*I59</f>
        <v>4.168719804758287E-2</v>
      </c>
    </row>
    <row r="60" spans="1:10">
      <c r="A60" s="3">
        <v>15</v>
      </c>
      <c r="B60" s="3">
        <v>0.3</v>
      </c>
      <c r="C60" s="3">
        <v>2</v>
      </c>
      <c r="D60" s="3">
        <v>1465.6623812016501</v>
      </c>
      <c r="E60" s="3">
        <v>117.532615620431</v>
      </c>
      <c r="F60" s="3">
        <v>124.639835044603</v>
      </c>
      <c r="G60" s="3">
        <v>60.503632997511502</v>
      </c>
      <c r="H60" s="3">
        <f t="shared" ref="H60:H68" si="14">E60+F60+G60</f>
        <v>302.67608366254552</v>
      </c>
      <c r="I60" s="3">
        <f t="shared" ref="I60:I68" si="15">H60/$H$69</f>
        <v>6.2115662959276348E-2</v>
      </c>
      <c r="J60" s="3">
        <f t="shared" ref="J60:J68" si="16">C60*I60</f>
        <v>0.1242313259185527</v>
      </c>
    </row>
    <row r="61" spans="1:10">
      <c r="A61" s="3">
        <v>35</v>
      </c>
      <c r="B61" s="3">
        <v>0.4</v>
      </c>
      <c r="C61" s="3">
        <v>3</v>
      </c>
      <c r="D61" s="3">
        <v>1454.5425108392401</v>
      </c>
      <c r="E61" s="3">
        <v>192.39711013130301</v>
      </c>
      <c r="F61" s="3">
        <v>204.81695952783201</v>
      </c>
      <c r="G61" s="3">
        <v>102.74090351695899</v>
      </c>
      <c r="H61" s="3">
        <f t="shared" si="14"/>
        <v>499.95497317609403</v>
      </c>
      <c r="I61" s="3">
        <f t="shared" si="15"/>
        <v>0.10260154761102187</v>
      </c>
      <c r="J61" s="3">
        <f t="shared" si="16"/>
        <v>0.30780464283306563</v>
      </c>
    </row>
    <row r="62" spans="1:10">
      <c r="A62" s="3">
        <v>75</v>
      </c>
      <c r="B62" s="3">
        <v>0.2</v>
      </c>
      <c r="C62" s="3">
        <v>4</v>
      </c>
      <c r="D62" s="3">
        <v>1434.12091168196</v>
      </c>
      <c r="E62" s="3">
        <v>293.39245839828101</v>
      </c>
      <c r="F62" s="3">
        <v>302.09178538970099</v>
      </c>
      <c r="G62" s="3">
        <v>183.66043085932299</v>
      </c>
      <c r="H62" s="3">
        <f t="shared" si="14"/>
        <v>779.14467464730501</v>
      </c>
      <c r="I62" s="3">
        <f t="shared" si="15"/>
        <v>0.15989729819837725</v>
      </c>
      <c r="J62" s="3">
        <f t="shared" si="16"/>
        <v>0.63958919279350901</v>
      </c>
    </row>
    <row r="63" spans="1:10">
      <c r="A63" s="3">
        <v>90</v>
      </c>
      <c r="B63" s="3">
        <v>0.1</v>
      </c>
      <c r="C63" s="3">
        <v>5</v>
      </c>
      <c r="D63" s="3">
        <v>1398.5115669450599</v>
      </c>
      <c r="E63" s="3">
        <v>345.88877875637598</v>
      </c>
      <c r="F63" s="3">
        <v>356.27923454804602</v>
      </c>
      <c r="G63" s="3">
        <v>264.55325698856598</v>
      </c>
      <c r="H63" s="3">
        <f t="shared" si="14"/>
        <v>966.72127029298792</v>
      </c>
      <c r="I63" s="3">
        <f t="shared" si="15"/>
        <v>0.19839206281006005</v>
      </c>
      <c r="J63" s="3">
        <f t="shared" si="16"/>
        <v>0.99196031405030027</v>
      </c>
    </row>
    <row r="64" spans="1:10">
      <c r="A64" s="3"/>
      <c r="B64" s="3"/>
      <c r="C64" s="3">
        <v>6</v>
      </c>
      <c r="D64" s="3">
        <v>1369.37751516918</v>
      </c>
      <c r="E64" s="3">
        <v>348.145501571414</v>
      </c>
      <c r="F64" s="3">
        <v>344.91388718600001</v>
      </c>
      <c r="G64" s="3">
        <v>287.04696734948402</v>
      </c>
      <c r="H64" s="3">
        <f t="shared" si="14"/>
        <v>980.10635610689803</v>
      </c>
      <c r="I64" s="3">
        <f t="shared" si="15"/>
        <v>0.20113897121800942</v>
      </c>
      <c r="J64" s="3">
        <f t="shared" si="16"/>
        <v>1.2068338273080566</v>
      </c>
    </row>
    <row r="65" spans="1:10">
      <c r="A65" s="3"/>
      <c r="B65" s="3"/>
      <c r="C65" s="3">
        <v>7</v>
      </c>
      <c r="D65" s="3">
        <v>1352.4847086506099</v>
      </c>
      <c r="E65" s="3">
        <v>227.227956600906</v>
      </c>
      <c r="F65" s="3">
        <v>155.82571986170299</v>
      </c>
      <c r="G65" s="3">
        <v>204.242184886872</v>
      </c>
      <c r="H65" s="3">
        <f t="shared" si="14"/>
        <v>587.29586134948102</v>
      </c>
      <c r="I65" s="3">
        <f t="shared" si="15"/>
        <v>0.12052578234636542</v>
      </c>
      <c r="J65" s="3">
        <f t="shared" si="16"/>
        <v>0.8436804764245579</v>
      </c>
    </row>
    <row r="66" spans="1:10">
      <c r="A66" s="3"/>
      <c r="B66" s="3"/>
      <c r="C66" s="3">
        <v>8</v>
      </c>
      <c r="D66" s="3">
        <v>1348.4742467695901</v>
      </c>
      <c r="E66" s="3">
        <v>106.703449981671</v>
      </c>
      <c r="F66" s="3">
        <v>94.839992807938302</v>
      </c>
      <c r="G66" s="3">
        <v>127.529034138904</v>
      </c>
      <c r="H66" s="3">
        <f t="shared" si="14"/>
        <v>329.07247692851331</v>
      </c>
      <c r="I66" s="3">
        <f t="shared" si="15"/>
        <v>6.7532772390616141E-2</v>
      </c>
      <c r="J66" s="3">
        <f t="shared" si="16"/>
        <v>0.54026217912492913</v>
      </c>
    </row>
    <row r="67" spans="1:10">
      <c r="A67" s="3"/>
      <c r="B67" s="3"/>
      <c r="C67" s="3">
        <v>9</v>
      </c>
      <c r="D67" s="3">
        <v>1345.96289994738</v>
      </c>
      <c r="E67" s="3">
        <v>51.116762715034803</v>
      </c>
      <c r="F67" s="3">
        <v>71.4179930327482</v>
      </c>
      <c r="G67" s="3">
        <v>74.789393024888696</v>
      </c>
      <c r="H67" s="3">
        <f t="shared" si="14"/>
        <v>197.32414877267172</v>
      </c>
      <c r="I67" s="3">
        <f t="shared" si="15"/>
        <v>4.0495172828239237E-2</v>
      </c>
      <c r="J67" s="3">
        <f t="shared" si="16"/>
        <v>0.36445655545415312</v>
      </c>
    </row>
    <row r="68" spans="1:10">
      <c r="A68" s="3"/>
      <c r="B68" s="3"/>
      <c r="C68" s="3">
        <v>10</v>
      </c>
      <c r="D68" s="3">
        <v>1345.771484375</v>
      </c>
      <c r="E68" s="3">
        <v>22.666015625000099</v>
      </c>
      <c r="F68" s="3">
        <v>1.16210937499996</v>
      </c>
      <c r="G68" s="3">
        <v>3.52539062500002</v>
      </c>
      <c r="H68" s="3">
        <f t="shared" si="14"/>
        <v>27.353515625000082</v>
      </c>
      <c r="I68" s="3">
        <f t="shared" si="15"/>
        <v>5.6135315904513802E-3</v>
      </c>
      <c r="J68" s="3">
        <f t="shared" si="16"/>
        <v>5.6135315904513802E-2</v>
      </c>
    </row>
    <row r="69" spans="1:10">
      <c r="H69" s="3">
        <f>SUM(H59:H68)</f>
        <v>4872.7819883526481</v>
      </c>
    </row>
    <row r="70" spans="1:10">
      <c r="D70" s="3" t="s">
        <v>47</v>
      </c>
      <c r="E70" s="3">
        <f>SUM(J59:J68)</f>
        <v>5.1166410278592211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Separate Spheres_Haar</vt:lpstr>
      <vt:lpstr>Daubechies_4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Jeffrey B ERDC-ITL-MS</dc:creator>
  <cp:lastModifiedBy>Topa, Daniel M ERDC-RDE-ITL-MS Contractor</cp:lastModifiedBy>
  <cp:lastPrinted>2016-01-20T16:41:18Z</cp:lastPrinted>
  <dcterms:created xsi:type="dcterms:W3CDTF">2015-12-04T18:57:24Z</dcterms:created>
  <dcterms:modified xsi:type="dcterms:W3CDTF">2016-02-02T21:36:58Z</dcterms:modified>
</cp:coreProperties>
</file>