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COLLA/Library/CloudStorage/GoogleDrive-pedro.colla@gmail.com/Mi unidad/MyGoogle/Academy/UNLP/Gestión de Proyectos/Clases/"/>
    </mc:Choice>
  </mc:AlternateContent>
  <xr:revisionPtr revIDLastSave="0" documentId="13_ncr:1_{7DF206D2-646B-6444-A9E3-19161519DD2E}" xr6:coauthVersionLast="47" xr6:coauthVersionMax="47" xr10:uidLastSave="{00000000-0000-0000-0000-000000000000}"/>
  <bookViews>
    <workbookView xWindow="260" yWindow="760" windowWidth="28540" windowHeight="15560" xr2:uid="{00000000-000D-0000-FFFF-FFFF00000000}"/>
  </bookViews>
  <sheets>
    <sheet name="Productividad" sheetId="1" r:id="rId1"/>
    <sheet name="Prioridad" sheetId="4" r:id="rId2"/>
    <sheet name="Defectos" sheetId="2" r:id="rId3"/>
    <sheet name="Test" sheetId="3" r:id="rId4"/>
  </sheets>
  <definedNames>
    <definedName name="_xlnm._FilterDatabase" localSheetId="0" hidden="1">Productividad!$H$5:$I$9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G10" i="4"/>
  <c r="F10" i="4"/>
  <c r="S9" i="1"/>
  <c r="S8" i="1"/>
  <c r="S7" i="1"/>
  <c r="S6" i="1"/>
  <c r="S5" i="1"/>
  <c r="R14" i="1"/>
  <c r="R13" i="1"/>
  <c r="R12" i="1"/>
  <c r="R9" i="1"/>
  <c r="Q9" i="1"/>
  <c r="R8" i="1"/>
  <c r="Q8" i="1"/>
  <c r="R7" i="1"/>
  <c r="Q7" i="1"/>
  <c r="R6" i="1"/>
  <c r="Q6" i="1"/>
  <c r="R5" i="1"/>
  <c r="Q5" i="1"/>
  <c r="F9" i="1"/>
  <c r="F8" i="1"/>
  <c r="F7" i="1"/>
  <c r="F6" i="1"/>
  <c r="F5" i="1"/>
  <c r="E18" i="1"/>
  <c r="E17" i="1"/>
  <c r="E16" i="1"/>
  <c r="E15" i="1"/>
  <c r="E14" i="1"/>
  <c r="E13" i="1"/>
  <c r="E12" i="1"/>
  <c r="E20" i="1" s="1"/>
  <c r="E19" i="1" l="1"/>
  <c r="N9" i="1" l="1"/>
  <c r="N8" i="1"/>
  <c r="N7" i="1"/>
  <c r="N6" i="1"/>
  <c r="N5" i="1"/>
  <c r="M9" i="1"/>
  <c r="L9" i="1"/>
  <c r="M8" i="1"/>
  <c r="L8" i="1"/>
  <c r="M7" i="1"/>
  <c r="L7" i="1"/>
  <c r="M6" i="1"/>
  <c r="L6" i="1"/>
  <c r="M5" i="1"/>
  <c r="L5" i="1"/>
  <c r="C18" i="1"/>
  <c r="C17" i="1"/>
  <c r="C16" i="1"/>
  <c r="C15" i="1"/>
  <c r="C14" i="1"/>
  <c r="C13" i="1"/>
  <c r="C12" i="1"/>
  <c r="C20" i="1" s="1"/>
  <c r="C19" i="1" l="1"/>
  <c r="H12" i="1" l="1"/>
  <c r="H14" i="1"/>
  <c r="H13" i="1"/>
  <c r="B16" i="1"/>
  <c r="B15" i="1"/>
  <c r="B18" i="1"/>
  <c r="B17" i="1"/>
  <c r="B14" i="1"/>
  <c r="B13" i="1"/>
  <c r="B12" i="1"/>
  <c r="B20" i="1" s="1"/>
  <c r="J7" i="1" l="1"/>
  <c r="K7" i="1" s="1"/>
  <c r="J6" i="1"/>
  <c r="K6" i="1" s="1"/>
  <c r="J8" i="1"/>
  <c r="K8" i="1" s="1"/>
  <c r="J5" i="1"/>
  <c r="K5" i="1" s="1"/>
  <c r="J9" i="1"/>
  <c r="K9" i="1" s="1"/>
  <c r="B19" i="1"/>
  <c r="C5" i="3" l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5" i="3"/>
  <c r="H32" i="2"/>
  <c r="H30" i="2"/>
  <c r="H29" i="2"/>
  <c r="M13" i="1" l="1"/>
  <c r="P13" i="1" s="1"/>
  <c r="M14" i="1"/>
  <c r="M12" i="1"/>
  <c r="P12" i="1" s="1"/>
  <c r="C23" i="3"/>
  <c r="L29" i="2"/>
  <c r="C22" i="3"/>
  <c r="C24" i="3" s="1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L30" i="2"/>
  <c r="L31" i="2" s="1"/>
  <c r="L32" i="2"/>
  <c r="C25" i="3" l="1"/>
</calcChain>
</file>

<file path=xl/sharedStrings.xml><?xml version="1.0" encoding="utf-8"?>
<sst xmlns="http://schemas.openxmlformats.org/spreadsheetml/2006/main" count="132" uniqueCount="90">
  <si>
    <t>Proyecto</t>
  </si>
  <si>
    <t>Tamaño
(KLoC)</t>
  </si>
  <si>
    <t>Esfuerzo
(Persona-Mes)</t>
  </si>
  <si>
    <t>Proyecto "A"</t>
  </si>
  <si>
    <t>Proyecto "B"</t>
  </si>
  <si>
    <t>Proyecto "C"</t>
  </si>
  <si>
    <t>Proyecto "D"</t>
  </si>
  <si>
    <t>Proyecto "E"</t>
  </si>
  <si>
    <t>Proyecto "F"</t>
  </si>
  <si>
    <t>Proyecto "G"</t>
  </si>
  <si>
    <t>Proyecto "H"</t>
  </si>
  <si>
    <t>Proyecto "I"</t>
  </si>
  <si>
    <t>Proyecto "J"</t>
  </si>
  <si>
    <t>Proyecto "K"</t>
  </si>
  <si>
    <t>Proyecto "L"</t>
  </si>
  <si>
    <t>Proyecto "M"</t>
  </si>
  <si>
    <t>Proyecto "N"</t>
  </si>
  <si>
    <t>Proyecto "O"</t>
  </si>
  <si>
    <t>Proyecto "P"</t>
  </si>
  <si>
    <t>Proyecto "Q"</t>
  </si>
  <si>
    <t>Proyecto "R"</t>
  </si>
  <si>
    <t>Proyecto "S"</t>
  </si>
  <si>
    <t>Proyecto "T"</t>
  </si>
  <si>
    <t>Proyecto "U"</t>
  </si>
  <si>
    <t>Proyecto "V"</t>
  </si>
  <si>
    <t>Media</t>
  </si>
  <si>
    <t>Mediana</t>
  </si>
  <si>
    <t>Desvio Standard</t>
  </si>
  <si>
    <t>Kurtosis</t>
  </si>
  <si>
    <t>Sesgo</t>
  </si>
  <si>
    <t>Maximo</t>
  </si>
  <si>
    <t>Minimo</t>
  </si>
  <si>
    <t>µ-2σ</t>
  </si>
  <si>
    <t>µ+2σ</t>
  </si>
  <si>
    <t>Tamaño
(FP)</t>
  </si>
  <si>
    <t>Y'</t>
  </si>
  <si>
    <t>X</t>
  </si>
  <si>
    <t>Y</t>
  </si>
  <si>
    <t>Ln(Y)</t>
  </si>
  <si>
    <t>Ln(X)</t>
  </si>
  <si>
    <t>Y''</t>
  </si>
  <si>
    <t>Momentos Estadisticos</t>
  </si>
  <si>
    <t>ΔY</t>
  </si>
  <si>
    <t>ax+b</t>
  </si>
  <si>
    <t>Slope (a)</t>
  </si>
  <si>
    <t>Intercept (b)</t>
  </si>
  <si>
    <t>a(x^b)</t>
  </si>
  <si>
    <t>Ln(a)</t>
  </si>
  <si>
    <t>b</t>
  </si>
  <si>
    <t>a</t>
  </si>
  <si>
    <t>RhoSq</t>
  </si>
  <si>
    <t>Defectos</t>
  </si>
  <si>
    <t>λ0</t>
  </si>
  <si>
    <t>μ0</t>
  </si>
  <si>
    <t>Dia</t>
  </si>
  <si>
    <t>Acum</t>
  </si>
  <si>
    <t>K</t>
  </si>
  <si>
    <t>Ln(def)</t>
  </si>
  <si>
    <t>z</t>
  </si>
  <si>
    <t>λ'</t>
  </si>
  <si>
    <r>
      <rPr>
        <sz val="11"/>
        <color theme="1"/>
        <rFont val="Calibri"/>
        <family val="2"/>
      </rPr>
      <t>λ0=</t>
    </r>
    <r>
      <rPr>
        <sz val="11"/>
        <color theme="1"/>
        <rFont val="Calibri"/>
        <family val="2"/>
        <scheme val="minor"/>
      </rPr>
      <t>exp(K)</t>
    </r>
  </si>
  <si>
    <t>~374</t>
  </si>
  <si>
    <r>
      <t>Pearson (</t>
    </r>
    <r>
      <rPr>
        <sz val="11"/>
        <color theme="1"/>
        <rFont val="Calibri"/>
        <family val="2"/>
      </rPr>
      <t>ρ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</si>
  <si>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t>Regresión Lineal</t>
  </si>
  <si>
    <t>INTERSECCION.EJE (b)</t>
  </si>
  <si>
    <t>PENDIENTE (a)</t>
  </si>
  <si>
    <r>
      <t>COEFICIENTE.R2 Pearson (</t>
    </r>
    <r>
      <rPr>
        <sz val="11"/>
        <color theme="1"/>
        <rFont val="Calibri"/>
        <family val="2"/>
      </rPr>
      <t>ρ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)</t>
    </r>
  </si>
  <si>
    <t>Intersección.eje(K)</t>
  </si>
  <si>
    <t>Pendiente(m)</t>
  </si>
  <si>
    <t>y=ax+b</t>
  </si>
  <si>
    <t>y=a(x^b)</t>
  </si>
  <si>
    <t>Regresión Alineal</t>
  </si>
  <si>
    <t>→</t>
  </si>
  <si>
    <t>a=</t>
  </si>
  <si>
    <t>b=</t>
  </si>
  <si>
    <t>Historias 
(Story Points)</t>
  </si>
  <si>
    <t>Velocidad (SP/Sprint)</t>
  </si>
  <si>
    <t>Sprints</t>
  </si>
  <si>
    <t>Función A</t>
  </si>
  <si>
    <t>Función B</t>
  </si>
  <si>
    <t>Función C</t>
  </si>
  <si>
    <t>Función D</t>
  </si>
  <si>
    <t>Función F</t>
  </si>
  <si>
    <t>Función G</t>
  </si>
  <si>
    <t>Función</t>
  </si>
  <si>
    <t>Story Points</t>
  </si>
  <si>
    <t>Hits</t>
  </si>
  <si>
    <t>Sprint 1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</si>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</sst>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  <numFmt numFmtId="167" formatCode="_ * #,##0.000_ ;_ * \-#,##0.000_ ;_ * &quot;-&quot;??_ ;_ @_ "/>
    <numFmt numFmtId="168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5" fontId="0" fillId="0" borderId="0" xfId="1" applyNumberFormat="1" applyFont="1"/>
    <xf numFmtId="166" fontId="0" fillId="0" borderId="0" xfId="1" applyNumberFormat="1" applyFont="1"/>
    <xf numFmtId="164" fontId="0" fillId="0" borderId="0" xfId="1" applyFont="1"/>
    <xf numFmtId="167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0" xfId="2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/>
    <xf numFmtId="164" fontId="0" fillId="0" borderId="0" xfId="1" applyFont="1" applyAlignment="1">
      <alignment horizontal="left"/>
    </xf>
    <xf numFmtId="164" fontId="0" fillId="0" borderId="0" xfId="1" applyFont="1" applyAlignment="1">
      <alignment horizontal="left" indent="4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8" fontId="0" fillId="0" borderId="0" xfId="0" applyNumberFormat="1"/>
    <xf numFmtId="0" fontId="0" fillId="0" borderId="0" xfId="0" quotePrefix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/>
    <xf numFmtId="0" fontId="0" fillId="3" borderId="0" xfId="0" applyFill="1"/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cat>
            <c:numRef>
              <c:f>Productividad!$H$5:$H$9</c:f>
              <c:numCache>
                <c:formatCode>General</c:formatCode>
                <c:ptCount val="5"/>
                <c:pt idx="0">
                  <c:v>794</c:v>
                </c:pt>
                <c:pt idx="1">
                  <c:v>1126</c:v>
                </c:pt>
                <c:pt idx="2">
                  <c:v>1336</c:v>
                </c:pt>
                <c:pt idx="3">
                  <c:v>1572</c:v>
                </c:pt>
                <c:pt idx="4">
                  <c:v>1572</c:v>
                </c:pt>
              </c:numCache>
            </c:numRef>
          </c:cat>
          <c:val>
            <c:numRef>
              <c:f>Productividad!$I$5:$I$9</c:f>
              <c:numCache>
                <c:formatCode>0.00</c:formatCode>
                <c:ptCount val="5"/>
                <c:pt idx="0">
                  <c:v>1.0651219512195123</c:v>
                </c:pt>
                <c:pt idx="1">
                  <c:v>0.92645569620253165</c:v>
                </c:pt>
                <c:pt idx="2">
                  <c:v>1.3359999999999999</c:v>
                </c:pt>
                <c:pt idx="3">
                  <c:v>2.2739622641509434</c:v>
                </c:pt>
                <c:pt idx="4">
                  <c:v>2.3878481012658228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5-45C1-88BE-B8A52671EB1F}"/>
            </c:ext>
          </c:extLst>
        </c:ser>
        <c:ser>
          <c:idx val="1"/>
          <c:order val="1"/>
          <c:tx>
            <c:v>Y'</c:v>
          </c:tx>
          <c:cat>
            <c:numRef>
              <c:f>Productividad!$H$5:$H$9</c:f>
              <c:numCache>
                <c:formatCode>General</c:formatCode>
                <c:ptCount val="5"/>
                <c:pt idx="0">
                  <c:v>794</c:v>
                </c:pt>
                <c:pt idx="1">
                  <c:v>1126</c:v>
                </c:pt>
                <c:pt idx="2">
                  <c:v>1336</c:v>
                </c:pt>
                <c:pt idx="3">
                  <c:v>1572</c:v>
                </c:pt>
                <c:pt idx="4">
                  <c:v>1572</c:v>
                </c:pt>
              </c:numCache>
            </c:numRef>
          </c:cat>
          <c:val>
            <c:numRef>
              <c:f>Productividad!$J$5:$J$9</c:f>
              <c:numCache>
                <c:formatCode>0.00</c:formatCode>
                <c:ptCount val="5"/>
                <c:pt idx="0">
                  <c:v>0.72834097217263416</c:v>
                </c:pt>
                <c:pt idx="1">
                  <c:v>1.3223454192738329</c:v>
                </c:pt>
                <c:pt idx="2">
                  <c:v>1.6980711237655548</c:v>
                </c:pt>
                <c:pt idx="3">
                  <c:v>2.1203152488133945</c:v>
                </c:pt>
                <c:pt idx="4">
                  <c:v>2.1203152488133945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5-45C1-88BE-B8A52671EB1F}"/>
            </c:ext>
          </c:extLst>
        </c:ser>
        <c:ser>
          <c:idx val="3"/>
          <c:order val="2"/>
          <c:tx>
            <c:v>Y''</c:v>
          </c:tx>
          <c:val>
            <c:numRef>
              <c:f>Productividad!$N$5:$N$9</c:f>
              <c:numCache>
                <c:formatCode>0.00</c:formatCode>
                <c:ptCount val="5"/>
                <c:pt idx="0">
                  <c:v>0.85715894030118678</c:v>
                </c:pt>
                <c:pt idx="1">
                  <c:v>1.3150066348093623</c:v>
                </c:pt>
                <c:pt idx="2">
                  <c:v>1.6214825721431787</c:v>
                </c:pt>
                <c:pt idx="3">
                  <c:v>1.9790620241589163</c:v>
                </c:pt>
                <c:pt idx="4">
                  <c:v>1.9790620241589163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5-45C1-88BE-B8A52671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9280"/>
        <c:axId val="174707456"/>
      </c:lineChart>
      <c:catAx>
        <c:axId val="1746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07456"/>
        <c:crosses val="autoZero"/>
        <c:auto val="1"/>
        <c:lblAlgn val="ctr"/>
        <c:lblOffset val="100"/>
        <c:noMultiLvlLbl val="0"/>
      </c:catAx>
      <c:valAx>
        <c:axId val="174707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46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Modelo</a:t>
            </a:r>
            <a:r>
              <a:rPr lang="es-MX" baseline="0"/>
              <a:t> Story-Points vs. Sprints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Sprints (real)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Productividad!$Q$5:$Q$9</c:f>
              <c:numCache>
                <c:formatCode>0</c:formatCode>
                <c:ptCount val="5"/>
                <c:pt idx="0">
                  <c:v>677</c:v>
                </c:pt>
                <c:pt idx="1">
                  <c:v>677</c:v>
                </c:pt>
                <c:pt idx="2">
                  <c:v>778</c:v>
                </c:pt>
                <c:pt idx="3">
                  <c:v>955</c:v>
                </c:pt>
                <c:pt idx="4">
                  <c:v>802</c:v>
                </c:pt>
              </c:numCache>
            </c:numRef>
          </c:cat>
          <c:val>
            <c:numRef>
              <c:f>Productividad!$R$5:$R$9</c:f>
              <c:numCache>
                <c:formatCode>0</c:formatCode>
                <c:ptCount val="5"/>
                <c:pt idx="0">
                  <c:v>67</c:v>
                </c:pt>
                <c:pt idx="1">
                  <c:v>96</c:v>
                </c:pt>
                <c:pt idx="2">
                  <c:v>86</c:v>
                </c:pt>
                <c:pt idx="3">
                  <c:v>119</c:v>
                </c:pt>
                <c:pt idx="4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D-8A4E-B162-22C34F14FCDB}"/>
            </c:ext>
          </c:extLst>
        </c:ser>
        <c:ser>
          <c:idx val="1"/>
          <c:order val="1"/>
          <c:tx>
            <c:v>Sprints(modelo)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Productividad!$S$5:$S$9</c:f>
              <c:numCache>
                <c:formatCode>General</c:formatCode>
                <c:ptCount val="5"/>
                <c:pt idx="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114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D-8A4E-B162-22C34F14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709791"/>
        <c:axId val="828922527"/>
      </c:lineChart>
      <c:catAx>
        <c:axId val="8307097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8922527"/>
        <c:crosses val="autoZero"/>
        <c:auto val="1"/>
        <c:lblAlgn val="ctr"/>
        <c:lblOffset val="100"/>
        <c:noMultiLvlLbl val="0"/>
      </c:catAx>
      <c:valAx>
        <c:axId val="8289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307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</c:v>
          </c:tx>
          <c:marker>
            <c:symbol val="none"/>
          </c:marker>
          <c:cat>
            <c:numRef>
              <c:f>Test!$A$5:$A$21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Test!$B$5:$B$21</c:f>
              <c:numCache>
                <c:formatCode>General</c:formatCode>
                <c:ptCount val="17"/>
                <c:pt idx="0">
                  <c:v>39</c:v>
                </c:pt>
                <c:pt idx="1">
                  <c:v>37</c:v>
                </c:pt>
                <c:pt idx="2">
                  <c:v>31</c:v>
                </c:pt>
                <c:pt idx="3">
                  <c:v>30</c:v>
                </c:pt>
                <c:pt idx="4">
                  <c:v>27</c:v>
                </c:pt>
                <c:pt idx="5">
                  <c:v>23</c:v>
                </c:pt>
                <c:pt idx="6">
                  <c:v>20</c:v>
                </c:pt>
                <c:pt idx="7">
                  <c:v>18</c:v>
                </c:pt>
                <c:pt idx="8">
                  <c:v>18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3-4E26-B560-4D2EFCB0FB30}"/>
            </c:ext>
          </c:extLst>
        </c:ser>
        <c:ser>
          <c:idx val="2"/>
          <c:order val="2"/>
          <c:tx>
            <c:v>l(t)</c:v>
          </c:tx>
          <c:marker>
            <c:symbol val="none"/>
          </c:marker>
          <c:val>
            <c:numRef>
              <c:f>Test!$E$5:$E$21</c:f>
              <c:numCache>
                <c:formatCode>_ * #,##0.00_ ;_ * \-#,##0.00_ ;_ * "-"??_ ;_ @_ 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3-4E26-B560-4D2EFCB0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80448"/>
        <c:axId val="185082240"/>
      </c:lineChart>
      <c:lineChart>
        <c:grouping val="standard"/>
        <c:varyColors val="0"/>
        <c:ser>
          <c:idx val="1"/>
          <c:order val="1"/>
          <c:tx>
            <c:v>S</c:v>
          </c:tx>
          <c:marker>
            <c:symbol val="none"/>
          </c:marker>
          <c:val>
            <c:numRef>
              <c:f>Test!$C$5:$C$21</c:f>
              <c:numCache>
                <c:formatCode>General</c:formatCode>
                <c:ptCount val="17"/>
                <c:pt idx="0">
                  <c:v>39</c:v>
                </c:pt>
                <c:pt idx="1">
                  <c:v>76</c:v>
                </c:pt>
                <c:pt idx="2">
                  <c:v>107</c:v>
                </c:pt>
                <c:pt idx="3">
                  <c:v>137</c:v>
                </c:pt>
                <c:pt idx="4">
                  <c:v>164</c:v>
                </c:pt>
                <c:pt idx="5">
                  <c:v>187</c:v>
                </c:pt>
                <c:pt idx="6">
                  <c:v>207</c:v>
                </c:pt>
                <c:pt idx="7">
                  <c:v>225</c:v>
                </c:pt>
                <c:pt idx="8">
                  <c:v>243</c:v>
                </c:pt>
                <c:pt idx="9">
                  <c:v>257</c:v>
                </c:pt>
                <c:pt idx="10">
                  <c:v>270</c:v>
                </c:pt>
                <c:pt idx="11">
                  <c:v>281</c:v>
                </c:pt>
                <c:pt idx="12">
                  <c:v>293</c:v>
                </c:pt>
                <c:pt idx="13">
                  <c:v>302</c:v>
                </c:pt>
                <c:pt idx="14">
                  <c:v>311</c:v>
                </c:pt>
                <c:pt idx="15">
                  <c:v>320</c:v>
                </c:pt>
                <c:pt idx="16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3-4E26-B560-4D2EFCB0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85312"/>
        <c:axId val="185083776"/>
      </c:lineChart>
      <c:catAx>
        <c:axId val="18508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082240"/>
        <c:crosses val="autoZero"/>
        <c:auto val="1"/>
        <c:lblAlgn val="ctr"/>
        <c:lblOffset val="100"/>
        <c:noMultiLvlLbl val="0"/>
      </c:catAx>
      <c:valAx>
        <c:axId val="18508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80448"/>
        <c:crosses val="autoZero"/>
        <c:crossBetween val="between"/>
      </c:valAx>
      <c:valAx>
        <c:axId val="185083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5085312"/>
        <c:crosses val="max"/>
        <c:crossBetween val="between"/>
      </c:valAx>
      <c:catAx>
        <c:axId val="18508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5083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47625</xdr:rowOff>
    </xdr:from>
    <xdr:to>
      <xdr:col>14</xdr:col>
      <xdr:colOff>304800</xdr:colOff>
      <xdr:row>31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733425</xdr:colOff>
      <xdr:row>14</xdr:row>
      <xdr:rowOff>136526</xdr:rowOff>
    </xdr:from>
    <xdr:ext cx="2012859" cy="228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842625" y="3070226"/>
              <a:ext cx="2012859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→</m:t>
                    </m:r>
                    <m:func>
                      <m:func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func>
                          <m:funcPr>
                            <m:ctrlP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E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s-E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</m:t>
                            </m:r>
                          </m:e>
                        </m:func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</m:func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func>
                      <m:funcPr>
                        <m:ctrlP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E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es-ES" sz="1100" b="0"/>
            </a:p>
            <a:p>
              <a:endParaRPr lang="es-ES" sz="1100" b="0"/>
            </a:p>
            <a:p>
              <a:endParaRPr lang="es-ES" sz="1100" b="0"/>
            </a:p>
            <a:p>
              <a:endParaRPr lang="es-ES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842625" y="3070226"/>
              <a:ext cx="2012859" cy="2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ES" sz="1100" b="0" i="0">
                  <a:latin typeface="Cambria Math" panose="02040503050406030204" pitchFamily="18" charset="0"/>
                </a:rPr>
                <a:t>𝑦=〖𝑎𝑥〗^𝑏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→〖ln⁡〖𝑦=〗 ln〗⁡𝑎+  〖b ln〗⁡𝑥</a:t>
              </a:r>
              <a:endParaRPr lang="es-ES" sz="1100" b="0"/>
            </a:p>
            <a:p>
              <a:endParaRPr lang="es-ES" sz="1100" b="0"/>
            </a:p>
            <a:p>
              <a:endParaRPr lang="es-ES" sz="1100" b="0"/>
            </a:p>
            <a:p>
              <a:endParaRPr lang="es-ES" sz="1100" b="0"/>
            </a:p>
          </xdr:txBody>
        </xdr:sp>
      </mc:Fallback>
    </mc:AlternateContent>
    <xdr:clientData/>
  </xdr:oneCellAnchor>
  <xdr:oneCellAnchor>
    <xdr:from>
      <xdr:col>10</xdr:col>
      <xdr:colOff>85725</xdr:colOff>
      <xdr:row>16</xdr:row>
      <xdr:rowOff>9525</xdr:rowOff>
    </xdr:from>
    <xdr:ext cx="8423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931525" y="3324225"/>
              <a:ext cx="842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AR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/>
                    </m:func>
                    <m:d>
                      <m:d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d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931525" y="3324225"/>
              <a:ext cx="842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ln⁡ (</a:t>
              </a:r>
              <a:r>
                <a:rPr lang="es-ES" sz="1100" b="0" i="0">
                  <a:latin typeface="Cambria Math" panose="02040503050406030204" pitchFamily="18" charset="0"/>
                </a:rPr>
                <a:t>𝑎)=𝐾 </a:t>
              </a:r>
              <a:endParaRPr lang="es-AR" sz="1100"/>
            </a:p>
          </xdr:txBody>
        </xdr:sp>
      </mc:Fallback>
    </mc:AlternateContent>
    <xdr:clientData/>
  </xdr:oneCellAnchor>
  <xdr:twoCellAnchor>
    <xdr:from>
      <xdr:col>15</xdr:col>
      <xdr:colOff>654050</xdr:colOff>
      <xdr:row>17</xdr:row>
      <xdr:rowOff>50800</xdr:rowOff>
    </xdr:from>
    <xdr:to>
      <xdr:col>22</xdr:col>
      <xdr:colOff>336550</xdr:colOff>
      <xdr:row>31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60D729-931A-78DB-6688-9065F2788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20</xdr:row>
      <xdr:rowOff>185737</xdr:rowOff>
    </xdr:from>
    <xdr:to>
      <xdr:col>12</xdr:col>
      <xdr:colOff>385762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0"/>
  <sheetViews>
    <sheetView tabSelected="1" workbookViewId="0">
      <selection activeCell="A4" sqref="A4:F9"/>
    </sheetView>
  </sheetViews>
  <sheetFormatPr baseColWidth="10" defaultColWidth="9.1640625" defaultRowHeight="15" x14ac:dyDescent="0.2"/>
  <cols>
    <col min="1" max="1" width="15.5" bestFit="1" customWidth="1"/>
    <col min="2" max="5" width="15.6640625" customWidth="1"/>
    <col min="6" max="6" width="12.33203125" customWidth="1"/>
    <col min="7" max="7" width="26" customWidth="1"/>
    <col min="8" max="11" width="9.6640625" customWidth="1"/>
    <col min="12" max="12" width="11.83203125" customWidth="1"/>
    <col min="13" max="13" width="9.6640625" customWidth="1"/>
    <col min="14" max="14" width="9" customWidth="1"/>
  </cols>
  <sheetData>
    <row r="3" spans="1:20" ht="16" thickBot="1" x14ac:dyDescent="0.25">
      <c r="B3" s="31" t="s">
        <v>36</v>
      </c>
      <c r="C3" s="31" t="s">
        <v>37</v>
      </c>
      <c r="D3" s="31" t="s">
        <v>37</v>
      </c>
      <c r="E3" s="31" t="s">
        <v>36</v>
      </c>
      <c r="J3" s="44" t="s">
        <v>69</v>
      </c>
      <c r="K3" s="44"/>
      <c r="N3" s="44" t="s">
        <v>70</v>
      </c>
      <c r="O3" s="44"/>
    </row>
    <row r="4" spans="1:20" ht="33" thickBot="1" x14ac:dyDescent="0.25">
      <c r="A4" s="29" t="s">
        <v>0</v>
      </c>
      <c r="B4" s="30" t="s">
        <v>1</v>
      </c>
      <c r="C4" s="30" t="s">
        <v>2</v>
      </c>
      <c r="D4" s="30" t="s">
        <v>75</v>
      </c>
      <c r="E4" s="30" t="s">
        <v>76</v>
      </c>
      <c r="F4" s="30" t="s">
        <v>77</v>
      </c>
      <c r="H4" s="34" t="s">
        <v>36</v>
      </c>
      <c r="I4" s="35" t="s">
        <v>37</v>
      </c>
      <c r="J4" s="34" t="s">
        <v>35</v>
      </c>
      <c r="K4" s="36" t="s">
        <v>42</v>
      </c>
      <c r="L4" s="34" t="s">
        <v>39</v>
      </c>
      <c r="M4" s="35" t="s">
        <v>38</v>
      </c>
      <c r="N4" s="34" t="s">
        <v>40</v>
      </c>
      <c r="O4" s="36" t="s">
        <v>42</v>
      </c>
      <c r="Q4" s="34" t="s">
        <v>36</v>
      </c>
      <c r="R4" s="35" t="s">
        <v>37</v>
      </c>
      <c r="S4" s="34" t="s">
        <v>35</v>
      </c>
      <c r="T4" s="36" t="s">
        <v>42</v>
      </c>
    </row>
    <row r="5" spans="1:20" x14ac:dyDescent="0.2">
      <c r="A5" s="10" t="s">
        <v>3</v>
      </c>
      <c r="B5" s="10">
        <v>794</v>
      </c>
      <c r="C5" s="11">
        <v>1.0651219512195123</v>
      </c>
      <c r="D5" s="12">
        <v>677</v>
      </c>
      <c r="E5" s="10">
        <v>10</v>
      </c>
      <c r="F5" s="7">
        <f>INT(D5/E5)</f>
        <v>67</v>
      </c>
      <c r="G5" s="27"/>
      <c r="H5">
        <v>794</v>
      </c>
      <c r="I5" s="6">
        <v>1.0651219512195123</v>
      </c>
      <c r="J5" s="6">
        <f>H5*$H$12+$H$13</f>
        <v>0.72834097217263416</v>
      </c>
      <c r="K5" s="20">
        <f>(J5-I5)/I5</f>
        <v>-0.31619006505431652</v>
      </c>
      <c r="L5" s="6">
        <f>LN(H5)</f>
        <v>6.6770834612471361</v>
      </c>
      <c r="M5" s="6">
        <f>LN(I5)</f>
        <v>6.3089300793161843E-2</v>
      </c>
      <c r="N5" s="6">
        <f>(H5^$P$13)*$P$12</f>
        <v>0.85715894030118678</v>
      </c>
      <c r="O5" s="20"/>
      <c r="Q5" s="7">
        <f>D5</f>
        <v>677</v>
      </c>
      <c r="R5" s="7">
        <f>F5</f>
        <v>67</v>
      </c>
      <c r="S5">
        <f>INT(Q5*$R$13+$R$12)</f>
        <v>78</v>
      </c>
    </row>
    <row r="6" spans="1:20" x14ac:dyDescent="0.2">
      <c r="A6" s="13" t="s">
        <v>4</v>
      </c>
      <c r="B6" s="13">
        <v>1336</v>
      </c>
      <c r="C6" s="14">
        <v>1.3359999999999999</v>
      </c>
      <c r="D6" s="12">
        <v>677</v>
      </c>
      <c r="E6" s="10">
        <v>7</v>
      </c>
      <c r="F6" s="7">
        <f t="shared" ref="F6:F9" si="0">INT(D6/E6)</f>
        <v>96</v>
      </c>
      <c r="G6" s="27"/>
      <c r="H6">
        <v>1126</v>
      </c>
      <c r="I6" s="6">
        <v>0.92645569620253165</v>
      </c>
      <c r="J6" s="6">
        <f t="shared" ref="J6:J9" si="1">H6*$H$12+$H$13</f>
        <v>1.3223454192738329</v>
      </c>
      <c r="K6" s="20">
        <f t="shared" ref="K6:K9" si="2">(J6-I6)/I6</f>
        <v>0.42731641102107931</v>
      </c>
      <c r="L6" s="6">
        <f t="shared" ref="L6:L9" si="3">LN(H6)</f>
        <v>7.026426808699636</v>
      </c>
      <c r="M6" s="6">
        <f t="shared" ref="M6:M9" si="4">LN(I6)</f>
        <v>-7.6389052853885739E-2</v>
      </c>
      <c r="N6" s="6">
        <f t="shared" ref="N6:N9" si="5">(H6^$P$13)*$P$12</f>
        <v>1.3150066348093623</v>
      </c>
      <c r="O6" s="20"/>
      <c r="Q6" s="7">
        <f t="shared" ref="Q6:Q9" si="6">D6</f>
        <v>677</v>
      </c>
      <c r="R6" s="7">
        <f t="shared" ref="R6:R9" si="7">F6</f>
        <v>96</v>
      </c>
      <c r="S6">
        <f>INT(Q6*$R$13+$R$12)</f>
        <v>78</v>
      </c>
    </row>
    <row r="7" spans="1:20" x14ac:dyDescent="0.2">
      <c r="A7" s="13" t="s">
        <v>5</v>
      </c>
      <c r="B7" s="13">
        <v>1572</v>
      </c>
      <c r="C7" s="14">
        <v>2.2739622641509434</v>
      </c>
      <c r="D7" s="12">
        <v>778</v>
      </c>
      <c r="E7" s="10">
        <v>9</v>
      </c>
      <c r="F7" s="7">
        <f t="shared" si="0"/>
        <v>86</v>
      </c>
      <c r="G7" s="27"/>
      <c r="H7">
        <v>1336</v>
      </c>
      <c r="I7" s="6">
        <v>1.3359999999999999</v>
      </c>
      <c r="J7" s="6">
        <f t="shared" si="1"/>
        <v>1.6980711237655548</v>
      </c>
      <c r="K7" s="20">
        <f t="shared" si="2"/>
        <v>0.27101132018379864</v>
      </c>
      <c r="L7" s="6">
        <f t="shared" si="3"/>
        <v>7.1974353540965907</v>
      </c>
      <c r="M7" s="6">
        <f t="shared" si="4"/>
        <v>0.28968007511445387</v>
      </c>
      <c r="N7" s="6">
        <f t="shared" si="5"/>
        <v>1.6214825721431787</v>
      </c>
      <c r="O7" s="20"/>
      <c r="Q7" s="7">
        <f t="shared" si="6"/>
        <v>778</v>
      </c>
      <c r="R7" s="7">
        <f t="shared" si="7"/>
        <v>86</v>
      </c>
      <c r="S7">
        <f>INT(Q7*$R$13+$R$12)</f>
        <v>91</v>
      </c>
    </row>
    <row r="8" spans="1:20" x14ac:dyDescent="0.2">
      <c r="A8" s="13" t="s">
        <v>6</v>
      </c>
      <c r="B8" s="13">
        <v>1572</v>
      </c>
      <c r="C8" s="14">
        <v>2.3878481012658228</v>
      </c>
      <c r="D8" s="12">
        <v>955</v>
      </c>
      <c r="E8" s="10">
        <v>8</v>
      </c>
      <c r="F8" s="7">
        <f t="shared" si="0"/>
        <v>119</v>
      </c>
      <c r="G8" s="27"/>
      <c r="H8">
        <v>1572</v>
      </c>
      <c r="I8" s="6">
        <v>2.2739622641509434</v>
      </c>
      <c r="J8" s="6">
        <f t="shared" si="1"/>
        <v>2.1203152488133945</v>
      </c>
      <c r="K8" s="20">
        <f t="shared" si="2"/>
        <v>-6.7567970568288171E-2</v>
      </c>
      <c r="L8" s="6">
        <f t="shared" si="3"/>
        <v>7.360103972989152</v>
      </c>
      <c r="M8" s="6">
        <f t="shared" si="4"/>
        <v>0.82152380070997866</v>
      </c>
      <c r="N8" s="6">
        <f t="shared" si="5"/>
        <v>1.9790620241589163</v>
      </c>
      <c r="O8" s="20"/>
      <c r="Q8" s="7">
        <f t="shared" si="6"/>
        <v>955</v>
      </c>
      <c r="R8" s="7">
        <f t="shared" si="7"/>
        <v>119</v>
      </c>
      <c r="S8">
        <f>INT(Q8*$R$13+$R$12)</f>
        <v>114</v>
      </c>
    </row>
    <row r="9" spans="1:20" x14ac:dyDescent="0.2">
      <c r="A9" s="13" t="s">
        <v>7</v>
      </c>
      <c r="B9" s="13">
        <v>1126</v>
      </c>
      <c r="C9" s="14">
        <v>0.92645569620253165</v>
      </c>
      <c r="D9">
        <v>802</v>
      </c>
      <c r="E9" s="10">
        <v>9</v>
      </c>
      <c r="F9" s="7">
        <f t="shared" si="0"/>
        <v>89</v>
      </c>
      <c r="G9" s="27"/>
      <c r="H9">
        <v>1572</v>
      </c>
      <c r="I9" s="6">
        <v>2.3878481012658228</v>
      </c>
      <c r="J9" s="6">
        <f t="shared" si="1"/>
        <v>2.1203152488133945</v>
      </c>
      <c r="K9" s="20">
        <f t="shared" si="2"/>
        <v>-0.11203930949820735</v>
      </c>
      <c r="L9" s="6">
        <f t="shared" si="3"/>
        <v>7.360103972989152</v>
      </c>
      <c r="M9" s="6">
        <f t="shared" si="4"/>
        <v>0.87039258432203936</v>
      </c>
      <c r="N9" s="6">
        <f t="shared" si="5"/>
        <v>1.9790620241589163</v>
      </c>
      <c r="O9" s="20"/>
      <c r="Q9" s="7">
        <f t="shared" si="6"/>
        <v>802</v>
      </c>
      <c r="R9" s="7">
        <f t="shared" si="7"/>
        <v>89</v>
      </c>
      <c r="S9">
        <f>INT(Q9*$R$13+$R$12)</f>
        <v>94</v>
      </c>
    </row>
    <row r="11" spans="1:20" x14ac:dyDescent="0.2">
      <c r="A11" s="43" t="s">
        <v>41</v>
      </c>
      <c r="B11" s="43"/>
      <c r="C11" s="43"/>
      <c r="D11" s="43"/>
      <c r="E11" s="43"/>
      <c r="G11" s="37" t="s">
        <v>63</v>
      </c>
      <c r="K11" s="37" t="s">
        <v>71</v>
      </c>
    </row>
    <row r="12" spans="1:20" x14ac:dyDescent="0.2">
      <c r="A12" t="s">
        <v>25</v>
      </c>
      <c r="B12" s="2">
        <f>AVERAGE(B5:B9)</f>
        <v>1280</v>
      </c>
      <c r="C12" s="2">
        <f>AVERAGE(C5:C9)</f>
        <v>1.5978776025677619</v>
      </c>
      <c r="D12" s="2"/>
      <c r="E12" s="2">
        <f>AVERAGE(E5:E9)</f>
        <v>8.6</v>
      </c>
      <c r="G12" t="s">
        <v>65</v>
      </c>
      <c r="H12" s="32">
        <f>SLOPE(I5:I9,H5:H9)</f>
        <v>1.789170021389152E-3</v>
      </c>
      <c r="K12" t="s">
        <v>67</v>
      </c>
      <c r="M12">
        <f>INTERCEPT(M5:M9,L5:L9)</f>
        <v>-8.3340948391021339</v>
      </c>
      <c r="N12" s="33" t="s">
        <v>72</v>
      </c>
      <c r="O12" s="38" t="s">
        <v>73</v>
      </c>
      <c r="P12">
        <f>EXP(M12)</f>
        <v>2.4018650335294207E-4</v>
      </c>
      <c r="R12" s="6">
        <f>INTERCEPT(R5:R9,Q5:Q9)</f>
        <v>-10.123161806877903</v>
      </c>
    </row>
    <row r="13" spans="1:20" x14ac:dyDescent="0.2">
      <c r="A13" t="s">
        <v>26</v>
      </c>
      <c r="B13" s="2">
        <f>MEDIAN(B5:B9)</f>
        <v>1336</v>
      </c>
      <c r="C13" s="2">
        <f>MEDIAN(C5:C9)</f>
        <v>1.3359999999999999</v>
      </c>
      <c r="D13" s="2"/>
      <c r="E13" s="2">
        <f>MEDIAN(E5:E9)</f>
        <v>9</v>
      </c>
      <c r="G13" t="s">
        <v>64</v>
      </c>
      <c r="H13" s="32">
        <f>INTERCEPT(I5:I9,H5:H9)</f>
        <v>-0.69226002481035254</v>
      </c>
      <c r="K13" t="s">
        <v>68</v>
      </c>
      <c r="M13">
        <f>SLOPE(M5:M9,L5:L9)</f>
        <v>1.2250802270570564</v>
      </c>
      <c r="N13" s="33" t="s">
        <v>72</v>
      </c>
      <c r="O13" s="38" t="s">
        <v>74</v>
      </c>
      <c r="P13">
        <f>M13</f>
        <v>1.2250802270570564</v>
      </c>
      <c r="R13" s="6">
        <f>SLOPE(R5:R9,Q5:Q9)</f>
        <v>0.1305260501502673</v>
      </c>
    </row>
    <row r="14" spans="1:20" ht="17" x14ac:dyDescent="0.2">
      <c r="A14" t="s">
        <v>27</v>
      </c>
      <c r="B14" s="2">
        <f>STDEV(B5:B9)</f>
        <v>329.2324406859081</v>
      </c>
      <c r="C14" s="2">
        <f>STDEV(C5:C9)</f>
        <v>0.68635990878666631</v>
      </c>
      <c r="D14" s="2"/>
      <c r="E14" s="2">
        <f>STDEV(E5:E9)</f>
        <v>1.1401754250991367</v>
      </c>
      <c r="G14" t="s">
        <v>66</v>
      </c>
      <c r="H14" s="32">
        <f>RSQ(I5:I9,H5:H9)</f>
        <v>0.73655410246103636</v>
      </c>
      <c r="K14" t="s">
        <v>62</v>
      </c>
      <c r="M14">
        <f>RSQ(M5:M9,L5:L9)</f>
        <v>0.65143697007782586</v>
      </c>
      <c r="R14" s="6">
        <f>RSQ(Q5:Q9,R5:R9)</f>
        <v>0.63059266543725923</v>
      </c>
    </row>
    <row r="15" spans="1:20" x14ac:dyDescent="0.2">
      <c r="A15" t="s">
        <v>28</v>
      </c>
      <c r="B15" s="2">
        <f>KURT(B5:B9)</f>
        <v>-0.45689328834892162</v>
      </c>
      <c r="C15" s="2">
        <f>KURT(C5:C9)</f>
        <v>-3.0047278346570581</v>
      </c>
      <c r="D15" s="2"/>
      <c r="E15" s="2">
        <f>KURT(E5:E9)</f>
        <v>-0.17751479289940342</v>
      </c>
    </row>
    <row r="16" spans="1:20" x14ac:dyDescent="0.2">
      <c r="A16" t="s">
        <v>29</v>
      </c>
      <c r="B16" s="2">
        <f>SKEW(B5:B9)</f>
        <v>-0.79947496190612244</v>
      </c>
      <c r="C16" s="2">
        <f>SKEW(C5:C9)</f>
        <v>0.4254624628980041</v>
      </c>
      <c r="D16" s="2"/>
      <c r="E16" s="2">
        <f>SKEW(E5:E9)</f>
        <v>-0.40479600891093531</v>
      </c>
    </row>
    <row r="17" spans="1:5" x14ac:dyDescent="0.2">
      <c r="A17" t="s">
        <v>31</v>
      </c>
      <c r="B17" s="2">
        <f>MIN(B5:B9)</f>
        <v>794</v>
      </c>
      <c r="C17" s="2">
        <f>MIN(C5:C9)</f>
        <v>0.92645569620253165</v>
      </c>
      <c r="D17" s="2"/>
      <c r="E17" s="2">
        <f>MIN(E5:E9)</f>
        <v>7</v>
      </c>
    </row>
    <row r="18" spans="1:5" x14ac:dyDescent="0.2">
      <c r="A18" t="s">
        <v>30</v>
      </c>
      <c r="B18" s="2">
        <f>MAX(B5:B9)</f>
        <v>1572</v>
      </c>
      <c r="C18" s="2">
        <f>MAX(C5:C9)</f>
        <v>2.3878481012658228</v>
      </c>
      <c r="D18" s="2"/>
      <c r="E18" s="2">
        <f>MAX(E5:E9)</f>
        <v>10</v>
      </c>
    </row>
    <row r="19" spans="1:5" x14ac:dyDescent="0.2">
      <c r="A19" s="1" t="s">
        <v>32</v>
      </c>
      <c r="B19" s="2">
        <f>B12-2*B14</f>
        <v>621.5351186281838</v>
      </c>
      <c r="C19" s="2">
        <f>C12-2*C14</f>
        <v>0.22515778499442929</v>
      </c>
      <c r="D19" s="2"/>
      <c r="E19" s="2">
        <f>E12-2*E14</f>
        <v>6.3196491498017267</v>
      </c>
    </row>
    <row r="20" spans="1:5" x14ac:dyDescent="0.2">
      <c r="A20" s="1" t="s">
        <v>33</v>
      </c>
      <c r="B20" s="2">
        <f>B12+2*B14</f>
        <v>1938.4648813718163</v>
      </c>
      <c r="C20" s="2">
        <f>C12+2*C14</f>
        <v>2.9705974201410945</v>
      </c>
      <c r="D20" s="2"/>
      <c r="E20" s="2">
        <f>E12+2*E14</f>
        <v>10.880350850198273</v>
      </c>
    </row>
  </sheetData>
  <sortState xmlns:xlrd2="http://schemas.microsoft.com/office/spreadsheetml/2017/richdata2" ref="H5:I9">
    <sortCondition ref="H5:H9"/>
  </sortState>
  <mergeCells count="3">
    <mergeCell ref="A11:E11"/>
    <mergeCell ref="J3:K3"/>
    <mergeCell ref="N3:O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373A-C731-4243-AE43-9ACD2142D5D7}">
  <dimension ref="A1:H10"/>
  <sheetViews>
    <sheetView zoomScale="140" zoomScaleNormal="140" workbookViewId="0">
      <selection activeCell="A2" sqref="A2"/>
    </sheetView>
  </sheetViews>
  <sheetFormatPr baseColWidth="10" defaultRowHeight="15" x14ac:dyDescent="0.2"/>
  <sheetData>
    <row r="1" spans="1:8" x14ac:dyDescent="0.2">
      <c r="A1" s="39" t="s">
        <v>84</v>
      </c>
      <c r="B1" s="39" t="s">
        <v>85</v>
      </c>
      <c r="C1" s="39" t="s">
        <v>86</v>
      </c>
      <c r="F1" s="39" t="s">
        <v>87</v>
      </c>
      <c r="G1" s="39" t="s">
        <v>88</v>
      </c>
      <c r="H1" s="39" t="s">
        <v>89</v>
      </c>
    </row>
    <row r="2" spans="1:8" x14ac:dyDescent="0.2">
      <c r="A2" t="s">
        <v>78</v>
      </c>
      <c r="B2">
        <v>2</v>
      </c>
      <c r="C2">
        <v>1104</v>
      </c>
      <c r="F2" s="40">
        <v>5</v>
      </c>
      <c r="G2" s="40">
        <v>5</v>
      </c>
      <c r="H2" s="40">
        <v>5</v>
      </c>
    </row>
    <row r="3" spans="1:8" x14ac:dyDescent="0.2">
      <c r="A3" t="s">
        <v>79</v>
      </c>
      <c r="B3">
        <v>3</v>
      </c>
      <c r="C3">
        <v>1762</v>
      </c>
      <c r="E3" t="s">
        <v>80</v>
      </c>
    </row>
    <row r="4" spans="1:8" x14ac:dyDescent="0.2">
      <c r="A4" t="s">
        <v>80</v>
      </c>
      <c r="B4">
        <v>8</v>
      </c>
      <c r="C4">
        <v>6602</v>
      </c>
      <c r="E4" t="s">
        <v>82</v>
      </c>
    </row>
    <row r="5" spans="1:8" x14ac:dyDescent="0.2">
      <c r="A5" t="s">
        <v>81</v>
      </c>
      <c r="B5">
        <v>5</v>
      </c>
      <c r="C5">
        <v>1565</v>
      </c>
      <c r="E5" t="s">
        <v>79</v>
      </c>
    </row>
    <row r="6" spans="1:8" x14ac:dyDescent="0.2">
      <c r="A6" t="s">
        <v>82</v>
      </c>
      <c r="B6">
        <v>2</v>
      </c>
      <c r="C6">
        <v>2179</v>
      </c>
      <c r="E6" t="s">
        <v>78</v>
      </c>
    </row>
    <row r="7" spans="1:8" x14ac:dyDescent="0.2">
      <c r="A7" s="42" t="s">
        <v>83</v>
      </c>
      <c r="B7" s="42">
        <v>13</v>
      </c>
      <c r="C7" s="42">
        <v>8806</v>
      </c>
    </row>
    <row r="10" spans="1:8" x14ac:dyDescent="0.2">
      <c r="F10" s="41">
        <f>SUM(F2:F9)</f>
        <v>5</v>
      </c>
      <c r="G10" s="41">
        <f>SUM(G2:G9)</f>
        <v>5</v>
      </c>
      <c r="H10" s="41">
        <f>SUM(H2:H9)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7"/>
  <sheetViews>
    <sheetView workbookViewId="0">
      <selection activeCell="G5" sqref="G5:N26"/>
    </sheetView>
  </sheetViews>
  <sheetFormatPr baseColWidth="10" defaultColWidth="9.1640625" defaultRowHeight="15" x14ac:dyDescent="0.2"/>
  <cols>
    <col min="1" max="1" width="15.1640625" customWidth="1"/>
    <col min="3" max="4" width="15.6640625" customWidth="1"/>
    <col min="11" max="11" width="15.6640625" customWidth="1"/>
    <col min="12" max="12" width="15.83203125" customWidth="1"/>
  </cols>
  <sheetData>
    <row r="3" spans="1:14" x14ac:dyDescent="0.2">
      <c r="I3" s="45" t="s">
        <v>43</v>
      </c>
      <c r="J3" s="45"/>
      <c r="M3" s="45" t="s">
        <v>46</v>
      </c>
      <c r="N3" s="45"/>
    </row>
    <row r="4" spans="1:14" ht="32" x14ac:dyDescent="0.2">
      <c r="A4" s="8" t="s">
        <v>0</v>
      </c>
      <c r="B4" s="9" t="s">
        <v>1</v>
      </c>
      <c r="C4" s="9" t="s">
        <v>51</v>
      </c>
      <c r="D4" s="9" t="s">
        <v>34</v>
      </c>
      <c r="E4" s="21"/>
      <c r="G4" s="18" t="s">
        <v>36</v>
      </c>
      <c r="H4" s="18" t="s">
        <v>37</v>
      </c>
      <c r="I4" s="18" t="s">
        <v>35</v>
      </c>
      <c r="J4" s="19" t="s">
        <v>42</v>
      </c>
      <c r="K4" s="18" t="s">
        <v>39</v>
      </c>
      <c r="L4" s="18" t="s">
        <v>38</v>
      </c>
      <c r="M4" s="18" t="s">
        <v>40</v>
      </c>
      <c r="N4" s="19" t="s">
        <v>42</v>
      </c>
    </row>
    <row r="5" spans="1:14" x14ac:dyDescent="0.2">
      <c r="A5" s="10" t="s">
        <v>3</v>
      </c>
      <c r="B5" s="10">
        <v>794</v>
      </c>
      <c r="C5" s="12">
        <v>44</v>
      </c>
      <c r="D5" s="10">
        <v>8</v>
      </c>
      <c r="H5" s="7"/>
      <c r="J5" s="20"/>
      <c r="K5" s="23"/>
      <c r="L5" s="24"/>
      <c r="M5" s="4"/>
      <c r="N5" s="20"/>
    </row>
    <row r="6" spans="1:14" x14ac:dyDescent="0.2">
      <c r="A6" s="13" t="s">
        <v>4</v>
      </c>
      <c r="B6" s="13">
        <v>1336</v>
      </c>
      <c r="C6" s="15">
        <v>99</v>
      </c>
      <c r="D6" s="13">
        <v>13</v>
      </c>
      <c r="H6" s="7"/>
      <c r="J6" s="20"/>
      <c r="K6" s="24"/>
      <c r="L6" s="24"/>
      <c r="M6" s="4"/>
      <c r="N6" s="20"/>
    </row>
    <row r="7" spans="1:14" x14ac:dyDescent="0.2">
      <c r="A7" s="13" t="s">
        <v>5</v>
      </c>
      <c r="B7" s="13">
        <v>1572</v>
      </c>
      <c r="C7" s="15">
        <v>97</v>
      </c>
      <c r="D7" s="13">
        <v>16</v>
      </c>
      <c r="H7" s="7"/>
      <c r="J7" s="20"/>
      <c r="K7" s="24"/>
      <c r="L7" s="24"/>
      <c r="M7" s="4"/>
      <c r="N7" s="20"/>
    </row>
    <row r="8" spans="1:14" x14ac:dyDescent="0.2">
      <c r="A8" s="13" t="s">
        <v>6</v>
      </c>
      <c r="B8" s="13">
        <v>1572</v>
      </c>
      <c r="C8" s="15">
        <v>36</v>
      </c>
      <c r="D8" s="13">
        <v>16</v>
      </c>
      <c r="H8" s="7"/>
      <c r="J8" s="20"/>
      <c r="K8" s="24"/>
      <c r="L8" s="24"/>
      <c r="M8" s="4"/>
      <c r="N8" s="20"/>
    </row>
    <row r="9" spans="1:14" x14ac:dyDescent="0.2">
      <c r="A9" s="13" t="s">
        <v>7</v>
      </c>
      <c r="B9" s="13">
        <v>1126</v>
      </c>
      <c r="C9" s="15">
        <v>43</v>
      </c>
      <c r="D9" s="13">
        <v>11</v>
      </c>
      <c r="H9" s="7"/>
      <c r="J9" s="20"/>
      <c r="K9" s="24"/>
      <c r="L9" s="24"/>
      <c r="M9" s="4"/>
      <c r="N9" s="20"/>
    </row>
    <row r="10" spans="1:14" x14ac:dyDescent="0.2">
      <c r="A10" s="13" t="s">
        <v>8</v>
      </c>
      <c r="B10" s="13">
        <v>465</v>
      </c>
      <c r="C10" s="15">
        <v>29</v>
      </c>
      <c r="D10" s="13">
        <v>5</v>
      </c>
      <c r="H10" s="7"/>
      <c r="J10" s="20"/>
      <c r="K10" s="24"/>
      <c r="L10" s="24"/>
      <c r="M10" s="4"/>
      <c r="N10" s="20"/>
    </row>
    <row r="11" spans="1:14" x14ac:dyDescent="0.2">
      <c r="A11" s="13" t="s">
        <v>9</v>
      </c>
      <c r="B11" s="13">
        <v>206</v>
      </c>
      <c r="C11" s="15">
        <v>13</v>
      </c>
      <c r="D11" s="13">
        <v>2</v>
      </c>
      <c r="H11" s="7"/>
      <c r="J11" s="20"/>
      <c r="K11" s="24"/>
      <c r="L11" s="24"/>
      <c r="M11" s="4"/>
      <c r="N11" s="20"/>
    </row>
    <row r="12" spans="1:14" x14ac:dyDescent="0.2">
      <c r="A12" s="13" t="s">
        <v>10</v>
      </c>
      <c r="B12" s="13">
        <v>1624</v>
      </c>
      <c r="C12" s="15">
        <v>97</v>
      </c>
      <c r="D12" s="13">
        <v>16</v>
      </c>
      <c r="H12" s="7"/>
      <c r="J12" s="20"/>
      <c r="K12" s="24"/>
      <c r="L12" s="24"/>
      <c r="M12" s="4"/>
      <c r="N12" s="20"/>
    </row>
    <row r="13" spans="1:14" x14ac:dyDescent="0.2">
      <c r="A13" s="13" t="s">
        <v>11</v>
      </c>
      <c r="B13" s="13">
        <v>1895</v>
      </c>
      <c r="C13" s="15">
        <v>11</v>
      </c>
      <c r="D13" s="13">
        <v>19</v>
      </c>
      <c r="H13" s="7"/>
      <c r="J13" s="20"/>
      <c r="K13" s="24"/>
      <c r="L13" s="24"/>
      <c r="M13" s="4"/>
      <c r="N13" s="20"/>
    </row>
    <row r="14" spans="1:14" x14ac:dyDescent="0.2">
      <c r="A14" s="13" t="s">
        <v>12</v>
      </c>
      <c r="B14" s="13">
        <v>946</v>
      </c>
      <c r="C14" s="15">
        <v>82</v>
      </c>
      <c r="D14" s="13">
        <v>9</v>
      </c>
      <c r="H14" s="7"/>
      <c r="J14" s="20"/>
      <c r="K14" s="24"/>
      <c r="L14" s="24"/>
      <c r="M14" s="4"/>
      <c r="N14" s="20"/>
    </row>
    <row r="15" spans="1:14" x14ac:dyDescent="0.2">
      <c r="A15" s="13" t="s">
        <v>13</v>
      </c>
      <c r="B15" s="13">
        <v>2004</v>
      </c>
      <c r="C15" s="15">
        <v>118</v>
      </c>
      <c r="D15" s="13">
        <v>20</v>
      </c>
      <c r="H15" s="7"/>
      <c r="J15" s="20"/>
      <c r="K15" s="24"/>
      <c r="L15" s="24"/>
      <c r="M15" s="4"/>
      <c r="N15" s="20"/>
    </row>
    <row r="16" spans="1:14" x14ac:dyDescent="0.2">
      <c r="A16" s="13" t="s">
        <v>14</v>
      </c>
      <c r="B16" s="13">
        <v>430</v>
      </c>
      <c r="C16" s="15">
        <v>15</v>
      </c>
      <c r="D16" s="13">
        <v>4</v>
      </c>
      <c r="H16" s="7"/>
      <c r="J16" s="20"/>
      <c r="K16" s="24"/>
      <c r="L16" s="24"/>
      <c r="M16" s="4"/>
      <c r="N16" s="20"/>
    </row>
    <row r="17" spans="1:14" x14ac:dyDescent="0.2">
      <c r="A17" s="13" t="s">
        <v>15</v>
      </c>
      <c r="B17" s="13">
        <v>865</v>
      </c>
      <c r="C17" s="15">
        <v>32</v>
      </c>
      <c r="D17" s="13">
        <v>9</v>
      </c>
      <c r="H17" s="7"/>
      <c r="J17" s="20"/>
      <c r="K17" s="24"/>
      <c r="L17" s="24"/>
      <c r="M17" s="4"/>
      <c r="N17" s="20"/>
    </row>
    <row r="18" spans="1:14" x14ac:dyDescent="0.2">
      <c r="A18" s="13" t="s">
        <v>16</v>
      </c>
      <c r="B18" s="13">
        <v>129</v>
      </c>
      <c r="C18" s="15">
        <v>12</v>
      </c>
      <c r="D18" s="13">
        <v>1</v>
      </c>
      <c r="H18" s="7"/>
      <c r="J18" s="20"/>
      <c r="K18" s="24"/>
      <c r="L18" s="24"/>
      <c r="M18" s="4"/>
      <c r="N18" s="20"/>
    </row>
    <row r="19" spans="1:14" x14ac:dyDescent="0.2">
      <c r="A19" s="13" t="s">
        <v>17</v>
      </c>
      <c r="B19" s="13">
        <v>1272</v>
      </c>
      <c r="C19" s="15">
        <v>121</v>
      </c>
      <c r="D19" s="13">
        <v>13</v>
      </c>
      <c r="H19" s="7"/>
      <c r="J19" s="20"/>
      <c r="K19" s="24"/>
      <c r="L19" s="24"/>
      <c r="M19" s="4"/>
      <c r="N19" s="20"/>
    </row>
    <row r="20" spans="1:14" x14ac:dyDescent="0.2">
      <c r="A20" s="13" t="s">
        <v>18</v>
      </c>
      <c r="B20" s="13">
        <v>575</v>
      </c>
      <c r="C20" s="15">
        <v>25</v>
      </c>
      <c r="D20" s="13">
        <v>6</v>
      </c>
      <c r="H20" s="7"/>
      <c r="J20" s="20"/>
      <c r="K20" s="24"/>
      <c r="L20" s="24"/>
      <c r="M20" s="4"/>
      <c r="N20" s="20"/>
    </row>
    <row r="21" spans="1:14" x14ac:dyDescent="0.2">
      <c r="A21" s="13" t="s">
        <v>19</v>
      </c>
      <c r="B21" s="13">
        <v>2033</v>
      </c>
      <c r="C21" s="15">
        <v>152</v>
      </c>
      <c r="D21" s="13">
        <v>20</v>
      </c>
      <c r="H21" s="7"/>
      <c r="J21" s="20"/>
      <c r="K21" s="24"/>
      <c r="L21" s="24"/>
      <c r="M21" s="4"/>
      <c r="N21" s="20"/>
    </row>
    <row r="22" spans="1:14" x14ac:dyDescent="0.2">
      <c r="A22" s="13" t="s">
        <v>20</v>
      </c>
      <c r="B22" s="13">
        <v>424</v>
      </c>
      <c r="C22" s="15">
        <v>2</v>
      </c>
      <c r="D22" s="13">
        <v>4</v>
      </c>
      <c r="H22" s="7"/>
      <c r="J22" s="20"/>
      <c r="K22" s="24"/>
      <c r="L22" s="24"/>
      <c r="M22" s="4"/>
      <c r="N22" s="20"/>
    </row>
    <row r="23" spans="1:14" x14ac:dyDescent="0.2">
      <c r="A23" s="13" t="s">
        <v>21</v>
      </c>
      <c r="B23" s="13">
        <v>1429</v>
      </c>
      <c r="C23" s="15">
        <v>81</v>
      </c>
      <c r="D23" s="13">
        <v>14</v>
      </c>
      <c r="H23" s="7"/>
      <c r="J23" s="20"/>
      <c r="K23" s="24"/>
      <c r="L23" s="24"/>
      <c r="M23" s="4"/>
      <c r="N23" s="20"/>
    </row>
    <row r="24" spans="1:14" x14ac:dyDescent="0.2">
      <c r="A24" s="13" t="s">
        <v>22</v>
      </c>
      <c r="B24" s="13">
        <v>1038</v>
      </c>
      <c r="C24" s="15">
        <v>100</v>
      </c>
      <c r="D24" s="13">
        <v>10</v>
      </c>
      <c r="H24" s="7"/>
      <c r="J24" s="20"/>
      <c r="K24" s="24"/>
      <c r="L24" s="24"/>
      <c r="M24" s="4"/>
      <c r="N24" s="20"/>
    </row>
    <row r="25" spans="1:14" x14ac:dyDescent="0.2">
      <c r="A25" s="13" t="s">
        <v>23</v>
      </c>
      <c r="B25" s="13">
        <v>1710</v>
      </c>
      <c r="C25" s="15">
        <v>36</v>
      </c>
      <c r="D25" s="13">
        <v>17</v>
      </c>
      <c r="H25" s="7"/>
      <c r="J25" s="20"/>
      <c r="K25" s="24"/>
      <c r="L25" s="24"/>
      <c r="M25" s="4"/>
      <c r="N25" s="20"/>
    </row>
    <row r="26" spans="1:14" x14ac:dyDescent="0.2">
      <c r="A26" s="16" t="s">
        <v>24</v>
      </c>
      <c r="B26" s="16">
        <v>977</v>
      </c>
      <c r="C26" s="17">
        <v>63</v>
      </c>
      <c r="D26" s="16">
        <v>10</v>
      </c>
      <c r="H26" s="7"/>
      <c r="J26" s="20"/>
      <c r="K26" s="24"/>
      <c r="L26" s="24"/>
      <c r="M26" s="4"/>
      <c r="N26" s="20"/>
    </row>
    <row r="28" spans="1:14" x14ac:dyDescent="0.2">
      <c r="A28" s="46" t="s">
        <v>41</v>
      </c>
      <c r="B28" s="47"/>
      <c r="C28" s="47"/>
      <c r="D28" s="47"/>
      <c r="E28" s="22"/>
    </row>
    <row r="29" spans="1:14" x14ac:dyDescent="0.2">
      <c r="A29" t="s">
        <v>25</v>
      </c>
      <c r="B29" s="3"/>
      <c r="C29" s="5"/>
      <c r="D29" s="2"/>
      <c r="E29" s="3"/>
      <c r="F29" t="s">
        <v>44</v>
      </c>
      <c r="H29" t="e">
        <f>SLOPE(H5:H26,G5:G26)</f>
        <v>#DIV/0!</v>
      </c>
      <c r="K29" t="s">
        <v>48</v>
      </c>
      <c r="L29" t="e">
        <f>SLOPE(L5:L26,K5:K26)</f>
        <v>#DIV/0!</v>
      </c>
    </row>
    <row r="30" spans="1:14" x14ac:dyDescent="0.2">
      <c r="A30" t="s">
        <v>26</v>
      </c>
      <c r="B30" s="3"/>
      <c r="C30" s="5"/>
      <c r="D30" s="2"/>
      <c r="E30" s="3"/>
      <c r="F30" t="s">
        <v>45</v>
      </c>
      <c r="H30" t="e">
        <f>INTERCEPT(H5:H26,G5:G26)</f>
        <v>#DIV/0!</v>
      </c>
      <c r="K30" t="s">
        <v>47</v>
      </c>
      <c r="L30" t="e">
        <f>INTERCEPT(L5:L26,K5:K26)</f>
        <v>#DIV/0!</v>
      </c>
    </row>
    <row r="31" spans="1:14" x14ac:dyDescent="0.2">
      <c r="A31" t="s">
        <v>27</v>
      </c>
      <c r="B31" s="4"/>
      <c r="C31" s="5"/>
      <c r="D31" s="2"/>
      <c r="E31" s="3"/>
      <c r="K31" t="s">
        <v>49</v>
      </c>
      <c r="L31" t="e">
        <f>EXP(L30)</f>
        <v>#DIV/0!</v>
      </c>
    </row>
    <row r="32" spans="1:14" x14ac:dyDescent="0.2">
      <c r="A32" t="s">
        <v>28</v>
      </c>
      <c r="B32" s="4"/>
      <c r="C32" s="5"/>
      <c r="D32" s="2"/>
      <c r="E32" s="3"/>
      <c r="F32" t="s">
        <v>50</v>
      </c>
      <c r="H32" t="e">
        <f>RSQ(H5:H26,G5:G26)</f>
        <v>#DIV/0!</v>
      </c>
      <c r="K32" t="s">
        <v>50</v>
      </c>
      <c r="L32" t="e">
        <f>RSQ(L5:L26,K5:K26)</f>
        <v>#DIV/0!</v>
      </c>
    </row>
    <row r="33" spans="1:5" x14ac:dyDescent="0.2">
      <c r="A33" t="s">
        <v>29</v>
      </c>
      <c r="B33" s="4"/>
      <c r="C33" s="5"/>
      <c r="D33" s="2"/>
      <c r="E33" s="3"/>
    </row>
    <row r="34" spans="1:5" x14ac:dyDescent="0.2">
      <c r="A34" t="s">
        <v>31</v>
      </c>
      <c r="B34" s="3"/>
      <c r="C34" s="5"/>
      <c r="D34" s="2"/>
      <c r="E34" s="3"/>
    </row>
    <row r="35" spans="1:5" x14ac:dyDescent="0.2">
      <c r="A35" t="s">
        <v>30</v>
      </c>
      <c r="B35" s="3"/>
      <c r="C35" s="5"/>
      <c r="D35" s="2"/>
      <c r="E35" s="3"/>
    </row>
    <row r="36" spans="1:5" x14ac:dyDescent="0.2">
      <c r="A36" s="1" t="s">
        <v>32</v>
      </c>
      <c r="B36" s="3"/>
      <c r="C36" s="5"/>
      <c r="D36" s="2"/>
      <c r="E36" s="3"/>
    </row>
    <row r="37" spans="1:5" x14ac:dyDescent="0.2">
      <c r="A37" s="1" t="s">
        <v>33</v>
      </c>
      <c r="B37" s="3"/>
      <c r="C37" s="5"/>
      <c r="D37" s="2"/>
      <c r="E37" s="3"/>
    </row>
  </sheetData>
  <sortState xmlns:xlrd2="http://schemas.microsoft.com/office/spreadsheetml/2017/richdata2" ref="G5:H26">
    <sortCondition ref="G5:G26"/>
  </sortState>
  <mergeCells count="3">
    <mergeCell ref="I3:J3"/>
    <mergeCell ref="M3:N3"/>
    <mergeCell ref="A28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5"/>
  <sheetViews>
    <sheetView topLeftCell="A3" zoomScale="110" zoomScaleNormal="110" workbookViewId="0">
      <selection activeCell="C24" sqref="C24"/>
    </sheetView>
  </sheetViews>
  <sheetFormatPr baseColWidth="10" defaultColWidth="9.1640625" defaultRowHeight="15" x14ac:dyDescent="0.2"/>
  <sheetData>
    <row r="2" spans="1:5" x14ac:dyDescent="0.2">
      <c r="B2" s="1" t="s">
        <v>52</v>
      </c>
    </row>
    <row r="3" spans="1:5" x14ac:dyDescent="0.2">
      <c r="B3" s="1" t="s">
        <v>53</v>
      </c>
    </row>
    <row r="4" spans="1:5" x14ac:dyDescent="0.2">
      <c r="A4" s="25" t="s">
        <v>54</v>
      </c>
      <c r="B4" s="26" t="s">
        <v>51</v>
      </c>
      <c r="C4" s="25" t="s">
        <v>55</v>
      </c>
      <c r="D4" s="25" t="s">
        <v>57</v>
      </c>
      <c r="E4" s="25" t="s">
        <v>59</v>
      </c>
    </row>
    <row r="5" spans="1:5" x14ac:dyDescent="0.2">
      <c r="A5" s="10">
        <f>0</f>
        <v>0</v>
      </c>
      <c r="B5" s="10">
        <v>39</v>
      </c>
      <c r="C5" s="10">
        <f>B5</f>
        <v>39</v>
      </c>
      <c r="D5" s="4"/>
      <c r="E5" s="4"/>
    </row>
    <row r="6" spans="1:5" x14ac:dyDescent="0.2">
      <c r="A6" s="13">
        <f>1</f>
        <v>1</v>
      </c>
      <c r="B6" s="13">
        <v>37</v>
      </c>
      <c r="C6" s="13">
        <f>C5+B6</f>
        <v>76</v>
      </c>
      <c r="D6" s="4"/>
      <c r="E6" s="4"/>
    </row>
    <row r="7" spans="1:5" x14ac:dyDescent="0.2">
      <c r="A7" s="13">
        <f>A6+1</f>
        <v>2</v>
      </c>
      <c r="B7" s="13">
        <v>31</v>
      </c>
      <c r="C7" s="13">
        <f t="shared" ref="C7:C21" si="0">C6+B7</f>
        <v>107</v>
      </c>
      <c r="D7" s="4"/>
      <c r="E7" s="4"/>
    </row>
    <row r="8" spans="1:5" x14ac:dyDescent="0.2">
      <c r="A8" s="13">
        <f t="shared" ref="A8:A21" si="1">A7+1</f>
        <v>3</v>
      </c>
      <c r="B8" s="13">
        <v>30</v>
      </c>
      <c r="C8" s="13">
        <f t="shared" si="0"/>
        <v>137</v>
      </c>
      <c r="D8" s="4"/>
      <c r="E8" s="4"/>
    </row>
    <row r="9" spans="1:5" x14ac:dyDescent="0.2">
      <c r="A9" s="13">
        <f t="shared" si="1"/>
        <v>4</v>
      </c>
      <c r="B9" s="13">
        <v>27</v>
      </c>
      <c r="C9" s="13">
        <f t="shared" si="0"/>
        <v>164</v>
      </c>
      <c r="D9" s="4"/>
      <c r="E9" s="4"/>
    </row>
    <row r="10" spans="1:5" x14ac:dyDescent="0.2">
      <c r="A10" s="13">
        <f t="shared" si="1"/>
        <v>5</v>
      </c>
      <c r="B10" s="13">
        <v>23</v>
      </c>
      <c r="C10" s="13">
        <f t="shared" si="0"/>
        <v>187</v>
      </c>
      <c r="D10" s="4"/>
      <c r="E10" s="4"/>
    </row>
    <row r="11" spans="1:5" x14ac:dyDescent="0.2">
      <c r="A11" s="13">
        <f t="shared" si="1"/>
        <v>6</v>
      </c>
      <c r="B11" s="13">
        <v>20</v>
      </c>
      <c r="C11" s="13">
        <f t="shared" si="0"/>
        <v>207</v>
      </c>
      <c r="D11" s="4"/>
      <c r="E11" s="4"/>
    </row>
    <row r="12" spans="1:5" x14ac:dyDescent="0.2">
      <c r="A12" s="13">
        <f t="shared" si="1"/>
        <v>7</v>
      </c>
      <c r="B12" s="13">
        <v>18</v>
      </c>
      <c r="C12" s="13">
        <f t="shared" si="0"/>
        <v>225</v>
      </c>
      <c r="D12" s="4"/>
      <c r="E12" s="4"/>
    </row>
    <row r="13" spans="1:5" x14ac:dyDescent="0.2">
      <c r="A13" s="13">
        <f t="shared" si="1"/>
        <v>8</v>
      </c>
      <c r="B13" s="13">
        <v>18</v>
      </c>
      <c r="C13" s="13">
        <f t="shared" si="0"/>
        <v>243</v>
      </c>
      <c r="D13" s="4"/>
      <c r="E13" s="4"/>
    </row>
    <row r="14" spans="1:5" x14ac:dyDescent="0.2">
      <c r="A14" s="13">
        <f t="shared" si="1"/>
        <v>9</v>
      </c>
      <c r="B14" s="13">
        <v>14</v>
      </c>
      <c r="C14" s="13">
        <f t="shared" si="0"/>
        <v>257</v>
      </c>
      <c r="D14" s="4"/>
      <c r="E14" s="4"/>
    </row>
    <row r="15" spans="1:5" x14ac:dyDescent="0.2">
      <c r="A15" s="13">
        <f t="shared" si="1"/>
        <v>10</v>
      </c>
      <c r="B15" s="13">
        <v>13</v>
      </c>
      <c r="C15" s="13">
        <f t="shared" si="0"/>
        <v>270</v>
      </c>
      <c r="D15" s="4"/>
      <c r="E15" s="4"/>
    </row>
    <row r="16" spans="1:5" x14ac:dyDescent="0.2">
      <c r="A16" s="13">
        <f t="shared" si="1"/>
        <v>11</v>
      </c>
      <c r="B16" s="13">
        <v>11</v>
      </c>
      <c r="C16" s="13">
        <f t="shared" si="0"/>
        <v>281</v>
      </c>
      <c r="D16" s="4"/>
      <c r="E16" s="4"/>
    </row>
    <row r="17" spans="1:5" x14ac:dyDescent="0.2">
      <c r="A17" s="13">
        <f t="shared" si="1"/>
        <v>12</v>
      </c>
      <c r="B17" s="13">
        <v>12</v>
      </c>
      <c r="C17" s="13">
        <f t="shared" si="0"/>
        <v>293</v>
      </c>
      <c r="D17" s="4"/>
      <c r="E17" s="4"/>
    </row>
    <row r="18" spans="1:5" x14ac:dyDescent="0.2">
      <c r="A18" s="13">
        <f t="shared" si="1"/>
        <v>13</v>
      </c>
      <c r="B18" s="13">
        <v>9</v>
      </c>
      <c r="C18" s="13">
        <f t="shared" si="0"/>
        <v>302</v>
      </c>
      <c r="D18" s="4"/>
      <c r="E18" s="4"/>
    </row>
    <row r="19" spans="1:5" x14ac:dyDescent="0.2">
      <c r="A19" s="13">
        <f t="shared" si="1"/>
        <v>14</v>
      </c>
      <c r="B19" s="13">
        <v>9</v>
      </c>
      <c r="C19" s="13">
        <f t="shared" si="0"/>
        <v>311</v>
      </c>
      <c r="D19" s="4"/>
      <c r="E19" s="4"/>
    </row>
    <row r="20" spans="1:5" x14ac:dyDescent="0.2">
      <c r="A20" s="13">
        <f t="shared" si="1"/>
        <v>15</v>
      </c>
      <c r="B20" s="13">
        <v>9</v>
      </c>
      <c r="C20" s="13">
        <f t="shared" si="0"/>
        <v>320</v>
      </c>
      <c r="D20" s="4"/>
      <c r="E20" s="4"/>
    </row>
    <row r="21" spans="1:5" x14ac:dyDescent="0.2">
      <c r="A21" s="16">
        <f t="shared" si="1"/>
        <v>16</v>
      </c>
      <c r="B21" s="13">
        <v>8</v>
      </c>
      <c r="C21" s="16">
        <f t="shared" si="0"/>
        <v>328</v>
      </c>
      <c r="D21" s="4"/>
      <c r="E21" s="4"/>
    </row>
    <row r="22" spans="1:5" x14ac:dyDescent="0.2">
      <c r="A22" t="s">
        <v>56</v>
      </c>
      <c r="C22" s="28" t="e">
        <f>INTERCEPT(D5:D21,A5:A21)</f>
        <v>#DIV/0!</v>
      </c>
    </row>
    <row r="23" spans="1:5" x14ac:dyDescent="0.2">
      <c r="A23" t="s">
        <v>58</v>
      </c>
      <c r="C23" s="28" t="e">
        <f>SLOPE(D5:D21,A5:A21)</f>
        <v>#DIV/0!</v>
      </c>
    </row>
    <row r="24" spans="1:5" x14ac:dyDescent="0.2">
      <c r="A24" t="s">
        <v>60</v>
      </c>
      <c r="C24" t="e">
        <f>EXP(C22)</f>
        <v>#DIV/0!</v>
      </c>
    </row>
    <row r="25" spans="1:5" x14ac:dyDescent="0.2">
      <c r="A25" s="1" t="s">
        <v>53</v>
      </c>
      <c r="C25" t="e">
        <f>-C24/C23</f>
        <v>#DIV/0!</v>
      </c>
      <c r="D25" t="s">
        <v>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Productividad</vt:lpstr>
      <vt:lpstr>Prioridad</vt:lpstr>
      <vt:lpstr>Defectos</vt:lpstr>
      <vt:lpstr>Test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Colla</dc:creator>
  <cp:lastModifiedBy>Pedro Colla</cp:lastModifiedBy>
  <dcterms:created xsi:type="dcterms:W3CDTF">2013-04-03T20:16:48Z</dcterms:created>
  <dcterms:modified xsi:type="dcterms:W3CDTF">2025-06-27T17:49:40Z</dcterms:modified>
</cp:coreProperties>
</file>