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PCOLLA/Library/CloudStorage/GoogleDrive-pedro.colla@gmail.com/Mi unidad/MyGoogle/Academy/UADER/IS2/talleres/"/>
    </mc:Choice>
  </mc:AlternateContent>
  <xr:revisionPtr revIDLastSave="0" documentId="13_ncr:1_{E2E0A182-3719-724D-ACE2-773F5EEF729D}" xr6:coauthVersionLast="47" xr6:coauthVersionMax="47" xr10:uidLastSave="{00000000-0000-0000-0000-000000000000}"/>
  <bookViews>
    <workbookView xWindow="0" yWindow="500" windowWidth="28800" windowHeight="15760" activeTab="1" xr2:uid="{00000000-000D-0000-FFFF-FFFF00000000}"/>
  </bookViews>
  <sheets>
    <sheet name="CB_DATA_" sheetId="4" state="veryHidden" r:id="rId1"/>
    <sheet name="Analisis_MCSim" sheetId="1" r:id="rId2"/>
    <sheet name="XLRisk" sheetId="5" r:id="rId3"/>
    <sheet name="Risk Results 1" sheetId="7" r:id="rId4"/>
  </sheets>
  <externalReferences>
    <externalReference r:id="rId5"/>
  </externalReferences>
  <definedNames>
    <definedName name="_xlchart.v1.0" hidden="1">'Risk Results 1'!$H$4:$H$1003</definedName>
    <definedName name="_xlchart.v1.1" hidden="1">'Risk Results 1'!$I$4:$I$1003</definedName>
    <definedName name="CalcDataTables" localSheetId="2">XLRisk!$B$6</definedName>
    <definedName name="CB_05bd81ec246c4c05a4a4520a98ffec5a" localSheetId="1" hidden="1">Analisis_MCSim!$H$5</definedName>
    <definedName name="CB_1addfebf622149d59228e0d8c1c4d776" localSheetId="1" hidden="1">Analisis_MCSim!$H$6</definedName>
    <definedName name="CB_4d27d0d7108244f5ba806a3fb88d7338" localSheetId="1" hidden="1">Analisis_MCSim!$H$7</definedName>
    <definedName name="CB_7030efa9b8844a72ae62f4df8f8b60f0" localSheetId="0" hidden="1">#N/A</definedName>
    <definedName name="CB_7ab201cb5fa0477a913b60b944c06b32" localSheetId="1" hidden="1">Analisis_MCSim!$H$4</definedName>
    <definedName name="CB_a5524b724c6140478a263a9ebc047b66" localSheetId="1" hidden="1">Analisis_MCSim!$H$8</definedName>
    <definedName name="CB_aa4b1cd45bfc4e6bbacfe64ec1efd984" localSheetId="1" hidden="1">Analisis_MCSim!$H$9</definedName>
    <definedName name="CB_Block_00000000000000000000000000000000" localSheetId="1" hidden="1">"'7.0.0.0"</definedName>
    <definedName name="CB_Block_00000000000000000000000000000000" localSheetId="0" hidden="1">"'7.0.0.0"</definedName>
    <definedName name="CB_Block_00000000000000000000000000000001" localSheetId="1" hidden="1">"'637993067390486203"</definedName>
    <definedName name="CB_Block_00000000000000000000000000000001" localSheetId="0" hidden="1">"'637993067390736230"</definedName>
    <definedName name="CB_Block_00000000000000000000000000000003" localSheetId="1" hidden="1">"'11.1.4716.0"</definedName>
    <definedName name="CB_Block_00000000000000000000000000000003" localSheetId="0" hidden="1">"'11.1.4716.0"</definedName>
    <definedName name="CB_BlockExt_00000000000000000000000000000003" localSheetId="1" hidden="1">"'11.1.2.4.850"</definedName>
    <definedName name="CB_BlockExt_00000000000000000000000000000003" localSheetId="0" hidden="1">"'11.1.2.4.850"</definedName>
    <definedName name="CB_d3ed30043555445e9ea432d28d2eed39" localSheetId="0" hidden="1">#N/A</definedName>
    <definedName name="CB_d7a52cffa52b472d9e665e5e9afd18df" localSheetId="1" hidden="1">Analisis_MCSim!$H$3</definedName>
    <definedName name="CB_e73f54f488094ac18d10a64038478cde" localSheetId="0" hidden="1">#N/A</definedName>
    <definedName name="CBCR_0b320b104bd248438af8912b46594d32" localSheetId="1" hidden="1">Analisis_MCSim!$D$8</definedName>
    <definedName name="CBCR_1448d678cc8a4b2a84c48feefbd2de37" localSheetId="1" hidden="1">Analisis_MCSim!$E$3</definedName>
    <definedName name="CBCR_271c1595a4954176985bbc376c8ccbb4" localSheetId="1" hidden="1">Analisis_MCSim!$C$5</definedName>
    <definedName name="CBCR_4425b8775f344629892bed9e98cf81df" localSheetId="1" hidden="1">Analisis_MCSim!$E$4</definedName>
    <definedName name="CBCR_46eabc7543ea4b3895dc4efe6c8c238e" localSheetId="1" hidden="1">Analisis_MCSim!$C$3</definedName>
    <definedName name="CBCR_5343a4d200f34720b3af7ebd7941cae2" localSheetId="1" hidden="1">Analisis_MCSim!$D$5</definedName>
    <definedName name="CBCR_5851220169974821ac6f5eee30944c05" localSheetId="1" hidden="1">Analisis_MCSim!$E$8</definedName>
    <definedName name="CBCR_8d55a6b38a754dc382b4214b46187002" localSheetId="1" hidden="1">Analisis_MCSim!$C$4</definedName>
    <definedName name="CBCR_90ae58ca6f8e4159af2ec771dec4a67d" localSheetId="1" hidden="1">Analisis_MCSim!$E$7</definedName>
    <definedName name="CBCR_9888a152618b4c4e8843d64372e64d0d" localSheetId="1" hidden="1">Analisis_MCSim!$C$7</definedName>
    <definedName name="CBCR_a6a84058824f493a90c745816bf344e0" localSheetId="1" hidden="1">Analisis_MCSim!$D$7</definedName>
    <definedName name="CBCR_bf7c79a86c3445a0b32fa646dfd1819a" localSheetId="1" hidden="1">Analisis_MCSim!$D$4</definedName>
    <definedName name="CBCR_da832bb492464546864dc6c1ac953aea" localSheetId="1" hidden="1">Analisis_MCSim!$C$8</definedName>
    <definedName name="CBCR_e25ae44a9c024c9eb0fe4fea568693cd" localSheetId="1" hidden="1">Analisis_MCSim!$D$3</definedName>
    <definedName name="CBCR_efb0525c22194e9b90d5af360d9fe80d" localSheetId="1" hidden="1">Analisis_MCSim!$E$5</definedName>
    <definedName name="CBWorkbookPriority" localSheetId="0" hidden="1">-339084145</definedName>
    <definedName name="CBx_2cc9cd221abe4f2e94865d731824e36f" localSheetId="0" hidden="1">"'CB_DATA_'!$A$1"</definedName>
    <definedName name="CBx_ce0d91e31405410c959b8b8c5cf5bb5a" localSheetId="0" hidden="1">"'Analisis_MCSim'!$A$1"</definedName>
    <definedName name="CBx_Sheet_Guid" localSheetId="1" hidden="1">"'ce0d91e3-1405-410c-959b-8b8c5cf5bb5a"</definedName>
    <definedName name="CBx_Sheet_Guid" localSheetId="0" hidden="1">"'2cc9cd22-1abe-4f2e-9486-5d731824e36f"</definedName>
    <definedName name="CBx_SheetRef" localSheetId="1" hidden="1">CB_DATA_!$B$14</definedName>
    <definedName name="CBx_SheetRef" localSheetId="0" hidden="1">CB_DATA_!$A$14</definedName>
    <definedName name="CBx_StorageType" localSheetId="1" hidden="1">2</definedName>
    <definedName name="CBx_StorageType" localSheetId="0" hidden="1">2</definedName>
    <definedName name="Correlations" localSheetId="3">'Risk Results 1'!$K$70</definedName>
    <definedName name="InputResults" localSheetId="3">'Risk Results 1'!$C$4</definedName>
    <definedName name="Iterations" localSheetId="2">XLRisk!$B$4</definedName>
    <definedName name="LatinHypercube" localSheetId="2">XLRisk!$B$5</definedName>
    <definedName name="MacroAfter" localSheetId="2">XLRisk!$B$11</definedName>
    <definedName name="MacroBefore" localSheetId="2">XLRisk!$B$10</definedName>
    <definedName name="OutCumDist" localSheetId="3">'Risk Results 1'!$O$3</definedName>
    <definedName name="OutDist" localSheetId="3">'Risk Results 1'!$Z$3</definedName>
    <definedName name="OutputResults" localSheetId="3">'Risk Results 1'!$H$4</definedName>
    <definedName name="Percentiles" localSheetId="3">'Risk Results 1'!$K$22:$M$62</definedName>
    <definedName name="PercentRank" localSheetId="3">'Risk Results 1'!$K$64</definedName>
    <definedName name="RiskInputs" localSheetId="2">XLRisk!$D$3</definedName>
    <definedName name="RiskOutputs" localSheetId="2">XLRisk!$G$3</definedName>
    <definedName name="ScreenUpdate" localSheetId="2">XLRisk!$B$3</definedName>
    <definedName name="Seed" localSheetId="2">XLRisk!$B$2</definedName>
    <definedName name="SimStats" localSheetId="3">'Risk Results 1'!$K$4</definedName>
    <definedName name="Tornado" localSheetId="3">'Risk Results 1'!$AK$3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K5" i="7" l="1"/>
  <c r="AL4" i="7"/>
  <c r="AK6" i="7" s="1"/>
  <c r="M77" i="7"/>
  <c r="M75" i="7"/>
  <c r="M74" i="7"/>
  <c r="M73" i="7"/>
  <c r="L75" i="7"/>
  <c r="L74" i="7"/>
  <c r="L73" i="7"/>
  <c r="M68" i="7"/>
  <c r="L68" i="7"/>
  <c r="L24" i="7"/>
  <c r="M24" i="7"/>
  <c r="M62" i="7"/>
  <c r="L62" i="7"/>
  <c r="M61" i="7"/>
  <c r="L61" i="7"/>
  <c r="M60" i="7"/>
  <c r="L60" i="7"/>
  <c r="M59" i="7"/>
  <c r="L59" i="7"/>
  <c r="M58" i="7"/>
  <c r="L58" i="7"/>
  <c r="M57" i="7"/>
  <c r="L57" i="7"/>
  <c r="M56" i="7"/>
  <c r="L56" i="7"/>
  <c r="M55" i="7"/>
  <c r="L55" i="7"/>
  <c r="M54" i="7"/>
  <c r="L54" i="7"/>
  <c r="M53" i="7"/>
  <c r="L53" i="7"/>
  <c r="M52" i="7"/>
  <c r="L52" i="7"/>
  <c r="M51" i="7"/>
  <c r="L51" i="7"/>
  <c r="M50" i="7"/>
  <c r="L50" i="7"/>
  <c r="M49" i="7"/>
  <c r="L49" i="7"/>
  <c r="M48" i="7"/>
  <c r="L48" i="7"/>
  <c r="M47" i="7"/>
  <c r="L47" i="7"/>
  <c r="M46" i="7"/>
  <c r="L46" i="7"/>
  <c r="M45" i="7"/>
  <c r="L45" i="7"/>
  <c r="M44" i="7"/>
  <c r="L44" i="7"/>
  <c r="M43" i="7"/>
  <c r="L43" i="7"/>
  <c r="M42" i="7"/>
  <c r="L42" i="7"/>
  <c r="M41" i="7"/>
  <c r="L41" i="7"/>
  <c r="M40" i="7"/>
  <c r="L40" i="7"/>
  <c r="M39" i="7"/>
  <c r="L39" i="7"/>
  <c r="M38" i="7"/>
  <c r="L38" i="7"/>
  <c r="M37" i="7"/>
  <c r="L37" i="7"/>
  <c r="M36" i="7"/>
  <c r="L36" i="7"/>
  <c r="M35" i="7"/>
  <c r="L35" i="7"/>
  <c r="M34" i="7"/>
  <c r="L34" i="7"/>
  <c r="M33" i="7"/>
  <c r="L33" i="7"/>
  <c r="M32" i="7"/>
  <c r="L32" i="7"/>
  <c r="M31" i="7"/>
  <c r="L31" i="7"/>
  <c r="M30" i="7"/>
  <c r="L30" i="7"/>
  <c r="M29" i="7"/>
  <c r="L29" i="7"/>
  <c r="M28" i="7"/>
  <c r="L28" i="7"/>
  <c r="M27" i="7"/>
  <c r="L27" i="7"/>
  <c r="M26" i="7"/>
  <c r="L26" i="7"/>
  <c r="M25" i="7"/>
  <c r="L25" i="7"/>
  <c r="M23" i="7"/>
  <c r="L23" i="7"/>
  <c r="M22" i="7"/>
  <c r="L22" i="7"/>
  <c r="M4" i="7"/>
  <c r="M5" i="7"/>
  <c r="M6" i="7"/>
  <c r="M7" i="7"/>
  <c r="M8" i="7"/>
  <c r="M9" i="7"/>
  <c r="M10" i="7"/>
  <c r="M11" i="7"/>
  <c r="M12" i="7"/>
  <c r="M13" i="7" s="1"/>
  <c r="M14" i="7"/>
  <c r="M17" i="7" s="1"/>
  <c r="M15" i="7"/>
  <c r="L15" i="7" a="1"/>
  <c r="L15" i="7" s="1"/>
  <c r="L14" i="7"/>
  <c r="L17" i="7" s="1"/>
  <c r="L12" i="7"/>
  <c r="L11" i="7"/>
  <c r="L10" i="7"/>
  <c r="L9" i="7"/>
  <c r="L8" i="7"/>
  <c r="L7" i="7"/>
  <c r="L6" i="7"/>
  <c r="L5" i="7"/>
  <c r="L4" i="7"/>
  <c r="B11" i="4"/>
  <c r="A11" i="4"/>
  <c r="P2" i="4"/>
  <c r="AV5" i="7" a="1"/>
  <c r="G5" i="5"/>
  <c r="G4" i="5"/>
  <c r="AV6" i="7" l="1"/>
  <c r="AW7" i="7"/>
  <c r="AX8" i="7"/>
  <c r="AX5" i="7"/>
  <c r="AV7" i="7"/>
  <c r="AW8" i="7"/>
  <c r="AX9" i="7"/>
  <c r="AV5" i="7"/>
  <c r="AW6" i="7"/>
  <c r="AX7" i="7"/>
  <c r="AV9" i="7"/>
  <c r="AW5" i="7"/>
  <c r="AX6" i="7"/>
  <c r="AV8" i="7"/>
  <c r="AW9" i="7"/>
  <c r="AV2" i="7"/>
  <c r="L16" i="7"/>
  <c r="L13" i="7"/>
  <c r="M16" i="7"/>
  <c r="E8" i="1"/>
  <c r="C8" i="1"/>
  <c r="E7" i="1"/>
  <c r="C7" i="1"/>
  <c r="D8" i="1"/>
  <c r="F8" i="1" s="1"/>
  <c r="D7" i="1"/>
  <c r="F7" i="1" s="1"/>
  <c r="E3" i="1"/>
  <c r="D3" i="1"/>
  <c r="F3" i="1" s="1"/>
  <c r="C3" i="1"/>
  <c r="E5" i="1"/>
  <c r="D5" i="1"/>
  <c r="F5" i="1" s="1"/>
  <c r="C5" i="1"/>
  <c r="E4" i="1"/>
  <c r="D4" i="1"/>
  <c r="F4" i="1" s="1"/>
  <c r="C4" i="1"/>
  <c r="H5" i="1"/>
  <c r="H7" i="1"/>
  <c r="H3" i="1"/>
  <c r="H8" i="1"/>
  <c r="H4" i="1"/>
  <c r="G8" i="1" l="1"/>
  <c r="G5" i="1"/>
  <c r="G4" i="1"/>
  <c r="G3" i="1"/>
  <c r="F6" i="1"/>
  <c r="F9" i="1" s="1"/>
  <c r="G7" i="1"/>
  <c r="G6" i="1" l="1"/>
  <c r="G9" i="1" s="1"/>
  <c r="H6" i="1"/>
  <c r="H9" i="1" s="1"/>
</calcChain>
</file>

<file path=xl/sharedStrings.xml><?xml version="1.0" encoding="utf-8"?>
<sst xmlns="http://schemas.openxmlformats.org/spreadsheetml/2006/main" count="153" uniqueCount="105">
  <si>
    <t>Min</t>
  </si>
  <si>
    <t>Med</t>
  </si>
  <si>
    <t>Max</t>
  </si>
  <si>
    <t>UM</t>
  </si>
  <si>
    <t>PF</t>
  </si>
  <si>
    <t>Hrs/PF</t>
  </si>
  <si>
    <t>S/D</t>
  </si>
  <si>
    <t>Valor</t>
  </si>
  <si>
    <t>[Hrs]</t>
  </si>
  <si>
    <t>[Dias/Hrs]</t>
  </si>
  <si>
    <t>Meses</t>
  </si>
  <si>
    <t>Factor Estimado</t>
  </si>
  <si>
    <t>MCSim</t>
  </si>
  <si>
    <t>Indice de Aprendizaje (α)</t>
  </si>
  <si>
    <t>Factor de Escala (β)</t>
  </si>
  <si>
    <r>
      <t>Productividad (</t>
    </r>
    <r>
      <rPr>
        <sz val="10"/>
        <rFont val="HPFutura Book"/>
        <family val="3"/>
      </rPr>
      <t>π</t>
    </r>
    <r>
      <rPr>
        <sz val="10"/>
        <rFont val="Arial"/>
        <family val="2"/>
      </rPr>
      <t>)</t>
    </r>
  </si>
  <si>
    <t>Tamaño (S)</t>
  </si>
  <si>
    <t>Eficiencia Calendario (K)</t>
  </si>
  <si>
    <r>
      <t>Tiempo Calendario (t</t>
    </r>
    <r>
      <rPr>
        <b/>
        <vertAlign val="subscript"/>
        <sz val="10"/>
        <color indexed="9"/>
        <rFont val="Arial"/>
        <family val="2"/>
      </rPr>
      <t>d</t>
    </r>
    <r>
      <rPr>
        <b/>
        <sz val="10"/>
        <color indexed="9"/>
        <rFont val="Arial"/>
        <family val="2"/>
      </rPr>
      <t>)</t>
    </r>
  </si>
  <si>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</si>
  <si>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</si>
  <si>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</si>
  <si>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</si>
  <si>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</si>
  <si>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</si>
  <si>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</si>
  <si>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</si>
  <si>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</si>
  <si>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</si>
  <si>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</si>
  <si>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</si>
  <si>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2cc9cd22-1abe-4f2e-9486-5d731824e36f</t>
  </si>
  <si>
    <t>CB_Block_0</t>
  </si>
  <si>
    <t>Decisioneering:7.0.0.0</t>
  </si>
  <si>
    <t>CB_Block_7.0.0.0:1</t>
  </si>
  <si>
    <t>ce0d91e3-1405-410c-959b-8b8c5cf5bb5a</t>
  </si>
  <si>
    <t>㜸〱敤㕣㕢㙣ㅣ搵ㄹ摥ㄹ敦慣㜷搶㜶㙣攲㠴㄰慥收㝥㜱戴挴㈱攱㔲㥡〶㕦㜲㠳㕣㑣散㠴㈲㑡㤷昱敥ㄹ㝢㤲㥤㔹㘷㘶搶㠹㈹㉤愱㔰㈸愵ㄷ㐱ㅦ㕡㈸㙤ㄱ慡㔰晢搰㑡戴ㄲ㠲㤶㍥㔴慤搴ち㐱搵〷㔴愹て㤵㈸慡摡㠷㔶㔵愴扥昰㠰㐴扦敦捣捣敥散慥㜷㙣ㄶ㘸㑤攵㐹昶捦㤹㜳㍦攷扦㥥晦㍦㤳㤴㤲㑡愵摥挳挳㝦昹愴㤹戸㜰㙡搱昳㠵㥤ㅦ慦㤴换愲攸㕢ㄵ挷换㡦扡慥戱㜸挰昲晣㉥㔴挸ㄴ㉣㤴㝢㕡挱戳敥ㄷ搹挲㠲㜰㍤㔴搲㔲愹㙣㔶㔷㔱捥㑥昸ㅢ㠸㕥㜴戶敡㑤〳㑣㡦㡦ㅤ㥥㌹㡥㕥愷晣㡡㉢戶っㅤぢ摡敥ㅣㄹ挹㡦攴户摦㌴㜲㘳㝥敢㤶愱昱㙡搹慦扡㘲愷㈳慡扥㙢㤴户っ㑤㔶㘷捡㔶昱づ戱㌸㕤㌹㈱㥣㥤㘲㘶敢つ㌳挶昶㥢㐷戶敦搸㘱摥㜲换捤扤ㄸ㍡㜵㘸㝣㙣搲ㄵ愶昷㈱昵愹㜱捡摢㈷㐴搱攲摡㠴㜰㉤㘷㌶㍦㍥㠶扦戱昹攳敤愶晣搴㥣㄰㍥㠷ㄶ慥㜰㡡挲搳搱戰挷ㅥ昵扣慡㍤捦捤搳敤㍤㔸㙡搱昰㝣捤ㅥㄷ攵戲㙥㐷扤㘶敤挳搸扢戲戱搸㙢㑦〹挷戳㝣㙢挱昲ㄷ㌳昶㌴㍡㉡昵搹㐷㍤㜱挴㜰㘶挵㈱挳ㄶ㥡扤户㙡㤵搲挱㤳敡扡㍡敡㈲㍥㌱戹晣晣愸㘷㡦捦ㄹ慥㥣㤱挷㡤㐹愸扢挷㉤㌶搶扤扣㝤扦㥣扡ㅣ㠱㝤㕥搹扥ㅥ㑡㡥ㄹ㙥慤收㜰晢㥡攱攲ㅢ㘷㜰㝤晢晡戱㍤㙡㙣㜳㙤晢㌶㜲㉢ㅢ㙢㉢㍤㈱㝤换ㅤ挵㘲昴っ㐱㌷㐱㤶㠰〸搴㜳〴㍤〴扤〰㑡晡摦攰㤲㜸㐳ㄶ愹〵㐳㉤捣愸㠵愲㕡㈸愹〵愱ㄶ㑣戵㌰慢ㄶ收搴㠲愵ㄶ㡥慢㠵ㄳ愸ㄳ㍤搹敥㙥㌵㝣扥扥㌱㝦扡昴挴搰攸㡦㥦㥦㍥敦攸愹搷ㅥ敥㕤㠷㑡㜷㠶㤳㥡㜰㡤㔳㈰戵㍡ㄵ㙦换㙦攵㥦攵戹〲㑣㘱敥㌰㙦㌲㐷㐶㑡㍢戶ㅡ㌷ㄸㅡ㤷㤵㠰晣〶㐲ㄹ㐰摤㕥昳㉥换㈹㔵㑥㐹摣㕤㌸㘶㜸愲扥㜱挳㘱搹㔸愵敡㤴扣ぢ㤶㉥㥣昲つ㕦㥣摦㕣㔶敦愴愵搹ㄴ搸㑡㜸㜲扣㡢㥢㥢ㅤ㌳捡㔵㌱㝡摡ち㡡㉦㙡㉡戶㈷摤捡㑣晢搲㍤慥㌸㔹㉢㙤㤹搱㈸㠴摡㠲散扢㘵㤵㐱㔱㌰慦愱昱戹㡡㈷ㅣ㌹扤㘱㝢搲㉡㥥㄰敥㤴愰㐸ㄴ㈵戹搴㡤㉣ち戹㝥昸戰㠳㠵㠲㕢㑢㤷挵㜳捤摤愷㝤㌰戳㈸㘱扥昳挲昵ㄷ愷㡤㤹戲㌸户愱㑡㌰㈶ち㌶㌷㘴敦愹ㄴ慢摥㜸挵昱摤㑡戹戱㘴戴戴㘰㐰搲㤴づ㔶㑡㈲㥤㑥㐹愱〰㠱摢搵愵㈸愹敢摡昳㠲㐴㐴っ挵㘴攴昳ㅡ挹㉥㝦〴慢挳㉡捡㠲㌴愹㕥戱㑣㘷㥣慦㤴㌱〹ㅣㄸ㕢ㄳ昵〷〷扤㘶㤹㙥㙢㤸晢㘸㉢慢敡㘰戸晡摤ぢ挲昱昷ㄹ㑥愹㉣摣㐴敤愷㜰㐶㝡㍦㠰㜶ㄶ〲愱敤敥㔱搵㈹愷㤵㐵敤㤴㔵昲攷㌲㜳挲㥡㥤昳㤱〷つ㤹捤㜲㙢㕢ㅥ晤ㅣ㘴改敢〹〶〱㜲戹㔴㘶〳㉢㘵㜲㜸㔲ㅡ愵㔳〲㉦㌷〸㜲戶㙢攰攵㕥㜳㡦㔵昶㐵㈰㤴晢㑤㘰㈴搰㙡ㄲ㝤㝤㈴㔱搷㈸〶ち㘳㠳㌹づ㉡㌵㉣挷㕦慣昳㙤ぢ㤷〴㐴戴㈶ぢ㔶㥤㉣愰㈸㘸㤴〷〹扣〶愲㘹㤲〶挹㤵㘳㐴㐴㌶㐸搰散攸戹㤱挸㔸㍦㐱㐶愰㝥㥣〸㔹㝢㙢㝢ㄹ㐱㘲㙦㈵㔲㌶㙡换㡦㙢搲㙣㈹㕢㍥㤰㘶ㅢ戱㜱晡戹〴㥢〸捥㈳搸っ愰晣つㄲ㡥㔲づ改挶㐷扦〰敦晡㠵〴ㄷ〱㐰㍥改㤴㌹愱愸愲つ戵ㄲ㍢㤲昵晡㘰㈷㑢愳㌸㄰㐵戴㡣㙢㜶㘶㥦㉤ㄱㅤ㕡㥤慢㐳搷愶愵㡥扤慡㍤㙤挶㤷㐳㡡㑣愸ㅡ㕦敢㌲㔵攳ㅢ挱慡ㅤ敡慤㑢搰㔴ㅦ㈲戸ㄴ㈰㔰㉣㌴㜶㔷㘶捤搳㥣晣㔸㤸㐴㠱㈱搴愱㜲て㠹㤸收㝦㠲㠰㙢㌹扡慣搹捦㌴〵㠷捤㡦扤晤扣愵㍤㙦㠷㐸㙦搲㤹㙢㍡㠷扥愲昷㘹㐱㕦〶昶㔲晥摣㔶扦㕣㠱㘲晤㑡㠲慢〰㥡昴ぢ㑦摥敦搷㑢㈰㑤㘲㍢㠶戹昵昴戸㐸ぢ㜷㝡㜱㕥㐸敤搳㙢㑥ㅢ敥慣昰攱扤搸㍦〱㍢戸攲扡愲㡣〳㙤㐹㘶昰散戲愹㌱搳摢攳㔶㙣收慦搹挷摥挷㐲㌱愴搳㙡㔷慡挹㍥㑥戰㌳㘳晥愶ㄸ攵㔰晦摥搰㕥㐸挴ㅡ㌵㤲ㄷ摢㈵㥦㉤搷㈴㐹〷㤲攴ㅡ㙣慢㝥㉤〰愴㠴昲挷戶ㄲ㘵㤸搵戶挸㙡㡤搶㉡扤㝢〹㈷㤳㈶晦㘱㡢ㅣ改〹㥣戵㘳昰ㅤ㜸㝤昶㤴㘵搷㠴㐵㡦㍤㈹摣㈲晣ち㔶㔹攴〲㤷㉣㐵捤㥡慣昸㤸挸㡡慥慥㤶戳㜴㠲㙦㑤搲㐹㤳㤴㐸攴昶挴挲㠴㜳㜸㥤愸攸㠲愴㔰㐹㜰ぢ搵㈴㄰㈹㡦㜵搷㐴㑣〷㈲㈶㡦㡤搳慦㈷搸㑡㌰〲愰晤ㅥ㤲㘶愵ㅢ捦㔰㔸昷〲摤搹㠵㐲㉡㑢㌴㐸昷攰ㅢ㙤㠵搵㜶づ戳㠳攰㐶㠰㈶昳㠷捥挷〴㐲㤴㈸㡦ㄱ㈲慤㈵摤㍣㘶㠹㔳愴㠱㜵㈶㠲㑡攳㔵捦慦搸㡣㉡昵㤹ㄳ㤵㐳ㄵ㝦挲昲收ㄱ㠵ㅡ㌴挳挴㕤㜳挲〱㜵戹戰㝤㥡昲㉡昳昳愲愴㥢㔳㤵㉡㐴摢晥㠹搵㜰㈸挷晡㘰㑢捡㜳戹慡攰改散㙣㡣㉥ㄴ㜹㈲㠶慦㤵㥥搸ㄵ㜹扥㜹攸敢慦敦攸戴攵㤷㐵㡦ㄹ㌰ㅤ搳㔹ㄳ扢㠸愸㐱愹摢㥣㥥㜳㠵㤸攸㌳昷扡㔶愹㙣㌹㠲挸㠰㡤挹㐰摤〱㌱㡢〸挱㘴㠵昱扦㡡搳㘷㑥扢㠶攳捤ㅢっ㈶㉥慥㙦㜸㤳㈱ㄱ捤ㅣ戳ㅣて挳㐸㉣㌲摤㙦㑥捤㔵㑥㈱㕡㕢戵㥤扤挶扣户㉡戰㐲愲てㅥ㠹ㅡ㐵㔵㔴㔵挹慡搹㑥昱挳〳㜹㉡戵つ扦㌴㠱挴㔵㑡愳扦㍣㐱㝢搳慥て攳㌳戴搳㌹愷㕥㐴㡥㙡㤹㕤㠹㔲㤸㥣慡摦捣㌶户〰摣扥昷攸晥㝡㔴敥〳挵慢㌵㝡昸ㄳ㘴扣㈴㡢㕡㄰㠴晥戹㜵〱愹㌰㡦㤴〳づ〴挶昹搶㑣㝥㌹㔳搶㈱昵慤慢㈷昷㈰㡡搴㙢ㅥ㌰㘶㐴ㄹ戱㘸摢昰搷〵㉦㌴㘳㙤愳散㠵㘵攳ㄵ摢㌶㐸㕡㈴换愹愲㐱ちㅥ慤晡㤵㠳㤶愳㥢〰㤲晥挲㉣攳㌴戲㡣搳㌲慢搷㍣挲戰愰㑣戳慦捡慣攱㕡晥㥣㙤ㄵ戳㝣㘱攸㙥㔵搰㈴㤸㥣㤲㌷㝡㈲㤹㌱搴㘴捤ㅦ㠵挹收攵㠱敥㍣攴㈸户㡥攸〷攵慡㑡〶㝦㤴づㅤ㑢㄰㌰搲㑢慡摦㡡摥㌴㜹㌳〲㈲㐷㍥㘷愳晢ㄷ㘷ㅦ㐴㑥攰㤷㈳搶ㄳ㐸〴ㅥ挱㤸㤰愷㝢㍢㘳ㅥ㜵㉣ㅦ搸㈳挶昶㔸晥㠴〷㤴〳㈰㈹㡦户攷㑢慣挶ㅡつ搷戴挲㈵慤㐵つ㙡攲攲搶昲戸摥戸㘲㠹攲㐰愳挴ㄴ挹㜲㤵愴㘶㔹㘲㡥慢㐹搵㈸㔲㜱㐷摡㐶㐹㜲㥢搶昷㥤㔲攴〳㈸㈶㐹㌳㈹㝤愷㈴ㄴ〴㜹㐹ㅤ搰㔱昴搷㈷㤳㐷㉣㕡㐳ㅢ㈰㐷㍤ㄵ攴昵㠵攱挰晤戸㜲㔲ㄲ戹昰つ晣扤㉥㑣ㅥ慥晡つ㈵挶改挱戰㘴戴㕣㍥散挰㑡㈸ㅡ㙥㘹㤵戰㌴搶ㄶ㘸ㄸ挹㥤㥤㙡晦㘰㝢㘳㡣ㄸ戲㈱㐳㈲〹㝥㘰戰㈱㤸㉢ㄶ㑤愵㜵搶挷慤慥㘵㘷昹㜶㔰ㄸ㡥挴挰㤴㕦㥡㄰ぢ搲っ慢㕢昲㠳戲㐱敤戴㈸攵愸㙥㡥捥㜸㔰改㍥攵㜸㤸㤲っ慥㥢㐷攸㤶挲〵〶㠸摤㌰㌵㔹昴ㄱ搶慤㜵挰㤳挱敡挱づ㜶㈴〸㥢搰㍡愳〴捤㈴㄰㙥攳㈲挸㍢ㅤ㘲ㄴ㠲搴㤴捦扦㜶㈹捦㍣捤攷㐷扢㔲㔱㈲㘴㈲㠶扡ㄲ慣〷㈰㌷ㅥ㤵㈴ㄷつ㐶挱昲㐰戲㐹愱搵ㅢ攵搱挴攸愳挹攷晡戸挱挳㌸㔶㍦搹愶㡣㍢㙥扥〵㙤㕡㕥㕣㘷敥㜷㡡攵㙡㐹㐸㔵ㅣ挹㙡愹㤱㔷〵扥攴昵扦㠰㥢ㄲ昶㈵摣㤴晤㌸㑡㜱挹㐴㔲攷㜶户晥㈹㌴㤷㐲づ㝤〴戲㡤挱挷〴户㥣っ㠶戵摣㔱愰㝤戸扥㝥㜹㐱㕥㥣㠳㐸㙢挹愲㉣㍢㠰扢㜸戵〸戲攴戶㔸戵〳㤵〳ㄵ摡散戱慣㝤㔶㤰戵㉡㜰㠴㜵〶〲㉦㤳㠱㌱搲㈱㜷戰㤳搴搹㌰戲㝢昶㐱昹㥡㍡扢㉢㌴㍥ㄴ挶㜷㜹ち㑡㘱㔷挱㐸㌴戸搵扡搵慤㌰昲㑢换㕢扦つ㐰㘱〸㤸〶㉤㙡〶〶捥ㄸ搲换ㅢ㌸っ㐶㈶㐴㐷攳㠱㔴挶㈸〷攱戰〷搲挰㑤㍣㐸㑦㔷愰㠴晣つ昲㔲㔸㜴㉦㜱搸挶ㄱ愸攲㥥摢㤴㌹㘹昸戸晡攲㙣㙥捡ㅥ㉤㤵㘸敥挲㍦户㉡戰㡡㙢ㅢ㠱㌹扡愱改㐲㤶㕣ㄳ敤扢换㥢ち挲㡢㠲摢㈶昲晢っ扦㌸㌷攵㉦〶㤷戶㍡㈵〹敤㤷昰㐷㉣㌹㍡㙤收戴挳㑢愸ぢ摣晢摣〹愷㜲捡㤱昳搲㍣摥昸愳ㄵ慢㜷㜷㜳㤲戹搴㝢昸㈳ㅦ㌵愵扤㡡ㅥ㔷㌲㙤㜶㔰㜷㤰戰ㅦ昹〴搲㘰〸改〴㍡㠱敤㕥扢㌱㐰㍡搹搰㐴㈷㔲㄰慣ㄱ㡡㌳晢愱ㄱ㡡昲ぢ愰㤵挴ㄲㅣ挹戱攷㉦㠰昵㤵㥦㈳㠷〸挷㝢㈸㐶戴㑢㤱㑡㐰㥤ㄴ攴攱昵づ㕥〶昹晦挱㔲挴捤㑢戲搳㝦㠱㤹㤵㔷㥡㔱㜴㌱㔱昴㜲㉢㡡ㄸ㠸㝤㕦㈱㙦捥㝥敤愸昹㤱㕦敢晤ㅦㅥ㌵㙦〷㠶昹㐸㙢っ㐱㌵〶攳㙢挶㐰㔷㡢㌱㜰㈵㡡愵㌱㜰〷摢㌰㕥ㅦㄸ〳愱户攳㈰㌲㤶㌷〶ㄸ挵㑢㌰昹㘲㐱搵㤸〳㠳㘷慤㜳㙤㝡挲昶攱㝡慤昰㄰戹㠷㝡昲挶攱㝢摡搴㥡㍤㘹戸㠶扤㔹收敦㜵〵搴㤶㍢㡤晢摡戲〹㕢㥣扦㘴㠹㙣戴㠴㔷㈲昲愷慦㜹㑥㔶㜶㑢ㅤ㤸ち㥥挰㔱慦㘴㤵捣〷昰㠹㈸㍣㈱愴㍥户攱㈷㝢晦㜲晦㈳扢㜸㉦㉤愴㔵㡤㠱攰㑥㠲昳戴ㅣ㄰扥㡤㕤〹搹挸捦㙦づ攲㐳㈴㙢扥㉣挶っ㔷摡㍢㥥㙥㐷挹㠰昰㘲㠴ㄹ㄰摦㙡㌰㈶㜱挳㈱㌰㈶昳㑤㡥㑤昹昹㤲㜴〶收㘳ㄳ㤷摥扢㈸㐰愸戴㔵㔹ㅤ摡㤵摡㑦愱㜴摥攷㐴ㅡ敤㐱㥥㉦昹㈸捡㡢捤㕡㙤〷戵㥡㌴ㄳ㤵㘱搴㠸愴ㄴ㈲つ愴㤰昸㤱㠵愱㝦㈹愵㈶㤱搰昲〰〹㌱戴收㘰㉥㑦晥㙢㐲㐰搴慥昷㜵昸愹ち㜶ㄱ㔸㡣扣敥㥤㥥㕤㘹㜵㐶慡㠹㐱㔹㜹晡戸ㄳ〹㜹㑣㘱〶愳戴㌲昷〸ㄲ搱愳㡤㈰戵㘲挷ㄳ〷改戳㠳㄰㕢挰搸㥡㑤慦㕡捥摥敤㔴㜱挷〳㝡㈶㈳ㄵ㠶戳㥥搹㌸㝡捡㘸㕣㔰㌵ㄷ㘴ㄱ昶〷挹㕡愳㥥戰〸㍡换搹㡣昳㈷挲㝣晣ㅥ㠸攵挳昵慥㌷㌶㤷㔰挷㌹摤㔸㈰㝦戰扦㉥㑥㘰㙣㡣㑡㡥㠱㠴㕤㔱慤㙣㜰〹㝣ち㑤愴㍤慦攸昵㈴挷㔲ㄴ㐶愳㈳捥敡㔲㕢昴㍦攳搴㤲戳愶㔹㥢〱敢〶晤㝦っㄹ换敡㝦㠵㔱㌶㠹戲扢挲〴㕦㌴㐶㑡㤶つ捥㜰㐷攰挳㐶㤸㐶ㅥ㠱㜵㤹㘴㜰㍢㐸㑤攱ㄳ搵愰㔸㑡㜰㜸戸搲捤㤷㈰㙡㙤㘹摢昶戴ㄵ㠰㡣〲㘹㍦㠴〸㙡摢㥥㤳㙥㍤挷㘶敥㐶昶㠶㠳㔶搱慤㜸ㄵ搳ㅦ㥡㐲㜸㜷㠸㕦㤸㤹戰㜹㐶㤵ㄷ㥡㠵摡攵搸㠹摥㝢搰收搰㘱〸散㐳挲晦戰愲㡥㡣㈱慣㉣㘶挱慦㡤〶㘲㠱㈴㙡〷敦ㅣ昳捥慡㔱挶〷慡㠷攱搵昴㤹戵㉡㤴㕤攰㕢㙥扥㡢挱慤挳㙤慣㍢攰昹ㄱ攵㍣挲㘰㜲〹昷摣换㝤㙤摥㠳挶扡攱摡㍣搶散捣扢㤶搳㝥〰㥣慥㙣㤴㐶㤲攱㤸晣敥㌸愷摦㑢㠸㌸て扤愳㉢㜷挵戲户㐱搰㜹昸搹㌶㕤㕥挳㘵㌸捡㔶㄰攷晥㉣㥡㉡户ㄱ攰愷ㄷ挲〴㕦ㄴ晡昳㙥㘵攲㌹㉣㡢っ㠰㜴㉡㘳〰戴愷敡敦㉤㐵搵ち㡦ㄶ愴挲㥣昲㕤㤴㜳㤷㠲搵㤶㤸㠷愳㠶㍣㐲㈰慤ぢ㠰攸㔱㜸㠴㤰攳㍦㠳〶戵昱㘷㤱摢㝥晣㙦㉦㌹㍥㤵扦㕣㕦扣晦㠱㐸㜹攸挷㔱慣㥦㈰㈸ㄳ搸〰〳㤱づ改愷㔸愴慣挹〴㐱㠴㔷㜶㈱㡤攷て攱扦㙦敤㝡攳㜵㍥晦摣愵㐸㐱㠸愲挶㔵㔰㄰捡㔵㍣ㄹ㕦挵㍣㜲摢慦攲ㅢ㑢慤㘲㠰㌲㤲㌳搱㕤㠰扥㉥㠵戴㈲㔷攵㈱挱つ攵㑦㤱〸㐵愲㘱ㄶ〳㐴慣㙣㕢㐵〲㙤戹昳戲敤〲ㄲ㔱摢㠱㘸㝢㌴敥㐸挲户㍣搲㔰攲摤㐷扡㙦㌲㠱晦㌵ㄳ愸挷慣ㅤ㍡㕥㔷㠵㤰挰摡昸㜱㙣㕢搹㥥改㌰愸慦㍣ㅥ㘱㘸摦扥攸㐳㈹㌵っ㌳㠱㐲〲搳㤴ㄴ挵㡤㔴扥ㅣ㔵㝥昱愵扡㤷ㄴ〵㜸㐰㐶㐱㘵㔲㥥慣晣㔸㔴㜹ㅢ㍥挲㤲㜵㔲扣㌴挰攷慤愸㌲㈹㔴㔶㝥㌴慡晣㡦㙤㥢㙢㤵㈳㠲っ㝡搶㐸㉤〹㐶慦㍣〶挴㍥挸收改㕡㌳愹㐸㝢捣㈰㥢㈲㔴㐶㡢换㔲㤵昶攲晥㠷㡢㑦愲て攰㍡ㄳ㙥㝤㐰摡〶晦㌳挲㝥㕣㜳㥡㌰㝣〳㕦㍣㉦㈰扥散敡昲㡤㡤㌳收㘱ㄷㄹ摤收㝥て㠷慢搲慡㈲ㄱ搸〵改㘰㝦㤷昱挳㈷搸㤰昵晤㠸攲㘲㉡慦㡤㜴愶㐵㘴㉣㈵慤㍣ㄲ㘱㌶㜵愶㑥㌳晡攷㠱ㅣ挸㑢㐰㈶昴㉦〰〶戱㤷つ捣ㄸ愰㈰㤰㕣㝥〶〹晤㈱㠲㉦〲攴ㄴ㜲㍤改㈰昳㌰挰㐶㤸慢昸㥦㈹扣愱㤲ㄸ㥡㜷挵〲晥愷㡢㕦晦捣㔱㤵〷愲㈱攳挴愴㝦㠹捤ㅥ〵攸㠲摦㔶〹㐹㌱愷㍦㠶㥣昸搰㤴㈳㜲攸挷㔹昰ㄵ㠲㈷〰㜲ㅡ愷扣攲扤攳捡㍡㔴㘴㕦㐵㔳㠵ㅢ㈲挵摡搷挲〴㕦戴㌳〰户戶㌷㥤㜹㌲㡥扥收㐷㡣戳攱戳晤摤昸っ㝦㤱㡢敥挲晦㐲愲㐹㍢㍦慤㝥愲戳扥挸ちㅡ攷挳㥦㡢捤晥〰晤㜰㕤㜵㤳㤳㍤㝥ㄲ扦慣㥡㔱ㅥ挲扦㘷昰㔳㑥㘲〴㡥㐲挵㥢㠵搷㠵㤴㈰ぢ收挳〲㙡㌰晤㐹〰㠵㌸㈶㥥昴愷昸㐶搴戲㝦晤㥢㘱㠲㉦ち昱㝡㠶㠹㜲搸㍣ㅡ㤰戸㤶〵㈷㥡〶㈴晥㘵挱昱昸㠰摦㐲慥㈲㤱㠵㐴愳㤲㈲搲搲捣㝤ㅡ愰慦慢㥦㜳愳搲㔳㑦㉢挵晢㑡昷摤昷㑥㝦㝡攸晣昴愷㙦敢㝤晡慤搷摥㝥敡捤捦散晣晢扢捦㍥晢收㕦㥦㝡晤摤㔷㘷㜶晥昶昹攷㝦㜳晢昷㕦㝦㝢扤昹㥣晡搲㍢〷㥥㝢㘰攴挴〳㈷捤愳搷敤㝤攰敥攳㜷㡥㑣㥥㌳摣搵搵摤㝤昵攰敦捥扢㘶攰捣挹㤷㤵㕦晤㘹㤳愳挸攵㜲㐰〱㄰㍤〳㕣戶㥣挶㜷㤰挰㌴㌸攳㡦㜴ㅡ㕣敥ㄹ晣㤴㔲戸㔱㘳㜸挹挲挵挱〹挸㠲㘲㘳㐱捦㝦〰㈵㔷戴㤹</t>
  </si>
  <si>
    <t>㜸〱敤㕣㕢㙣ㅣ搵ㄹ摥ㄹ敦慣㜷搶㜶㙣攲㈴㄰慥收㝥㜱戴挴㈱〱㔲㥡〶㕦㜲㠳㕣㑣散㠴㈲㑡㤷昱敥ㄹ㝢㤲㥤㔹㌳㌳敢挴㤴戶愱愵㔰㝡㔱〵㝤㘸愱戴㈰㔴搱㥢㔴㠹㔶㐲搰搲㠷慡㤵㕡㔵㔰昵〱㔵敡㐳㈵㡡慡昶愱㔵ㄵ愹㉦㍣㈰搱敦㍢㌳戳㍢扢敢ㅤ㥢つ戴愶昲㈴晢攷捣戹㥦昳㕦捦晦㥦㐹㑡㐹愵㔲敦攲攱扦㝣搲㑣㕣㍣戵攸昹挲捥㡦㔷捡㘵㔱昴慤㡡攳攵㐷㕤搷㔸㍣㘸㜹㝥ㄷ㉡㘴ちㄶ捡㍤慤攰㔹て㡡㙣㘱㐱戸ㅥ㉡㘹愹㔴㌶慢慢㈸㘷㈷晣つ㐴㉦㍡㕢昵愶〱愶挷挷㡥捣㥣㐰慦㔳㝥挵ㄵ㕢㠶㡥〷㙤㜷㡤㡣攴㐷昲摢㙦ㄹ戹㌹扦㜵换搰㜸戵散㔷㕤戱换ㄱ㔵摦㌵捡㕢㠶㈶慢㌳㘵慢㜸愷㔸㥣慥㥣ㄴ捥㉥㌱戳昵愶ㄹ㘳晢慤㈳摢㜷散㌰㜷敥扣戵ㄷ㐳愷づ㡦㡦㑤扡挲昴摥愷㍥㌵㑥㜹晢㠴㈸㕡㕣㥢㄰慥攵捣收挷挷昰㌷㌶㝦扣摤㤲㥦㥡ㄳ挲攷搰挲ㄵ㑥㔱㜸㍡ㅡ昶搸愳㥥㔷戵攷戹㜹扡扤ㄷ㑢㉤ㅡ㥥慦搹攳愲㕣搶敤愸搷慣㝤〴㝢㔷㌶ㄶ㝢敤㈹攱㜸㤶㙦㉤㔸晥㘲挶㥥㐶㐷愵㍥晢㤸㈷㡥ㅡ捥慣㌸㙣搸㐲戳昷㔵慤㔲㍡㜸㔲㕤搷㐶㕤挴㈷㈶㤷㥦ㅦ昵散昱㌹挳㤵㌳昲戸㌱〹㜵昷扡挵挶扡㔷戶敦㤷㔳㤷㈳戰捦慢摢搷㐳挹㜱挳慤搵ㅣ㙥㕦㌳㕣㝣攳っ㙥㙣㕦㍦戶㐷㡤㙤慥㙦摦㐶㙥㘵㘳㙤愵㈷愴㙦戹愳㔸㡣㥥㈱攸㈶挸ㄲ㄰㠱㝡㡥愰㠷愰ㄷ㐰㐹晦ㅢ㕣ㄲ㙦挸㈲戵㘰愸㠵ㄹ戵㔰㔴ぢ㈵戵㈰搴㠲愹ㄶ㘶搵挲㥣㕡戰搴挲〹戵㜰ㄲ㜵愲㈷摢摤慤㠶捦㤵㥢㥦捤摥昰挳ㅦ敤晦摥搵㕢捦摢㌹摢㜷㙦敦㍡㔴扡㉢㥣搴㠴㙢㥣〲愹搵愹㜸㕢㝥㉢晦㉣捦ㄵ㘰ち㜳㠷㜹㡢㌹㌲㔲摡戱搵戸挹搰戸慣〴攴㌷㄰捡〰敡昶㥡㜷㕢㑥愹㜲㑡攲敥攲㌱挳ㄳ昵㡤ㅢづ换挶㉡㔵愷攴㕤戴㜴攱㤴㙦昸攲挲收戲㝡㈷㉤捤愶挰㔶挲㤳攳㕤摡摣散戸㔱慥㡡搱搳㔶㔰㝣㐹㔳戱㍤改㔶㘶摡㤷敥㜵挵〳戵搲㤶ㄹ㡤㐲愸㉤挸扥㕢㔶ㄹㄴ〵昳ㅡㅡ㥦慢㜸挲㤱搳ㅢ戶㈷慤攲㐹攱㑥〹㡡㐴㔱㤲㑢摤挸愲㤰敢㠷㡦㌸㔸㈸戸戵㜴㐵㍣搷摣㜳摡〷㌳㡢ㄲ收㍢㉦㕣㝦㜱摡㤸㈹㡢㑤つ㔵㠲㌱㔱戰戹㈱㝢㙦愵㔸昵挶㉢㡥敦㔶捡㡤㈵愳愵〵〳㤲愶㜴愸㔲ㄲ改㜴㑡ち〵〸摣慥㉥㐵㐹摤搰㥥ㄷ㈴㈲㘲㈸㈶㈳㕦搰㐸㜶昹愳㔸ㅤ㔶㔱ㄶ愴㐹昵慡㘵㍡攳㝣愵㡣㐹攰挰搸㥡愸㍦㌸攸㜵换㜴㕢挳摣〷㕢㔹㔵〷挳搵敦㔹㄰㡥扦摦㜰㑡㘵攱㈶㙡㍦㠵㌳搲晢〱戴戳㄰〸㙤㜷㡦慡㑥㌹慤㉣㙡愷慣㤲㍦㤷㤹ㄳ搶散㥣㡦㍣㘸挸㙣㤶㕢摢昲攸攷㈱㑢㕦㑦㌰〸㤰换愵㌲ㅢ㔸㈹㤳挳㤳搲㈸㥤ㄲ㜸戹㐱㤰戳㕤〳㉦昷㥡㝢慤戲㉦〲愱摣㙦〲㈳㠱㔶㤳攸敢㈳㠹扡㐶㌱㔰ㄸㅢ捣㜱㔰愹㘱㌹晥㘲㥤㙦㕢戸㈴㈰愲㌵㔹戰敡㘴〱㐵㐱愳㍣㐸攰㌵㄰㑤㤳㌴㐸慥ㅣ㈳㈲戲㐱㠲㘶㐷捦㡤㐴挶晡〹㌲〲昵攳㐴挸摡㕢摢换〸ㄲ㝢㉢㤱戲㔱㕢㝥㕣㤳㘶㑢搹昲㠱㌴摢㠸㡤搳㌷ㄱ㥣㑦㜰〱挱㘶〰攵㙦㤰㜰㤴㜲㐸㌷㍥晡㐵㜸搷㉦㈶戸〴〰昲㐹愷捣〹㐵ㄵ㙤愸㤵搸㤱慣搷〷㍢㔹ㅡ挵㠱㈸愲㘵㕣戳㌳晢㙣㠹攸搰敡㕣ㅤ扡㌶㉤㜵散㌵敤㘹㌳扥ㅣ㔲㘴㐲搵昸㕡㤷愹ㅡ摦〸㔶敤㔰㙦㕤㠶愶晡㄰挱攵〰㠱㘲愱戱扢㌲㙢㥥收攴㠷挲㈴ちっ愱づ㤵㝢㐸挴㌴晦ㄳ〴㕣换搱㘵捤㝥愶㈹㌸㙣㝥攸敤攷㉤敤㜹㍢㐴㝡㤳捥㕣搳㌹昴ㄵ扤㐷ぢ晡ち戰㤷昲攷戶晡攵㉡ㄴ敢㔷ㄳ㕣〳搰愴㕦㜸昲㝥慦㕥〲㘹ㄲ摢㌱捣慤愷挷㐵㕡戸搳㡢昳㐲㙡㥦㕥㜳摡㜰㘷㠵て敦挵㠱〹搸挱ㄵ搷ㄵ㘵ㅣ㘸㑢㌲㠳㘷㤷昳ㅢ㌳扤扤㙥挵㘶晥㥡㝤散㝤㈸ㄴ㐳㍡慤㜶愵㥡散攳〴㍢㌳收㙦㡡㔱づ昵敦㑤敤㠵㐴慣㔱㈳㜹戱㕤昲搹㜲㑤㤲㜴㈰㐹慥挳戶敡搷〳㐰㑡㈸㝦㙣㉢㔱㠶㔹㙤㡢慣搶㘸慤搲扢㤷㜰㌲㘹昲ㅦ戶挸㤱㥥挰㔹㍢〶摦㠱搷㘷㑦㔹㜶㑤㔸昴搸㤳挲㉤挲慦㘰㤵㐵㉥㜰挹㔲搴慣挹㡡て㠹慣攸敡㙡㌹㑢㈷昸搶㈴㥤㌴㐹㠹㐴㙥㑦㉣㑣㌸㠷搷㠹㡡㉥㐸ち㤵〴户㔰㑤〲㤱昲㔸㜷㑤挴㜴㈰㘲昲搸㌸晤㐶㠲慤〴㈳〰摡敦㈱㘹㔶扡昱っ㠵㜵㉦搰㥤㕤㈸愴戲㐴㠳㜴て扥摥㔶㔸㙤攷㌰㍢〸㙥〶㘸㌲㝦攸㝣㑣㈰㐴㠹昲ㄸ㈱搲㕡搲捤攳㤶㌸㐵ㅡ㔸㘷㈲愸㌴㕥昵晣㡡捤愸㔲㥦㌹㔱㌹㕣昱㈷㉣㙦ㅥ㔱愸㐱㌳㑣摣㍤㈷ㅣ㔰㤷ぢ摢愷㈹慦㌲㍦㉦㑡扡㌹㔵愹㐲戴ㅤ㤸㔸つ㠷㜲慣て戶愴㍣㤷慢ち㥥捥捥挶攸㐲㤱㈷㘲昸㕡改㠹㕤㤱攷㥢㠷扥晥晡㡥㑥㕢㝥㔹昴㤸〱搳㌱㥤㌵戱㡢㠸ㅡ㤴扡捤改㌹㔷㠸㠹㍥㜳㥦㙢㤵捡㤶㈳㠸っ搸㤸っ搴ㅤㄴ戳㠸㄰㑣㔶ㄸ晦慢㌸㝤收戴㙢㌸摥扣挱㘰攲攲晡㠶㌷ㄹㄲ搱捣㌱换昱㌰㡣挴㈲搳晤收搴㕣攵ㄴ愲戵㔵摢搹㘷捣㝢慢〲㉢㈴晡攰㤱愸㔱㔴㐵㔵㤵慣㥡敤ㄴ㍦㍣㤰愷㔲摢昰㑢ㄳ㐸㕣愵㌴晡换ㄳ戴㌷敤晡㌰㍥㐳㍢㥤㜳敡㐵攴愸㤶搹㤵㈸㠵挹愹晡慤㙣戳ㄳ攰㡥㝤挷づ搴愳㜲攷ㄴ慦搶攸攱㑦㤰昱㤲㉣㙡㐱㄰晡攷搶〵愴挲㍣㔲づ㌸㄰ㄸ攷㕢㌳昹攵㑣㔹㠷搴户慥㥥摣㡢㈸㔲慦㜹搰㤸ㄱ㘵挴愲㙤挳㕦ㄷ扣搰㡣戵㡤戲ㄷ㤶㡤㔷㙣摢㈰㘹㤱㉣愷㡡〶㈹㜸戴敡㔷づ㔹㡥㙥〲㐸晡ぢ戳㡣搳挸㌲㑥换慣㕥昳㈸挳㠲㌲捤扥㉡戳㠶㙢昹㜳戶㔵捣昲㠵愱扢㔵㐱㤳㘰㜲㑡摥攸㠹㘴挶㔰㤳㌵㝦っ㈶㥢㤷〷扡昳㤰愳摣㍡愲ㅦ㤴慢㉡ㄹ晣㔱㍡㜴㉣㐱挰㐸㉦愹㝥ㅢ㝡搳攴捤〸㠸ㅣ昹㥣㡤敥㕦㥣晤㉣㜲〲扦ㅣ戱㥥㐰㈲昰〸挶㠴㍣摤摢ㄹ昳㤸㘳昹挰ㅥ㌱戶搷昲㈷㍣愰ㅣ〰㐹㜹扣扤㔰㘲㌵搶㘸戸愶ㄵ㉥㙢㉤㙡㔰ㄳ㤷戶㤶挷昵挶㔵㑢ㄴ〷ㅡ㈵愶㐸㤶慢㈴㌵换ㄲ㜳㕣㑤慡㐶㤱㡡㍢搲㌶㑡㤲摢戴扥敦㤴㈲攷愰㤸㈴捤愴昴㕤㤲㔰㄰攴㈵㜵㐰㐷搱㕦㥦㑣ㅥ戱㘸つ㙤㠰ㅣ昵㔴㤰搷ㄷ㠶〳て攰捡㐹㐹攴挲㌷昰昷扡㌰㜹愴敡㌷㤴ㄸ愷〷挳㤲搱㜲昹㠸〳㉢愱㘸戸愵㔵挲搲㔸㕢愰㘱㈴㜷㜶慡晤㠳敤㡤㌱㘲挸㠶っ㠹㈴昸㠱挱㠶㘰慥㔸㌴㤵搶㔹ㅦ户扡㤶㥤攵摢㈱㘱㌸ㄲ〳㔳㝥㘹㐲㉣㐸㌳慣㙥挹て捡〶戵搳愲㤴愳扡㌹㍡攳㐱愵晢㤴攳㘱㑡㌲戸㙥ㅥ愵㕢ちㄷㄸ㈰㜶挳搴㘴搱㐷㔸户搶〱㑦〶慢〷㍢搸㤱㈰㙣㐲敢㡣ㄲ㌴㤳㐰戸㡤㡢㈰敦㜴㠸㔱〸㔲㔳㍥晦摡慤㍣晤ㄴ㥦ㅦ散㑥㐵㠹㤰㠹ㄸ敡㑡戰ㅥ㠰摣㜸㔴㤲㕣㌴ㄸ〵换〳挹㈶㠵㔶㙦㤴㐷ㄳ愳㡦㈶㥦敢攳〶て攳㔸晤㘴㥢㌲敥戸昹ㄶ戴㘹㜹㜱㥤㜹挰㈹㤶慢㈵㈱㔵㜱㈴慢愵㐶㕥ㄵ昸㤲搷晦〲㙥㑡搸㤷㜰㔳づ攰㈸挵㈵ㄳ㐹㥤摢摤晡挷搰㕣ち㌹昴ㄱ挸㌶〶ㅦㄳ摣㜲㌲ㄸ搶㜲㐷㠱昶攱晡晡攵〵㜹㜱づ㈲慤㈵㡢戲散㈰敥攲搵㈲挸㤲摢㘲搵づ㔶づ㔶㘸戳挷戲昶㕢㐱搶慡挰ㄱ搶ㄹ〸扣㑣〶挶㐸㠷摣挱㑥㔲㘷挳挸敥搹捦捡搷搴搹摤愱昱愱㌰扥换㔳㔰ち扢ち㐶愲挱慤搶慤㙥㠵㤱㕦㕡摥晡敤〰ち㐳挰㌴㘸㔱㌳㌰㜰挶㤰㕥摥挰㘱㌰㌲㈱㍡ㅡて愴㌲㐶㌹〸㠷㍤㤰〶㙥攲㐱㝡扡〲㈵攴㙦㤰㤷挲愲㝢㠹挳㌶㡥㐰ㄵ㜷㔳㔳收愴攱攳敡㡢戳戹㈹㝢戴㔴愲戹ぢ晦摣慡挰㉡慥㙤〴收攸㠶愶ぢ㔹㜲㑤戴敦慥㙣㉡〸㉦ち㙥㥢挸敦㌷晣攲摣㤴扦ㄸ㕣摡敡㤴㈴戴㕦挰ㅦ戱攴攸戴㤹搳づ㉦愱㉥㜰敦㜳㈷㥤捡㈹㐷捥㑢昳㜸攳㡦㔶慣摥摤捤㐹收㔲敦攲㡦㝣搴㤴昶㉡㝡㕣挹戴搹㐱摤㐱挲㝥攴ㄳ㐸㠳㈱愴ㄳ攸〴戶㝢敤挶〰改㘴㐳ㄳ㥤㐸㐱戰㐶㈸捥散晢㐶㈸捡捦㠱㔶ㄲ㑢㜰㈴挷㥥扦〰搶㔷㝥㠶ㅣ㈲ㅣ敦愱ㄸ搱㉥㐷㉡〱㜵㔲㤰㠷搷㍢㜸ㄹ攴晦〷㑢ㄱ㌷㉦挹㑥晦〵㘶㔶㕥㘹㐶搱愵㐴搱换慤㈸㘲㈰昶㍤㠵扣㌹晢戵愳收〷㝥慤昷㝦㜸搴扣〳ㄸ收㈳慤㌱〴搵ㄸ㡣慦ㄹ〳㕤㉤挶挰搵㈸㤶挶挰㥤㙣挳㜸㝤㘰っ㠴摥㡥㐳挸㔸摥ㄸ㘰ㄴ㉦挱攴㡢〵㔵㘳づっ㥥戵㌶搹昴㠴敤挷昵㕡攱㈱㜲て昵攴㡤挳昷㜴㝥㙢昶愴攱ㅡ昶㘶㤹扦捦ㄵ㔰㕢敥㌴敥㙢换㈶㙣㜱攱㤲㈵戲搱ㄲ㕥㠹挸㥦扥收㌹㔹搹㉤㜵㘰㉡㜸〲㐷扤㤲㔵㌲攷攰ㄳ㔱㜸㐲㐸㝤㙡挳㡦昷晤攵挱㐷㜶昳㕥㕡㐸慢ㅡ〳挱㥤〴攷㘹㌹㈰㝣ㅢ扢ㄲ戲㤱㥦摦ㅣ挲㠷㐸搶㝣㔹㡣ㄹ慥戴㜷㍣摤㡥㤲〱攱挵〸㌳㈰扥搵㘰㑣攲㠶㐳㘰㑣收㥢ㅣ㥢昲昳㈵改っ捣挷㈶㉥扤㜷㔱㠰㔰㘹慢戲㍡戴㉢戵㥦㐰改扣挷㠹㌴摡㠳㍣㕦昲㔱㤴ㄷ㥢戵摡づ㙡㌵㘹㈶㉡挳愸ㄱ㐹㈹㐴ㅡ㐸㈱昱㈳ぢ㐳晦㔲㑡㑤㈲愱攵〱ㄲ㘲㘸捤挱㕣㥥晣搷㠴㠰愸㕤敦敢昰㔳ㄵ散㈲戰ㄸ㜹摤㍢㍤扢搲敡㡣㔴ㄳ㠳戲昲昴㜱ㄷㄲ昲㤸挲っ㐶㘹㘵敥㔱㈴愲㐷ㅢ㐱㙡挵㡥㈷づ搲㘷〷㈱戶㠰戱㌵㥢㕥戵㥣扤挷愹攲㡥〷昴㑣㐶㉡っ㘷㍤戳㜱昴㤴搱戸愰㙡㉥挸㈲散て㤲戵㐶㍤㘱ㄱ㜴㤶戳ㄹ攷㑦㠴昹昸㍤㄰换㠷敢㕤㙦㙣㉥愱㡥㜳扡戱㐰晥㘰㝦㕤㥡挰搸ㄸ㤵ㅣ〳〹扢愲㕡搹攰ㄲ昸ㄴ㥡㐸㝢㕥搱敢㐹㡥愵㈸㡣㐶㐷㥣搵愵戶攸㝦挶愹㈵㘷㑤戳㌶〳搶つ晡晦㌸㌲㤶搵晦ち愳㙣ㄲ㘵㜷㠷〹扥㘸㡣㤴㉣ㅢ㥣攱㡥挰㠷㡤㌰㡤㍣〲敢㌲挹攰㜶㤰㥡挲㈷慡㐱戱㤴攰昰㜰愵㥢㉦㐱搴摡搲戶敤㘹㉢〰ㄹ〵搲扥てㄱ搴戶㍤㈷摤㝡㡥捤摣㠳散つ㠷慣愲㕢昱㉡愶㍦㌴㠵昰敥㄰扦㌰㌳㘱昳㡣㉡㉦㌴ぢ戵㉢戱ㄳ扤昷愲捤攱㈳㄰搸㠷㠵晦㝥㐵ㅤㄹ㐳㔸㔹捣㠲㕦ㅢつ挴〲㐹搴づ摥㜹收㕤㔵愳㡣て㔴㡦挰慢改㌳㙢㔵㈸扢挰户摣㝣ㄷ㠳㕢㠷摢㔸㜷挲昳㈳捡㜹㠴挱攴ㄲ敥扤㡦晢摡扣〷㡤㜵挳戵㜹慣搹㤹㜷㉤愷㝤ㄷ㌸㕤搹㈸㡤㈴挳㌱昹摤㜱㑥扦㡦㄰㜱ㅥ㝡㐷㔷敥㡡㘵㙦㠳愰昳昰戳㙤扡扣㠶换㜰㤴慤㈰捥晤㐹㌴㔵㙥㈷挰㑦㉦㠴〹扥㈸昴攷摤挶挴㜳㔸ㄶㄹ〰改㔴挶〰㘸㑦搵摦㔹㡡慡ㄵㅥ㉤㐸㠵㌹攵摢㈸攷㉥〵慢㉤㌱て㐷つ㜹㠴㐰㕡ㄷ〰搱愳昰〸㈱挷㝦ㅡつ㙡攳捦㈲户晤昸摦㕣㜲㝣㉡㝦戹扥㜸晦〳㤱昲搰㑦愰㔸㍦㐹㔰㈶戰〱〶㈲ㅤ搲㑦戱㐸㔹㤳〹㠲〸慦散㐶ㅡ捦ㅦ挲㝦摦摣晤晡㙢㝣晥戹㕢㤱㠲㄰㐵㡤慢愰㈰㤴慢㜸㈲扥㡡㜹攴戶㕦挵搷㤶㕡挵〰㘵㈴㘷愲扢〰㝤㕤ち㘹㐵慥捡㐳㠲ㅢ捡㥦㈲ㄱ㡡㐴挳㉣〶㠸㔸搹戶㡡〴摡㜲攷㘵摢〵㈴愲戶〳搱昶㘸摣㤱㠴㙦㜹愴愱挴扢㡦㜴摦㘴〲晦㙢㈶㔰㡦㔹㍢㜴扣慥ち㈱㠱戵昱攳搸戶戲㍤搳㘱㔰㕦㜹㍣挲搰晥晤搱㠷㔲㙡ㄸ㘶〲㠵〴愶㈹㈹㡡ㅢ愹㝣㌱慡晣攲㑢㜵㉦㈹ち昰㠰㡣㠲捡愴㍣㔹昹戱愸昲㌶㝣㠴㈵敢愴㜸㘹㠰捦㥢㔱㘵㔲愸慣晣㘸㔴昹ㅦ摢㌶搷㉡㐷〴ㄹ昴慣㤱㕡ㄲ㡣㕥㜹っ㠸㝤㤰捤搳戵㘶㔲㤱昶㤸㐱㌶㐵愸㡣ㄶ㤷愵㉡敤挵晤てㄷ㥦㐴ㅦ挴㜵㈶摣晡㠰戴つ晥㘷㠴〳戸收㌴㘱昸〶扥㜸㕥㐰㝣搹搵攵ㅢㅢ㘷捣㈳㉥㌲扡捤〳ㅥづ㔷愵㔵㐵㈲戰ぢ搲挱晥㉥攳㠷㑦戰㈱敢晢ㄱ挵挵㔴㕥ㅢ改㑣㡢挸㔸㑡㕡㜹㈴挲㙣敡㑣㥤㘶昴㑦〳㌹㤰㤷㠰㑣攸㥦〱っ㘲㉦ㅢ㤸㌱㐰㐱㈰戹晣っㄲ晡挳〴㥦〳挸㈹攴㝡搲㐱收昳〰ㅢ㘱慥攲㝦愶昰㠶㑡㘲㘸摥ㄵぢ昸㥦㉥㝥昵㔳㐷㔵ㅥ㡡㠶㡣ㄳ㤳晥〵㌶㝢ㄴ愰ぢ㝥㕢㈵㈴挵㥣晥ㄸ㜲攲㐳㔳㡥挸愱ㅦ㘷挱㤷〸扥っ㤰搳㌸攵ㄵ敦ㅤ㔷搶愱㈲晢ち㥡㉡摣㄰㈹搶扥ㅡ㈶昸愲㥤〱戸慤扤改捣㤳㜱昴㌵㍦㘲㥣つ㥦敤敦挱㘷昸㡢㕣㜴ㄷ晥ㄷㄲ㑤摡昹㘹昵㈳㥤昵㐵㔶搰㌸ㅦ晥㕣㙣昶㌹昴挳㜵搵㑤㑥昶昸㔱晣戲㙡㐶㜹ㄸ晦㥥挱㑦㜹〰㈳㜰ㄴ㉡摥㉣扣㉥愴〴㔹㌰ㅦㄶ㔰㠳改㑦〰㈸挴㌱昱愴㍦挹㌷愲㤶晤敢㕦てㄳ㝣㔱㠸搷㌳㑣㤴挳收搱㠰挴戵㉣㌸搹㌴㈰昱㉦ぢ㑥挴〷晣〶㜲ㄵ㠹㉣㈴ㅡ㤵ㄴ㤱㤶㘶敥㔳〰㝤㕤晤㥣ㅢ㤵㥥㝡㕡㈹摥㕦扡晦晥户晢搳㐳ㄷ愶㍦㝥㝢敦㔳㙦晥敥慤㈷摦昸挴慥扦扦昳捣㌳㙦晣昵挹搷摥㜹㜵㘶搷㙦㥥㝦晥搷㜷㍣晢摡㕢敢捤攷搴㤷摥㍥昸摣㐳㈳㈷ㅦ㝡挰㍣㜶挳扥㠷敥㌹㜱搷挸攴㜹挳㕤㕤摤摤搷づ晥昶㠲敢〶捥㍣昰戲昲换㍦㥤敦㈸㜲戹ㅣ㔰〰㐴捦〰㤷㉤愷昱㉤㈴㌰つ捥昸〳㥤〶㤷㝢〶㍦愵ㄴ㙥搴ㄸ㕥戲㜰㜱㜰〲戲愰搸㔸搰昳ㅦ㝡晣戲敢</t>
  </si>
  <si>
    <t>㜸〱捤㔸㕤㡣ㅢ㔷ㄵ㥥㍢昶㜸㍤㕥㙦㘲搲㙤㤳㙣㐳㙢慡㠵戶散㘲搶搹㙣㤳戶㠴㘴㙤㘷㝦搲㘴㜷ㅢ扢㠹㠴愸捣搸㜳㘷㍤摤昹㌱㜷挶扢敢昲㕡㈱愴ㄶ㈱㄰㍣㈰㥥㜸愹搴〷挲㐳㜹㐰㈰㠱慡㈲㄰扦㠲〷㐴㜹攰㑦㤵攰〵〹㤰摡ㄷ㈴㈸攷扢㘳敦晡㙦摢㘴ㅢ愴㑣戲挷㜷敥戹昷摣㜳捦㍤攷㍢㘷慥挲ㄴ㐵㜹㠷ㅥ晣攲㠹愳㜱慡摣づ㐲敥收㡡扥攳昰㝡㘸晢㕥㤰㕢ㄴ挲㘸㕦戱㠳㌰㐶〳ㄲ㔵㥢昸㠱㔶つ散攷㜹戲扡捤㐵㐰㠳㌴㐵㐹㈶㜵㤵昸摤扦㑣户愱㘳㤶ㅥ㈷㤲愶㔱㑡愵㔸㔸慦㍤㐷愲换愱㉦昸㙣昶㝡㈴攰㝣㍥㥦换攷捥㥣捤㍦㤶㥢㥢捤ㄶ㕢㑥搸ㄲ晣扣挷㕢愱㌰㥣搹散㐶慢收搸昵愷㜸扢攲㙦㜱敦㍣慦捤捤搷㡣㌳攷昲㘷ㄶㄶ慣挷ㅦ㍦㤷㑥㤰攴㡤㘲㘱㠵㍢㑤㤲㜷愷愴㡥㤱搴戵㘲㘱㐳㜰敢㑥挹搴㘰㡤㝣㠹搷㙤㤸㡤㜳㘱㝢㥢戹㘲㠱晥昷㔸㠵摥捥收搶换㘵敥〵㜶㘸㙦摢㘱ㅢ㤶搳摤昵㝡敤扡攱戴㜸挲㤵㉡㈵摤敢㠶㔸㌳㕣㍥攱㍥ㄳ昰㙢㠶户挹昱愶戹换㉤摢㡣搳㜱挶ㅥㅤ戵㔰挷㐸戹昵㘲愱搸㌰㐴ㄸ㠹愴〵㍥㍥㙡戴㕣㈹搷愳㡡㥣㈳㝢㘱ㅥ㌶摥㜱ㄸ慣㈹戵㑣㐲㔵㥤㐸㈲㐵㘴㙡㔹扣晥㑤换慥晢㔹㤳㘷〳㙣愸㘶㍢戶㘹㤸搹搳㉣晥㌶㜹㕦敦晣㜱㥡愰㔶つ戵㕡㔳慢㜵戵㙡慡㔵慥㔶㉤戵扡愹㔶ㅢ㙡搵㔶慢捦愹搵㉤ㅡ搳㝤㤲㘳㘳㙡攷㜹慢㜲攱㙦晡ㄷ㕥扢晣挵捣换ㄷ捦㉤扦昴㐷〶㠷㤳㥥㤷愶㠶㍥㐱㈴㜱㠴挸挱晡攴ㄹ晢ㄷ改〳㥤㕥昹挷㕣昳㠵敦㡡换㌷㙢㙦晤改㑢㉦㝥收㥦改っ捤㕣㈳㝢攵搶㜸㜸㠷㥣㑢㠳㥤㙥晤㝣戰ぢ捤㡤㡥户挴㠳扡㡥戳㕦昵㑣扥㥢愰ㄶ昹㐴摡㉤晡㕥挸㜷挳㤲ㄱㅡ㘳敥㠶㈱戸ㄷ敡㌴㘸㐶捥㡡㕡㤸㌹㈱晢扡戳㔳㥤㌷㤲㤰㤱捤ㅥ㈹攳戲㈳㤲挴〸ㅣ㘲昱㠸㈶ㄳ愳㔰㘲挵〸ㅡ愱㔱㜳昸昴㠰ㅢ挱㙥攴戹捦㠴戶ㄳ攴㐸攴戲昰㕢㑤㔸昴㑥挹㐱昰敢㜰戶挴㌱㈲ㄲ搳昰㑢ぢ㕣搴敦愱㥦㤴㘴敡㘰搲攱扥〳捥㍥㉦㝤㥣㕥㥥敥㌸㜱㐹ㄸ㍢ㄴ㤰晢㐷㝣㍡㌷㠷㝦敦㡤㐸〴㐸搶㠲㜵搶捡攷捤㠵㌹㘳摥搰㄰〱户ㅢ㔰㤳㌴㈷敤摥戰㍤搳摦㤱ㄱ㜶捣愵挰㤳〱㔷㘹㌷戹散㑡㕢ㄵ㐳㙣㜲㡡㕡戱㕡㥡戴㡡扥㄰摣㌱㐲㙥捡づ愰昴昱晥捥㘰㐹昸㉥晡㑦ㄵ㡣㠰敦㐷敦㡣ㄵ㉤㔴昰㕢㥥ㄹ摣㍦㥡㔹づ㐹昴搴㈰㙦㕦挸搰戴㌲㈱ㅡて愴愶てっ㑥㤳㝥扡戸㙢㐷散てづ戰〹搳晣摡挱摣㈵挱㍦扢挷ㅤ搲㘸㤱㔲搵㌶〷㝦㘸㤷ㄱ㉢搲㉢㕢㙣昸〴㐲㔲扤ㄹ㜷挳慥㙦㜱㔱收㐸㜴摣㤴㕢扤ㄷ㉣㑥愱㔳攷挱捣㍡㑣㑦愰㙡㍥搴摢㙢㕤摡つ㌹〵㥥㐹晡㔲戲〹摢ㄵ㌸晤㝤㝤㐳愲㌵㠹㜱戲慦㝢挹慦户〲〴㤸昰㥤㝥捥愲戹㙤搰㥡收㔵摦攴昱戸ㅡ㔳攲㑡ㅣ㡦㐲㈰ㅥ愳愸㥢ㅢ㠸㈹㤹㌱㈰㍢攸㠵收ㅥ捦〱㌶捦摦搲愴㝥昷挲扣㔱搱扤㔷〳戰ㄳ晤戱㤲扢㐶搶㈳㉢㌹ㅣ㠱愴づ〶㝦㡦愲晢㕥㠳㐵㐶㐲㕦戴愳ㅥ㥢挱㙦㌱晡㤱㠳户㈲挵敥㜹挶晦㜷戰慡摥搳搹晤愵㙤㠲搷ㄵ挳㌳ㅤ㉥摥摤㕥搰㐸㍦〱㜲㤲㐸㉡愵㘸㝦㈵㄰㍡搰㡡挸㕢㙣㤷戵戵ㅤ摢っㅢ㠹〶户㌷ㅢ㈱昵㔱㝤㤵㑣挲挴㐳㡦㝥㍦㜵改愷㠸愴㐸扡㠴戹〴戵㔲ち㐳搲㤰改ㄸ㤹㙦ㄸ晦戲㤸愲扦ぢ㉦㍤㑤㈳〸扥㑢扥㙢搸摥㍥㉡扥慦㕡㡤㈱ㄷ〳ㅤ昵て㠳㝣〴攴㘱㈲愴敦ㅢ㘴ㄸㄸ攷㈲㈵敥㝦㔳搷捦㈸改晣ㅥ㔵愹晥㈸挸㐷㌱㙡㝦㡢晡慣㝣㔷攲挰昸㔱㘷戰㤷㤱㜰〴愹㉢扥㘱㉥ㄹ㜵慡㍡挷㍡㌵㘷戲攸扢㑤捡㤳㈲㠳㤱㐵ち㍤ち改㙤摢攴㈲㠹㡥㌲ㄵ戸㜱㉡㌹㠳㠴〴慥㠰ㄲ㘰㑣搱戴昱攴愸戵㔶扢戲愶㍢づ搲㕢㐰慦づ挹晦晢搳攷㉥愰㐰㑥愵㘴㡤昲㌱㙡敡㌹㈲ㅡㅣ攵戶㠳晤㈸㑤扡捦㉤㌷晣㥤ㄵ昲ㄶㅥ㐴㈵㕤㔰ㄴ㜶㜸㝣戸㥢ㄲ扡攱㥥㤴晤换㠲ㄳ扥㡢ち挱㥣摣㈳㘶㑣㡤攴挸㐹㔳㌲搶㝡㔰㘶挶扡㙥昳ㅤ攴愶〷㠷㔹㔴㤳ㄶ㕢㐱攸换晡攳㠱㘱㝥挹㕦昳挳㤲ㅤ㌴ㅤ愳㍤㍤㠲ㅤ㜱㙥㌴戸㐷搰㉣〸愱摦㙢㤰摦㙣㜲㜳㠴㡥㘵扦㈵敡㝣戵㜴㌷㠰㍢㥤㔴昴㌰㠹敢㉣挹ㄲ㉡愳攷㜰戸挲〰㈹捡攷㈶㙦㉥晦攵昹ㄷ㉥愰づ㘲㠸㝣挲ㄸ㌰づ㠳晦〸捣㠹扥慡攳㕥㝣㕣㕣愵て㌲扢改昰㠲㈱挸戱㝤ㄱ攸㙥户ㄹ㌹㕥捦〷㐲ㄴ㉤㜷㠳戱㈹㠹㐶改㌳㜷㜰晡攸㔱㕣晡㈰㥣ㄹ㜸挱㈶〷昲㥣摣㌷〰昸㤰㘷愵晤㠶㤰敤㌶ㄵ〱昶㡤㙤愳扣慦㔶㤵㈴搴挲挳戴㕦㤳愸㤱晡㈱㝢挴㍤㝣〴捡㔹愹㉤捦摦昱愴收㕡㠰㔲㑥㠲改搸ㄸ戶㠱㠲㔹㍥ぢ㔴㘴㐸户㔱㌴㘴㤲㕢捡攰㈸摦㡦㕡㝢ㄱ㕥戱㐳㠷㡦㕢㤱〱搱㑥㕡ㄴ戳㔴㕤㤹㘳㔶愵㈱㌸㉦㑤㔸换挲㌶ㅤ摢攳㌰㌰搵慤昸昲扣挲㌷愹㤲摡昰昱㤵敢㝢ㄳ㔶㐵ㄸ㕥〰㐴昶敡敤㘳㝤㙦搲愷㌴慢㘰㝢〱㉤㈳㔱〵敤愳ㄶ㐰㡦昶搷㜲扤㘵愳ㄹ摣つ㑥㐷搶散㍥㔱㠸慢㑣㔵㔹㔲㑤ㅥ搲㙦㜰㔰㈴〰〱慤㥥㠶攴㈸挰㤱敦㙦扤㠶㠲㑥㘹㜹㙢搰㈹㙥㘳愳㤲搸㕥㤱〷㑦搳昳㐴㔸㤶〸昲敢㐰挲㠲㈲晡㍣ㄱ㠶㈴㡥愴㜵㈰ㄴ㌱㘴㜸㘸捦㝥㐱㕥㡢㈰愰戶挲搸捦愹〵㍦ㅥ攵㠷て搳㠸㤹㔱㌱ㅢ㔵㈲㝢户㈵慢㈶㔵㘱㥤敢㤱㌴慥㐷㉡攴㙢昸㐸㑥捡ㄷ昲戴〹昷㠶㉦戶㙡扥扦㠵敥㈳昲㉤㘸㜰ㅥ攲扥㘲摣㡤㉥㕤搰㈶っ㡥挵晡㉥㈳㍡昱て㈶敡愰愸戰㍡㑢慤搸㤲愸换㌷昶ㄳ搲ㅦㄷ〶㙦㝥㜹攲㔷摡㘴㝡昱㙢摦㜸昱愵㑦扦晤晤㑦戱ㅦ㜷ㄸ㍦晣敦ㅦ愶㍥㔴晢敤敡㔷ㅥ昹昳ㅢ慦晤攸㜷摢っ㠵っ愲㑣㐹㍣㐹㈴㈳搱愷㜳㈳昲㐴㜶攵戱㔱㐷捤㔰昷攰戸昵㑦㄰㘱愸㝡㘴ㄸ㥦敦㌴昰㤲㐱〵㠱㠲㈲昱㐹㈲㐷㡡㠵㙡㑦ㄱ㥤戸㐰㝤ㅦ愰扥㘸户㕤愳㘵㔰㜰㘰㡥扣慤搱ㄷ愹挵攴㤹愳慢㐰愴晢㘴㜰摡㜲㈰㠴敢㤰㤶挱搹换㉥㔹捤㉤搱ㅢ㤳摡㘱㐰摦㕣㘸〹㔴搲㔷㠸㑣挴ㄸ㤶挱昱㈶㔶㠹㘴㉡扥改〷㔹〷㝦㜶㑤昸㐱攲㌲㐶昵摦㑣㍤㐵㕤㌳ㄵ㠳敥㈳㐵昵㔲㄰摡慥㔱户㕦㝦搵慢晢摥㌵晡搴摣昴慢㔷㜱昱㔱㌷㠴攳攷㜶㥤㘰㤷㝤愷㘳晣㠷㝥昹搳搹ㅦ㑣攵搶扦晡昹㘷㠳ㄳ搳㙦晡散搵づ㘳昰戲㈸搳搵㤸㘱㈳搰㑥㠷㜶㍡㤴搱戱㍣晢昶㐱㈲㙦㜶ㄸ㠳㔷㐶ㅡ戶晢攴㈸ㄷㅥ晡挶㤹ㄹ晣愰扣㐴ㅦ㠸㙤ㄸ㌷㐶搵愷㈶愱㉦慥㍥㜱㌸㔹摤㜴㠶㠸搶扥㐵捡扥て㌹㜰戴晥㙣昴㈰昵攸ㄵ㠸〶ㄹ捣㐸㈸愰㤷戰㡦㠱㙦㤹昱㜱攴㥦捡搷扦㜷昱㍦昳捦㉥㡥晦て挷㕣敦搴</t>
  </si>
  <si>
    <t>Esfuerzo Estimado ( E )</t>
  </si>
  <si>
    <t>㜸〱敤㕣㜹㜸㕢搵㤵搷㤵慤㘷㕤挵㡥㐵挲扥挵㤴㔰ㄶ愷ㅥ㐹㤶㉣愹㘹㈶㜶㙣㈷㌱㈴㘴戱㔹㕡愰收㐹㝡㉦ㄱ搱ㄲ㈴㌹戱㈹㌳㐰扦㜶㑡ぢ攵愳㝣㥤㤹㔲㜶ち㕤愷敤戴愵〵ち㤴戲㝣搳㠵㉥搰愱㉤㥤㜶愶戴㘵㠶ㄶ㈸㌰㑢㤷㤹〱㌲扦摦㝤㡢㥥ㄶ㍢㑢改㌷昹愳捦搶搱戹攷㥥扢㥤㜳敥㝤攷㥥晢㥥㝣挲攷昳敤挱挵㙦㕥㥤㐴㡥㥤㥣慢搶㡣攲挰㘸戹㔰㌰戲戵㝣戹㔴ㅤㄸ愹㔴昴戹つ昹㙡慤〳っ摡㜴ㅥ昹搵挰㜴㌵㝦㠹ㄱ㥣摥㘵㔴慡㘰ち昸㝣挱愰昴㈳扦换晥㠴㥤㠴㘴㈹搹㐹〰㉥㥦搴〸挸㈵㠳〴ㄲ愰㍢〴㌰㌵扡㘶㔳收㈲戴㌹㔹㉢㔷㡣ㄵ㝤㘷㕢㌵慦㡡㐶〷愲〳昱㘴㜴㘸㈰戲愲㙦㜴愶㔰㥢愹ㄸ慢㑡挶㑣慤愲ㄷ㔶昴㙤㥥挹ㄴ昲搹㌳㡣戹愹昲づ愳戴捡挸㐴〶㌳㝡㍣ㄵ㡤㈷ㄲ㘶㍡㥤敡㕥㠴㥡捦ㅣ㕤戳戹㘲㤸搵搷慢捥㙥搶戹㘹㜴捤挰㤹㐶敤昵慡戳〷㜵愲捡戱㜲㔱捦㤷㕥愷㑡〳㤴㝣㘲捣挸收愹㈲挳愸攴㑢摢〶搰敤〶㐱㈳㤵ㅣㄸ愹㔶㘷㡡㍢愹敤㔱愳㔰搸㙡㤸㑡㌵挵戱㙡㙤戳㕥㈹㔶扢㡢㤴㥦㔱㌱㑡㔹愳扡戸㌸㍥㥢㌵ち㌶㘳㌵㔸㍣㕢慦㥣愹ㄷ㡤㑥㈲扤㐵㑢㠷ㄳ㌹愳㔴换搷收㝡㡡㘷㔵㡤慤㝡㘹㥢㐱㤶㐰㜱摤㑣㍥㈷㍡㍢昱敦敢㌸戹㕤捦㤴愲搰㥦攲攸㜶扤㔲㔳㈹慡㌰摡㡥搷㘳㉥㙡ㄴつ晤愲㐹昵㌵㤵愲捥㈶昳挵㌳㡣㑡挹㈸戰ㄱ㙡戲扦㠹㐹〹挸搲㠳㉢㈹㜷㌸攰ㄷ㡢散㈹挲戱戰ㄵ㙤㌱挰㈹㔳㤵㍣㠶㌹㔳搰㉢㉢㌶收㑢慢愲〳改ㄵㅢ昲㍢㡣㐲摥愸搶㔶挵〶攲㉢㌶敡戳昸ㅥ㤲扤攰㤶㘱㤶㍢〴挰扦㍥㈹㤷㤰戲ㄴ㐰㜴扥㠰昹攸慤㥦㘳昷㑦敢晥改㡣㝦㍡敢㥦捥昹愷つ晦戴改㥦摥收㥦摥敥㥦捥晢愷㉦昲㑦敦〰㡦㜳〵扢扡晣昶昵挳挷㑦摥昸捥昰㙦挶扥㝣昹㐵慢敦㜹㝦㌵㈵㌸〵搵っ㍥っ㐸㜳㝦㈳〳改㠴愷挳㔱搵摤攸㐰㈴㈶て〷户㍣〲㐰㍢ㄲ挰扦㍥㈱㡦㈲攵㘸〰㈱晥ㄵ晤㘵㥦㕦戸攲㠱㐰㘱㜹㘰挳ㅤ㜷㙣つ㝤㘸捦ぢ㙦ぢ㜰慡て戶㤳㙣戳搲搶㘲戲㘷昵㙡捤戶㈷㉥っ慦慦戹敤摤摡搶㔶戲㝦㝣㙢㐳㈳慦㡢戵挹㘳㈹晤攳〰戴攳〱晣敢㠷攴㌲㔲晡〰㠴昸愹慤㡦〷㕦晢攷愳㑦挸㝣㝦攲扡㔳㥥㝥敡愱㐷㝦戸㑢㜰搵㔵捡㝦〳㤰搳㥡㡣㌵㌲㄰昳㉡㍦㌲㌰㌸愸昴ㅦㄹ㠸换ㄳ挱㉦㤷〳㘸㈷〱昸搷愷攴ㅢ㐹㌹ㄹ㐰㠸愷散收㉡㘷㙣扤㔳摦戰㙥昸㝤㙦㝣昳捤昷㜷扥挳ㄴ㔴愳㙡敥㔴㈰㈷㌵㌵㤷ㅣ㐸㜹㑣㉤㘵㤹㕡㑣㥥挶㝡晢〱戴ㄵ〰晥昵㜱昹㈶㔲〶〰㠴㜸挲㙥改㌱昱昹㑢㙥㥤扥㘴摤〷㔶㕥㜸敦搸㔷㜷挴〴㔷㉡㜵㕦㠹㤰㌹ち愰挵〰晣敢搳㜲㤰㤴㌸㠰㄰㡦搹挵㥦㍣昶㡣㑦扥㜲摥㡥㌳扦晣摤㝦㍢昳愱㤷㝥昴㉥挱摢㡦敡攸㄰㤰收㐹㤱㠸㐴㍣ㅤ㑤㈲挵㐹㥣㡥㐴㘴㤲㔵愷〰戴㌴㠰㝦㜴㡤㝣㌳㈹㉢〱㠴㜸搴㙥㙣捦㡡㍢㝦搸㝦攷㥢搶摤㙣扥晤敤ㅦ㝥昵挸㥦㜶慦㐲昶ㄶ㝢昵ㄸ慢攸扢戱ㅥ搷㤷晡搸㐰㠴㝦㝢扦挷攱ㄶ㘷㈶捣愴ㄹ㡤收ㄲㄱ㝤㔰て㜰㐵搹搷挵㤴ぢ㑦户㜹㑥扥㤴㉢敦㔶慢敢戱㙢昴慡㔱㌷晦㝥㍢㙦㑤㜹愶㤴慢ㅥ搳㍥㜳戲愶搷㡣愳㥢昳敡㤵戴ㄴ㥢挴扤挷愸慡昶㡥㙦㉥㜶戶㕥㤸㌱㐶㘶昳㔶昶㜱㑤搹戸昳㤴㌳昳攷慥慤ㄸㄷ扢戹㉤㍤ㅡ㠱〳戳㑢搵摤㌲㑡㉢换敡㔷摦攸昶㜲搵㈸愹敥昵ㄷ㌷攷戳㍢㡣捡愴㐱昷挷挸愹愱ㅥ挶㉣晢昶搷扦愹㠴㠱攲㠶㤶㝢㠳㤷㙡㡥捦搶㡣㔲捥挸愱扦㍢㡤㑡㙤㙥㑡捦ㄴ㡣挳ㅢ㔸慣㌶㤱㜱㔴〳㜹㙤㌹㍢㔳ㅤ㉤㤷㙡㤵㜲愱㌱㘷㈴户㑢挷㉤㌷户戱㥣㌳㜰挷散攴攵ㄳ扥㡥づ㈱㝣愷戵㕢㕣㔹㙦㜵㐰㈹挲愳㘲摥㐴㡥㙣㌴扢㠱慤ㄸㅤ㐶㔱㌰㘸㤳晥攵㝢愹㑣搵换㙡㑥㥤㥦搱㌳㈶晡㡡攴㍥㘵㝥㙥搵㐷㔷㜳㝦㕣㘶扦㝦愹㍤晡昱㕤㜰㑢搶敢愵㕣挱愸㉣攸改ち昶㐸晥㌹㐰攰㈱捣收㜹愵挷㝢慡㤸ㄵ㜳㠱摤昹㕣㙤扢戶摤挸㙦摢㕥〳つ摥㜰㌰㐸搱戶㕣㜲ㄸ㈴㌹㐲戰〶㈰ㄴ昲㘹愳昸昶㘹㈱㌹㘶愵〳㥣愳晢敦昰搰摦㤶捡挱㠲㌷㕣つㄴ㜱㘳慤㜶㜴戴ㅢ攵㝡扤扡扤㐶昳㕣㌰㤳慥㡤ㅣ㈷㔸ぢ㄰愰㤳戲㔷㝦㡡㉢㔱㈷摤挶㥥攲㤸㘱敡㜰搶搵散ㄶ㝡愰㘸昹㝦㘳㐶㌵㉢改㈸㑥㘰慥捣㙡挰㌰昹扢㡢戴㝥㘳戶㌶愶搷昴慥㈲㕣㑥㘸㐹㠲愹㕦㤵戲㌰㤶散㔱㌴愷㜴挸㑥愱㠶戰㐲㍤戵㉣㔲〴慢㈶㑣ㅣ捣ㄷ㕦㠷つㄷㅥ〴晡捥摢戴搶㙣攸㡤慥㈳㍣摡摣㍡愳㌴㌵户搳愸㤲㍤愸㉤㈸捡收改挵捡㌶㘵㌳㘷搵昲㠵敡〰㝡扡慥㔲㥥搹昹㝡搶挳扡攴㍡〰攷ち摣〳㉢摥昷㌱㜱㈷搸戵㡢扡㤹㥥昶〵㔹ㅢ㈹㤲づ慢愴戵愲戲㍤昸㔲㤷㍣〳㕦愱㠵昲〲昴㙤昷挷捤收晤扣扢〸〹㑤㔵っ戵㜱〸慡〴愴摤㔳㍣愷㕣搹㤱㈹㤷㜷搰㥥ㄶ慢㔴㜵扢㘱搴攸㡣㉦戲㌷ㅦ㙡㤳㈱㐴㐷㐷㠳㈷敤昱摡戹搹搲㌶〱㠴愷捡戹㜲戵慦挰㑦㍥㔳㈹㔷戵捤愰㜶㘰㘷愰㙤〱搲㍦愵㘳ㄷ㕣㤹ㅥ慦搶昲㐵㍤㥢㝦攴ぢ愵㙣戹戴ㄵ户戲㙤攵改㡤戴搹慣㕥㈹㤴〷㘶ぢ搵㔹昱ㄹ挸㠴慥昰㉦㍥搰昳㥤挰愱摤㈳㝦㝤挳㔵㔷㥦晦㥢晢摥㈶㍥㙤㘷戴㌸攴昴慣搵㙥㘰ち㠸昸ㄴ搸戸搶〰㙦扣攴搹㐸换㜳〸捥〵挰㡡愱㜴㠰〵攳㙤㔶㔲搰㍢攷愲㈱捦㈳㌸ㅦ㐰搰㐷㔷晢㡡ぢ㠰㌸㤷戸ㅤ昵搳ㄲ㤴㌶改捥户㙡㔳〷㌵㈴ㄷ挸ㄳ昴晣愹㔱㐹〹㑡ち㑣㔲㔸攲㐳愸戸慤〰晥搶捥㘸搹㈴搰㤵㕤挰㜱㘹昰换て〵㙦㠳攳搲㙤慥捤ㄷ㙡㐶㐵摤㥢㝡㑤㝣㔹晢㕣㤵敥攱晤戸愲㘷慤ㅤ攴愱收㈸㙥挹搸㔸搷收搴㝤㐷戱戴戸〴搶ㅤ昳㑦㡥捦㐱攷昸㈸户愷挱昹㔹挰戱㠰搱㌴戹㍥ぢ㌳㝢㡣㠸昷晣戶换㤴戲㤷〱搴摣㘸㘴攴㙦㕥㔳㔵昴挰攵昷ㅡ㈱戹㈳昳㍢㐴㌴昶㔶㈳㘵愱㜹㥤㡦㍦戹㙥敤㠲㤴㤶敢㜶ㄱ〴㈷㜷㄰ㄴ〸㡡〴㈵〰昱〱㉣㐶㕣㘶㤳昰㤷㈶戱づ㍥㡡敦㘷搴㝡戸㤳㍣ㄷㄳ㔴〰㍣换㉣ㅤ㍡㙤〶㈰㍣㤵摦㔹敥换ㄹ㝤摢㉡㡦摣㘶收戳攵㤰㄰挷㤱㡥㡦摣㐵戰ㅢ愰㝢ㄶ攰捣昵㐶〱晢㠰搷㉢收ㄸ攰ㅥ㝦㘱捦〵〶挴〵晦昰攲攴㕣㈹扢扤㔲㉥㈱㍥㑢㠷㙡㈴㡢愰㕤㔵攸㕡㜱㐳㜹㜴愶愶ㄵ搷攷昱搵㕤摣㙡散㌴昴摡㈸昶㜹昰搶㌶㈰〲愳㝣戱㠹摣散晦愷慦收愳㐳㡤㉤㜴摤㕤ㄳ捤搳搷昲㥡㙣昱づ㡣㤵ㄱ〰㌶㔴㠴㥡㘲搷㌴昸摤〷愱㌳收㤳㜳攸摤㉤晦晥挹㤵㈷摤昴搹㍤昶昷㘵㌰㐳㜵㐹㐶㜲㕡㙦挵㤷㠲ㅡ㕡㈸㑦昴㠱挳扤ㄵ㙢㔷㈰搵〱㌳戰㙥挷㝦㠱慡摢摥㡥㉦戵㌳㕡㘲㐴㈷愲扣昲㐷摥つ㐴㕣〲戶昶晥挸㝢㤰㉤慦㈴㜸㉦㠰㘷愲㕣㘵㈵〵挳㐵㙡㑥㕣㑤愶昷〳〸〶㡤㤴㍦㜲つ㄰攷ㄲㄷ愳つ搷ㅦ㌹〹攴㔶㈱㕣〷㙡㐸㉥㤰㈷ㄸ㡡㜲㠵攰昱㐷戶捤㈷〰搳捥㘸㠹㕡㌱〲愵〴㜰〳㄰㤱㥢㔷〰㌷㈱㕢摥㑣㜰ぢ㠰㐷〰户㔹㐹搱㡦㙦㈵㠰摢挹昴ㄱ〰挱㔸㤶ㄲ挰ㅤ㐰㥣㑢㥣攷ㄵ挰ち㤰㕢〵昰㜱㔰㐳㜲㠱㍣挱〸㔹㍢〱㙣㤹㑦〰㥢敤㡣㤶㘰㕡〴㌵愹昸攲攷搸㤵捦ㄳ㝣㠱攰㉥㠲㉦〲㠸搳㙤愱㕣㠴㘵昳㝦㐱愸㉦㥦㜷㤳攷ㅥ㠲㝢〱㍣㐲戹㡦㌴㉥㥦㔸㉤愳昸㔲㠲㜹㠰挴慦〰㠸㐱〰慥㙥㍥昹㈰挰扣㔳㈴㐶㡥㤶扤挷挳愰㠶攴〲㜹㈲づ㡥扡㜰㌸㐵慣改㤱㥣㑦㌸㐳㜶㐶㑢愸㌰㠹戲捡㍡ㅥ〳㈲攲戶㈰㠰㌷㕥昲摢㐸换敦㄰㝣ㄷ挰㈳㠸㈷慣愴㐸攱㕢〹攱㝢㘴晡㐷〰挱攸攱ㄲ愶㥥〴㜰㉥搱㡦㌶摣改挱㐰㘳慢〰㥥〲㌵㈴ㄷ挸ㄳ㉢挱㔱ㄷ挰㘶搶戲〵㐰㥣㌰㥦〰晡散㡣收昰㘵㠰攱㤰晤っ㍢㐹昳散扣戱㥢晢攴挵㈶㑥㠲㐶㘷慡戵戲摡搴昷㤸㘳攵㌳换戵戱㝣㜵㘷㐱㥦㕢㙡摡挸㌹摢㡤ㄲ㐲㙥ㄵ㐴摥㥡㘸攵㥤㍢㡤㥣㌴㈷换㌳㤵慣㌱㌱㜶㌰㠴攴㈰づ挸㔱㐵攳晣〲搷㠱㐵㤹㔰㠵昰㘹㍦㐳㔵㑢搶㍣㜲㕢ㄵ㕥挵㐰㍤㕥ㅥ挲攵ぢっ㈳戳㌹㠶攰㜱㌴敢㝢ㅡ㕡㔵㙦㕤搰㔳昹㕡挱㔸㘴慡㝣㠵〷㑤〸ㄷ攱捤㕣㤷㌹戵ㅤ㝢敢戱ㅥ㜳㕤㈵㥦㉢攴㑢〶㜵㠴㝤ㄲ㑦摤㌶ㄸ摢㄰捡摣㕣慥收㜹㈲搸㘳㑥㔵昴㔲㜵㈷愳㌲搹戹㈵つ㈹攵㌲〴捣㌵昹㔲ㄵ捤㈸攵ㄲ敦㌵㈷户㤷㜷攳〸㜹愶㔸㕡愷敦慣ㅥㄴ捡ㄲ㤰㡤㜵㈹㡤〹扦昰晢㐵搰ㅦ㍣㔰戵㘹㍦㐷㙤㐷挲㙥㙢㤵㝣㘶㐶〵〷晡敡㡡㔳㉤㜱㕤敡㈴挰㉡㐰㍤㡥〰㕢㘰挳挰㙤㠳ㅤ㘵㘶〴㤵ㅤ㙥㌸ち㙢ㅢ捣㜳て攷ㄷ㠱㕤晥㠲㘵㥥〱㌸㝤摤㔹ㄳ昵戳㠵㍦攸っ㍤戰〶昵㌵㝢㘱捤收攷㠶㜲㜹戸戸搸戲㈳搲㘸㔶㤸戵㌰〷愶㥡㙤㌳㘴㉡ㅥ㥡改攲㍡扡ㄶ㤱㤵㙥㜳㠳㥥㌱ち〸㘲ㄶ昵摡㘲㉢挱捤㔳㔱㉦㔴敤扣搱㜲戱愸搳敥㘸戳㤳㔹扤㘰〴捤㤱㤹㕡ㄹ挷慦搲〴㔰挶㘹㤳昴㔹㤰昴㔹㐵敡㌶户昲㜰㐳攱慣慢扣㑤慦攴㙢摢㡢昹㙣㤰〹ㅥ㐰ㅣㄴ〶㡢㠵㐱㜹挳㄰㈸㉦㘷㥤㘹摥〵㔸晥㌰搴㍤㠰㝤㉦㐵㐷昵挳慣晤㐲挳㥦㌸挰搸㌷ㄶ㈵㜵戳㤱晦㠶摡〲戸搹㠳㘰捦愰㤷㥤㈷㐶㕥扥っㄴ㘵搹㘲㡣っ昸挸㘷㙤㠴㠹捥㜱㠰〵〳愳㕤㘰〸㙤㈸敢戹戵〸搵㤴㉢㕤昶㌳ㅦ㐱愸㤶敢㑤㈵捣㔰昵㈸㑥㍦㜰慡戲㉢㥦㌳㉡㐱ㄲ㈶戱戳改㘴㤰㕢戳㜴㐸搹昸〲㠱㐵挱㜶㙤㑤㌸㜵㉤户〳㠰摥㈷㕢㈶㕡敡㝦㘱㑢㙡㜵〷㝢ㄵ㔲昳改㤷㐰攵慦〰〴㠳攰ㅣ㑦ㄳ挳㜳㘴㜸ㅥ㈰戰づ愰㔹㌷㡤㔱㘳挴㤶㜹摣搸愹㥥㤶㘰㍣㍢㠸搸慦ち㠴〷搴㐰ㄶ㜹〲搸㥡ㄵ扢づ㍡㡦㘰㘸㤳戰㜲㈳ㄷ戲ㄶ㔹敥敢愸づ扦扦ㄳ慡搶㥡㘳㘸㉤捤愲戲攲愴愱㈲摢愲ㅢ㕤搰㕥〰〸㜱戲愰晥㘹㍣㠲搰散㔸㠵㐲昲㐵戰挰㘵㍢〳搰ㄹ㌷㡢摡㠲㜹〹愸㝣ㄹ㐰㑣〱搰㌳愰㠵昸戴㝦挷昷㝣昷㌱挱㐰收㌰㍥㍥敤㍦〰昶㙢敤ㄴ攷愰挴〸㍥昲㍦〱挴戹〰㕣㤶㕣㌳晤つ昰扤㥢㈹〳愶捡㑣㝦㙢㈳㑣㠸昳〰㥣㈱㝡㜴晦㍢㤰攵敦挹挰㠸㙡ㅢ㠶晦㈶挳晦㤰攱〲〰敡㕦愳㑢㕣㤷㙢愲㥤㕣㕦〵ぢ攴慡〳㍡㜵㝡攴晡ㅡ挸㜲て㐰㠰ㄱ㡣〵㔶㕤散昳㍣㜱慥挵㘰搶捣戳㑡昹ㅡㄶ㐴敡㜵㙤扥挶愳っㄳ〰愸ち㐸ㅤ慤ㄶ㑡㑦愱㝥搷㌹㕢搶㥡搵攰慤ㅤ摦㥡敦㜵摦㤶户挹戶ㅣ㍢㡦㍦户㌷㈶攵攰戵改攳挱攴昱〹㉢㍥㘱㍢㝤攲愴昹挳㜹ㅥ戹㜳㈱昹〳晣㐳㘵㐳㍥㘹慦扥〲ㄳ㔰晡㘱戶昴㈷㜶散搵㐴㥡愲㥢㈱晡㠶ㄶ慤挷づ㥦㑦㤴慡㔸㔸㐳㜶ち户捤挵㌶扡㘹愶搶㤰愳捦㉥戵㜳㐶ち㠵㑤㈵㌸㍥㌸晣挸ㅤ㈴㜷㑡〸挲昲敡搴㑤敦㐰ㅤ㜱搴㠲换㜳㝦挳搶慡挳㤶㜵〱㌹晢ㄳㅣ收㑥戱㠷攲㜶㘳挶㐱愶㌶ㅡ㝡㐹㘹㘱戲㤶ㅢ㌳㜶愹㕤搱㘶〳㕢ㅡ㍣㉥㔷㌰㤶慡〲㙥㔲摤ㄵ愴㌹㤲愹挲㤵慥搱㐵戲㌱㌵搱愵戹搵㈸攸㝣挲〱ㅥ㡤㡤㙤捥搶㜰ㄴ攲㔶挰愷ㄷづㅥつ㐱㈲㥤戶㤶㠴搲㤳戶挰晡搶㌸〸捥愱〳搴㉡昴㘷慡敢挵搵攲挳搷昳晡挴㙡㥦㠳搰㝢挱㐴㘲㜸㜸〱挷ㅣ㙢㙤㜳㈴㝦愹㜳挰㘴慤㜰㙡昱敡㜶㘸昴摥㝢戸搵慡搴昰㠸て㥦㙣敢攵搴㈹挰扤愹攵攱愸ㄶ收ㄶ㥢ㄳ愵㙣㘱㈶㘷㈸㉦搷㔹戳㤵戳㝢㔰攸㑢㍤ぢ㙣改㙡〱戹搸㐲㤹挰〳挱捥㈳ㅦ〷扥つ㤶㙣㔳㉤㜶愸㈳㈴㌵㝢摥㤵愰㥡晤㍥㌶〹愱搰㤲晡愱㥦㝡〰ㄵ㑢㕢ぢ㠹㙢ㅡ㐳摦敥挹㡢㥡㜱ㅥ戶つ攵つ㘵敥㤷㍤愴昵㜹㡢㜴㔰攸〹攳戴ㄶ㍥㑤㠳慦㝦㠰㌳㠴㤵㘰搵ぢ㈷慡换挶ㅥ扤㙦昸㤶捡㑤愹捦㉥㝢㙥戵㑦㔸扥晤㑥攴づ攳㈳戴㉥攸攴昰昱慡㌹㘳㔴㉥㈹昷㔹愷攲戹㜲摦㈹攳愷昶㈱摢攷攳㔶搷㕦摦敦㡡㡢㤱ㅥ挱㐷〶㤱㈹㉡挰㉣㥦捤㔲戳っ㠱扡㜷㥦慤㠶㘲㘰昴挹㐵慣挴㑥〸㥥戶㌸敥ㄳ㔰挷㉤敤〶㠳散㈱攳敥昶っ㡢挹搰ぢ㄰㤸〳㐳昳晡㌳敦搹〲摤挲㐰㤱㙥㜷戰挸敤〷㘶慦㠶愷㔶㜰㜶㠲㉤㡣戶㈸㌸㡢㝣ㄹ㐶戵摦晥搶户㔶〱昷〹〶敦㥤づ搲ㅣ㙤扦昹㄰戶扦〴㐰扣ㅢ挴扡摦扣ㄴ愴㜹晤收昷㠰㜵ㄸㅦ㥦㜶㈸搸昶捦㙦㘶㥣㝥〴ㅦ㜹ㄸㅢ㘵挰扥挱㙦㍥〲搴扤敢攰㉡ㄴ〳愳㑦ㅥ挹㑡散㠴戸ㅡ㠸㌳㐴㡦摦㝣ㄴㄸ攴搱㘴㘴攴扦つ挳㌱㘴㌸㤶っ搷㠰㐱昹捤挷㈱㔵昷㥢㔳敤晣收㘵㘰㠱摦㝣㥤愷㑥摥ㄵ㙣戹昶戱捥ㄳ㔸攷つ㈰搶攵晡〶㤰收㤵敢㑤㘰ㅤ挶挷愷㥤〸戶晤㤳敢捤㈸㌶㠲㡦㕣捥㐶㜹づ搰㈰搷㌷㠲扡㜷戹摥㠶㘲㘰挴攳戴慣挴㑥㠸摢㠱戴ㄱ摢㈹㘰㤰愷㤲昱㈳敤ㄹ㑥㈳㐳㍦ㄹ敥〰㠳㤲敢ち愴敡㜲㡤户㤳敢〰㔸㈰㔷ㅥ㌳㌸㡤㝡攴晡㘷慣㌳挲㍡㍦〷〶敥㐹㙣㝦㌴挶㘲散㌴晣搱㐱攰戸㡤㡡捦㠳戰㐳㤱㉤搰攸㐹挵㙤慥㉦㈰㤳摥ㄴ〷扣户㍢戳戸ぢ㝣扣㍢晢㘴〲散昵摢㐳搲慥㡣㠷ㄲ扣㐵㔸搷换㝢㙥晣攲つ〳㝦晦㕣敦㜰㘵昲㜷捦㐸摦㡢敥㈲㜶㌷ㄸ㠶昱ㄱ㕡ち㈵㤷㑣攵㡤㈲㡥㜲㐷ㄱ㌴㉡攵㄰晥挹㤷㔵㜷戸㜶㜹ㄷ戰㝢㤰ㅥ挱㐷愶㔱㐸摣ぢ捣㔲戲扤㠰慤〴㜵敦㑡扥て挵挰攸㤳㙦㘱㈵㜶㐲㍣〰挴㤱㌷㔰挷㡥㔷㠱㐱晥㌹ㄹ扦搲㥥㘱㌵ㄹ㠶挹挰攳ㄲ㉥㘲㜲〴㈹㜷摤㜹搸㔳捣愳挷㌵㉣㌶捡㘲㡦㠱㐱捤て〶㜴戴㌱㤰收㥤ㅦ㍣挹ㄸ挶挷愷㡤㠳㙤晦收挷㜷㔰㙣〴ㅦ戹㤶㡤昲㈴挴ㄲ㥤ㅤ㔶㕡て敡摥㐵昷〴㡡㠱搱㈷㈷㔸㠹㥤㄰摦〳攲㠸捥戳敥㥣づ〶㜹〶ㄹ㜹愴搲㠶㘱〳ㄹ㌶㤲㠱愷㉣㙡㝥㥣㠹㤴㍢㍦昰ㄴ昷㈸㌲㜰晣挱つ戸扡㘰摣㥢挱㠲昹昱ㄴ愰㔳愷㐷慥㕢㔸攷㔶搶昹ぢ㌰㤰㔵昲愹〲㈲散㕡㠰攱戳收愸㔰㑢挴㡥㘱㍥散挰㄰扢㥢慣捤ㄵ㄰㉦㈵捡㈸㤱㠵昱㠶㘳㘵㈳㜶㔵慥挰㑦敡㙣㝥㈶挴㉤换㥢捦愲㐳㥢ㅥ昶㔵挵㤸挳搰㘰攰敦㕥㙢㝤愰搵㉤捦㡥搷㥦晣㘳ㄹ㕥摡㔹愰ㅦ扡㌱㥦挵㈳㜲㘵戳搶㌷㠹〳㠱㍥㍥㍣㙤挲㌹ㅢ〹㝣ㄲ㌵戶㙤㤳〳敢㉣昱捤㥦㕤㝣㤸㌰戴愳㔴摥㕤㔲扤〹㔴昹っ㌹㕢㤳㕤㕤㙣㠶昷㐸㜵㥤〸攱㠵㥦〵捡挲昲ㅣ戰昴㜴㠴ㄹ㠷愳㍣戵㜳㤱㍥㘹㜴捤攸搶㘹㝤㐸㑦挵㈳㠹㔴㉡ㄶ㌷攳改㐱㍤ㅤ挹㈶攳㠹㔴㜴㈸㘳づ挶攳㐶㐴㝢慢换㥡㑥愵㔲㝡㌴ㄱㅢ㡡愶㌲昱㙣摣㐸愵攲㠳戹愱昸㘰㌲㘶っ挵㜳㤱㥣昶戶㍡㙢㐴㌷ㄲ愹慣㍥㘴愶㡣㜸㌴㤱搶捤㤸㤱㑤㈶愳㌹㈳ㅢ搷㠷㤲戹㌰㠳㠱散㠹㍣て㘵攴昹〴ㄷ〰㠴㥦㜳攸㙦㈷㘹㥡攰㐲搲㥦㜷攸攴慡ㄷち扣〸晡扥挶敤㈸〹㤱ㄱ㔹㤱ㄳ㐶㘷㔷㔷㑢摣愱㈵摥攷㍥㤸慡㘹㡣㉤〵㙥㠴㠲㥡㠳ㄵ敤ぢ愱㤳ㅥ晤戳戰ㅦㅦ㐹㑤㐹ㄳ㈰ㄴ㘶攴㡦ㅤ搲戶㈱搹㍤扡㘶㕡昹捣㕢昱攰戹戶ㅤ㤴㐳㐰㘹㝣〷㑣换㠳扣〴㘴㍣㔶改㝤㝡㔳扢〸昴挵愰㝢捥㍤挲っ㈹㉡挵昳㈸㑢ㄶ挰愱㑥㉢搵㕢㔳㐲㠵晥㐸㉦㠳㡥㝦愵〸挱搰ㅦ愷㤹戸ㄶ愳愴㜱〳昷㐹㕡㉣㡤㔳㕣〳ちつ戴搱挰ㄸ〰㔴敤㔴挱〷〳㘳戰㑦ㄹㄸ㡦㕤㉣〳㡢㈵愳㔹㔸㐰㐲㡦愷ㄳ昱㘸㜲㈸㥤㑡㘴㌲搹挱攴㔰㌶㤵捤㘶㌲㜱㙤挶㘵㌵捣㑣㈴ㄱ㑢㘴㘳戱㘸㍡㙥愴㌳改㐸㉥愱㥢㠳㐳㤱㕣摡㌴㔲㌰戰㕤㉥㙢㘲㌰㍥愸挷㜳戱㐸〴㘶㥡㡣㐵㌲㠳扡㤹㌴㌲戹㘴㍡ㅥ捤敡㐶㉣捣㠸愳㌲戰摤㈸㈳㘷〹收〰挲㡣㌶㉡晡㈵㈴扤㠳攰㔲搲ㄹ㠰㔴㜴㤷㔵戲愴㜸ㄵ㜴ㅡ㤹戸ㅣ㠳愷〱㈸㐵㕥挱㜲敦〴〸㠵㕦㐳愶ㄲ〱ㄵ㈹愹㍢㐹㑤㐹慡㈵㑣㈱慡捣㈳㠰挸㉢㐹摦㐲散㜰㠰〰㙥ㅣ扥㘶㜳昲ㅣ〸㜹㘲㕦㕤㘰て㝢〲㤲捡㌰て㌱户捣攸〵扣ㅤ戸〹扢攲ㅡ㐹〷挳㕥慡搳㡡㑤散㜵㑥慡㈱㥣㜷〱愷㐶戳っㅡ愷㤴㍤㌶昵㠰昸㠱敤捣㐲㠱ㄹ攸㙤摦㕡㠱㑡㥡㈶㉥㡤㈲㈴慦㐶〶㝤㌳㍦扥挹㈳摦㑦㘸㕦㠲搱慤ㄶ㙡㠰㍢昱㝤摦昶戳晣搲晡愹ち捦捦晡ぢ㠸㠰散挳㜱攵㌵㙣㥥㍢㝤搶搱搸戳愰㐳扤搶㐶〲㘰ㄱ㈱㈴搴㕣㉦㐳㌰捥㕣搷慥〳㜵摥扢㤳㈸㠲戵㜵〱攰㙥㔲ㄹ昸〷㠱㘰〱攸挶ㄷ慦㌰㜷㡦ち攱㔶㔱㈱摣㉥昲敡攵〶㡦换㠸愶㤲慦㈳〸㜳㕢愸㈶㜱㝤㉥慡㘹挸㥤愲愲ㅦ㠷搶攴昵㐸愹昷晦挴㘱挰昰敦㤳㌷搸〸㤹挴ㄱ㐸㈸改攴㍣搲愹慦㠴㤹戶㠲㌸ㄲ㠵㤴㈰㙥〱〲㐱ㅣ㠵㉦搶愶摤ち挴㕡〹㜳㝡㙡㌰㠶ㄵ㉦ㅤ㡢て挵ㄳ昱愱ㄴ敥㥡搹愱㙣㔴捦愶ㄳ㠳扡愱㙢户戹慣㠹㔴㈲ㅡ㡢㐵愲㐳改㜴㌲㥥㡡㠱㘵挸㑣ㄸ㠶㌱ㄸ㐹挷攳搹㐸㐲扢摤㘵挵搲㠷攵㉦ㅡ㠹㘷㜲戱㌸敥挸㈹摤㑣愵愳戱㑣㝣㈸㤱㡥攷〶㘳㘱敥㈱搵攰㍦〲㐴摥㐱㜰㈷㐰昸ㄸ㠷晥㔱㤲㍥㐶昰㜱搲戹愵㔴晣㉥慢㘴㐹挱㥤愳㕡〹愷㈰〰㜷㈵晣㌴愸昲㌳〰愱㜰ㅦ攰扣㉢攱〹㑥收㜲捡晢㉥㤶㔲㉢攱㠹㤴昸㜲㈴昱敦㤳㜷摢〸摢ㄷ㙦㐴㐲改㘱㝤㕢㍤慣㙤慢㠷㤳㔱㐸㜵攲㍥㈰搰挳㈹昸㘲㙤摡晤㐰㉣㍤挴攳戱㐴㈶㤵㑣㈶攸攱っ挵搲愹㜴㉣㘳攴搲㐶㍡㤵㌵㔳搱㥣愹㍤攰戲愶㜲㠹㠴㍥㤴㠱㔰㤳〹㈸㙢㌰〵戹挶愲㜱〸㌷㥡挲㡢㡣㌱敤㉢㉥㙢挶㑣㘶㤳㘹㍤㌵㤴㐵慤〹㥤㙡㌱昵愱昸㔰捥捣㐵㔳搱戴ㅥ收㥥㔳挹昵㐱㈰昲慢〴て〱㠴㑦㜳攸て㤳昴〸挱愳愴㜳ぢ㕡攷㈷慢㉡㈴〶㠰㈹㍤愴扣㝡昸〶昳扦〹㄰ち㜳戳㌹慦ㅥ戸〹㔵㤹晤㤴昷攳㉣愵昴㜰ㅡ㈵捥摤愸挰㈷㈴摥㠴扡戹㙡戲〳㈱昹㈴㘹㔸晤戸㐳挵㝦搳ㅡㄳ㙦㑢㑤㠰摡㠹㡦晣〱戳㤳㙤㜹搲づ昵㈹ㅢ㘱捦挴㑡㈴㤴摥㑦㐶〷㥣搵㐹㜲㜵㔲㥥挸㐹愰戶㉥㐴㙦㐱戶ㅡ搷㑦㠰㐰敦摣〱昲ち㜳ㄷ愸㤰搵づ㌲㙣㈳扤㈳㐰晥㌸ぢ搱ㅡ搴慣㜴搷戴㄰㡤㍡昴㈸扡㈴㝦㠶㤴㡣〰ㄳ㙢㠱攱ㅦ㑦㥥搸〸ぢ㡢昵㐸㈸㐱ㅣ敢ㄵ㠴敢㤲ㅤ摤㔶㄰ㄳ㈸愴〴昱㉣㄰〸攲㜴㝣戱㌶敤㤷㐰慣〹㄰㡤挷㔳戹愱㈴晣慦㤴ㅥ捦挴戰〱挸挶㔳愶〱昷㉢ㄷ换ㄹ㠳㐹敤㔷㉥㙢㝣挸搰㌳㔹ㄸ晦愰〱搶挱㔴㍡㤱㠳攷㙦ㅡ昴摥㘲㠳㈹㐳㝢捥㘵㌵㘲〹摤㠸挷昵㜴㌶ㄲ㡢㘷搳昸つ〹搳㠸㥢㠶㥥挰㐲㤷ㅥ捣收挲摣㔴㉡愱㍣て㐴扥㐰昰㙢㠰昰〶㠷晥㈲㐹㉦ㄱ扣㑣晡㐶㠷慥昸挹慡ち㠹捤挰搴〴攸㠶〰摣㠵攸㌷捣晦㉤㐰㈸捣摤愴ㄲ㐱㕤晡㜹收㕥〴㄰摥敡㘴愶㈸敦㔷㐸㔷ㄳ㈰㠹㘴㤸㥢㑥㔵㜲て㤰㥥㡥挰㌹昸㕡㌹晦昱愴挷攵敥㐷ㄴ扦攱捤搵㜱扣㠹㍡㐷㘷戱〳捦㔸㔸㑦㈶㜴晡摦㝣㘰㜵搱㔹攲㙥㤹㥦㠰て愳晥〳敡挱㠸㍣ㅥづ㙢㕣㠶㡦ㄴ攸㙡攰㍣㘴戶㍤㈵㘸晥戹〱敦㙦㐴㘸㈸㝥㔸㜱愲㡡扤ぢ㥥搴㥦㉡㡦戸㍦㔴㜱㠸戳愷改㜷㕥愸㍣愹㑥㜱づ攱㥣㘲㥢㉡㙥㌹扣愰㠸㙤㉥㌲晡昹晡攵㘱昵㤴攷挹㡥㘳敡㔴㥣扤攲㐴挸挸㌹㌵㔶戱㠶㜵晡㍢㕡ㅥ㜹㔷扥戵晤㤳ㄴ㝣㤴㠳戵攱㘵攱㠹㕣て㐶㜰㑣㥢攷㕡搶攴㙢敡戹㌰慥ㄱ㐲㥥ぢ攱㘸ㅤㄴ搳慡攵㘳换㤳㠱㔷㕥摤戳愷㌹昲㍤㙦ㄳ㡤㔲㘷㠳㥣〹㈱挹攰㡤㌸ㅦ戹ㄴ扤㤰㙦㘵ㅢ㕤㔶ㅢ愳换㤳攲昷㘸㠳敤㠰〲㘶晥㌲㡣攰〶搸㘲收㜶㕢㕢㘴㌱㡦㠳昹扦㙣㘶ㅡ㜰㐸昶㤰㤹扢㘸㤶㈷㐹㑣摢〹戵戶㕣㘸㈷㔸㜳㉦昷愵㔴㈳㍦㥥敢攵搵㜶㘲搸晡づ摡摦㘱晢晢搰攱㕥搳㈹㜹㠱㌸攱扡㤱挰搳㤷㌵㍦㜹㙣㠵㈶㕦㕢㍤愸慥㡥㘱㐴搸㜰㜵づ㡢〲㑡㉥㐵扤捤敦扦扤㠴敥戶㝤攰晥㐵㍢愳昹〵挰㌰户戱㙡搲㉥挵㘰㝡㍡〴昷愲㥣戸攲〵㤴攰㙣㔱〶㝥ㄸ攵戱ㅢ㘴㑢㜸㌵㘰摡ㄱ愰㐱㥢愳换ㄳ攲㤷攰慤㑢晡㈸㌲㜳㈷㘸㌱捦㤰昹ㄸ㡢㜹ㅣ捣捦搸捣㤶愴㡦㈳昳㥣换捣㑤慡戶捣㘲ㅥ〳昳搳㌶戳愵昰ㄳ挸捣扤愷慢㤶㜷搸〹愵㤶㑢敤〴戸㝣扤㔷戰㈶㈰晢慦㤶㜷㍡㈵ㄷ㔶ぢ〲扢敡㝡㜹昵搶㝢㡥㝦昷昳㕢㕥㕥㉤慥㐴挹㜶㙡昹㌱㐶搱㔶㉤晦㘴㘷㌴扦㤶㈸慥㐶㑤昸㐷㔴ㅥ㠳攱攰昸〹扦㥦㈴㕣攲ㅡ㈷摢愵㠰ㅡ扥ㄶ㔴愵换㔳㔱〸扡晣㈰搲㑡㤷㍦㐰㌳慥㉥晢㈹挴敢㤱㔵敦改ㄵ㈸慤ㄶ㜲昱挴㝣㍤㝤摣捥㘸㝥㘳㈳㝣㠳搳㘸搴㙡昴ㄶ愷搱敦㜸ㅢㅤ㘴愳昴㠴㉤㥢戸ㄵ㤸㤶〰㑤ㄹ㔰㑡㝣ㄳ扣㜵〳攲㝢㔱㠲づ戴挵㝣ㅢ㤹搳ㄶ昳昸昲㤴昸〷㥢搹㌲愰㤵㘴愶㑦㙥㌱搳户搷㔶㔹捣㘳㘰㝥搸㘶戶っ㘸㌵㤹改戲扢〶昴㌱㍢愱っ攸攳㜶〲㕣扥摥㑦戳㈶㈰晢㙦㐰昴攸㔵挹昹っ〸戵攲㝡㝣昵㌲㤸捤㍤挷㝦㝦戵昵㈸挰㡦㔶㡢扢㔰戲慥㤶捤㘰戲搴昲〰㐶搱搶㠰敥户㌳㥡摦㈳〹摦㡤㥡㤴㉤㡣㘳㌰戰㠵晢㤰㔶戶昰㘵㤴㜰㙤㘱ㅤ攵昱㈰戲㉣攱摤て㑣㥢〰つ㙡ㄹ㕦ㅥㄷ㕦戲㠵㘷㐹晡っ㌲㝦搵㘵愶愳慦㙤戴㤸㐷挱晣㜹㥢ㄹㄴ慣愰㥢挸晣㤰换㑣㔷㕦摢㘲㌱㡦㠱昹㌳㌶戳愵㤶㐹㌲搳㠳㜷搵㐲㑦㥥〹愵ㄶ㝡昴㑣戰收㕥晡敡〷愶ㄶ㍡昸ぢ慡挵㕡㘶㤷つ愳ㄹ㕣㝤挳敡换㜷捡戰愰愷摦㑥㉤㥦㐰愷摡慡攵攳㜶㐶换摢㉤㑦愲㈶晣晢攴㕢㌱ㄸづ㑥つ㔰㜹昹愴㌶㑣㘷晡昵㑡㠵攷㠱ㄷ㉡晣〹搲㑡㠵㜷愰㜶㔷㠵ㄷ㈰㔳搰ㄹ慥㜷昰ち㔶㐵扦㑣摣㌲㕦〷㙦戶㌳㥡摦㌰〹搳㠷㔶㡤㘶慤㐶改〸慢㐶㙦昴㌶㙡戰㔱㝡㤶㤶摤搰㍢搶戶㠱愶散㘶㔰㝣〸扣㡥㉡㐳㌲㑦㘶㝡慣ㄶ㌳晤㘳㙤㠷挵㍣扡㝣㔰㝣搰㘶〶〵㜶㔳㈴昳慦㕤㘶㝡挸㕡搹㘲ㅥ〳昳戵㌶戳㘵㌷ㄷ㤳㤹㡥慦搳㤸愰〳捣㠴ㄲ㉢ㅤ㘱㈶㔸㜳㉦㕤摣〳戳ㅢ晡挵ぢ摡つ慡挷㈱搵㘵挳敡晢改㜷㕢摦㝤㔷て㡢㔷㔰戲慥㤶晡㜴扥ち㥤㙡㙢㌷敦戳㌳㕡摥㝢愱㑢扤户昷㕥㍣扦㜰挳㈷扦〲㈶㡦㙦ㄶ㤹ㄶ㤹㕥戰㝡挲慥愰捥㍥扡昱㈸㝡〵扦㌱戳〱慦㕤攰〱㜴晣㈲㤹ㅤ㌰挷敢ㄸ㝣挴挰㜹搸㔹慡ㄴぢ㙢收愶ち㥥㝥敥㌲㈷慡㜸㠶㉣ㄷ挴㙦㘴搴昰敡㝢改㘰㠸㥢攲㌴慡㤳㑡挶㜴攲敦搲昸摢ㅥ〴慤㐲㜶㕢㤷㔳㍤㤹㍡㔰㤷㠷昳ㅣ㤱㥦㑦戰ㅦ㔸搴㔴摢㡤敥捣㝢㔸搹㈹慥㠴㥥慤㙤昸攵扥㍤慡攳㌸攳㤰摣昱愸㤷〷搵ㄲ〱㄰㤲敦㈰㘹ㄴㅣ搶㤱㜷㠰㍢㡤收搱昱㙣㙥㉤攸扥愶㕦㠰㔹戴㠸㐳㜶慥㑥㝡换ぢ㌹敡㥣㌲㕤挵㘹㥤扦戴ㄸ㉣㑥攳㔴㝡㕢㙤扢晢敢㡡㠸愲攳戵㔶昹ㄷ愸㠴㑤昱ㄲ㜴愹㔹慢晣㑢㉦㤵扥戳愲㕥收愵搲扤愴ㄱ㙢㤷〳㔹㐰㌲㤷戵㤵捣㍢㔱愸㐹㌲敦㈲愹㉥ㄹ愱㕣㔴搰㥣㑢搰つ㔵晤昸㉢㈰㑥㠶愰扦愹愸敦昱㔲改㔸㉡敡㤵ㅥ㙡㤸扥㤷㕡ぢ摦ぢ㐴扥㡦攰㉡㠰㤰㌸ㄵ㔰つ收㙡㈰摣㘲攱〷攴慡㝣㈹㝢㘷挵搸㠵㕦㍡挴㡦㜴昸㐵搵ㄹ挹昳戱愳敡㍡扥㠶戵㕣㐱改〱〱㠴㡥慦㈵挹㌳ㄲ攵愰㠱㌶㜵晤㤷㠷㕦ㅤ扣㘰㐴搰戳㔲捤㕤〷㘴〱搹ㄵ㥤ㄶ㝤㕥慢晡㈰慢攷摡㔳户慡扦㈱挹搳愲昲捥㐰㜳㉥㐱て㑣挹攳㐳㐰㥣っ㐱㔷㑢㔱慦昷㔲改㔳㈹敡㠷扤搴㜱㈴㔴㥦㙦〰戲㐰㥦㜳㙤晢㝣ㄳち㌵昵昹ㄶ㤲㍣㝤㔶慥ぢ㘸捥㈵攸㥥愸㝥摣〶挴挹㄰昴㐳ㄴ昵㜶㉦㤵づ㠷愲㝥挴㐳つ昳㥥慣昴㝤〷㄰㜹㈷挱㐷〱㐲㠲㌷㘰づ㐶㔲摦㝥㜱慥搳攷〶捤㝥㠲晣㡤㥡晤ㄴ㐹㥥㍥慢㝢㌵㘸慥㘶㜹㤳㔵㔲晡㌴㤰〵愴戴搵㘹戱㐱戳㥦㘵昵㡤㥡晤ㅣ㐹㥥ㄶつ愴㉤㑢戳攴㈴昲㈰愸㤱㝦〱〸晥搵㈵㜸搷㔵搴扢扣㔴摥㕥ㄵ昵㡢ㅥ㙡㠰慢搴㍥慦愳㄰摡㠱ㅥ捣㝣〹敤〸慥㝦慣㐳摥㙤㈳㑣昴㜲ㄵ㈲ㄲ挴挷搷换搵愷㥥攲慡攳愶〴ㄷづ㜶㔸摥㐳㌲搷っ收挹㝢㙤㠴㠹㕥慥て㙥㠹㕥慥ぢ昵ㄴ搷〳㌷㈵戸づ㈸㘷㘸㉤昴㐱て散㉤㈸ㅦ昴㙢㠲㙢㠳捡ㄸ户㌳戸昲〶昱挴㍤搷ぢ㤵㌱㘶㘷㜰搳㈸ㅦ㘰慤㕣〹㔴搷扥挲ㄴㄷ〱㌶㈴ㅦ〴㠲㝦昵ㄱ㥣扢㡡攷慢捣收戴㔵㍣て搹〸ㄳ扤㥣愲㙥ㄷ㝢慦㙦㐸㜱㑡扡㜹㠲戳㑡搵昶㌰挹㥣㔰慡戶㐷㙣㐴搵挶挹攳㤶攸攵愴愹愷㌸㔹摣㤴攰㈴㔱㐳㝢㑢㤳㌰敥㜴㌲㔶㌶〹㠳㤳㐹㤵㜸戳㔷ㄸ㕦㘳慤㥣㍣慡㙢㕦㘷㡡昳㠶つ挹㙦〰挱扦㈵っ㥡扢攲昹㈶戳㘹改㡡攷㌱ㅢ㘱愲㤷㔶敤㜶戱㤷搶㕣㑦搱㡡摤㤴㔰收挵㌶ㅣ㥦ㅢ戸㉦㑣㌳㔳㑢挰户㠱挰攷㔶㘶搳挲㜵慦挳昵㕤挵搵㑢㝤㥥〳㉥晦慣挸㕥㤸扢昰挲摦昷㜶昶ㅤ摤㜹敥㜰昷昵㑦㝦昳攷搷㍤㜹晥慡㘷㕦戹昱挶㈷㥦戹敥㕢慦摣㥦㔹昵戵摢㙦㝦昴昴㕢扥昵昳㈵收慤晥㉦晤㝥挳慤㤷㐶㜷㕣㝡戱㜹搶㘹敢㉥㝤敢㐵㕢愲㥢て改敦攸攸敡㍡㜹改搷㡦㍣㈵㝣昹挵昷㠸㠷㝥㜴㐴㐹㈸ㄳ㘱㌷ㅥ㐷㑢ㅣ挳㘲㝣挲㌴ㄵ搵搹㈷㠰挸敦〱昴昸㠵戲ㄴ戲㌶㡣㡢ㄶ愳㔸㥦㈴㔷㠷㔰ㄶ搰挲㐵㑢㔰㕣㍦㔰㕣扤㔴捤ㅦ㜵㕣㑡摢散挶て搱ㄲ挷挵戳晤㌰戵慥扡昱ㄴ㄰昹㈳〰㡣㑢㈹扤愵挷㔴扥㘲晤㌱戹㍡〴搵愶㑣㙣戹㙤㘲㙢㔰㈴㈸昰昴㤷㤳㜱㘲㘳㐶㤸ㄲ㔵㌵晣ぢ㄰搴㐰㔹慡ㅡ㑥㘸㘴ㄴ㤴慦捡攸戳㌳挲散捤捦㐰ㄵㄴ慡捡㍡扥愹っ攵愸㌲㡥㙢捣〸㜳扣慡搵㘷㠰愰㔵㡥㔴㌱ㅥ搳挸㈸㌸㝡㤵㜱戴户搵㘷㐱ㄵㅣ戲捡㍡戲戱㑣㠰㈳㔹攰㕤敤扡愷换昵㔳ㄶ昹㠶〶㝤摥㔰㜱扣㌴㘳晤ㅣ㥥㔶攴敢戲愵㐳散愷敢晢㕤㥥㈵㉥挵攵㕤散㤲㔴㤹愳慣㤷ㅤ昹摢㝥㘴改慦㔷㝡㔸㜳㡥攲㠷ㄴ㈸〸摦ㅢ收㡦敥㍢ㅤ㘴扣㍤㈸昶㤹㌱㘸晤っ捦慦㈰つ㕥㐲扡㤸㑡ち慡㑥慤㈷捦〱ㄱ㔴〴〵㈷㥦〷㔰っ㜵捣攲愷搰ㄵ晦ぢ㐰〲慣㙣ㅦ扡㐲愳㍥挰㈷ㄳ㝥㡤ㄶ㠴敡ㅢ敡㤰㉦㈲挵㡢㕦㠲㝤㘴〷攴㑢〰㠲晤㘱㍢㉥てㄳ㐲ㄵ昷㔲㠱晢挲㑥㌵㐲㤵㙣捥㕥昴㝦攲㥥㕦㘲</t>
  </si>
  <si>
    <t>Simulation Settings</t>
  </si>
  <si>
    <t>Seed</t>
  </si>
  <si>
    <t>Update Screen</t>
  </si>
  <si>
    <t>Iterations</t>
  </si>
  <si>
    <t>Latin Hypercube</t>
  </si>
  <si>
    <t>Calculate data dables during simulation</t>
  </si>
  <si>
    <t>Macro to run before each iteration</t>
  </si>
  <si>
    <t>Macro to run after each iteration</t>
  </si>
  <si>
    <t>Simulation Inputs</t>
  </si>
  <si>
    <t>Range</t>
  </si>
  <si>
    <t>Formula</t>
  </si>
  <si>
    <t>Simulation Outputs</t>
  </si>
  <si>
    <t>Name</t>
  </si>
  <si>
    <t>XLRisk</t>
  </si>
  <si>
    <t>Analisis_MCSim'!$H$3</t>
  </si>
  <si>
    <t>RiskTriang(C3,D3,E3)</t>
  </si>
  <si>
    <t>Analisis_MCSim'!$H$4</t>
  </si>
  <si>
    <t>RiskTriang(C4,D4,E4)</t>
  </si>
  <si>
    <t>Analisis_MCSim'!$H$5</t>
  </si>
  <si>
    <t>Analisis_MCSim'!$H$7</t>
  </si>
  <si>
    <t>RiskTriang(C7,D7,E7)</t>
  </si>
  <si>
    <t>Analisis_MCSim'!$H$8</t>
  </si>
  <si>
    <t>RiskTriang(C8,D8,E8)</t>
  </si>
  <si>
    <t>Esfuerzo</t>
  </si>
  <si>
    <t>Calendario</t>
  </si>
  <si>
    <t>Inputs</t>
  </si>
  <si>
    <t>Analisis_MCSim!CB_d7a52cffa52b472d9e665e5e9afd18df</t>
  </si>
  <si>
    <t>Analisis_MCSim!CB_7ab201cb5fa0477a913b60b944c06b32</t>
  </si>
  <si>
    <t>Analisis_MCSim!CB_05bd81ec246c4c05a4a4520a98ffec5a</t>
  </si>
  <si>
    <t>Analisis_MCSim!CB_4d27d0d7108244f5ba806a3fb88d7338</t>
  </si>
  <si>
    <t>Analisis_MCSim!CB_a5524b724c6140478a263a9ebc047b66</t>
  </si>
  <si>
    <t>Outputs</t>
  </si>
  <si>
    <t>Analisis_MCSim'!$H$6</t>
  </si>
  <si>
    <t>Analisis_MCSim'!$H$9</t>
  </si>
  <si>
    <t>Simulation Statistics</t>
  </si>
  <si>
    <t>Output Cumulative Distributions</t>
  </si>
  <si>
    <t>Output Distributions</t>
  </si>
  <si>
    <t>Risk Tornado Diagram</t>
  </si>
  <si>
    <t>Navigation</t>
  </si>
  <si>
    <t>Risk Outputs</t>
  </si>
  <si>
    <t>Risk Output Percentiles</t>
  </si>
  <si>
    <t>Calculate Percent Rank</t>
  </si>
  <si>
    <t>Correlations</t>
  </si>
  <si>
    <t>Mean</t>
  </si>
  <si>
    <t>Median</t>
  </si>
  <si>
    <t>Mode</t>
  </si>
  <si>
    <t>Std. Deviation</t>
  </si>
  <si>
    <t>Variance</t>
  </si>
  <si>
    <t>Kurtosis</t>
  </si>
  <si>
    <t>Skewness</t>
  </si>
  <si>
    <t>Minimum</t>
  </si>
  <si>
    <t>Maximum</t>
  </si>
  <si>
    <t>Count</t>
  </si>
  <si>
    <t>Error Count</t>
  </si>
  <si>
    <t>Std. Error</t>
  </si>
  <si>
    <t>Confidence Level (95%)</t>
  </si>
  <si>
    <t>Percentiles</t>
  </si>
  <si>
    <t>Enter Value:</t>
  </si>
  <si>
    <t>% rank:</t>
  </si>
  <si>
    <t>Percent Rank</t>
  </si>
  <si>
    <t>Risk Inputs</t>
  </si>
  <si>
    <t>Select Output:</t>
  </si>
  <si>
    <t>Name:</t>
  </si>
  <si>
    <t>RiskUniform(C5,E5)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</si>
</sst>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0_);_(* \(#,##0.0\);_(* &quot;-&quot;??_);_(@_)"/>
    <numFmt numFmtId="165" formatCode="_(* #,##0_);_(* \(#,##0\);_(* &quot;-&quot;??_);_(@_)"/>
    <numFmt numFmtId="166" formatCode="0.0%"/>
    <numFmt numFmtId="167" formatCode=";;;"/>
  </numFmts>
  <fonts count="15">
    <font>
      <sz val="10"/>
      <name val="Arial"/>
    </font>
    <font>
      <sz val="10"/>
      <name val="Arial"/>
      <family val="2"/>
    </font>
    <font>
      <sz val="8"/>
      <name val="Arial"/>
      <family val="2"/>
    </font>
    <font>
      <sz val="10"/>
      <name val="Arial"/>
      <family val="2"/>
    </font>
    <font>
      <sz val="12"/>
      <name val="Times New Roman"/>
      <family val="1"/>
    </font>
    <font>
      <sz val="12"/>
      <name val="Times New Roman"/>
      <family val="1"/>
    </font>
    <font>
      <b/>
      <sz val="10"/>
      <color indexed="9"/>
      <name val="Arial"/>
      <family val="2"/>
    </font>
    <font>
      <sz val="10"/>
      <name val="HPFutura Book"/>
      <family val="3"/>
    </font>
    <font>
      <b/>
      <vertAlign val="subscript"/>
      <sz val="10"/>
      <color indexed="9"/>
      <name val="Arial"/>
      <family val="2"/>
    </font>
    <font>
      <sz val="12"/>
      <name val="Times New Roman"/>
      <family val="1"/>
    </font>
    <font>
      <b/>
      <sz val="10"/>
      <color theme="0"/>
      <name val="Arial"/>
      <family val="2"/>
    </font>
    <font>
      <sz val="10"/>
      <color theme="0"/>
      <name val="Arial"/>
      <family val="2"/>
    </font>
    <font>
      <sz val="12"/>
      <name val="Times New Roman"/>
      <family val="1"/>
    </font>
    <font>
      <b/>
      <sz val="10"/>
      <name val="Arial"/>
      <family val="2"/>
    </font>
    <font>
      <u/>
      <sz val="10"/>
      <color theme="10"/>
      <name val="Arial"/>
      <family val="2"/>
    </font>
  </fonts>
  <fills count="5">
    <fill>
      <patternFill patternType="none"/>
    </fill>
    <fill>
      <patternFill patternType="gray125"/>
    </fill>
    <fill>
      <patternFill patternType="solid">
        <fgColor theme="4" tint="-0.249977111117893"/>
        <bgColor indexed="64"/>
      </patternFill>
    </fill>
    <fill>
      <patternFill patternType="solid">
        <fgColor rgb="FF00FF00"/>
        <bgColor indexed="64"/>
      </patternFill>
    </fill>
    <fill>
      <patternFill patternType="solid">
        <fgColor rgb="FF00FFFF"/>
        <bgColor indexed="64"/>
      </patternFill>
    </fill>
  </fills>
  <borders count="2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auto="1"/>
      </left>
      <right/>
      <top style="medium">
        <color indexed="64"/>
      </top>
      <bottom/>
      <diagonal/>
    </border>
    <border>
      <left style="medium">
        <color auto="1"/>
      </left>
      <right/>
      <top/>
      <bottom/>
      <diagonal/>
    </border>
    <border>
      <left style="medium">
        <color auto="1"/>
      </left>
      <right style="medium">
        <color indexed="64"/>
      </right>
      <top style="medium">
        <color indexed="64"/>
      </top>
      <bottom/>
      <diagonal/>
    </border>
    <border>
      <left style="medium">
        <color auto="1"/>
      </left>
      <right style="medium">
        <color indexed="64"/>
      </right>
      <top/>
      <bottom/>
      <diagonal/>
    </border>
    <border>
      <left style="medium">
        <color auto="1"/>
      </left>
      <right style="medium">
        <color indexed="64"/>
      </right>
      <top/>
      <bottom style="medium">
        <color indexed="64"/>
      </bottom>
      <diagonal/>
    </border>
  </borders>
  <cellStyleXfs count="9">
    <xf numFmtId="0" fontId="0" fillId="0" borderId="0"/>
    <xf numFmtId="43" fontId="1" fillId="0" borderId="0" applyFont="0" applyFill="0" applyBorder="0" applyAlignment="0" applyProtection="0"/>
    <xf numFmtId="0" fontId="4" fillId="0" borderId="0"/>
    <xf numFmtId="0" fontId="5" fillId="0" borderId="0"/>
    <xf numFmtId="0" fontId="9" fillId="0" borderId="0"/>
    <xf numFmtId="9" fontId="4" fillId="0" borderId="0" applyFont="0" applyFill="0" applyBorder="0" applyAlignment="0" applyProtection="0"/>
    <xf numFmtId="9" fontId="4" fillId="0" borderId="0" applyFont="0" applyFill="0" applyBorder="0" applyAlignment="0" applyProtection="0"/>
    <xf numFmtId="0" fontId="12" fillId="0" borderId="0"/>
    <xf numFmtId="0" fontId="14" fillId="0" borderId="0" applyNumberFormat="0" applyFill="0" applyBorder="0" applyAlignment="0" applyProtection="0"/>
  </cellStyleXfs>
  <cellXfs count="68">
    <xf numFmtId="0" fontId="0" fillId="0" borderId="0" xfId="0"/>
    <xf numFmtId="0" fontId="3" fillId="0" borderId="0" xfId="0" applyFont="1" applyAlignment="1">
      <alignment horizontal="center"/>
    </xf>
    <xf numFmtId="0" fontId="3" fillId="0" borderId="0" xfId="0" applyFont="1" applyAlignment="1">
      <alignment horizontal="left"/>
    </xf>
    <xf numFmtId="0" fontId="3" fillId="0" borderId="0" xfId="0" applyFont="1"/>
    <xf numFmtId="43" fontId="0" fillId="0" borderId="0" xfId="1" applyFont="1" applyFill="1"/>
    <xf numFmtId="0" fontId="10" fillId="2" borderId="1" xfId="0" applyFont="1" applyFill="1" applyBorder="1"/>
    <xf numFmtId="0" fontId="10" fillId="2" borderId="2" xfId="0" applyFont="1" applyFill="1" applyBorder="1"/>
    <xf numFmtId="0" fontId="10" fillId="2" borderId="3" xfId="0" applyFont="1" applyFill="1" applyBorder="1"/>
    <xf numFmtId="0" fontId="10" fillId="2" borderId="3" xfId="0" applyFont="1" applyFill="1" applyBorder="1" applyAlignment="1">
      <alignment horizontal="center"/>
    </xf>
    <xf numFmtId="0" fontId="10" fillId="2" borderId="4" xfId="0" applyFont="1" applyFill="1" applyBorder="1" applyAlignment="1">
      <alignment horizontal="center"/>
    </xf>
    <xf numFmtId="0" fontId="10" fillId="2" borderId="5" xfId="0" applyFont="1" applyFill="1" applyBorder="1"/>
    <xf numFmtId="0" fontId="0" fillId="0" borderId="6" xfId="0" applyBorder="1" applyAlignment="1">
      <alignment horizontal="center"/>
    </xf>
    <xf numFmtId="0" fontId="11" fillId="2" borderId="7" xfId="0" applyFont="1" applyFill="1" applyBorder="1"/>
    <xf numFmtId="0" fontId="0" fillId="0" borderId="8" xfId="0" applyBorder="1"/>
    <xf numFmtId="43" fontId="0" fillId="0" borderId="9" xfId="1" applyFont="1" applyFill="1" applyBorder="1"/>
    <xf numFmtId="43" fontId="11" fillId="2" borderId="0" xfId="1" applyFont="1" applyFill="1" applyBorder="1"/>
    <xf numFmtId="43" fontId="0" fillId="0" borderId="10" xfId="1" applyFont="1" applyFill="1" applyBorder="1"/>
    <xf numFmtId="43" fontId="0" fillId="0" borderId="11" xfId="1" applyFont="1" applyFill="1" applyBorder="1"/>
    <xf numFmtId="43" fontId="11" fillId="2" borderId="12" xfId="1" applyFont="1" applyFill="1" applyBorder="1"/>
    <xf numFmtId="43" fontId="0" fillId="0" borderId="13" xfId="1" applyFont="1" applyFill="1" applyBorder="1"/>
    <xf numFmtId="43" fontId="10" fillId="2" borderId="0" xfId="1" applyFont="1" applyFill="1" applyBorder="1"/>
    <xf numFmtId="43" fontId="0" fillId="0" borderId="6" xfId="1" applyFont="1" applyFill="1" applyBorder="1"/>
    <xf numFmtId="43" fontId="11" fillId="2" borderId="7" xfId="1" applyFont="1" applyFill="1" applyBorder="1"/>
    <xf numFmtId="43" fontId="0" fillId="0" borderId="8" xfId="1" applyFont="1" applyFill="1" applyBorder="1"/>
    <xf numFmtId="164" fontId="10" fillId="2" borderId="2" xfId="1" applyNumberFormat="1" applyFont="1" applyFill="1" applyBorder="1"/>
    <xf numFmtId="164" fontId="10" fillId="2" borderId="14" xfId="1" applyNumberFormat="1" applyFont="1" applyFill="1" applyBorder="1"/>
    <xf numFmtId="165" fontId="10" fillId="2" borderId="2" xfId="1" applyNumberFormat="1" applyFont="1" applyFill="1" applyBorder="1"/>
    <xf numFmtId="165" fontId="10" fillId="2" borderId="14" xfId="1" applyNumberFormat="1" applyFont="1" applyFill="1" applyBorder="1"/>
    <xf numFmtId="165" fontId="0" fillId="0" borderId="0" xfId="1" applyNumberFormat="1" applyFont="1" applyFill="1"/>
    <xf numFmtId="0" fontId="13" fillId="0" borderId="0" xfId="0" applyFont="1"/>
    <xf numFmtId="0" fontId="0" fillId="0" borderId="0" xfId="0" quotePrefix="1"/>
    <xf numFmtId="0" fontId="0" fillId="0" borderId="7" xfId="0" applyBorder="1"/>
    <xf numFmtId="0" fontId="0" fillId="0" borderId="12" xfId="0" applyBorder="1"/>
    <xf numFmtId="0" fontId="0" fillId="0" borderId="6" xfId="0" applyBorder="1"/>
    <xf numFmtId="0" fontId="0" fillId="0" borderId="9" xfId="0" applyBorder="1"/>
    <xf numFmtId="0" fontId="0" fillId="0" borderId="11" xfId="0" applyBorder="1"/>
    <xf numFmtId="0" fontId="0" fillId="0" borderId="18" xfId="0" applyBorder="1"/>
    <xf numFmtId="0" fontId="0" fillId="0" borderId="19" xfId="0" applyBorder="1"/>
    <xf numFmtId="0" fontId="0" fillId="0" borderId="20" xfId="0" applyBorder="1"/>
    <xf numFmtId="0" fontId="0" fillId="0" borderId="10" xfId="0" applyBorder="1"/>
    <xf numFmtId="0" fontId="0" fillId="0" borderId="13" xfId="0" applyBorder="1"/>
    <xf numFmtId="0" fontId="0" fillId="0" borderId="7" xfId="0" applyBorder="1" applyAlignment="1">
      <alignment horizontal="center"/>
    </xf>
    <xf numFmtId="0" fontId="0" fillId="0" borderId="8" xfId="0" applyBorder="1" applyAlignment="1">
      <alignment horizontal="center"/>
    </xf>
    <xf numFmtId="0" fontId="0" fillId="0" borderId="6" xfId="0" quotePrefix="1" applyBorder="1" applyAlignment="1">
      <alignment horizontal="center"/>
    </xf>
    <xf numFmtId="0" fontId="0" fillId="0" borderId="11" xfId="0" applyBorder="1" applyAlignment="1">
      <alignment horizontal="center"/>
    </xf>
    <xf numFmtId="0" fontId="0" fillId="0" borderId="8" xfId="0" quotePrefix="1" applyBorder="1" applyAlignment="1">
      <alignment horizontal="center"/>
    </xf>
    <xf numFmtId="0" fontId="0" fillId="0" borderId="13" xfId="0" applyBorder="1" applyAlignment="1">
      <alignment horizontal="center"/>
    </xf>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14" fillId="0" borderId="0" xfId="8"/>
    <xf numFmtId="166" fontId="0" fillId="0" borderId="18" xfId="0" applyNumberFormat="1" applyBorder="1" applyAlignment="1">
      <alignment horizontal="right"/>
    </xf>
    <xf numFmtId="166" fontId="0" fillId="0" borderId="19" xfId="0" applyNumberFormat="1" applyBorder="1" applyAlignment="1">
      <alignment horizontal="right"/>
    </xf>
    <xf numFmtId="166" fontId="0" fillId="0" borderId="20" xfId="0" applyNumberFormat="1" applyBorder="1" applyAlignment="1">
      <alignment horizontal="right"/>
    </xf>
    <xf numFmtId="0" fontId="0" fillId="0" borderId="18" xfId="0" applyBorder="1" applyAlignment="1">
      <alignment horizontal="right"/>
    </xf>
    <xf numFmtId="0" fontId="0" fillId="0" borderId="20" xfId="0" applyBorder="1" applyAlignment="1">
      <alignment horizontal="right"/>
    </xf>
    <xf numFmtId="10" fontId="0" fillId="0" borderId="11" xfId="0" applyNumberFormat="1" applyBorder="1"/>
    <xf numFmtId="10" fontId="0" fillId="0" borderId="13" xfId="0" applyNumberFormat="1" applyBorder="1"/>
    <xf numFmtId="0" fontId="0" fillId="0" borderId="17" xfId="0" applyBorder="1"/>
    <xf numFmtId="167" fontId="0" fillId="0" borderId="0" xfId="0" applyNumberFormat="1"/>
    <xf numFmtId="2" fontId="0" fillId="3" borderId="0" xfId="0" applyNumberFormat="1" applyFill="1"/>
    <xf numFmtId="2" fontId="10" fillId="4" borderId="14" xfId="1" applyNumberFormat="1" applyFont="1" applyFill="1" applyBorder="1"/>
    <xf numFmtId="0" fontId="13" fillId="0" borderId="16" xfId="0" applyFont="1" applyBorder="1" applyAlignment="1">
      <alignment horizontal="center"/>
    </xf>
    <xf numFmtId="0" fontId="13" fillId="0" borderId="15" xfId="0" applyFont="1" applyBorder="1" applyAlignment="1">
      <alignment horizontal="center"/>
    </xf>
    <xf numFmtId="0" fontId="13" fillId="0" borderId="21" xfId="0" applyFont="1" applyBorder="1" applyAlignment="1">
      <alignment horizontal="center"/>
    </xf>
    <xf numFmtId="0" fontId="13" fillId="0" borderId="0" xfId="0" applyFont="1" applyAlignment="1">
      <alignment horizontal="center"/>
    </xf>
  </cellXfs>
  <cellStyles count="9">
    <cellStyle name="Hipervínculo" xfId="8" builtinId="8"/>
    <cellStyle name="Millares" xfId="1" builtinId="3"/>
    <cellStyle name="Normal" xfId="0" builtinId="0"/>
    <cellStyle name="Normal 2" xfId="2" xr:uid="{00000000-0005-0000-0000-000002000000}"/>
    <cellStyle name="Normal 3" xfId="3" xr:uid="{00000000-0005-0000-0000-000003000000}"/>
    <cellStyle name="Normal 4" xfId="4" xr:uid="{00000000-0005-0000-0000-000004000000}"/>
    <cellStyle name="Normal 5" xfId="7" xr:uid="{00000000-0005-0000-0000-000005000000}"/>
    <cellStyle name="Percent 2" xfId="5" xr:uid="{00000000-0005-0000-0000-000006000000}"/>
    <cellStyle name="Porcentaje 2" xfId="6"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4211922167520005"/>
          <c:y val="0.101562693715465"/>
          <c:w val="0.69250820743552022"/>
          <c:h val="0.72265762836003944"/>
        </c:manualLayout>
      </c:layout>
      <c:lineChart>
        <c:grouping val="standard"/>
        <c:varyColors val="0"/>
        <c:ser>
          <c:idx val="0"/>
          <c:order val="0"/>
          <c:tx>
            <c:strRef>
              <c:f>Analisis_MCSim!$A$3</c:f>
              <c:strCache>
                <c:ptCount val="1"/>
                <c:pt idx="0">
                  <c:v>Tamaño (S)</c:v>
                </c:pt>
              </c:strCache>
            </c:strRef>
          </c:tx>
          <c:spPr>
            <a:ln w="12700">
              <a:solidFill>
                <a:srgbClr val="000080"/>
              </a:solidFill>
              <a:prstDash val="solid"/>
            </a:ln>
          </c:spPr>
          <c:marker>
            <c:symbol val="none"/>
          </c:marker>
          <c:val>
            <c:numRef>
              <c:f>Analisis_MCSim!$A$4:$A$9</c:f>
              <c:numCache>
                <c:formatCode>General</c:formatCode>
                <c:ptCount val="6"/>
                <c:pt idx="0">
                  <c:v>0</c:v>
                </c:pt>
                <c:pt idx="1">
                  <c:v>0</c:v>
                </c:pt>
                <c:pt idx="2">
                  <c:v>0</c:v>
                </c:pt>
                <c:pt idx="3">
                  <c:v>0</c:v>
                </c:pt>
                <c:pt idx="4">
                  <c:v>0</c:v>
                </c:pt>
                <c:pt idx="5">
                  <c:v>0</c:v>
                </c:pt>
              </c:numCache>
            </c:numRef>
          </c:val>
          <c:smooth val="0"/>
          <c:extLst>
            <c:ext xmlns:c16="http://schemas.microsoft.com/office/drawing/2014/chart" uri="{C3380CC4-5D6E-409C-BE32-E72D297353CC}">
              <c16:uniqueId val="{00000000-0E92-4316-B12D-283FAF3DA2A4}"/>
            </c:ext>
          </c:extLst>
        </c:ser>
        <c:ser>
          <c:idx val="1"/>
          <c:order val="1"/>
          <c:tx>
            <c:strRef>
              <c:f>Analisis_MCSim!$C$3</c:f>
              <c:strCache>
                <c:ptCount val="1"/>
                <c:pt idx="0">
                  <c:v>500</c:v>
                </c:pt>
              </c:strCache>
            </c:strRef>
          </c:tx>
          <c:spPr>
            <a:ln w="12700">
              <a:solidFill>
                <a:srgbClr val="FF00FF"/>
              </a:solidFill>
              <a:prstDash val="solid"/>
            </a:ln>
          </c:spPr>
          <c:marker>
            <c:symbol val="none"/>
          </c:marker>
          <c:val>
            <c:numRef>
              <c:f>Analisis_MCSim!$C$4:$C$9</c:f>
              <c:numCache>
                <c:formatCode>_(* #,##0.00_);_(* \(#,##0.00\);_(* "-"??_);_(@_)</c:formatCode>
                <c:ptCount val="6"/>
                <c:pt idx="0">
                  <c:v>7.8</c:v>
                </c:pt>
                <c:pt idx="1">
                  <c:v>0.95</c:v>
                </c:pt>
                <c:pt idx="3">
                  <c:v>1.9</c:v>
                </c:pt>
                <c:pt idx="4">
                  <c:v>0.25</c:v>
                </c:pt>
              </c:numCache>
            </c:numRef>
          </c:val>
          <c:smooth val="0"/>
          <c:extLst>
            <c:ext xmlns:c16="http://schemas.microsoft.com/office/drawing/2014/chart" uri="{C3380CC4-5D6E-409C-BE32-E72D297353CC}">
              <c16:uniqueId val="{00000001-0E92-4316-B12D-283FAF3DA2A4}"/>
            </c:ext>
          </c:extLst>
        </c:ser>
        <c:dLbls>
          <c:showLegendKey val="0"/>
          <c:showVal val="0"/>
          <c:showCatName val="0"/>
          <c:showSerName val="0"/>
          <c:showPercent val="0"/>
          <c:showBubbleSize val="0"/>
        </c:dLbls>
        <c:smooth val="0"/>
        <c:axId val="584460528"/>
        <c:axId val="584461312"/>
      </c:lineChart>
      <c:catAx>
        <c:axId val="58446052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AR"/>
          </a:p>
        </c:txPr>
        <c:crossAx val="584461312"/>
        <c:crosses val="autoZero"/>
        <c:auto val="1"/>
        <c:lblAlgn val="ctr"/>
        <c:lblOffset val="100"/>
        <c:tickLblSkip val="1"/>
        <c:tickMarkSkip val="1"/>
        <c:noMultiLvlLbl val="0"/>
      </c:catAx>
      <c:valAx>
        <c:axId val="584461312"/>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AR"/>
          </a:p>
        </c:txPr>
        <c:crossAx val="584460528"/>
        <c:crosses val="autoZero"/>
        <c:crossBetween val="between"/>
      </c:valAx>
      <c:spPr>
        <a:solidFill>
          <a:srgbClr val="C0C0C0"/>
        </a:solidFill>
        <a:ln w="12700">
          <a:solidFill>
            <a:srgbClr val="808080"/>
          </a:solidFill>
          <a:prstDash val="solid"/>
        </a:ln>
      </c:spPr>
    </c:plotArea>
    <c:legend>
      <c:legendPos val="r"/>
      <c:layout>
        <c:manualLayout>
          <c:xMode val="edge"/>
          <c:yMode val="edge"/>
          <c:x val="0.86305126587858694"/>
          <c:y val="0.37890707020997372"/>
          <c:w val="0.11627934105136084"/>
          <c:h val="0.16796916010498686"/>
        </c:manualLayout>
      </c:layout>
      <c:overlay val="0"/>
      <c:spPr>
        <a:solidFill>
          <a:srgbClr val="FFFFFF"/>
        </a:solidFill>
        <a:ln w="3175">
          <a:solidFill>
            <a:srgbClr val="000000"/>
          </a:solidFill>
          <a:prstDash val="solid"/>
        </a:ln>
      </c:spPr>
      <c:txPr>
        <a:bodyPr/>
        <a:lstStyle/>
        <a:p>
          <a:pPr>
            <a:defRPr sz="775" b="0" i="0" u="none" strike="noStrike" baseline="0">
              <a:solidFill>
                <a:srgbClr val="000000"/>
              </a:solidFill>
              <a:latin typeface="Arial"/>
              <a:ea typeface="Arial"/>
              <a:cs typeface="Arial"/>
            </a:defRPr>
          </a:pPr>
          <a:endParaRPr lang="es-AR"/>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s-AR"/>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a:pPr>
            <a:r>
              <a:rPr lang="es-MX"/>
              <a:t>Cum. Distribution of Esfuerzo ('Analisis_MCSim'!$H$6)</a:t>
            </a:r>
          </a:p>
        </c:rich>
      </c:tx>
      <c:overlay val="0"/>
    </c:title>
    <c:autoTitleDeleted val="0"/>
    <c:plotArea>
      <c:layout/>
      <c:scatterChart>
        <c:scatterStyle val="lineMarker"/>
        <c:varyColors val="0"/>
        <c:ser>
          <c:idx val="0"/>
          <c:order val="0"/>
          <c:xVal>
            <c:numRef>
              <c:f>'Risk Results 1'!$L$22:$L$62</c:f>
              <c:numCache>
                <c:formatCode>General</c:formatCode>
                <c:ptCount val="41"/>
                <c:pt idx="0">
                  <c:v>3193.0992585654672</c:v>
                </c:pt>
                <c:pt idx="1">
                  <c:v>3958.9959585892339</c:v>
                </c:pt>
                <c:pt idx="2">
                  <c:v>4163.7698832228198</c:v>
                </c:pt>
                <c:pt idx="3">
                  <c:v>4335.9343858280745</c:v>
                </c:pt>
                <c:pt idx="4">
                  <c:v>4489.9086580109906</c:v>
                </c:pt>
                <c:pt idx="5">
                  <c:v>4596.1761556771689</c:v>
                </c:pt>
                <c:pt idx="6">
                  <c:v>4692.7831220356757</c:v>
                </c:pt>
                <c:pt idx="7">
                  <c:v>4841.4737205764714</c:v>
                </c:pt>
                <c:pt idx="8">
                  <c:v>4929.2029719008542</c:v>
                </c:pt>
                <c:pt idx="9">
                  <c:v>5000.8738499738347</c:v>
                </c:pt>
                <c:pt idx="10">
                  <c:v>5078.6849463573453</c:v>
                </c:pt>
                <c:pt idx="11">
                  <c:v>5153.1916496299273</c:v>
                </c:pt>
                <c:pt idx="12">
                  <c:v>5224.6910753725278</c:v>
                </c:pt>
                <c:pt idx="13">
                  <c:v>5298.6409369905341</c:v>
                </c:pt>
                <c:pt idx="14">
                  <c:v>5372.7230961013238</c:v>
                </c:pt>
                <c:pt idx="15">
                  <c:v>5448.607067613073</c:v>
                </c:pt>
                <c:pt idx="16">
                  <c:v>5526.2409782836266</c:v>
                </c:pt>
                <c:pt idx="17">
                  <c:v>5588.5159669487994</c:v>
                </c:pt>
                <c:pt idx="18">
                  <c:v>5684.4030039649169</c:v>
                </c:pt>
                <c:pt idx="19">
                  <c:v>5736.8875422730653</c:v>
                </c:pt>
                <c:pt idx="20">
                  <c:v>5806.1010784704558</c:v>
                </c:pt>
                <c:pt idx="21">
                  <c:v>5883.3545181810314</c:v>
                </c:pt>
                <c:pt idx="22">
                  <c:v>5952.1840264049169</c:v>
                </c:pt>
                <c:pt idx="23">
                  <c:v>6005.8319606244368</c:v>
                </c:pt>
                <c:pt idx="24">
                  <c:v>6061.2253562237347</c:v>
                </c:pt>
                <c:pt idx="25">
                  <c:v>6147.4247997363918</c:v>
                </c:pt>
                <c:pt idx="26">
                  <c:v>6254.9179720611264</c:v>
                </c:pt>
                <c:pt idx="27">
                  <c:v>6344.9020875402502</c:v>
                </c:pt>
                <c:pt idx="28">
                  <c:v>6445.4995621992293</c:v>
                </c:pt>
                <c:pt idx="29">
                  <c:v>6530.5721070219761</c:v>
                </c:pt>
                <c:pt idx="30">
                  <c:v>6633.7824579891212</c:v>
                </c:pt>
                <c:pt idx="31">
                  <c:v>6741.1535080575077</c:v>
                </c:pt>
                <c:pt idx="32">
                  <c:v>6884.9027848440019</c:v>
                </c:pt>
                <c:pt idx="33">
                  <c:v>7029.9738507617321</c:v>
                </c:pt>
                <c:pt idx="34">
                  <c:v>7160.1522265785761</c:v>
                </c:pt>
                <c:pt idx="35">
                  <c:v>7356.926047774301</c:v>
                </c:pt>
                <c:pt idx="36">
                  <c:v>7542.6063988246406</c:v>
                </c:pt>
                <c:pt idx="37">
                  <c:v>7813.0041325675802</c:v>
                </c:pt>
                <c:pt idx="38">
                  <c:v>8097.0248698541591</c:v>
                </c:pt>
                <c:pt idx="39">
                  <c:v>8842.7402157028882</c:v>
                </c:pt>
                <c:pt idx="40">
                  <c:v>10269.181876520399</c:v>
                </c:pt>
              </c:numCache>
            </c:numRef>
          </c:xVal>
          <c:yVal>
            <c:numRef>
              <c:f>'Risk Results 1'!$K$22:$K$62</c:f>
              <c:numCache>
                <c:formatCode>0.0%</c:formatCode>
                <c:ptCount val="41"/>
                <c:pt idx="0">
                  <c:v>0</c:v>
                </c:pt>
                <c:pt idx="1">
                  <c:v>2.5000000000000001E-2</c:v>
                </c:pt>
                <c:pt idx="2">
                  <c:v>0.05</c:v>
                </c:pt>
                <c:pt idx="3">
                  <c:v>7.4999999999999997E-2</c:v>
                </c:pt>
                <c:pt idx="4">
                  <c:v>0.1</c:v>
                </c:pt>
                <c:pt idx="5">
                  <c:v>0.125</c:v>
                </c:pt>
                <c:pt idx="6">
                  <c:v>0.15</c:v>
                </c:pt>
                <c:pt idx="7">
                  <c:v>0.17499999999999999</c:v>
                </c:pt>
                <c:pt idx="8">
                  <c:v>0.2</c:v>
                </c:pt>
                <c:pt idx="9">
                  <c:v>0.22500000000000001</c:v>
                </c:pt>
                <c:pt idx="10">
                  <c:v>0.25</c:v>
                </c:pt>
                <c:pt idx="11">
                  <c:v>0.27500000000000002</c:v>
                </c:pt>
                <c:pt idx="12">
                  <c:v>0.3</c:v>
                </c:pt>
                <c:pt idx="13">
                  <c:v>0.32500000000000001</c:v>
                </c:pt>
                <c:pt idx="14">
                  <c:v>0.35</c:v>
                </c:pt>
                <c:pt idx="15">
                  <c:v>0.375</c:v>
                </c:pt>
                <c:pt idx="16">
                  <c:v>0.4</c:v>
                </c:pt>
                <c:pt idx="17">
                  <c:v>0.42499999999999999</c:v>
                </c:pt>
                <c:pt idx="18">
                  <c:v>0.45</c:v>
                </c:pt>
                <c:pt idx="19">
                  <c:v>0.47499999999999998</c:v>
                </c:pt>
                <c:pt idx="20">
                  <c:v>0.5</c:v>
                </c:pt>
                <c:pt idx="21">
                  <c:v>0.52500000000000002</c:v>
                </c:pt>
                <c:pt idx="22">
                  <c:v>0.55000000000000004</c:v>
                </c:pt>
                <c:pt idx="23">
                  <c:v>0.57499999999999996</c:v>
                </c:pt>
                <c:pt idx="24">
                  <c:v>0.6</c:v>
                </c:pt>
                <c:pt idx="25">
                  <c:v>0.625</c:v>
                </c:pt>
                <c:pt idx="26">
                  <c:v>0.65</c:v>
                </c:pt>
                <c:pt idx="27">
                  <c:v>0.67500000000000004</c:v>
                </c:pt>
                <c:pt idx="28">
                  <c:v>0.7</c:v>
                </c:pt>
                <c:pt idx="29">
                  <c:v>0.72499999999999998</c:v>
                </c:pt>
                <c:pt idx="30">
                  <c:v>0.75</c:v>
                </c:pt>
                <c:pt idx="31">
                  <c:v>0.77500000000000002</c:v>
                </c:pt>
                <c:pt idx="32">
                  <c:v>0.8</c:v>
                </c:pt>
                <c:pt idx="33">
                  <c:v>0.82499999999999996</c:v>
                </c:pt>
                <c:pt idx="34">
                  <c:v>0.85</c:v>
                </c:pt>
                <c:pt idx="35">
                  <c:v>0.875</c:v>
                </c:pt>
                <c:pt idx="36">
                  <c:v>0.9</c:v>
                </c:pt>
                <c:pt idx="37">
                  <c:v>0.92500000000000004</c:v>
                </c:pt>
                <c:pt idx="38">
                  <c:v>0.95</c:v>
                </c:pt>
                <c:pt idx="39">
                  <c:v>0.97499999999999998</c:v>
                </c:pt>
                <c:pt idx="40">
                  <c:v>1</c:v>
                </c:pt>
              </c:numCache>
            </c:numRef>
          </c:yVal>
          <c:smooth val="0"/>
          <c:extLst>
            <c:ext xmlns:c16="http://schemas.microsoft.com/office/drawing/2014/chart" uri="{C3380CC4-5D6E-409C-BE32-E72D297353CC}">
              <c16:uniqueId val="{00000009-F9C2-2345-B820-5C8AF6120F34}"/>
            </c:ext>
          </c:extLst>
        </c:ser>
        <c:dLbls>
          <c:showLegendKey val="0"/>
          <c:showVal val="0"/>
          <c:showCatName val="0"/>
          <c:showSerName val="0"/>
          <c:showPercent val="0"/>
          <c:showBubbleSize val="0"/>
        </c:dLbls>
        <c:axId val="256564783"/>
        <c:axId val="266917167"/>
      </c:scatterChart>
      <c:valAx>
        <c:axId val="256564783"/>
        <c:scaling>
          <c:orientation val="minMax"/>
          <c:min val="3193"/>
        </c:scaling>
        <c:delete val="0"/>
        <c:axPos val="b"/>
        <c:numFmt formatCode="General" sourceLinked="1"/>
        <c:majorTickMark val="out"/>
        <c:minorTickMark val="none"/>
        <c:tickLblPos val="nextTo"/>
        <c:crossAx val="266917167"/>
        <c:crosses val="autoZero"/>
        <c:crossBetween val="midCat"/>
      </c:valAx>
      <c:valAx>
        <c:axId val="266917167"/>
        <c:scaling>
          <c:orientation val="minMax"/>
          <c:max val="1"/>
        </c:scaling>
        <c:delete val="0"/>
        <c:axPos val="l"/>
        <c:majorGridlines/>
        <c:numFmt formatCode="0.0%" sourceLinked="1"/>
        <c:majorTickMark val="out"/>
        <c:minorTickMark val="none"/>
        <c:tickLblPos val="nextTo"/>
        <c:crossAx val="256564783"/>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a:pPr>
            <a:r>
              <a:rPr lang="es-MX"/>
              <a:t>Cum. Distribution of Calendario ('Analisis_MCSim'!$H$9)</a:t>
            </a:r>
          </a:p>
        </c:rich>
      </c:tx>
      <c:overlay val="0"/>
    </c:title>
    <c:autoTitleDeleted val="0"/>
    <c:plotArea>
      <c:layout/>
      <c:scatterChart>
        <c:scatterStyle val="lineMarker"/>
        <c:varyColors val="0"/>
        <c:ser>
          <c:idx val="0"/>
          <c:order val="0"/>
          <c:xVal>
            <c:numRef>
              <c:f>'Risk Results 1'!$M$22:$M$62</c:f>
              <c:numCache>
                <c:formatCode>General</c:formatCode>
                <c:ptCount val="41"/>
                <c:pt idx="0">
                  <c:v>2.3299084784251094</c:v>
                </c:pt>
                <c:pt idx="1">
                  <c:v>2.5399442655547011</c:v>
                </c:pt>
                <c:pt idx="2">
                  <c:v>2.6098538432766132</c:v>
                </c:pt>
                <c:pt idx="3">
                  <c:v>2.6696422763696765</c:v>
                </c:pt>
                <c:pt idx="4">
                  <c:v>2.7433956810241051</c:v>
                </c:pt>
                <c:pt idx="5">
                  <c:v>2.7827282976940806</c:v>
                </c:pt>
                <c:pt idx="6">
                  <c:v>2.8226580096378191</c:v>
                </c:pt>
                <c:pt idx="7">
                  <c:v>2.8507343135553542</c:v>
                </c:pt>
                <c:pt idx="8">
                  <c:v>2.8873628148553476</c:v>
                </c:pt>
                <c:pt idx="9">
                  <c:v>2.9220452312802019</c:v>
                </c:pt>
                <c:pt idx="10">
                  <c:v>2.9513188543736395</c:v>
                </c:pt>
                <c:pt idx="11">
                  <c:v>2.9832265382460506</c:v>
                </c:pt>
                <c:pt idx="12">
                  <c:v>3.003234825986699</c:v>
                </c:pt>
                <c:pt idx="13">
                  <c:v>3.0388883488005698</c:v>
                </c:pt>
                <c:pt idx="14">
                  <c:v>3.0787814136058742</c:v>
                </c:pt>
                <c:pt idx="15">
                  <c:v>3.0989366200750266</c:v>
                </c:pt>
                <c:pt idx="16">
                  <c:v>3.1250864017977316</c:v>
                </c:pt>
                <c:pt idx="17">
                  <c:v>3.1441579347063988</c:v>
                </c:pt>
                <c:pt idx="18">
                  <c:v>3.1726652299031715</c:v>
                </c:pt>
                <c:pt idx="19">
                  <c:v>3.2094268936141241</c:v>
                </c:pt>
                <c:pt idx="20">
                  <c:v>3.2344849630917443</c:v>
                </c:pt>
                <c:pt idx="21">
                  <c:v>3.2585216658992793</c:v>
                </c:pt>
                <c:pt idx="22">
                  <c:v>3.2926245539489312</c:v>
                </c:pt>
                <c:pt idx="23">
                  <c:v>3.3137106307626003</c:v>
                </c:pt>
                <c:pt idx="24">
                  <c:v>3.3445832207969559</c:v>
                </c:pt>
                <c:pt idx="25">
                  <c:v>3.3676639965507409</c:v>
                </c:pt>
                <c:pt idx="26">
                  <c:v>3.3980924511299793</c:v>
                </c:pt>
                <c:pt idx="27">
                  <c:v>3.4246330076410954</c:v>
                </c:pt>
                <c:pt idx="28">
                  <c:v>3.4618161235326323</c:v>
                </c:pt>
                <c:pt idx="29">
                  <c:v>3.4937562832061468</c:v>
                </c:pt>
                <c:pt idx="30">
                  <c:v>3.5364677811811775</c:v>
                </c:pt>
                <c:pt idx="31">
                  <c:v>3.5702904676751595</c:v>
                </c:pt>
                <c:pt idx="32">
                  <c:v>3.6033172063475551</c:v>
                </c:pt>
                <c:pt idx="33">
                  <c:v>3.6347737684682051</c:v>
                </c:pt>
                <c:pt idx="34">
                  <c:v>3.6888070388069418</c:v>
                </c:pt>
                <c:pt idx="35">
                  <c:v>3.742554328368048</c:v>
                </c:pt>
                <c:pt idx="36">
                  <c:v>3.8415827430880456</c:v>
                </c:pt>
                <c:pt idx="37">
                  <c:v>3.9289783526913293</c:v>
                </c:pt>
                <c:pt idx="38">
                  <c:v>4.0025465474729449</c:v>
                </c:pt>
                <c:pt idx="39">
                  <c:v>4.1388063730029403</c:v>
                </c:pt>
                <c:pt idx="40">
                  <c:v>4.755395563480695</c:v>
                </c:pt>
              </c:numCache>
            </c:numRef>
          </c:xVal>
          <c:yVal>
            <c:numRef>
              <c:f>'Risk Results 1'!$K$22:$K$62</c:f>
              <c:numCache>
                <c:formatCode>0.0%</c:formatCode>
                <c:ptCount val="41"/>
                <c:pt idx="0">
                  <c:v>0</c:v>
                </c:pt>
                <c:pt idx="1">
                  <c:v>2.5000000000000001E-2</c:v>
                </c:pt>
                <c:pt idx="2">
                  <c:v>0.05</c:v>
                </c:pt>
                <c:pt idx="3">
                  <c:v>7.4999999999999997E-2</c:v>
                </c:pt>
                <c:pt idx="4">
                  <c:v>0.1</c:v>
                </c:pt>
                <c:pt idx="5">
                  <c:v>0.125</c:v>
                </c:pt>
                <c:pt idx="6">
                  <c:v>0.15</c:v>
                </c:pt>
                <c:pt idx="7">
                  <c:v>0.17499999999999999</c:v>
                </c:pt>
                <c:pt idx="8">
                  <c:v>0.2</c:v>
                </c:pt>
                <c:pt idx="9">
                  <c:v>0.22500000000000001</c:v>
                </c:pt>
                <c:pt idx="10">
                  <c:v>0.25</c:v>
                </c:pt>
                <c:pt idx="11">
                  <c:v>0.27500000000000002</c:v>
                </c:pt>
                <c:pt idx="12">
                  <c:v>0.3</c:v>
                </c:pt>
                <c:pt idx="13">
                  <c:v>0.32500000000000001</c:v>
                </c:pt>
                <c:pt idx="14">
                  <c:v>0.35</c:v>
                </c:pt>
                <c:pt idx="15">
                  <c:v>0.375</c:v>
                </c:pt>
                <c:pt idx="16">
                  <c:v>0.4</c:v>
                </c:pt>
                <c:pt idx="17">
                  <c:v>0.42499999999999999</c:v>
                </c:pt>
                <c:pt idx="18">
                  <c:v>0.45</c:v>
                </c:pt>
                <c:pt idx="19">
                  <c:v>0.47499999999999998</c:v>
                </c:pt>
                <c:pt idx="20">
                  <c:v>0.5</c:v>
                </c:pt>
                <c:pt idx="21">
                  <c:v>0.52500000000000002</c:v>
                </c:pt>
                <c:pt idx="22">
                  <c:v>0.55000000000000004</c:v>
                </c:pt>
                <c:pt idx="23">
                  <c:v>0.57499999999999996</c:v>
                </c:pt>
                <c:pt idx="24">
                  <c:v>0.6</c:v>
                </c:pt>
                <c:pt idx="25">
                  <c:v>0.625</c:v>
                </c:pt>
                <c:pt idx="26">
                  <c:v>0.65</c:v>
                </c:pt>
                <c:pt idx="27">
                  <c:v>0.67500000000000004</c:v>
                </c:pt>
                <c:pt idx="28">
                  <c:v>0.7</c:v>
                </c:pt>
                <c:pt idx="29">
                  <c:v>0.72499999999999998</c:v>
                </c:pt>
                <c:pt idx="30">
                  <c:v>0.75</c:v>
                </c:pt>
                <c:pt idx="31">
                  <c:v>0.77500000000000002</c:v>
                </c:pt>
                <c:pt idx="32">
                  <c:v>0.8</c:v>
                </c:pt>
                <c:pt idx="33">
                  <c:v>0.82499999999999996</c:v>
                </c:pt>
                <c:pt idx="34">
                  <c:v>0.85</c:v>
                </c:pt>
                <c:pt idx="35">
                  <c:v>0.875</c:v>
                </c:pt>
                <c:pt idx="36">
                  <c:v>0.9</c:v>
                </c:pt>
                <c:pt idx="37">
                  <c:v>0.92500000000000004</c:v>
                </c:pt>
                <c:pt idx="38">
                  <c:v>0.95</c:v>
                </c:pt>
                <c:pt idx="39">
                  <c:v>0.97499999999999998</c:v>
                </c:pt>
                <c:pt idx="40">
                  <c:v>1</c:v>
                </c:pt>
              </c:numCache>
            </c:numRef>
          </c:yVal>
          <c:smooth val="0"/>
          <c:extLst>
            <c:ext xmlns:c16="http://schemas.microsoft.com/office/drawing/2014/chart" uri="{C3380CC4-5D6E-409C-BE32-E72D297353CC}">
              <c16:uniqueId val="{00000009-E970-B748-9969-971F607BEB55}"/>
            </c:ext>
          </c:extLst>
        </c:ser>
        <c:dLbls>
          <c:showLegendKey val="0"/>
          <c:showVal val="0"/>
          <c:showCatName val="0"/>
          <c:showSerName val="0"/>
          <c:showPercent val="0"/>
          <c:showBubbleSize val="0"/>
        </c:dLbls>
        <c:axId val="270682511"/>
        <c:axId val="253466063"/>
      </c:scatterChart>
      <c:valAx>
        <c:axId val="270682511"/>
        <c:scaling>
          <c:orientation val="minMax"/>
          <c:min val="2"/>
        </c:scaling>
        <c:delete val="0"/>
        <c:axPos val="b"/>
        <c:numFmt formatCode="General" sourceLinked="1"/>
        <c:majorTickMark val="out"/>
        <c:minorTickMark val="none"/>
        <c:tickLblPos val="nextTo"/>
        <c:crossAx val="253466063"/>
        <c:crosses val="autoZero"/>
        <c:crossBetween val="midCat"/>
      </c:valAx>
      <c:valAx>
        <c:axId val="253466063"/>
        <c:scaling>
          <c:orientation val="minMax"/>
          <c:max val="1"/>
        </c:scaling>
        <c:delete val="0"/>
        <c:axPos val="l"/>
        <c:majorGridlines/>
        <c:numFmt formatCode="0.0%" sourceLinked="1"/>
        <c:majorTickMark val="out"/>
        <c:minorTickMark val="none"/>
        <c:tickLblPos val="nextTo"/>
        <c:crossAx val="270682511"/>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dLbls>
          <c:showLegendKey val="0"/>
          <c:showVal val="0"/>
          <c:showCatName val="0"/>
          <c:showSerName val="0"/>
          <c:showPercent val="0"/>
          <c:showBubbleSize val="0"/>
        </c:dLbls>
        <c:gapWidth val="150"/>
        <c:axId val="270870687"/>
        <c:axId val="271355647"/>
      </c:barChart>
      <c:catAx>
        <c:axId val="270870687"/>
        <c:scaling>
          <c:orientation val="minMax"/>
        </c:scaling>
        <c:delete val="0"/>
        <c:axPos val="b"/>
        <c:majorTickMark val="out"/>
        <c:minorTickMark val="none"/>
        <c:tickLblPos val="nextTo"/>
        <c:crossAx val="271355647"/>
        <c:crosses val="autoZero"/>
        <c:auto val="1"/>
        <c:lblAlgn val="ctr"/>
        <c:lblOffset val="100"/>
        <c:noMultiLvlLbl val="0"/>
      </c:catAx>
      <c:valAx>
        <c:axId val="271355647"/>
        <c:scaling>
          <c:orientation val="minMax"/>
        </c:scaling>
        <c:delete val="0"/>
        <c:axPos val="l"/>
        <c:majorGridlines/>
        <c:numFmt formatCode="General" sourceLinked="1"/>
        <c:majorTickMark val="out"/>
        <c:minorTickMark val="none"/>
        <c:tickLblPos val="nextTo"/>
        <c:crossAx val="270870687"/>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Distribution of Esfuerzo ('Analisis_MCSim'!$H$6)</cx:v>
        </cx:txData>
      </cx:tx>
    </cx:title>
    <cx:plotArea>
      <cx:plotAreaRegion>
        <cx:series layoutId="clusteredColumn" uniqueId="{CD4E9516-CB5D-1E49-BA5A-A7608B23A387}">
          <cx:dataId val="0"/>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Distribution of Calendario ('Analisis_MCSim'!$H$9)</cx:v>
        </cx:txData>
      </cx:tx>
    </cx:title>
    <cx:plotArea>
      <cx:plotAreaRegion>
        <cx:series layoutId="clusteredColumn" uniqueId="{6CC67BC0-3E81-7F45-8987-D9D2380736FB}">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chart" Target="../charts/chart4.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30</xdr:col>
      <xdr:colOff>114300</xdr:colOff>
      <xdr:row>13</xdr:row>
      <xdr:rowOff>0</xdr:rowOff>
    </xdr:from>
    <xdr:to>
      <xdr:col>36</xdr:col>
      <xdr:colOff>142875</xdr:colOff>
      <xdr:row>28</xdr:row>
      <xdr:rowOff>9525</xdr:rowOff>
    </xdr:to>
    <xdr:graphicFrame macro="">
      <xdr:nvGraphicFramePr>
        <xdr:cNvPr id="1043" name="Chart 1">
          <a:extLst>
            <a:ext uri="{FF2B5EF4-FFF2-40B4-BE49-F238E27FC236}">
              <a16:creationId xmlns:a16="http://schemas.microsoft.com/office/drawing/2014/main" id="{00000000-0008-0000-0100-000013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8</xdr:col>
      <xdr:colOff>428624</xdr:colOff>
      <xdr:row>0</xdr:row>
      <xdr:rowOff>133350</xdr:rowOff>
    </xdr:from>
    <xdr:ext cx="1743075" cy="581025"/>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7115174" y="133350"/>
              <a:ext cx="1743075" cy="581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
                      <a:rPr lang="es-AR" sz="2800" b="0" i="1">
                        <a:latin typeface="Cambria Math" panose="02040503050406030204" pitchFamily="18" charset="0"/>
                      </a:rPr>
                      <m:t>𝐸</m:t>
                    </m:r>
                    <m:r>
                      <a:rPr lang="es-AR" sz="2800" b="0" i="1">
                        <a:latin typeface="Cambria Math" panose="02040503050406030204" pitchFamily="18" charset="0"/>
                      </a:rPr>
                      <m:t>=</m:t>
                    </m:r>
                    <m:r>
                      <a:rPr lang="es-AR" sz="2800" b="0" i="1">
                        <a:latin typeface="Cambria Math" panose="02040503050406030204" pitchFamily="18" charset="0"/>
                        <a:ea typeface="Cambria Math" panose="02040503050406030204" pitchFamily="18" charset="0"/>
                      </a:rPr>
                      <m:t>𝜋</m:t>
                    </m:r>
                    <m:sSup>
                      <m:sSupPr>
                        <m:ctrlPr>
                          <a:rPr lang="es-AR" sz="2800" b="0" i="1">
                            <a:latin typeface="Cambria Math" panose="02040503050406030204" pitchFamily="18" charset="0"/>
                            <a:ea typeface="Cambria Math" panose="02040503050406030204" pitchFamily="18" charset="0"/>
                          </a:rPr>
                        </m:ctrlPr>
                      </m:sSupPr>
                      <m:e>
                        <m:r>
                          <a:rPr lang="es-AR" sz="2800" b="0" i="1">
                            <a:latin typeface="Cambria Math" panose="02040503050406030204" pitchFamily="18" charset="0"/>
                            <a:ea typeface="Cambria Math" panose="02040503050406030204" pitchFamily="18" charset="0"/>
                          </a:rPr>
                          <m:t>𝑆</m:t>
                        </m:r>
                      </m:e>
                      <m:sup>
                        <m:r>
                          <a:rPr lang="es-AR" sz="2800" b="0" i="1">
                            <a:latin typeface="Cambria Math" panose="02040503050406030204" pitchFamily="18" charset="0"/>
                            <a:ea typeface="Cambria Math" panose="02040503050406030204" pitchFamily="18" charset="0"/>
                          </a:rPr>
                          <m:t>𝛼</m:t>
                        </m:r>
                      </m:sup>
                    </m:sSup>
                  </m:oMath>
                </m:oMathPara>
              </a14:m>
              <a:endParaRPr lang="en-US" sz="2800"/>
            </a:p>
          </xdr:txBody>
        </xdr:sp>
      </mc:Choice>
      <mc:Fallback xmlns="">
        <xdr:sp macro="" textlink="">
          <xdr:nvSpPr>
            <xdr:cNvPr id="2" name="TextBox 1"/>
            <xdr:cNvSpPr txBox="1"/>
          </xdr:nvSpPr>
          <xdr:spPr>
            <a:xfrm>
              <a:off x="7115174" y="133350"/>
              <a:ext cx="1743075" cy="581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AR" sz="2800" b="0" i="0">
                  <a:latin typeface="Cambria Math" panose="02040503050406030204" pitchFamily="18" charset="0"/>
                </a:rPr>
                <a:t>𝐸=</a:t>
              </a:r>
              <a:r>
                <a:rPr lang="es-AR" sz="2800" b="0" i="0">
                  <a:latin typeface="Cambria Math" panose="02040503050406030204" pitchFamily="18" charset="0"/>
                  <a:ea typeface="Cambria Math" panose="02040503050406030204" pitchFamily="18" charset="0"/>
                </a:rPr>
                <a:t>𝜋𝑆^𝛼</a:t>
              </a:r>
              <a:endParaRPr lang="en-US" sz="2800"/>
            </a:p>
          </xdr:txBody>
        </xdr:sp>
      </mc:Fallback>
    </mc:AlternateContent>
    <xdr:clientData/>
  </xdr:oneCellAnchor>
  <xdr:oneCellAnchor>
    <xdr:from>
      <xdr:col>8</xdr:col>
      <xdr:colOff>514350</xdr:colOff>
      <xdr:row>4</xdr:row>
      <xdr:rowOff>85725</xdr:rowOff>
    </xdr:from>
    <xdr:ext cx="1743075" cy="571341"/>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7200900" y="742950"/>
              <a:ext cx="1743075" cy="581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sSub>
                      <m:sSubPr>
                        <m:ctrlPr>
                          <a:rPr lang="es-AR" sz="2800" b="0" i="1">
                            <a:latin typeface="Cambria Math" panose="02040503050406030204" pitchFamily="18" charset="0"/>
                          </a:rPr>
                        </m:ctrlPr>
                      </m:sSubPr>
                      <m:e>
                        <m:r>
                          <a:rPr lang="es-AR" sz="2800" b="0" i="1">
                            <a:latin typeface="Cambria Math" panose="02040503050406030204" pitchFamily="18" charset="0"/>
                            <a:ea typeface="Cambria Math" panose="02040503050406030204" pitchFamily="18" charset="0"/>
                          </a:rPr>
                          <m:t>𝜏</m:t>
                        </m:r>
                      </m:e>
                      <m:sub>
                        <m:r>
                          <a:rPr lang="es-AR" sz="2800" b="0" i="1">
                            <a:latin typeface="Cambria Math" panose="02040503050406030204" pitchFamily="18" charset="0"/>
                          </a:rPr>
                          <m:t>𝑑</m:t>
                        </m:r>
                      </m:sub>
                    </m:sSub>
                    <m:r>
                      <a:rPr lang="es-AR" sz="2800" b="0" i="1">
                        <a:latin typeface="Cambria Math" panose="02040503050406030204" pitchFamily="18" charset="0"/>
                      </a:rPr>
                      <m:t>=</m:t>
                    </m:r>
                    <m:r>
                      <a:rPr lang="es-AR" sz="2800" b="0" i="1">
                        <a:latin typeface="Cambria Math" panose="02040503050406030204" pitchFamily="18" charset="0"/>
                      </a:rPr>
                      <m:t>𝐾</m:t>
                    </m:r>
                    <m:sSup>
                      <m:sSupPr>
                        <m:ctrlPr>
                          <a:rPr lang="es-AR" sz="2800" b="0" i="1">
                            <a:latin typeface="Cambria Math" panose="02040503050406030204" pitchFamily="18" charset="0"/>
                            <a:ea typeface="Cambria Math" panose="02040503050406030204" pitchFamily="18" charset="0"/>
                          </a:rPr>
                        </m:ctrlPr>
                      </m:sSupPr>
                      <m:e>
                        <m:r>
                          <a:rPr lang="es-AR" sz="2800" b="0" i="1">
                            <a:latin typeface="Cambria Math" panose="02040503050406030204" pitchFamily="18" charset="0"/>
                            <a:ea typeface="Cambria Math" panose="02040503050406030204" pitchFamily="18" charset="0"/>
                          </a:rPr>
                          <m:t>𝐸</m:t>
                        </m:r>
                      </m:e>
                      <m:sup>
                        <m:r>
                          <a:rPr lang="es-AR" sz="2800" b="0" i="1">
                            <a:latin typeface="Cambria Math" panose="02040503050406030204" pitchFamily="18" charset="0"/>
                            <a:ea typeface="Cambria Math" panose="02040503050406030204" pitchFamily="18" charset="0"/>
                          </a:rPr>
                          <m:t>𝛽</m:t>
                        </m:r>
                      </m:sup>
                    </m:sSup>
                  </m:oMath>
                </m:oMathPara>
              </a14:m>
              <a:endParaRPr lang="en-US" sz="2800"/>
            </a:p>
          </xdr:txBody>
        </xdr:sp>
      </mc:Choice>
      <mc:Fallback xmlns="">
        <xdr:sp macro="" textlink="">
          <xdr:nvSpPr>
            <xdr:cNvPr id="4" name="TextBox 3"/>
            <xdr:cNvSpPr txBox="1"/>
          </xdr:nvSpPr>
          <xdr:spPr>
            <a:xfrm>
              <a:off x="7200900" y="742950"/>
              <a:ext cx="1743075" cy="581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AR" sz="2800" b="0" i="0">
                  <a:latin typeface="Cambria Math" panose="02040503050406030204" pitchFamily="18" charset="0"/>
                  <a:ea typeface="Cambria Math" panose="02040503050406030204" pitchFamily="18" charset="0"/>
                </a:rPr>
                <a:t>𝜏_</a:t>
              </a:r>
              <a:r>
                <a:rPr lang="es-AR" sz="2800" b="0" i="0">
                  <a:latin typeface="Cambria Math" panose="02040503050406030204" pitchFamily="18" charset="0"/>
                </a:rPr>
                <a:t>𝑑=𝐾</a:t>
              </a:r>
              <a:r>
                <a:rPr lang="es-AR" sz="2800" b="0" i="0">
                  <a:latin typeface="Cambria Math" panose="02040503050406030204" pitchFamily="18" charset="0"/>
                  <a:ea typeface="Cambria Math" panose="02040503050406030204" pitchFamily="18" charset="0"/>
                </a:rPr>
                <a:t>𝐸^𝛽</a:t>
              </a:r>
              <a:endParaRPr lang="en-US" sz="2800"/>
            </a:p>
          </xdr:txBody>
        </xdr:sp>
      </mc:Fallback>
    </mc:AlternateContent>
    <xdr:clientData/>
  </xdr:oneCellAnchor>
  <xdr:twoCellAnchor editAs="oneCell">
    <xdr:from>
      <xdr:col>1</xdr:col>
      <xdr:colOff>0</xdr:colOff>
      <xdr:row>11</xdr:row>
      <xdr:rowOff>28575</xdr:rowOff>
    </xdr:from>
    <xdr:to>
      <xdr:col>6</xdr:col>
      <xdr:colOff>390525</xdr:colOff>
      <xdr:row>36</xdr:row>
      <xdr:rowOff>28575</xdr:rowOff>
    </xdr:to>
    <xdr:pic>
      <xdr:nvPicPr>
        <xdr:cNvPr id="5" name="Picture 3">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71725" y="1876425"/>
          <a:ext cx="3486150" cy="404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14</xdr:col>
      <xdr:colOff>0</xdr:colOff>
      <xdr:row>2</xdr:row>
      <xdr:rowOff>0</xdr:rowOff>
    </xdr:from>
    <xdr:to>
      <xdr:col>24</xdr:col>
      <xdr:colOff>0</xdr:colOff>
      <xdr:row>24</xdr:row>
      <xdr:rowOff>0</xdr:rowOff>
    </xdr:to>
    <xdr:graphicFrame macro="">
      <xdr:nvGraphicFramePr>
        <xdr:cNvPr id="2" name="Gráfico 1">
          <a:extLst>
            <a:ext uri="{FF2B5EF4-FFF2-40B4-BE49-F238E27FC236}">
              <a16:creationId xmlns:a16="http://schemas.microsoft.com/office/drawing/2014/main" id="{928ABBD3-E7F0-DF73-D5FF-26EFD97A87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0</xdr:colOff>
      <xdr:row>25</xdr:row>
      <xdr:rowOff>0</xdr:rowOff>
    </xdr:from>
    <xdr:to>
      <xdr:col>24</xdr:col>
      <xdr:colOff>0</xdr:colOff>
      <xdr:row>47</xdr:row>
      <xdr:rowOff>0</xdr:rowOff>
    </xdr:to>
    <xdr:graphicFrame macro="">
      <xdr:nvGraphicFramePr>
        <xdr:cNvPr id="3" name="Gráfico 2">
          <a:extLst>
            <a:ext uri="{FF2B5EF4-FFF2-40B4-BE49-F238E27FC236}">
              <a16:creationId xmlns:a16="http://schemas.microsoft.com/office/drawing/2014/main" id="{147F579F-7836-C65C-FBD4-73BF0DEE98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25</xdr:col>
      <xdr:colOff>0</xdr:colOff>
      <xdr:row>2</xdr:row>
      <xdr:rowOff>0</xdr:rowOff>
    </xdr:from>
    <xdr:to>
      <xdr:col>35</xdr:col>
      <xdr:colOff>0</xdr:colOff>
      <xdr:row>24</xdr:row>
      <xdr:rowOff>0</xdr:rowOff>
    </xdr:to>
    <mc:AlternateContent xmlns:mc="http://schemas.openxmlformats.org/markup-compatibility/2006">
      <mc:Choice xmlns:cx1="http://schemas.microsoft.com/office/drawing/2015/9/8/chartex" Requires="cx1">
        <xdr:graphicFrame macro="">
          <xdr:nvGraphicFramePr>
            <xdr:cNvPr id="4" name="Gráfico 3">
              <a:extLst>
                <a:ext uri="{FF2B5EF4-FFF2-40B4-BE49-F238E27FC236}">
                  <a16:creationId xmlns:a16="http://schemas.microsoft.com/office/drawing/2014/main" id="{A0666707-D542-C6C1-77C0-EB1DA98983B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1681400" y="355600"/>
              <a:ext cx="8255000" cy="3721100"/>
            </a:xfrm>
            <a:prstGeom prst="rect">
              <a:avLst/>
            </a:prstGeom>
            <a:solidFill>
              <a:prstClr val="white"/>
            </a:solidFill>
            <a:ln w="1">
              <a:solidFill>
                <a:prstClr val="green"/>
              </a:solidFill>
            </a:ln>
          </xdr:spPr>
          <xdr:txBody>
            <a:bodyPr vertOverflow="clip" horzOverflow="clip"/>
            <a:lstStyle/>
            <a:p>
              <a:r>
                <a:rPr lang="es-MX" sz="1100"/>
                <a:t>Este gráfico no está disponible en tu versión de Excel.
Si editas esta forma o guardas el libro en un formato de archivo diferente, el gráfico no se podrá utilizar.</a:t>
              </a:r>
            </a:p>
          </xdr:txBody>
        </xdr:sp>
      </mc:Fallback>
    </mc:AlternateContent>
    <xdr:clientData/>
  </xdr:twoCellAnchor>
  <xdr:twoCellAnchor>
    <xdr:from>
      <xdr:col>25</xdr:col>
      <xdr:colOff>0</xdr:colOff>
      <xdr:row>25</xdr:row>
      <xdr:rowOff>0</xdr:rowOff>
    </xdr:from>
    <xdr:to>
      <xdr:col>35</xdr:col>
      <xdr:colOff>0</xdr:colOff>
      <xdr:row>47</xdr:row>
      <xdr:rowOff>0</xdr:rowOff>
    </xdr:to>
    <mc:AlternateContent xmlns:mc="http://schemas.openxmlformats.org/markup-compatibility/2006">
      <mc:Choice xmlns:cx1="http://schemas.microsoft.com/office/drawing/2015/9/8/chartex" Requires="cx1">
        <xdr:graphicFrame macro="">
          <xdr:nvGraphicFramePr>
            <xdr:cNvPr id="5" name="Gráfico 4">
              <a:extLst>
                <a:ext uri="{FF2B5EF4-FFF2-40B4-BE49-F238E27FC236}">
                  <a16:creationId xmlns:a16="http://schemas.microsoft.com/office/drawing/2014/main" id="{B49498F9-7267-7573-2A0D-4EE2142E5C4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41681400" y="4241800"/>
              <a:ext cx="8255000" cy="3632200"/>
            </a:xfrm>
            <a:prstGeom prst="rect">
              <a:avLst/>
            </a:prstGeom>
            <a:solidFill>
              <a:prstClr val="white"/>
            </a:solidFill>
            <a:ln w="1">
              <a:solidFill>
                <a:prstClr val="green"/>
              </a:solidFill>
            </a:ln>
          </xdr:spPr>
          <xdr:txBody>
            <a:bodyPr vertOverflow="clip" horzOverflow="clip"/>
            <a:lstStyle/>
            <a:p>
              <a:r>
                <a:rPr lang="es-MX" sz="1100"/>
                <a:t>Este gráfico no está disponible en tu versión de Excel.
Si editas esta forma o guardas el libro en un formato de archivo diferente, el gráfico no se podrá utilizar.</a:t>
              </a:r>
            </a:p>
          </xdr:txBody>
        </xdr:sp>
      </mc:Fallback>
    </mc:AlternateContent>
    <xdr:clientData/>
  </xdr:twoCellAnchor>
  <xdr:twoCellAnchor>
    <xdr:from>
      <xdr:col>36</xdr:col>
      <xdr:colOff>0</xdr:colOff>
      <xdr:row>5</xdr:row>
      <xdr:rowOff>0</xdr:rowOff>
    </xdr:from>
    <xdr:to>
      <xdr:col>46</xdr:col>
      <xdr:colOff>0</xdr:colOff>
      <xdr:row>27</xdr:row>
      <xdr:rowOff>0</xdr:rowOff>
    </xdr:to>
    <xdr:graphicFrame macro="">
      <xdr:nvGraphicFramePr>
        <xdr:cNvPr id="6" name="Gráfico 5">
          <a:extLst>
            <a:ext uri="{FF2B5EF4-FFF2-40B4-BE49-F238E27FC236}">
              <a16:creationId xmlns:a16="http://schemas.microsoft.com/office/drawing/2014/main" id="{31D3EAE6-734A-5909-2E91-2129523394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Users/PCOLLA/Downloads/MacProducts/XLRisk.xlam" TargetMode="External"/><Relationship Id="rId1" Type="http://schemas.openxmlformats.org/officeDocument/2006/relationships/externalLinkPath" Target="/Users/PCOLLA/Downloads/MacProducts/XLRisk.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XLRisk"/>
    </sheetNames>
    <definedNames>
      <definedName name="AddressWithSheet"/>
      <definedName name="RiskTriang"/>
      <definedName name="RiskUniform"/>
      <definedName name="SortedTable"/>
    </definedNames>
    <sheetDataSet>
      <sheetData sheetId="0"/>
      <sheetData sheetId="1"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workbookViewId="0"/>
  </sheetViews>
  <sheetFormatPr baseColWidth="10" defaultColWidth="9.1640625" defaultRowHeight="13"/>
  <cols>
    <col min="1" max="2" width="36.6640625" customWidth="1"/>
  </cols>
  <sheetData>
    <row r="1" spans="1:16">
      <c r="A1" s="29" t="s">
        <v>19</v>
      </c>
    </row>
    <row r="2" spans="1:16">
      <c r="P2" t="e">
        <f ca="1">_xll.CB.RecalcCounterFN()</f>
        <v>#NAME?</v>
      </c>
    </row>
    <row r="3" spans="1:16">
      <c r="A3" t="s">
        <v>20</v>
      </c>
      <c r="B3" t="s">
        <v>21</v>
      </c>
      <c r="C3">
        <v>0</v>
      </c>
    </row>
    <row r="4" spans="1:16">
      <c r="A4" t="s">
        <v>22</v>
      </c>
    </row>
    <row r="5" spans="1:16">
      <c r="A5" t="s">
        <v>23</v>
      </c>
    </row>
    <row r="7" spans="1:16">
      <c r="A7" s="29" t="s">
        <v>24</v>
      </c>
      <c r="B7" t="s">
        <v>25</v>
      </c>
    </row>
    <row r="8" spans="1:16">
      <c r="B8">
        <v>2</v>
      </c>
    </row>
    <row r="10" spans="1:16">
      <c r="A10" t="s">
        <v>26</v>
      </c>
    </row>
    <row r="11" spans="1:16">
      <c r="A11" t="e">
        <f>CB_DATA_!#REF!</f>
        <v>#REF!</v>
      </c>
      <c r="B11" t="e">
        <f>Analisis_MCSim!#REF!</f>
        <v>#REF!</v>
      </c>
    </row>
    <row r="13" spans="1:16">
      <c r="A13" t="s">
        <v>27</v>
      </c>
    </row>
    <row r="14" spans="1:16">
      <c r="A14" t="s">
        <v>31</v>
      </c>
      <c r="B14" t="s">
        <v>35</v>
      </c>
    </row>
    <row r="16" spans="1:16">
      <c r="A16" t="s">
        <v>28</v>
      </c>
    </row>
    <row r="19" spans="1:2">
      <c r="A19" t="s">
        <v>29</v>
      </c>
    </row>
    <row r="20" spans="1:2">
      <c r="A20">
        <v>31</v>
      </c>
      <c r="B20">
        <v>31</v>
      </c>
    </row>
    <row r="25" spans="1:2">
      <c r="A25" s="29" t="s">
        <v>30</v>
      </c>
    </row>
    <row r="26" spans="1:2">
      <c r="A26" s="30" t="s">
        <v>32</v>
      </c>
      <c r="B26" s="30" t="s">
        <v>34</v>
      </c>
    </row>
    <row r="27" spans="1:2">
      <c r="A27" t="s">
        <v>36</v>
      </c>
      <c r="B27" t="s">
        <v>40</v>
      </c>
    </row>
    <row r="28" spans="1:2">
      <c r="A28" s="30" t="s">
        <v>33</v>
      </c>
      <c r="B28" s="30" t="s">
        <v>33</v>
      </c>
    </row>
    <row r="29" spans="1:2">
      <c r="A29" s="30" t="s">
        <v>34</v>
      </c>
      <c r="B29" s="30" t="s">
        <v>32</v>
      </c>
    </row>
    <row r="30" spans="1:2">
      <c r="A30" t="s">
        <v>38</v>
      </c>
      <c r="B30" t="s">
        <v>37</v>
      </c>
    </row>
    <row r="31" spans="1:2">
      <c r="A31" s="30" t="s">
        <v>33</v>
      </c>
      <c r="B31" s="30" t="s">
        <v>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I9"/>
  <sheetViews>
    <sheetView tabSelected="1" zoomScale="120" zoomScaleNormal="120" workbookViewId="0">
      <selection activeCell="H3" sqref="H3"/>
    </sheetView>
  </sheetViews>
  <sheetFormatPr baseColWidth="10" defaultColWidth="9.1640625" defaultRowHeight="13"/>
  <cols>
    <col min="1" max="1" width="35.5" customWidth="1"/>
    <col min="2" max="2" width="9.83203125" customWidth="1"/>
    <col min="8" max="8" width="12.6640625" bestFit="1" customWidth="1"/>
  </cols>
  <sheetData>
    <row r="2" spans="1:9" ht="14" thickBot="1">
      <c r="A2" s="7" t="s">
        <v>11</v>
      </c>
      <c r="B2" s="8" t="s">
        <v>3</v>
      </c>
      <c r="C2" s="9" t="s">
        <v>0</v>
      </c>
      <c r="D2" s="9" t="s">
        <v>1</v>
      </c>
      <c r="E2" s="9" t="s">
        <v>2</v>
      </c>
      <c r="F2" s="8" t="s">
        <v>7</v>
      </c>
      <c r="G2" s="8" t="s">
        <v>12</v>
      </c>
      <c r="H2" s="8" t="s">
        <v>54</v>
      </c>
      <c r="I2" s="1"/>
    </row>
    <row r="3" spans="1:9">
      <c r="A3" s="2" t="s">
        <v>16</v>
      </c>
      <c r="B3" s="2" t="s">
        <v>4</v>
      </c>
      <c r="C3" s="11">
        <f>500</f>
        <v>500</v>
      </c>
      <c r="D3" s="12">
        <f>700</f>
        <v>700</v>
      </c>
      <c r="E3" s="13">
        <f>900</f>
        <v>900</v>
      </c>
      <c r="F3">
        <f>D3</f>
        <v>700</v>
      </c>
      <c r="G3" s="28">
        <f ca="1">(E3-C3)*RAND()+C3</f>
        <v>532.27556732812627</v>
      </c>
      <c r="H3" s="62">
        <f>[1]!RiskTriang(C3,D3,E3)</f>
        <v>700</v>
      </c>
    </row>
    <row r="4" spans="1:9">
      <c r="A4" s="3" t="s">
        <v>15</v>
      </c>
      <c r="B4" s="3" t="s">
        <v>5</v>
      </c>
      <c r="C4" s="14">
        <f>7.8</f>
        <v>7.8</v>
      </c>
      <c r="D4" s="15">
        <f>8</f>
        <v>8</v>
      </c>
      <c r="E4" s="16">
        <f>12</f>
        <v>12</v>
      </c>
      <c r="F4" s="4">
        <f>D4</f>
        <v>8</v>
      </c>
      <c r="G4" s="4">
        <f ca="1">(E4-C4)*RAND()+C4</f>
        <v>11.293243908027792</v>
      </c>
      <c r="H4" s="62">
        <f>[1]!RiskTriang(C4,D4,E4)</f>
        <v>9.2666666666666657</v>
      </c>
    </row>
    <row r="5" spans="1:9" ht="14" thickBot="1">
      <c r="A5" s="3" t="s">
        <v>13</v>
      </c>
      <c r="B5" s="3" t="s">
        <v>6</v>
      </c>
      <c r="C5" s="17">
        <f>0.95</f>
        <v>0.95</v>
      </c>
      <c r="D5" s="18">
        <f>1</f>
        <v>1</v>
      </c>
      <c r="E5" s="19">
        <f>1.02</f>
        <v>1.02</v>
      </c>
      <c r="F5" s="4">
        <f>D5</f>
        <v>1</v>
      </c>
      <c r="G5" s="4">
        <f ca="1">(E5-C5)*RAND()+C5</f>
        <v>1.0149264948222578</v>
      </c>
      <c r="H5" s="62">
        <f>[1]!RiskUniform(C5,E5)</f>
        <v>0.98499999999999999</v>
      </c>
    </row>
    <row r="6" spans="1:9" ht="14" thickBot="1">
      <c r="A6" s="5" t="s">
        <v>39</v>
      </c>
      <c r="B6" s="6" t="s">
        <v>8</v>
      </c>
      <c r="C6" s="20"/>
      <c r="D6" s="20"/>
      <c r="E6" s="20"/>
      <c r="F6" s="26">
        <f>(F3^F5)*F4</f>
        <v>5600</v>
      </c>
      <c r="G6" s="27">
        <f ca="1">(G3^G5)*G4</f>
        <v>6601.5649782743558</v>
      </c>
      <c r="H6" s="63">
        <f>(H3^H5)*H4</f>
        <v>5879.5638445598979</v>
      </c>
    </row>
    <row r="7" spans="1:9">
      <c r="A7" s="3" t="s">
        <v>17</v>
      </c>
      <c r="B7" s="3" t="s">
        <v>9</v>
      </c>
      <c r="C7" s="21">
        <f>1.9</f>
        <v>1.9</v>
      </c>
      <c r="D7" s="22">
        <f>2.4</f>
        <v>2.4</v>
      </c>
      <c r="E7" s="23">
        <f>2.6</f>
        <v>2.6</v>
      </c>
      <c r="F7" s="4">
        <f>D7</f>
        <v>2.4</v>
      </c>
      <c r="G7" s="4">
        <f ca="1">(E7-C7)*RAND()+C7</f>
        <v>2.3500992238150178</v>
      </c>
      <c r="H7" s="62">
        <f>[1]!RiskTriang(C7,D7,E7)</f>
        <v>2.2999999999999998</v>
      </c>
    </row>
    <row r="8" spans="1:9" ht="14" thickBot="1">
      <c r="A8" s="3" t="s">
        <v>14</v>
      </c>
      <c r="B8" s="3" t="s">
        <v>6</v>
      </c>
      <c r="C8" s="17">
        <f>0.25</f>
        <v>0.25</v>
      </c>
      <c r="D8" s="18">
        <f>0.33</f>
        <v>0.33</v>
      </c>
      <c r="E8" s="19">
        <f>0.4</f>
        <v>0.4</v>
      </c>
      <c r="F8" s="4">
        <f>D8</f>
        <v>0.33</v>
      </c>
      <c r="G8" s="4">
        <f ca="1">(E8-C8)*RAND()+C8</f>
        <v>0.38788112450264789</v>
      </c>
      <c r="H8" s="62">
        <f>[1]!RiskTriang(C8,D8,E8)</f>
        <v>0.32666666666666666</v>
      </c>
    </row>
    <row r="9" spans="1:9" ht="15">
      <c r="A9" s="5" t="s">
        <v>18</v>
      </c>
      <c r="B9" s="6" t="s">
        <v>10</v>
      </c>
      <c r="C9" s="10"/>
      <c r="D9" s="10"/>
      <c r="E9" s="10"/>
      <c r="F9" s="24">
        <f>(F6/160)^F8</f>
        <v>3.2325291851705682</v>
      </c>
      <c r="G9" s="25">
        <f ca="1">(G6/160)^G8</f>
        <v>4.2328453184539399</v>
      </c>
      <c r="H9" s="63">
        <f>(H6/160)^H8</f>
        <v>3.2456887869239415</v>
      </c>
      <c r="I9" s="4"/>
    </row>
  </sheetData>
  <phoneticPr fontId="2" type="noConversion"/>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2C4D8-85CB-164F-811D-3E3D79E5F3AE}">
  <dimension ref="A1:H11"/>
  <sheetViews>
    <sheetView workbookViewId="0"/>
  </sheetViews>
  <sheetFormatPr baseColWidth="10" defaultRowHeight="13"/>
  <cols>
    <col min="1" max="1" width="32.1640625" bestFit="1" customWidth="1"/>
    <col min="4" max="4" width="18.5" bestFit="1" customWidth="1"/>
    <col min="5" max="5" width="17.83203125" bestFit="1" customWidth="1"/>
    <col min="7" max="7" width="18.83203125" bestFit="1" customWidth="1"/>
    <col min="8" max="8" width="9.5" bestFit="1" customWidth="1"/>
  </cols>
  <sheetData>
    <row r="1" spans="1:8">
      <c r="A1" s="29" t="s">
        <v>41</v>
      </c>
      <c r="D1" t="s">
        <v>49</v>
      </c>
      <c r="G1" t="s">
        <v>52</v>
      </c>
    </row>
    <row r="2" spans="1:8">
      <c r="A2" t="s">
        <v>42</v>
      </c>
      <c r="B2">
        <v>0</v>
      </c>
    </row>
    <row r="3" spans="1:8">
      <c r="A3" t="s">
        <v>43</v>
      </c>
      <c r="B3" t="b">
        <v>0</v>
      </c>
      <c r="D3" t="s">
        <v>50</v>
      </c>
      <c r="E3" t="s">
        <v>51</v>
      </c>
      <c r="G3" t="s">
        <v>50</v>
      </c>
      <c r="H3" t="s">
        <v>53</v>
      </c>
    </row>
    <row r="4" spans="1:8">
      <c r="A4" t="s">
        <v>44</v>
      </c>
      <c r="B4">
        <v>1000</v>
      </c>
      <c r="D4" s="30" t="s">
        <v>55</v>
      </c>
      <c r="E4" t="s">
        <v>56</v>
      </c>
      <c r="G4" t="str">
        <f>[1]!AddressWithSheet(Analisis_MCSim!$H$6)</f>
        <v>'Analisis_MCSim'!$H$6</v>
      </c>
      <c r="H4" t="s">
        <v>64</v>
      </c>
    </row>
    <row r="5" spans="1:8">
      <c r="A5" t="s">
        <v>45</v>
      </c>
      <c r="B5" t="b">
        <v>1</v>
      </c>
      <c r="D5" s="30" t="s">
        <v>57</v>
      </c>
      <c r="E5" t="s">
        <v>58</v>
      </c>
      <c r="G5" t="str">
        <f>[1]!AddressWithSheet(Analisis_MCSim!$H$9)</f>
        <v>'Analisis_MCSim'!$H$9</v>
      </c>
      <c r="H5" t="s">
        <v>65</v>
      </c>
    </row>
    <row r="6" spans="1:8">
      <c r="A6" t="s">
        <v>46</v>
      </c>
      <c r="B6" t="b">
        <v>1</v>
      </c>
      <c r="D6" s="30" t="s">
        <v>59</v>
      </c>
      <c r="E6" t="s">
        <v>104</v>
      </c>
    </row>
    <row r="7" spans="1:8">
      <c r="D7" s="30" t="s">
        <v>60</v>
      </c>
      <c r="E7" t="s">
        <v>61</v>
      </c>
    </row>
    <row r="8" spans="1:8">
      <c r="D8" s="30" t="s">
        <v>62</v>
      </c>
      <c r="E8" t="s">
        <v>63</v>
      </c>
    </row>
    <row r="10" spans="1:8">
      <c r="A10" t="s">
        <v>47</v>
      </c>
    </row>
    <row r="11" spans="1:8">
      <c r="A11"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AEC5B-E128-F647-B6E6-4F6D405A430C}">
  <dimension ref="A1:AX1003"/>
  <sheetViews>
    <sheetView workbookViewId="0">
      <selection activeCell="C4" sqref="C4"/>
    </sheetView>
  </sheetViews>
  <sheetFormatPr baseColWidth="10" defaultRowHeight="13"/>
  <cols>
    <col min="1" max="1" width="25.6640625" bestFit="1" customWidth="1"/>
    <col min="3" max="3" width="48.1640625" customWidth="1"/>
    <col min="4" max="4" width="49.5" customWidth="1"/>
    <col min="5" max="5" width="48.6640625" customWidth="1"/>
    <col min="6" max="6" width="49.33203125" customWidth="1"/>
    <col min="7" max="7" width="50" customWidth="1"/>
    <col min="8" max="9" width="18.5" bestFit="1" customWidth="1"/>
    <col min="11" max="11" width="50" bestFit="1" customWidth="1"/>
    <col min="12" max="13" width="18.5" bestFit="1" customWidth="1"/>
    <col min="37" max="37" width="12.33203125" bestFit="1" customWidth="1"/>
    <col min="38" max="38" width="18.5" bestFit="1" customWidth="1"/>
    <col min="48" max="48" width="49.5" hidden="1" customWidth="1"/>
    <col min="49" max="50" width="18.5" hidden="1" customWidth="1"/>
  </cols>
  <sheetData>
    <row r="1" spans="1:50" ht="14" thickBot="1">
      <c r="A1" s="29" t="s">
        <v>79</v>
      </c>
      <c r="C1" s="64" t="s">
        <v>66</v>
      </c>
      <c r="D1" s="65"/>
      <c r="E1" s="65"/>
      <c r="F1" s="65"/>
      <c r="G1" s="66"/>
      <c r="H1" s="64" t="s">
        <v>72</v>
      </c>
      <c r="I1" s="66"/>
      <c r="K1" s="64" t="s">
        <v>75</v>
      </c>
      <c r="L1" s="65"/>
      <c r="M1" s="66"/>
      <c r="O1" s="67" t="s">
        <v>76</v>
      </c>
      <c r="P1" s="67"/>
      <c r="Q1" s="67"/>
      <c r="R1" s="67"/>
      <c r="S1" s="67"/>
      <c r="T1" s="67"/>
      <c r="U1" s="67"/>
      <c r="V1" s="67"/>
      <c r="W1" s="67"/>
      <c r="X1" s="67"/>
      <c r="Z1" s="67" t="s">
        <v>77</v>
      </c>
      <c r="AA1" s="67"/>
      <c r="AB1" s="67"/>
      <c r="AC1" s="67"/>
      <c r="AD1" s="67"/>
      <c r="AE1" s="67"/>
      <c r="AF1" s="67"/>
      <c r="AG1" s="67"/>
      <c r="AH1" s="67"/>
      <c r="AI1" s="67"/>
      <c r="AK1" s="67" t="s">
        <v>78</v>
      </c>
      <c r="AL1" s="67"/>
      <c r="AM1" s="67"/>
      <c r="AN1" s="67"/>
      <c r="AO1" s="67"/>
      <c r="AP1" s="67"/>
      <c r="AQ1" s="67"/>
      <c r="AR1" s="67"/>
      <c r="AS1" s="67"/>
      <c r="AT1" s="67"/>
    </row>
    <row r="2" spans="1:50" ht="14" thickBot="1">
      <c r="A2" s="52" t="s">
        <v>80</v>
      </c>
      <c r="B2" s="36"/>
      <c r="C2" s="11" t="s">
        <v>67</v>
      </c>
      <c r="D2" s="41" t="s">
        <v>68</v>
      </c>
      <c r="E2" s="41" t="s">
        <v>69</v>
      </c>
      <c r="F2" s="41" t="s">
        <v>70</v>
      </c>
      <c r="G2" s="42" t="s">
        <v>71</v>
      </c>
      <c r="H2" s="43" t="s">
        <v>73</v>
      </c>
      <c r="I2" s="45" t="s">
        <v>74</v>
      </c>
      <c r="K2" s="47"/>
      <c r="L2" s="11" t="s">
        <v>73</v>
      </c>
      <c r="M2" s="42" t="s">
        <v>74</v>
      </c>
      <c r="AV2" s="64" t="str">
        <f>"Correlations - Column "&amp;$AK$5&amp;" sorted"</f>
        <v>Correlations - Column 1 sorted</v>
      </c>
      <c r="AW2" s="65"/>
      <c r="AX2" s="66"/>
    </row>
    <row r="3" spans="1:50" ht="14" thickBot="1">
      <c r="A3" s="52" t="s">
        <v>75</v>
      </c>
      <c r="B3" s="38" t="s">
        <v>44</v>
      </c>
      <c r="C3" s="35" t="s">
        <v>56</v>
      </c>
      <c r="D3" s="32" t="s">
        <v>58</v>
      </c>
      <c r="E3" s="32" t="s">
        <v>104</v>
      </c>
      <c r="F3" s="32" t="s">
        <v>61</v>
      </c>
      <c r="G3" s="40" t="s">
        <v>63</v>
      </c>
      <c r="H3" s="44" t="s">
        <v>64</v>
      </c>
      <c r="I3" s="46" t="s">
        <v>65</v>
      </c>
      <c r="K3" s="48"/>
      <c r="L3" s="44" t="s">
        <v>64</v>
      </c>
      <c r="M3" s="46" t="s">
        <v>65</v>
      </c>
      <c r="AK3" t="s">
        <v>102</v>
      </c>
      <c r="AL3" s="60" t="s">
        <v>73</v>
      </c>
      <c r="AV3" s="47"/>
      <c r="AW3" s="11" t="s">
        <v>73</v>
      </c>
      <c r="AX3" s="42" t="s">
        <v>74</v>
      </c>
    </row>
    <row r="4" spans="1:50" ht="14" thickBot="1">
      <c r="A4" s="52" t="s">
        <v>81</v>
      </c>
      <c r="B4" s="36">
        <v>1</v>
      </c>
      <c r="C4" s="33">
        <v>643.98219904546454</v>
      </c>
      <c r="D4" s="31">
        <v>8.4129088082984698</v>
      </c>
      <c r="E4" s="31">
        <v>0.98835102707266809</v>
      </c>
      <c r="F4" s="31">
        <v>1.9867792003535152</v>
      </c>
      <c r="G4" s="13">
        <v>0.32382294045787879</v>
      </c>
      <c r="H4" s="33">
        <v>5024.5774922737073</v>
      </c>
      <c r="I4" s="13">
        <v>3.0532075303527484</v>
      </c>
      <c r="K4" s="49" t="s">
        <v>84</v>
      </c>
      <c r="L4" s="33">
        <f>_xlfn.AGGREGATE(1,6,H$4:H$1003)</f>
        <v>5928.5200443524391</v>
      </c>
      <c r="M4" s="13">
        <f>_xlfn.AGGREGATE(1,6,I$4:I$1003)</f>
        <v>3.2591179482257355</v>
      </c>
      <c r="AK4" t="s">
        <v>103</v>
      </c>
      <c r="AL4" t="str">
        <f>HLOOKUP($AL$3,$AW$3:$AX$4,2,0)</f>
        <v>Esfuerzo</v>
      </c>
      <c r="AV4" s="48" t="s">
        <v>101</v>
      </c>
      <c r="AW4" s="44" t="s">
        <v>64</v>
      </c>
      <c r="AX4" s="46" t="s">
        <v>65</v>
      </c>
    </row>
    <row r="5" spans="1:50">
      <c r="A5" s="52" t="s">
        <v>82</v>
      </c>
      <c r="B5" s="37">
        <v>2</v>
      </c>
      <c r="C5" s="34">
        <v>667.71692781718343</v>
      </c>
      <c r="D5">
        <v>8.6292923434698334</v>
      </c>
      <c r="E5">
        <v>0.97654589997172359</v>
      </c>
      <c r="F5">
        <v>2.3525587088247382</v>
      </c>
      <c r="G5" s="39">
        <v>0.34738783339176466</v>
      </c>
      <c r="H5" s="34">
        <v>4946.742413834967</v>
      </c>
      <c r="I5" s="39">
        <v>3.2936474517050676</v>
      </c>
      <c r="K5" s="50" t="s">
        <v>85</v>
      </c>
      <c r="L5" s="34">
        <f>_xlfn.AGGREGATE(12,6,H$4:H$1003)</f>
        <v>5806.1010784704558</v>
      </c>
      <c r="M5" s="39">
        <f>_xlfn.AGGREGATE(12,6,I$4:I$1003)</f>
        <v>3.2344849630917443</v>
      </c>
      <c r="AK5" s="61">
        <f>MATCH($AL$3,$AW$3:$AX$3,0)</f>
        <v>1</v>
      </c>
      <c r="AV5" s="36" t="str">
        <f t="array" ref="AV5:AX9">[1]!SortedTable($K$73:$M$77,$AK$5+1,1,1)</f>
        <v>Analisis_MCSim!CB_a5524b724c6140478a263a9ebc047b66</v>
      </c>
      <c r="AW5" s="33" t="str">
        <v/>
      </c>
      <c r="AX5" s="13">
        <v>0.84671321669963262</v>
      </c>
    </row>
    <row r="6" spans="1:50">
      <c r="A6" s="52" t="s">
        <v>83</v>
      </c>
      <c r="B6" s="37">
        <v>3</v>
      </c>
      <c r="C6" s="34">
        <v>755.36191338125741</v>
      </c>
      <c r="D6">
        <v>10.685096418140702</v>
      </c>
      <c r="E6">
        <v>0.97020410576999183</v>
      </c>
      <c r="F6">
        <v>2.1903240610331687</v>
      </c>
      <c r="G6" s="39">
        <v>0.31071592663430814</v>
      </c>
      <c r="H6" s="34">
        <v>6624.8541912008304</v>
      </c>
      <c r="I6" s="39">
        <v>3.1801320925947252</v>
      </c>
      <c r="K6" s="50" t="s">
        <v>86</v>
      </c>
      <c r="L6" s="34" t="e">
        <f>_xlfn.AGGREGATE(13,6,H$4:H$1003)</f>
        <v>#N/A</v>
      </c>
      <c r="M6" s="39" t="e">
        <f>_xlfn.AGGREGATE(13,6,I$4:I$1003)</f>
        <v>#N/A</v>
      </c>
      <c r="AK6" t="str">
        <f>"Tornado Diagram for "&amp;$AL$4&amp;" ("&amp;$AL$3&amp;")"</f>
        <v>Tornado Diagram for Esfuerzo (Analisis_MCSim'!$H$6)</v>
      </c>
      <c r="AV6" s="37" t="str">
        <v>Analisis_MCSim!CB_4d27d0d7108244f5ba806a3fb88d7338</v>
      </c>
      <c r="AW6" s="34" t="str">
        <v/>
      </c>
      <c r="AX6" s="39" t="str">
        <v/>
      </c>
    </row>
    <row r="7" spans="1:50">
      <c r="A7" s="52" t="s">
        <v>76</v>
      </c>
      <c r="B7" s="37">
        <v>4</v>
      </c>
      <c r="C7" s="34">
        <v>874.01160359719916</v>
      </c>
      <c r="D7">
        <v>9.5971908522326768</v>
      </c>
      <c r="E7">
        <v>0.99365237869858747</v>
      </c>
      <c r="F7">
        <v>2.0469124609168423</v>
      </c>
      <c r="G7" s="39">
        <v>0.32605719078893375</v>
      </c>
      <c r="H7" s="34">
        <v>8035.0705184758881</v>
      </c>
      <c r="I7" s="39">
        <v>3.5857565428214628</v>
      </c>
      <c r="K7" s="50" t="s">
        <v>87</v>
      </c>
      <c r="L7" s="34">
        <f>_xlfn.AGGREGATE(7,6,H$4:H$1003)</f>
        <v>1210.5745946134105</v>
      </c>
      <c r="M7" s="39">
        <f>_xlfn.AGGREGATE(7,6,I$4:I$1003)</f>
        <v>0.4191369764227082</v>
      </c>
      <c r="AV7" s="37" t="str">
        <v>Analisis_MCSim!CB_7ab201cb5fa0477a913b60b944c06b32</v>
      </c>
      <c r="AW7" s="34">
        <v>0.49967403241901709</v>
      </c>
      <c r="AX7" s="39">
        <v>0.24288863724612253</v>
      </c>
    </row>
    <row r="8" spans="1:50">
      <c r="A8" s="52" t="s">
        <v>77</v>
      </c>
      <c r="B8" s="37">
        <v>5</v>
      </c>
      <c r="C8" s="34">
        <v>727.84734388257175</v>
      </c>
      <c r="D8">
        <v>8.2714477076755308</v>
      </c>
      <c r="E8">
        <v>1.0022258574396372</v>
      </c>
      <c r="F8">
        <v>2.2698884585392078</v>
      </c>
      <c r="G8" s="39">
        <v>0.31441660663121607</v>
      </c>
      <c r="H8" s="34">
        <v>6109.3122632191271</v>
      </c>
      <c r="I8" s="39">
        <v>3.1431632176812561</v>
      </c>
      <c r="K8" s="50" t="s">
        <v>88</v>
      </c>
      <c r="L8" s="34">
        <f>_xlfn.AGGREGATE(10,6,H$4:H$1003)</f>
        <v>1465490.849123423</v>
      </c>
      <c r="M8" s="39">
        <f>_xlfn.AGGREGATE(10,6,I$4:I$1003)</f>
        <v>0.17567580500476984</v>
      </c>
      <c r="AV8" s="37" t="str">
        <v>Analisis_MCSim!CB_d7a52cffa52b472d9e665e5e9afd18df</v>
      </c>
      <c r="AW8" s="34">
        <v>0.57261210371859983</v>
      </c>
      <c r="AX8" s="39">
        <v>0.30604373576957322</v>
      </c>
    </row>
    <row r="9" spans="1:50" ht="14" thickBot="1">
      <c r="A9" s="52" t="s">
        <v>78</v>
      </c>
      <c r="B9" s="37">
        <v>6</v>
      </c>
      <c r="C9" s="34">
        <v>692.21426579865692</v>
      </c>
      <c r="D9">
        <v>9.6902060696010359</v>
      </c>
      <c r="E9">
        <v>0.99865241613507272</v>
      </c>
      <c r="F9">
        <v>2.2522930780162924</v>
      </c>
      <c r="G9" s="39">
        <v>0.32543287862450881</v>
      </c>
      <c r="H9" s="34">
        <v>6648.8432724616214</v>
      </c>
      <c r="I9" s="39">
        <v>3.3632113146600906</v>
      </c>
      <c r="K9" s="50" t="s">
        <v>89</v>
      </c>
      <c r="L9" s="34">
        <f>KURT(H$4:H$1003)</f>
        <v>0.3700658404945929</v>
      </c>
      <c r="M9" s="39">
        <f>KURT(I$4:I$1003)</f>
        <v>-5.5183594213523701E-2</v>
      </c>
      <c r="AV9" s="38" t="str">
        <v>Analisis_MCSim!CB_05bd81ec246c4c05a4a4520a98ffec5a</v>
      </c>
      <c r="AW9" s="35">
        <v>0.62282209290472723</v>
      </c>
      <c r="AX9" s="40">
        <v>0.32025533870992917</v>
      </c>
    </row>
    <row r="10" spans="1:50">
      <c r="B10" s="37">
        <v>7</v>
      </c>
      <c r="C10" s="34">
        <v>818.13768485103685</v>
      </c>
      <c r="D10">
        <v>8.7678755274240974</v>
      </c>
      <c r="E10">
        <v>0.99065411002099513</v>
      </c>
      <c r="F10">
        <v>2.1334737212576393</v>
      </c>
      <c r="G10" s="39">
        <v>0.29733962391162438</v>
      </c>
      <c r="H10" s="34">
        <v>6737.4851069204196</v>
      </c>
      <c r="I10" s="39">
        <v>3.0408282738037506</v>
      </c>
      <c r="K10" s="50" t="s">
        <v>90</v>
      </c>
      <c r="L10" s="34">
        <f>SKEW(H$4:H$1003)</f>
        <v>0.60118188413017393</v>
      </c>
      <c r="M10" s="39">
        <f>SKEW(I$4:I$1003)</f>
        <v>0.39418241573738755</v>
      </c>
    </row>
    <row r="11" spans="1:50">
      <c r="B11" s="37">
        <v>8</v>
      </c>
      <c r="C11" s="34">
        <v>723.9269254919451</v>
      </c>
      <c r="D11">
        <v>9.2848696192807925</v>
      </c>
      <c r="E11">
        <v>0.97788462731182568</v>
      </c>
      <c r="F11">
        <v>2.5105590398805995</v>
      </c>
      <c r="G11" s="39">
        <v>0.29775917829560278</v>
      </c>
      <c r="H11" s="34">
        <v>5810.6848939249403</v>
      </c>
      <c r="I11" s="39">
        <v>2.9143135816620709</v>
      </c>
      <c r="K11" s="50" t="s">
        <v>91</v>
      </c>
      <c r="L11" s="34">
        <f>_xlfn.AGGREGATE(5,6,H$4:H$1003)</f>
        <v>3193.0992585654672</v>
      </c>
      <c r="M11" s="39">
        <f>_xlfn.AGGREGATE(5,6,I$4:I$1003)</f>
        <v>2.3299084784251094</v>
      </c>
    </row>
    <row r="12" spans="1:50">
      <c r="B12" s="37">
        <v>9</v>
      </c>
      <c r="C12" s="34">
        <v>711.17156314520491</v>
      </c>
      <c r="D12">
        <v>8.4857340455220314</v>
      </c>
      <c r="E12">
        <v>0.99410236688911913</v>
      </c>
      <c r="F12">
        <v>2.3547362524618478</v>
      </c>
      <c r="G12" s="39">
        <v>0.31646704895145705</v>
      </c>
      <c r="H12" s="34">
        <v>5805.5570929827163</v>
      </c>
      <c r="I12" s="39">
        <v>3.1160270953287936</v>
      </c>
      <c r="K12" s="50" t="s">
        <v>92</v>
      </c>
      <c r="L12" s="34">
        <f>_xlfn.AGGREGATE(4,6,H$4:H$1003)</f>
        <v>10269.181876520399</v>
      </c>
      <c r="M12" s="39">
        <f>_xlfn.AGGREGATE(4,6,I$4:I$1003)</f>
        <v>4.755395563480695</v>
      </c>
    </row>
    <row r="13" spans="1:50">
      <c r="B13" s="37">
        <v>10</v>
      </c>
      <c r="C13" s="34">
        <v>758.57634873368261</v>
      </c>
      <c r="D13">
        <v>9.104304521176326</v>
      </c>
      <c r="E13">
        <v>1.00289954169631</v>
      </c>
      <c r="F13">
        <v>2.4630916385025445</v>
      </c>
      <c r="G13" s="39">
        <v>0.38729063363691091</v>
      </c>
      <c r="H13" s="34">
        <v>7040.3905539735233</v>
      </c>
      <c r="I13" s="39">
        <v>4.3301521762315272</v>
      </c>
      <c r="K13" s="50" t="s">
        <v>50</v>
      </c>
      <c r="L13" s="34">
        <f>L12-L11</f>
        <v>7076.0826179549313</v>
      </c>
      <c r="M13" s="39">
        <f>M12-M11</f>
        <v>2.4254870850555856</v>
      </c>
    </row>
    <row r="14" spans="1:50">
      <c r="B14" s="37">
        <v>11</v>
      </c>
      <c r="C14" s="34">
        <v>743.33992145741433</v>
      </c>
      <c r="D14">
        <v>8.0159244359594375</v>
      </c>
      <c r="E14">
        <v>0.97739791638493534</v>
      </c>
      <c r="F14">
        <v>2.4393997023425777</v>
      </c>
      <c r="G14" s="39">
        <v>0.28702068215730908</v>
      </c>
      <c r="H14" s="34">
        <v>5131.5226835438043</v>
      </c>
      <c r="I14" s="39">
        <v>2.7057607310407246</v>
      </c>
      <c r="K14" s="50" t="s">
        <v>93</v>
      </c>
      <c r="L14" s="34">
        <f>COUNT(H$4:H$1003)</f>
        <v>1000</v>
      </c>
      <c r="M14" s="39">
        <f>COUNT(I$4:I$1003)</f>
        <v>1000</v>
      </c>
    </row>
    <row r="15" spans="1:50">
      <c r="B15" s="37">
        <v>12</v>
      </c>
      <c r="C15" s="34">
        <v>688.15382125191695</v>
      </c>
      <c r="D15">
        <v>8.1175960863634238</v>
      </c>
      <c r="E15">
        <v>1.017106921747327</v>
      </c>
      <c r="F15">
        <v>2.4506088434920454</v>
      </c>
      <c r="G15" s="39">
        <v>0.36729627941189125</v>
      </c>
      <c r="H15" s="34">
        <v>6246.7917495684515</v>
      </c>
      <c r="I15" s="39">
        <v>3.8420732038703305</v>
      </c>
      <c r="K15" s="50" t="s">
        <v>94</v>
      </c>
      <c r="L15" s="34">
        <f t="array" ref="L15">COUNT(IF(ISERROR(H$4:H$1003), 1, ""))</f>
        <v>0</v>
      </c>
      <c r="M15" s="39">
        <f>COUNT(IF(ISERROR(I$4:I$1003), 1, ""))</f>
        <v>0</v>
      </c>
    </row>
    <row r="16" spans="1:50">
      <c r="B16" s="37">
        <v>13</v>
      </c>
      <c r="C16" s="34">
        <v>701.79784385427774</v>
      </c>
      <c r="D16">
        <v>9.6677937075571982</v>
      </c>
      <c r="E16">
        <v>0.952537106103301</v>
      </c>
      <c r="F16">
        <v>2.2848669795778416</v>
      </c>
      <c r="G16" s="39">
        <v>0.29652461928396839</v>
      </c>
      <c r="H16" s="34">
        <v>4971.0707571165158</v>
      </c>
      <c r="I16" s="39">
        <v>2.7702092422942126</v>
      </c>
      <c r="K16" s="50" t="s">
        <v>95</v>
      </c>
      <c r="L16" s="34">
        <f>L7/SQRT(L14)</f>
        <v>38.281729965133799</v>
      </c>
      <c r="M16" s="39">
        <f>M7/SQRT(M14)</f>
        <v>1.3254274970920509E-2</v>
      </c>
    </row>
    <row r="17" spans="2:13" ht="14" thickBot="1">
      <c r="B17" s="37">
        <v>14</v>
      </c>
      <c r="C17" s="34">
        <v>647.30049496766298</v>
      </c>
      <c r="D17">
        <v>10.217773308700774</v>
      </c>
      <c r="E17">
        <v>0.97438674821317195</v>
      </c>
      <c r="F17">
        <v>2.1321112973953085</v>
      </c>
      <c r="G17" s="39">
        <v>0.38556028996390035</v>
      </c>
      <c r="H17" s="34">
        <v>5603.516280769335</v>
      </c>
      <c r="I17" s="39">
        <v>3.9394576031113986</v>
      </c>
      <c r="K17" s="51" t="s">
        <v>96</v>
      </c>
      <c r="L17" s="35">
        <f>_xlfn.CONFIDENCE.T(5%,L7,L14)</f>
        <v>75.121825914497322</v>
      </c>
      <c r="M17" s="40">
        <f>_xlfn.CONFIDENCE.T(5%,M7,M14)</f>
        <v>2.6009413312700836E-2</v>
      </c>
    </row>
    <row r="18" spans="2:13" ht="14" thickBot="1">
      <c r="B18" s="37">
        <v>15</v>
      </c>
      <c r="C18" s="34">
        <v>817.09689821885434</v>
      </c>
      <c r="D18">
        <v>8.7254694462164544</v>
      </c>
      <c r="E18">
        <v>1.0142664600402116</v>
      </c>
      <c r="F18">
        <v>1.9238280977968154</v>
      </c>
      <c r="G18" s="39">
        <v>0.2705399439271795</v>
      </c>
      <c r="H18" s="34">
        <v>7845.3116144856613</v>
      </c>
      <c r="I18" s="39">
        <v>2.8664549994822157</v>
      </c>
    </row>
    <row r="19" spans="2:13" ht="14" thickBot="1">
      <c r="B19" s="37">
        <v>16</v>
      </c>
      <c r="C19" s="34">
        <v>709.19653433412441</v>
      </c>
      <c r="D19">
        <v>9.5014040065172161</v>
      </c>
      <c r="E19">
        <v>0.95540377910375596</v>
      </c>
      <c r="F19">
        <v>2.5511209594318678</v>
      </c>
      <c r="G19" s="39">
        <v>0.31837949916187019</v>
      </c>
      <c r="H19" s="34">
        <v>5028.2975873471196</v>
      </c>
      <c r="I19" s="39">
        <v>2.9971600781941703</v>
      </c>
      <c r="K19" s="64" t="s">
        <v>97</v>
      </c>
      <c r="L19" s="65"/>
      <c r="M19" s="66"/>
    </row>
    <row r="20" spans="2:13">
      <c r="B20" s="37">
        <v>17</v>
      </c>
      <c r="C20" s="34">
        <v>803.28995505021499</v>
      </c>
      <c r="D20">
        <v>8.3089023703501184</v>
      </c>
      <c r="E20">
        <v>1.0149923164480925</v>
      </c>
      <c r="F20">
        <v>2.233870225309881</v>
      </c>
      <c r="G20" s="39">
        <v>0.30896340933966487</v>
      </c>
      <c r="H20" s="34">
        <v>7378.4775053594503</v>
      </c>
      <c r="I20" s="39">
        <v>3.2663880059295387</v>
      </c>
      <c r="K20" s="47"/>
      <c r="L20" s="11" t="s">
        <v>73</v>
      </c>
      <c r="M20" s="42" t="s">
        <v>74</v>
      </c>
    </row>
    <row r="21" spans="2:13" ht="14" thickBot="1">
      <c r="B21" s="37">
        <v>18</v>
      </c>
      <c r="C21" s="34">
        <v>746.39162011032818</v>
      </c>
      <c r="D21">
        <v>9.937093281151899</v>
      </c>
      <c r="E21">
        <v>1.0028267030006648</v>
      </c>
      <c r="F21">
        <v>2.3502727369844267</v>
      </c>
      <c r="G21" s="39">
        <v>0.30493537693022488</v>
      </c>
      <c r="H21" s="34">
        <v>7556.9603791487543</v>
      </c>
      <c r="I21" s="39">
        <v>3.239896158315775</v>
      </c>
      <c r="K21" s="48"/>
      <c r="L21" s="44" t="s">
        <v>64</v>
      </c>
      <c r="M21" s="46" t="s">
        <v>65</v>
      </c>
    </row>
    <row r="22" spans="2:13">
      <c r="B22" s="37">
        <v>19</v>
      </c>
      <c r="C22" s="34">
        <v>729.64598068822784</v>
      </c>
      <c r="D22">
        <v>10.094899630787699</v>
      </c>
      <c r="E22">
        <v>0.95784845348536962</v>
      </c>
      <c r="F22">
        <v>2.0510933916172482</v>
      </c>
      <c r="G22" s="39">
        <v>0.32839769138500036</v>
      </c>
      <c r="H22" s="34">
        <v>5578.6561393668189</v>
      </c>
      <c r="I22" s="39">
        <v>3.2101383886147565</v>
      </c>
      <c r="K22" s="53">
        <v>0</v>
      </c>
      <c r="L22" s="33">
        <f>_xlfn.AGGREGATE(16,6,H$4:H$1003,$K22)</f>
        <v>3193.0992585654672</v>
      </c>
      <c r="M22" s="13">
        <f t="shared" ref="M22:M62" si="0">_xlfn.AGGREGATE(16,6,I$4:I$1003,$K22)</f>
        <v>2.3299084784251094</v>
      </c>
    </row>
    <row r="23" spans="2:13">
      <c r="B23" s="37">
        <v>20</v>
      </c>
      <c r="C23" s="34">
        <v>723.09213037900372</v>
      </c>
      <c r="D23">
        <v>9.7199097722740557</v>
      </c>
      <c r="E23">
        <v>0.97872296243727208</v>
      </c>
      <c r="F23">
        <v>2.4649997688975369</v>
      </c>
      <c r="G23" s="39">
        <v>0.25635691444727537</v>
      </c>
      <c r="H23" s="34">
        <v>6109.7114260159124</v>
      </c>
      <c r="I23" s="39">
        <v>2.5440824753312903</v>
      </c>
      <c r="K23" s="54">
        <v>2.5000000000000001E-2</v>
      </c>
      <c r="L23" s="34">
        <f t="shared" ref="L23:L62" si="1">_xlfn.AGGREGATE(16,6,H$4:H$1003,$K23)</f>
        <v>3958.9959585892339</v>
      </c>
      <c r="M23" s="39">
        <f t="shared" si="0"/>
        <v>2.5399442655547011</v>
      </c>
    </row>
    <row r="24" spans="2:13">
      <c r="B24" s="37">
        <v>21</v>
      </c>
      <c r="C24" s="34">
        <v>643.51384088178725</v>
      </c>
      <c r="D24">
        <v>8.6739022289778358</v>
      </c>
      <c r="E24">
        <v>1.0090141870868206</v>
      </c>
      <c r="F24">
        <v>1.9404114002388462</v>
      </c>
      <c r="G24" s="39">
        <v>0.28563718095634599</v>
      </c>
      <c r="H24" s="34">
        <v>5916.8325832491637</v>
      </c>
      <c r="I24" s="39">
        <v>2.804596128739488</v>
      </c>
      <c r="K24" s="54">
        <v>0.05</v>
      </c>
      <c r="L24" s="34">
        <f t="shared" si="1"/>
        <v>4163.7698832228198</v>
      </c>
      <c r="M24" s="39">
        <f t="shared" si="0"/>
        <v>2.6098538432766132</v>
      </c>
    </row>
    <row r="25" spans="2:13">
      <c r="B25" s="37">
        <v>22</v>
      </c>
      <c r="C25" s="34">
        <v>660.16639311142239</v>
      </c>
      <c r="D25">
        <v>8.2360508907765659</v>
      </c>
      <c r="E25">
        <v>0.98596448338985443</v>
      </c>
      <c r="F25">
        <v>2.1737292270856794</v>
      </c>
      <c r="G25" s="39">
        <v>0.33974621358898838</v>
      </c>
      <c r="H25" s="34">
        <v>4963.6041755356937</v>
      </c>
      <c r="I25" s="39">
        <v>3.2121192975209163</v>
      </c>
      <c r="K25" s="54">
        <v>7.4999999999999997E-2</v>
      </c>
      <c r="L25" s="34">
        <f t="shared" si="1"/>
        <v>4335.9343858280745</v>
      </c>
      <c r="M25" s="39">
        <f t="shared" si="0"/>
        <v>2.6696422763696765</v>
      </c>
    </row>
    <row r="26" spans="2:13">
      <c r="B26" s="37">
        <v>23</v>
      </c>
      <c r="C26" s="34">
        <v>547.17481470440578</v>
      </c>
      <c r="D26">
        <v>9.2517402309611132</v>
      </c>
      <c r="E26">
        <v>0.96701656714797013</v>
      </c>
      <c r="F26">
        <v>2.4075817032069144</v>
      </c>
      <c r="G26" s="39">
        <v>0.34188623341468599</v>
      </c>
      <c r="H26" s="34">
        <v>4111.8449644360726</v>
      </c>
      <c r="I26" s="39">
        <v>3.034108636320231</v>
      </c>
      <c r="K26" s="54">
        <v>0.1</v>
      </c>
      <c r="L26" s="34">
        <f t="shared" si="1"/>
        <v>4489.9086580109906</v>
      </c>
      <c r="M26" s="39">
        <f t="shared" si="0"/>
        <v>2.7433956810241051</v>
      </c>
    </row>
    <row r="27" spans="2:13">
      <c r="B27" s="37">
        <v>24</v>
      </c>
      <c r="C27" s="34">
        <v>642.1986801111691</v>
      </c>
      <c r="D27">
        <v>10.191317830240488</v>
      </c>
      <c r="E27">
        <v>0.97463130643486973</v>
      </c>
      <c r="F27">
        <v>2.4240897433096333</v>
      </c>
      <c r="G27" s="39">
        <v>0.30967871590932172</v>
      </c>
      <c r="H27" s="34">
        <v>5554.8565699378696</v>
      </c>
      <c r="I27" s="39">
        <v>2.9996904029377758</v>
      </c>
      <c r="K27" s="54">
        <v>0.125</v>
      </c>
      <c r="L27" s="34">
        <f t="shared" si="1"/>
        <v>4596.1761556771689</v>
      </c>
      <c r="M27" s="39">
        <f t="shared" si="0"/>
        <v>2.7827282976940806</v>
      </c>
    </row>
    <row r="28" spans="2:13">
      <c r="B28" s="37">
        <v>25</v>
      </c>
      <c r="C28" s="34">
        <v>710.56610484392536</v>
      </c>
      <c r="D28">
        <v>10.660502721251019</v>
      </c>
      <c r="E28">
        <v>0.98584023707568647</v>
      </c>
      <c r="F28">
        <v>2.1880337724274121</v>
      </c>
      <c r="G28" s="39">
        <v>0.36527016180274263</v>
      </c>
      <c r="H28" s="34">
        <v>6902.4636618050617</v>
      </c>
      <c r="I28" s="39">
        <v>3.9552541660580047</v>
      </c>
      <c r="K28" s="54">
        <v>0.15</v>
      </c>
      <c r="L28" s="34">
        <f t="shared" si="1"/>
        <v>4692.7831220356757</v>
      </c>
      <c r="M28" s="39">
        <f t="shared" si="0"/>
        <v>2.8226580096378191</v>
      </c>
    </row>
    <row r="29" spans="2:13">
      <c r="B29" s="37">
        <v>26</v>
      </c>
      <c r="C29" s="34">
        <v>776.30963791529439</v>
      </c>
      <c r="D29">
        <v>8.5460790732988272</v>
      </c>
      <c r="E29">
        <v>0.98700691591441625</v>
      </c>
      <c r="F29">
        <v>2.4269617607187604</v>
      </c>
      <c r="G29" s="39">
        <v>0.30653322207552192</v>
      </c>
      <c r="H29" s="34">
        <v>6084.8715853495423</v>
      </c>
      <c r="I29" s="39">
        <v>3.0504420568206676</v>
      </c>
      <c r="K29" s="54">
        <v>0.17499999999999999</v>
      </c>
      <c r="L29" s="34">
        <f t="shared" si="1"/>
        <v>4841.4737205764714</v>
      </c>
      <c r="M29" s="39">
        <f t="shared" si="0"/>
        <v>2.8507343135553542</v>
      </c>
    </row>
    <row r="30" spans="2:13">
      <c r="B30" s="37">
        <v>27</v>
      </c>
      <c r="C30" s="34">
        <v>877.61301896330974</v>
      </c>
      <c r="D30">
        <v>10.536861510438786</v>
      </c>
      <c r="E30">
        <v>0.98950680572450156</v>
      </c>
      <c r="F30">
        <v>2.4776286623404946</v>
      </c>
      <c r="G30" s="39">
        <v>0.29898781720346135</v>
      </c>
      <c r="H30" s="34">
        <v>8612.5087943529306</v>
      </c>
      <c r="I30" s="39">
        <v>3.2926897405499744</v>
      </c>
      <c r="K30" s="54">
        <v>0.2</v>
      </c>
      <c r="L30" s="34">
        <f t="shared" si="1"/>
        <v>4929.2029719008542</v>
      </c>
      <c r="M30" s="39">
        <f t="shared" si="0"/>
        <v>2.8873628148553476</v>
      </c>
    </row>
    <row r="31" spans="2:13">
      <c r="B31" s="37">
        <v>28</v>
      </c>
      <c r="C31" s="34">
        <v>754.46018277467942</v>
      </c>
      <c r="D31">
        <v>8.641198524909294</v>
      </c>
      <c r="E31">
        <v>1.0013492668032646</v>
      </c>
      <c r="F31">
        <v>2.2295174285591139</v>
      </c>
      <c r="G31" s="39">
        <v>0.33232512298263295</v>
      </c>
      <c r="H31" s="34">
        <v>6577.9869337606533</v>
      </c>
      <c r="I31" s="39">
        <v>3.4384584729352676</v>
      </c>
      <c r="K31" s="54">
        <v>0.22500000000000001</v>
      </c>
      <c r="L31" s="34">
        <f t="shared" si="1"/>
        <v>5000.8738499738347</v>
      </c>
      <c r="M31" s="39">
        <f t="shared" si="0"/>
        <v>2.9220452312802019</v>
      </c>
    </row>
    <row r="32" spans="2:13">
      <c r="B32" s="37">
        <v>29</v>
      </c>
      <c r="C32" s="34">
        <v>689.91428285062079</v>
      </c>
      <c r="D32">
        <v>10.52060870369337</v>
      </c>
      <c r="E32">
        <v>1.0042218893557786</v>
      </c>
      <c r="F32">
        <v>2.3937924528703403</v>
      </c>
      <c r="G32" s="39">
        <v>0.33056505743572284</v>
      </c>
      <c r="H32" s="34">
        <v>7461.4130600268909</v>
      </c>
      <c r="I32" s="39">
        <v>3.5613468674245166</v>
      </c>
      <c r="K32" s="54">
        <v>0.25</v>
      </c>
      <c r="L32" s="34">
        <f t="shared" si="1"/>
        <v>5078.6849463573453</v>
      </c>
      <c r="M32" s="39">
        <f t="shared" si="0"/>
        <v>2.9513188543736395</v>
      </c>
    </row>
    <row r="33" spans="2:13">
      <c r="B33" s="37">
        <v>30</v>
      </c>
      <c r="C33" s="34">
        <v>587.53942669473963</v>
      </c>
      <c r="D33">
        <v>9.183227974120598</v>
      </c>
      <c r="E33">
        <v>0.98984066432952877</v>
      </c>
      <c r="F33">
        <v>2.2820271660990166</v>
      </c>
      <c r="G33" s="39">
        <v>0.27480814035007639</v>
      </c>
      <c r="H33" s="34">
        <v>5057.0914172637567</v>
      </c>
      <c r="I33" s="39">
        <v>2.5831639941886615</v>
      </c>
      <c r="K33" s="54">
        <v>0.27500000000000002</v>
      </c>
      <c r="L33" s="34">
        <f t="shared" si="1"/>
        <v>5153.1916496299273</v>
      </c>
      <c r="M33" s="39">
        <f t="shared" si="0"/>
        <v>2.9832265382460506</v>
      </c>
    </row>
    <row r="34" spans="2:13">
      <c r="B34" s="37">
        <v>31</v>
      </c>
      <c r="C34" s="34">
        <v>654.40127312105687</v>
      </c>
      <c r="D34">
        <v>10.204915919798765</v>
      </c>
      <c r="E34">
        <v>0.98908892500698564</v>
      </c>
      <c r="F34">
        <v>2.4877984218982934</v>
      </c>
      <c r="G34" s="39">
        <v>0.31562382665947614</v>
      </c>
      <c r="H34" s="34">
        <v>6221.9953166399982</v>
      </c>
      <c r="I34" s="39">
        <v>3.1752784819552842</v>
      </c>
      <c r="K34" s="54">
        <v>0.3</v>
      </c>
      <c r="L34" s="34">
        <f t="shared" si="1"/>
        <v>5224.6910753725278</v>
      </c>
      <c r="M34" s="39">
        <f t="shared" si="0"/>
        <v>3.003234825986699</v>
      </c>
    </row>
    <row r="35" spans="2:13">
      <c r="B35" s="37">
        <v>32</v>
      </c>
      <c r="C35" s="34">
        <v>705.64703332109673</v>
      </c>
      <c r="D35">
        <v>9.5436534542392142</v>
      </c>
      <c r="E35">
        <v>1.0051254539239407</v>
      </c>
      <c r="F35">
        <v>2.5076140848176753</v>
      </c>
      <c r="G35" s="39">
        <v>0.34453547841997217</v>
      </c>
      <c r="H35" s="34">
        <v>6964.7011368719259</v>
      </c>
      <c r="I35" s="39">
        <v>3.6695998849246414</v>
      </c>
      <c r="K35" s="54">
        <v>0.32500000000000001</v>
      </c>
      <c r="L35" s="34">
        <f t="shared" si="1"/>
        <v>5298.6409369905341</v>
      </c>
      <c r="M35" s="39">
        <f t="shared" si="0"/>
        <v>3.0388883488005698</v>
      </c>
    </row>
    <row r="36" spans="2:13">
      <c r="B36" s="37">
        <v>33</v>
      </c>
      <c r="C36" s="34">
        <v>769.51400984040583</v>
      </c>
      <c r="D36">
        <v>8.5201372367895623</v>
      </c>
      <c r="E36">
        <v>0.97362046047687523</v>
      </c>
      <c r="F36">
        <v>2.3247592139694295</v>
      </c>
      <c r="G36" s="39">
        <v>0.2892661968421813</v>
      </c>
      <c r="H36" s="34">
        <v>5502.0693253879754</v>
      </c>
      <c r="I36" s="39">
        <v>2.7824690498645239</v>
      </c>
      <c r="K36" s="54">
        <v>0.35</v>
      </c>
      <c r="L36" s="34">
        <f t="shared" si="1"/>
        <v>5372.7230961013238</v>
      </c>
      <c r="M36" s="39">
        <f t="shared" si="0"/>
        <v>3.0787814136058742</v>
      </c>
    </row>
    <row r="37" spans="2:13">
      <c r="B37" s="37">
        <v>34</v>
      </c>
      <c r="C37" s="34">
        <v>564.08792488042127</v>
      </c>
      <c r="D37">
        <v>9.9806558684332582</v>
      </c>
      <c r="E37">
        <v>0.99025811896920202</v>
      </c>
      <c r="F37">
        <v>2.3885158894390375</v>
      </c>
      <c r="G37" s="39">
        <v>0.28149565168295471</v>
      </c>
      <c r="H37" s="34">
        <v>5293.0084988498083</v>
      </c>
      <c r="I37" s="39">
        <v>2.6776628715871902</v>
      </c>
      <c r="K37" s="54">
        <v>0.375</v>
      </c>
      <c r="L37" s="34">
        <f t="shared" si="1"/>
        <v>5448.607067613073</v>
      </c>
      <c r="M37" s="39">
        <f t="shared" si="0"/>
        <v>3.0989366200750266</v>
      </c>
    </row>
    <row r="38" spans="2:13">
      <c r="B38" s="37">
        <v>35</v>
      </c>
      <c r="C38" s="34">
        <v>774.14561514917284</v>
      </c>
      <c r="D38">
        <v>10.2994785669691</v>
      </c>
      <c r="E38">
        <v>0.97730922478973858</v>
      </c>
      <c r="F38">
        <v>2.357605596997169</v>
      </c>
      <c r="G38" s="39">
        <v>0.28542453943638313</v>
      </c>
      <c r="H38" s="34">
        <v>6856.2756688904165</v>
      </c>
      <c r="I38" s="39">
        <v>2.9228316201224311</v>
      </c>
      <c r="K38" s="54">
        <v>0.4</v>
      </c>
      <c r="L38" s="34">
        <f t="shared" si="1"/>
        <v>5526.2409782836266</v>
      </c>
      <c r="M38" s="39">
        <f t="shared" si="0"/>
        <v>3.1250864017977316</v>
      </c>
    </row>
    <row r="39" spans="2:13">
      <c r="B39" s="37">
        <v>36</v>
      </c>
      <c r="C39" s="34">
        <v>625.56589408149409</v>
      </c>
      <c r="D39">
        <v>10.390710695537219</v>
      </c>
      <c r="E39">
        <v>0.97343439114391805</v>
      </c>
      <c r="F39">
        <v>2.3236674146577463</v>
      </c>
      <c r="G39" s="39">
        <v>0.3204416321436856</v>
      </c>
      <c r="H39" s="34">
        <v>5478.1462139945224</v>
      </c>
      <c r="I39" s="39">
        <v>3.1025733258782195</v>
      </c>
      <c r="K39" s="54">
        <v>0.42499999999999999</v>
      </c>
      <c r="L39" s="34">
        <f t="shared" si="1"/>
        <v>5588.5159669487994</v>
      </c>
      <c r="M39" s="39">
        <f t="shared" si="0"/>
        <v>3.1441579347063988</v>
      </c>
    </row>
    <row r="40" spans="2:13">
      <c r="B40" s="37">
        <v>37</v>
      </c>
      <c r="C40" s="34">
        <v>767.4628183783334</v>
      </c>
      <c r="D40">
        <v>8.9113703314038251</v>
      </c>
      <c r="E40">
        <v>0.95873487502515309</v>
      </c>
      <c r="F40">
        <v>2.2681223823044649</v>
      </c>
      <c r="G40" s="39">
        <v>0.38932665521681242</v>
      </c>
      <c r="H40" s="34">
        <v>5199.3563570190599</v>
      </c>
      <c r="I40" s="39">
        <v>3.8778906819074415</v>
      </c>
      <c r="K40" s="54">
        <v>0.45</v>
      </c>
      <c r="L40" s="34">
        <f t="shared" si="1"/>
        <v>5684.4030039649169</v>
      </c>
      <c r="M40" s="39">
        <f t="shared" si="0"/>
        <v>3.1726652299031715</v>
      </c>
    </row>
    <row r="41" spans="2:13">
      <c r="B41" s="37">
        <v>38</v>
      </c>
      <c r="C41" s="34">
        <v>663.97189164319093</v>
      </c>
      <c r="D41">
        <v>9.7371243431392749</v>
      </c>
      <c r="E41">
        <v>0.99609375811159606</v>
      </c>
      <c r="F41">
        <v>2.5023279149740154</v>
      </c>
      <c r="G41" s="39">
        <v>0.31245334049709728</v>
      </c>
      <c r="H41" s="34">
        <v>6303.1321293847668</v>
      </c>
      <c r="I41" s="39">
        <v>3.1513703284561365</v>
      </c>
      <c r="K41" s="54">
        <v>0.47499999999999998</v>
      </c>
      <c r="L41" s="34">
        <f t="shared" si="1"/>
        <v>5736.8875422730653</v>
      </c>
      <c r="M41" s="39">
        <f t="shared" si="0"/>
        <v>3.2094268936141241</v>
      </c>
    </row>
    <row r="42" spans="2:13">
      <c r="B42" s="37">
        <v>39</v>
      </c>
      <c r="C42" s="34">
        <v>764.41822703961827</v>
      </c>
      <c r="D42">
        <v>10.844399300640433</v>
      </c>
      <c r="E42">
        <v>0.9988471043777466</v>
      </c>
      <c r="F42">
        <v>2.1560724719670765</v>
      </c>
      <c r="G42" s="39">
        <v>0.33029972703966981</v>
      </c>
      <c r="H42" s="34">
        <v>8226.4479567848084</v>
      </c>
      <c r="I42" s="39">
        <v>3.6742892603770652</v>
      </c>
      <c r="K42" s="54">
        <v>0.5</v>
      </c>
      <c r="L42" s="34">
        <f t="shared" si="1"/>
        <v>5806.1010784704558</v>
      </c>
      <c r="M42" s="39">
        <f t="shared" si="0"/>
        <v>3.2344849630917443</v>
      </c>
    </row>
    <row r="43" spans="2:13">
      <c r="B43" s="37">
        <v>40</v>
      </c>
      <c r="C43" s="34">
        <v>785.49840857849642</v>
      </c>
      <c r="D43">
        <v>7.9279843871515165</v>
      </c>
      <c r="E43">
        <v>0.99455994063794617</v>
      </c>
      <c r="F43">
        <v>2.2970727367636723</v>
      </c>
      <c r="G43" s="39">
        <v>0.36145327341821898</v>
      </c>
      <c r="H43" s="34">
        <v>6005.6266957781581</v>
      </c>
      <c r="I43" s="39">
        <v>3.7075404302891823</v>
      </c>
      <c r="K43" s="54">
        <v>0.52500000000000002</v>
      </c>
      <c r="L43" s="34">
        <f t="shared" si="1"/>
        <v>5883.3545181810314</v>
      </c>
      <c r="M43" s="39">
        <f t="shared" si="0"/>
        <v>3.2585216658992793</v>
      </c>
    </row>
    <row r="44" spans="2:13">
      <c r="B44" s="37">
        <v>41</v>
      </c>
      <c r="C44" s="34">
        <v>570.90043878594383</v>
      </c>
      <c r="D44">
        <v>8.1568465955428096</v>
      </c>
      <c r="E44">
        <v>1.0044844780260325</v>
      </c>
      <c r="F44">
        <v>2.368513793391505</v>
      </c>
      <c r="G44" s="39">
        <v>0.3117212143688492</v>
      </c>
      <c r="H44" s="34">
        <v>4791.2011676455304</v>
      </c>
      <c r="I44" s="39">
        <v>2.8853708638388826</v>
      </c>
      <c r="K44" s="54">
        <v>0.55000000000000004</v>
      </c>
      <c r="L44" s="34">
        <f t="shared" si="1"/>
        <v>5952.1840264049169</v>
      </c>
      <c r="M44" s="39">
        <f t="shared" si="0"/>
        <v>3.2926245539489312</v>
      </c>
    </row>
    <row r="45" spans="2:13">
      <c r="B45" s="37">
        <v>42</v>
      </c>
      <c r="C45" s="34">
        <v>784.44611954018205</v>
      </c>
      <c r="D45">
        <v>9.9210620807707421</v>
      </c>
      <c r="E45">
        <v>0.98613874659478662</v>
      </c>
      <c r="F45">
        <v>2.2564444592567576</v>
      </c>
      <c r="G45" s="39">
        <v>0.33462682705103519</v>
      </c>
      <c r="H45" s="34">
        <v>7095.7615589414481</v>
      </c>
      <c r="I45" s="39">
        <v>3.5570494647157664</v>
      </c>
      <c r="K45" s="54">
        <v>0.57499999999999996</v>
      </c>
      <c r="L45" s="34">
        <f t="shared" si="1"/>
        <v>6005.8319606244368</v>
      </c>
      <c r="M45" s="39">
        <f t="shared" si="0"/>
        <v>3.3137106307626003</v>
      </c>
    </row>
    <row r="46" spans="2:13">
      <c r="B46" s="37">
        <v>43</v>
      </c>
      <c r="C46" s="34">
        <v>724.29094843430403</v>
      </c>
      <c r="D46">
        <v>9.003918762352523</v>
      </c>
      <c r="E46">
        <v>0.98576808351337908</v>
      </c>
      <c r="F46">
        <v>2.5166938287544611</v>
      </c>
      <c r="G46" s="39">
        <v>0.3312678628634565</v>
      </c>
      <c r="H46" s="34">
        <v>5938.0326598088031</v>
      </c>
      <c r="I46" s="39">
        <v>3.3107958120989194</v>
      </c>
      <c r="K46" s="54">
        <v>0.6</v>
      </c>
      <c r="L46" s="34">
        <f t="shared" si="1"/>
        <v>6061.2253562237347</v>
      </c>
      <c r="M46" s="39">
        <f t="shared" si="0"/>
        <v>3.3445832207969559</v>
      </c>
    </row>
    <row r="47" spans="2:13">
      <c r="B47" s="37">
        <v>44</v>
      </c>
      <c r="C47" s="34">
        <v>631.82216345145957</v>
      </c>
      <c r="D47">
        <v>9.4291657387329657</v>
      </c>
      <c r="E47">
        <v>0.98623345491647718</v>
      </c>
      <c r="F47">
        <v>2.3581636641470807</v>
      </c>
      <c r="G47" s="39">
        <v>0.32349244176675263</v>
      </c>
      <c r="H47" s="34">
        <v>5451.4697989280503</v>
      </c>
      <c r="I47" s="39">
        <v>3.1312500950940225</v>
      </c>
      <c r="K47" s="54">
        <v>0.625</v>
      </c>
      <c r="L47" s="34">
        <f t="shared" si="1"/>
        <v>6147.4247997363918</v>
      </c>
      <c r="M47" s="39">
        <f t="shared" si="0"/>
        <v>3.3676639965507409</v>
      </c>
    </row>
    <row r="48" spans="2:13">
      <c r="B48" s="37">
        <v>45</v>
      </c>
      <c r="C48" s="34">
        <v>684.74558235482414</v>
      </c>
      <c r="D48">
        <v>8.2985888082013979</v>
      </c>
      <c r="E48">
        <v>0.99498354999125005</v>
      </c>
      <c r="F48">
        <v>1.9562897759047546</v>
      </c>
      <c r="G48" s="39">
        <v>0.32020973908142403</v>
      </c>
      <c r="H48" s="34">
        <v>5499.3225682203238</v>
      </c>
      <c r="I48" s="39">
        <v>3.1038644493285492</v>
      </c>
      <c r="K48" s="54">
        <v>0.65</v>
      </c>
      <c r="L48" s="34">
        <f t="shared" si="1"/>
        <v>6254.9179720611264</v>
      </c>
      <c r="M48" s="39">
        <f t="shared" si="0"/>
        <v>3.3980924511299793</v>
      </c>
    </row>
    <row r="49" spans="2:13">
      <c r="B49" s="37">
        <v>46</v>
      </c>
      <c r="C49" s="34">
        <v>725.27452744419452</v>
      </c>
      <c r="D49">
        <v>8.1783253899845505</v>
      </c>
      <c r="E49">
        <v>1.019319376257062</v>
      </c>
      <c r="F49">
        <v>2.3592366342154447</v>
      </c>
      <c r="G49" s="39">
        <v>0.30692765813283129</v>
      </c>
      <c r="H49" s="34">
        <v>6736.4320458398943</v>
      </c>
      <c r="I49" s="39">
        <v>3.1517056422019647</v>
      </c>
      <c r="K49" s="54">
        <v>0.67500000000000004</v>
      </c>
      <c r="L49" s="34">
        <f t="shared" si="1"/>
        <v>6344.9020875402502</v>
      </c>
      <c r="M49" s="39">
        <f t="shared" si="0"/>
        <v>3.4246330076410954</v>
      </c>
    </row>
    <row r="50" spans="2:13">
      <c r="B50" s="37">
        <v>47</v>
      </c>
      <c r="C50" s="34">
        <v>610.45163593160009</v>
      </c>
      <c r="D50">
        <v>8.4924554208487457</v>
      </c>
      <c r="E50">
        <v>1.0144218344658613</v>
      </c>
      <c r="F50">
        <v>2.3223632369412965</v>
      </c>
      <c r="G50" s="39">
        <v>0.36960438203762669</v>
      </c>
      <c r="H50" s="34">
        <v>5686.6793287914352</v>
      </c>
      <c r="I50" s="39">
        <v>3.7424830303616425</v>
      </c>
      <c r="K50" s="54">
        <v>0.7</v>
      </c>
      <c r="L50" s="34">
        <f t="shared" si="1"/>
        <v>6445.4995621992293</v>
      </c>
      <c r="M50" s="39">
        <f t="shared" si="0"/>
        <v>3.4618161235326323</v>
      </c>
    </row>
    <row r="51" spans="2:13">
      <c r="B51" s="37">
        <v>48</v>
      </c>
      <c r="C51" s="34">
        <v>579.44328989918017</v>
      </c>
      <c r="D51">
        <v>8.1365134190893258</v>
      </c>
      <c r="E51">
        <v>0.97372176489412787</v>
      </c>
      <c r="F51">
        <v>2.3516862419290891</v>
      </c>
      <c r="G51" s="39">
        <v>0.36988488277619147</v>
      </c>
      <c r="H51" s="34">
        <v>3988.7997321201756</v>
      </c>
      <c r="I51" s="39">
        <v>3.2856889368718263</v>
      </c>
      <c r="K51" s="54">
        <v>0.72499999999999998</v>
      </c>
      <c r="L51" s="34">
        <f t="shared" si="1"/>
        <v>6530.5721070219761</v>
      </c>
      <c r="M51" s="39">
        <f t="shared" si="0"/>
        <v>3.4937562832061468</v>
      </c>
    </row>
    <row r="52" spans="2:13">
      <c r="B52" s="37">
        <v>49</v>
      </c>
      <c r="C52" s="34">
        <v>682.42247970448159</v>
      </c>
      <c r="D52">
        <v>9.7559867369615354</v>
      </c>
      <c r="E52">
        <v>0.95485508039712896</v>
      </c>
      <c r="F52">
        <v>2.0182970172925061</v>
      </c>
      <c r="G52" s="39">
        <v>0.26404911245787288</v>
      </c>
      <c r="H52" s="34">
        <v>4958.8550777947412</v>
      </c>
      <c r="I52" s="39">
        <v>2.4760890408723766</v>
      </c>
      <c r="K52" s="54">
        <v>0.75</v>
      </c>
      <c r="L52" s="34">
        <f t="shared" si="1"/>
        <v>6633.7824579891212</v>
      </c>
      <c r="M52" s="39">
        <f t="shared" si="0"/>
        <v>3.5364677811811775</v>
      </c>
    </row>
    <row r="53" spans="2:13">
      <c r="B53" s="37">
        <v>50</v>
      </c>
      <c r="C53" s="34">
        <v>764.93942009323746</v>
      </c>
      <c r="D53">
        <v>8.5160400778059646</v>
      </c>
      <c r="E53">
        <v>0.96683853214442728</v>
      </c>
      <c r="F53">
        <v>2.4362695151302542</v>
      </c>
      <c r="G53" s="39">
        <v>0.28164616709456358</v>
      </c>
      <c r="H53" s="34">
        <v>5226.8427369258306</v>
      </c>
      <c r="I53" s="39">
        <v>2.6695984398039916</v>
      </c>
      <c r="K53" s="54">
        <v>0.77500000000000002</v>
      </c>
      <c r="L53" s="34">
        <f t="shared" si="1"/>
        <v>6741.1535080575077</v>
      </c>
      <c r="M53" s="39">
        <f t="shared" si="0"/>
        <v>3.5702904676751595</v>
      </c>
    </row>
    <row r="54" spans="2:13">
      <c r="B54" s="37">
        <v>51</v>
      </c>
      <c r="C54" s="34">
        <v>690.16952228853825</v>
      </c>
      <c r="D54">
        <v>10.314383213967043</v>
      </c>
      <c r="E54">
        <v>1.0182225633698703</v>
      </c>
      <c r="F54">
        <v>2.5465386796803617</v>
      </c>
      <c r="G54" s="39">
        <v>0.3187451085205853</v>
      </c>
      <c r="H54" s="34">
        <v>8019.2193232817554</v>
      </c>
      <c r="I54" s="39">
        <v>3.4823349700636959</v>
      </c>
      <c r="K54" s="54">
        <v>0.8</v>
      </c>
      <c r="L54" s="34">
        <f t="shared" si="1"/>
        <v>6884.9027848440019</v>
      </c>
      <c r="M54" s="39">
        <f t="shared" si="0"/>
        <v>3.6033172063475551</v>
      </c>
    </row>
    <row r="55" spans="2:13">
      <c r="B55" s="37">
        <v>52</v>
      </c>
      <c r="C55" s="34">
        <v>679.76189696264714</v>
      </c>
      <c r="D55">
        <v>8.0230371753079144</v>
      </c>
      <c r="E55">
        <v>0.98174066396951676</v>
      </c>
      <c r="F55">
        <v>1.9486840380783268</v>
      </c>
      <c r="G55" s="39">
        <v>0.33291834692433253</v>
      </c>
      <c r="H55" s="34">
        <v>4841.485849568101</v>
      </c>
      <c r="I55" s="39">
        <v>3.1117523426395444</v>
      </c>
      <c r="K55" s="54">
        <v>0.82499999999999996</v>
      </c>
      <c r="L55" s="34">
        <f t="shared" si="1"/>
        <v>7029.9738507617321</v>
      </c>
      <c r="M55" s="39">
        <f t="shared" si="0"/>
        <v>3.6347737684682051</v>
      </c>
    </row>
    <row r="56" spans="2:13">
      <c r="B56" s="37">
        <v>53</v>
      </c>
      <c r="C56" s="34">
        <v>639.90886158707212</v>
      </c>
      <c r="D56">
        <v>9.9049513661332576</v>
      </c>
      <c r="E56">
        <v>0.95226011056125159</v>
      </c>
      <c r="F56">
        <v>2.1341930866496446</v>
      </c>
      <c r="G56" s="39">
        <v>0.32580135114259479</v>
      </c>
      <c r="H56" s="34">
        <v>4655.9327939725317</v>
      </c>
      <c r="I56" s="39">
        <v>2.998722452349305</v>
      </c>
      <c r="K56" s="54">
        <v>0.85</v>
      </c>
      <c r="L56" s="34">
        <f t="shared" si="1"/>
        <v>7160.1522265785761</v>
      </c>
      <c r="M56" s="39">
        <f t="shared" si="0"/>
        <v>3.6888070388069418</v>
      </c>
    </row>
    <row r="57" spans="2:13">
      <c r="B57" s="37">
        <v>54</v>
      </c>
      <c r="C57" s="34">
        <v>674.1640093416645</v>
      </c>
      <c r="D57">
        <v>8.1963715951117351</v>
      </c>
      <c r="E57">
        <v>1.0037030106699467</v>
      </c>
      <c r="F57">
        <v>2.3090253872788953</v>
      </c>
      <c r="G57" s="39">
        <v>0.33315278077735133</v>
      </c>
      <c r="H57" s="34">
        <v>5660.5958987643407</v>
      </c>
      <c r="I57" s="39">
        <v>3.2807093816541957</v>
      </c>
      <c r="K57" s="54">
        <v>0.875</v>
      </c>
      <c r="L57" s="34">
        <f t="shared" si="1"/>
        <v>7356.926047774301</v>
      </c>
      <c r="M57" s="39">
        <f t="shared" si="0"/>
        <v>3.742554328368048</v>
      </c>
    </row>
    <row r="58" spans="2:13">
      <c r="B58" s="37">
        <v>55</v>
      </c>
      <c r="C58" s="34">
        <v>688.81460145338372</v>
      </c>
      <c r="D58">
        <v>11.008792828502575</v>
      </c>
      <c r="E58">
        <v>0.96274417440712445</v>
      </c>
      <c r="F58">
        <v>2.4497092233204221</v>
      </c>
      <c r="G58" s="39">
        <v>0.34275136493244374</v>
      </c>
      <c r="H58" s="34">
        <v>5944.3749813268741</v>
      </c>
      <c r="I58" s="39">
        <v>3.4523507947015388</v>
      </c>
      <c r="K58" s="54">
        <v>0.9</v>
      </c>
      <c r="L58" s="34">
        <f t="shared" si="1"/>
        <v>7542.6063988246406</v>
      </c>
      <c r="M58" s="39">
        <f t="shared" si="0"/>
        <v>3.8415827430880456</v>
      </c>
    </row>
    <row r="59" spans="2:13">
      <c r="B59" s="37">
        <v>56</v>
      </c>
      <c r="C59" s="34">
        <v>834.77039267779082</v>
      </c>
      <c r="D59">
        <v>8.1301154509103739</v>
      </c>
      <c r="E59">
        <v>0.98803378114342688</v>
      </c>
      <c r="F59">
        <v>2.1995445803092291</v>
      </c>
      <c r="G59" s="39">
        <v>0.34233827573201098</v>
      </c>
      <c r="H59" s="34">
        <v>6261.8641219097181</v>
      </c>
      <c r="I59" s="39">
        <v>3.5091533155996975</v>
      </c>
      <c r="K59" s="54">
        <v>0.92500000000000004</v>
      </c>
      <c r="L59" s="34">
        <f t="shared" si="1"/>
        <v>7813.0041325675802</v>
      </c>
      <c r="M59" s="39">
        <f t="shared" si="0"/>
        <v>3.9289783526913293</v>
      </c>
    </row>
    <row r="60" spans="2:13">
      <c r="B60" s="37">
        <v>57</v>
      </c>
      <c r="C60" s="34">
        <v>671.56548230301155</v>
      </c>
      <c r="D60">
        <v>8.2914012988975188</v>
      </c>
      <c r="E60">
        <v>1.0057974105334282</v>
      </c>
      <c r="F60">
        <v>2.1664315807236223</v>
      </c>
      <c r="G60" s="39">
        <v>0.32223068333326194</v>
      </c>
      <c r="H60" s="34">
        <v>5782.3728656978456</v>
      </c>
      <c r="I60" s="39">
        <v>3.1771003245666267</v>
      </c>
      <c r="K60" s="54">
        <v>0.95</v>
      </c>
      <c r="L60" s="34">
        <f t="shared" si="1"/>
        <v>8097.0248698541591</v>
      </c>
      <c r="M60" s="39">
        <f t="shared" si="0"/>
        <v>4.0025465474729449</v>
      </c>
    </row>
    <row r="61" spans="2:13">
      <c r="B61" s="37">
        <v>58</v>
      </c>
      <c r="C61" s="34">
        <v>720.68436514402606</v>
      </c>
      <c r="D61">
        <v>9.3063690902411533</v>
      </c>
      <c r="E61">
        <v>0.96019220787525172</v>
      </c>
      <c r="F61">
        <v>2.1813967048873182</v>
      </c>
      <c r="G61" s="39">
        <v>0.34563624174224938</v>
      </c>
      <c r="H61" s="34">
        <v>5161.3682996575126</v>
      </c>
      <c r="I61" s="39">
        <v>3.3223267434561663</v>
      </c>
      <c r="K61" s="54">
        <v>0.97499999999999998</v>
      </c>
      <c r="L61" s="34">
        <f t="shared" si="1"/>
        <v>8842.7402157028882</v>
      </c>
      <c r="M61" s="39">
        <f t="shared" si="0"/>
        <v>4.1388063730029403</v>
      </c>
    </row>
    <row r="62" spans="2:13" ht="14" thickBot="1">
      <c r="B62" s="37">
        <v>59</v>
      </c>
      <c r="C62" s="34">
        <v>640.03294369831701</v>
      </c>
      <c r="D62">
        <v>8.4322083375230683</v>
      </c>
      <c r="E62">
        <v>0.9694768351775408</v>
      </c>
      <c r="F62">
        <v>1.9903460475130719</v>
      </c>
      <c r="G62" s="39">
        <v>0.392531965036583</v>
      </c>
      <c r="H62" s="34">
        <v>4430.8748195727676</v>
      </c>
      <c r="I62" s="39">
        <v>3.6827830303648241</v>
      </c>
      <c r="K62" s="55">
        <v>1</v>
      </c>
      <c r="L62" s="35">
        <f t="shared" si="1"/>
        <v>10269.181876520399</v>
      </c>
      <c r="M62" s="40">
        <f t="shared" si="0"/>
        <v>4.755395563480695</v>
      </c>
    </row>
    <row r="63" spans="2:13" ht="14" thickBot="1">
      <c r="B63" s="37">
        <v>60</v>
      </c>
      <c r="C63" s="34">
        <v>724.09048974555594</v>
      </c>
      <c r="D63">
        <v>10.030666511280661</v>
      </c>
      <c r="E63">
        <v>0.99478716815590862</v>
      </c>
      <c r="F63">
        <v>1.9983938532598486</v>
      </c>
      <c r="G63" s="39">
        <v>0.29587986870897393</v>
      </c>
      <c r="H63" s="34">
        <v>7018.0266969528966</v>
      </c>
      <c r="I63" s="39">
        <v>3.0609967103540043</v>
      </c>
    </row>
    <row r="64" spans="2:13" ht="14" thickBot="1">
      <c r="B64" s="37">
        <v>61</v>
      </c>
      <c r="C64" s="34">
        <v>669.67483079799831</v>
      </c>
      <c r="D64">
        <v>9.1567304154298004</v>
      </c>
      <c r="E64">
        <v>0.98311838190078737</v>
      </c>
      <c r="F64">
        <v>2.0984130941386061</v>
      </c>
      <c r="G64" s="39">
        <v>0.31825740679174663</v>
      </c>
      <c r="H64" s="34">
        <v>5494.1340116354131</v>
      </c>
      <c r="I64" s="39">
        <v>3.0815777274378151</v>
      </c>
      <c r="K64" s="64" t="s">
        <v>100</v>
      </c>
      <c r="L64" s="65"/>
      <c r="M64" s="66"/>
    </row>
    <row r="65" spans="2:13">
      <c r="B65" s="37">
        <v>62</v>
      </c>
      <c r="C65" s="34">
        <v>708.11142850778288</v>
      </c>
      <c r="D65">
        <v>9.1719014387239</v>
      </c>
      <c r="E65">
        <v>0.96784621110737323</v>
      </c>
      <c r="F65">
        <v>2.1595101194145099</v>
      </c>
      <c r="G65" s="39">
        <v>0.29525085383868926</v>
      </c>
      <c r="H65" s="34">
        <v>5259.1967404436537</v>
      </c>
      <c r="I65" s="39">
        <v>2.8043765586869012</v>
      </c>
      <c r="K65" s="47"/>
      <c r="L65" s="11" t="s">
        <v>73</v>
      </c>
      <c r="M65" s="42" t="s">
        <v>74</v>
      </c>
    </row>
    <row r="66" spans="2:13" ht="14" thickBot="1">
      <c r="B66" s="37">
        <v>63</v>
      </c>
      <c r="C66" s="34">
        <v>671.04211808895093</v>
      </c>
      <c r="D66">
        <v>7.9933660881957858</v>
      </c>
      <c r="E66">
        <v>1.0070972191298009</v>
      </c>
      <c r="F66">
        <v>2.3002635292940679</v>
      </c>
      <c r="G66" s="39">
        <v>0.29440976022299992</v>
      </c>
      <c r="H66" s="34">
        <v>5617.4801425912356</v>
      </c>
      <c r="I66" s="39">
        <v>2.850934187095993</v>
      </c>
      <c r="K66" s="48"/>
      <c r="L66" s="44" t="s">
        <v>64</v>
      </c>
      <c r="M66" s="46" t="s">
        <v>65</v>
      </c>
    </row>
    <row r="67" spans="2:13">
      <c r="B67" s="37">
        <v>64</v>
      </c>
      <c r="C67" s="34">
        <v>599.37794979683747</v>
      </c>
      <c r="D67">
        <v>8.1183395664858331</v>
      </c>
      <c r="E67">
        <v>0.96809387980997563</v>
      </c>
      <c r="F67">
        <v>2.3344943223088168</v>
      </c>
      <c r="G67" s="39">
        <v>0.31962015878909666</v>
      </c>
      <c r="H67" s="34">
        <v>3967.7319090188344</v>
      </c>
      <c r="I67" s="39">
        <v>2.7905222451746226</v>
      </c>
      <c r="K67" s="56" t="s">
        <v>98</v>
      </c>
      <c r="L67" s="33">
        <v>4163.7698832228198</v>
      </c>
      <c r="M67" s="13">
        <v>2.6098538432766132</v>
      </c>
    </row>
    <row r="68" spans="2:13" ht="14" thickBot="1">
      <c r="B68" s="37">
        <v>65</v>
      </c>
      <c r="C68" s="34">
        <v>724.8210946679676</v>
      </c>
      <c r="D68">
        <v>8.9403835498673523</v>
      </c>
      <c r="E68">
        <v>0.982167359007597</v>
      </c>
      <c r="F68">
        <v>2.2217130018492388</v>
      </c>
      <c r="G68" s="39">
        <v>0.32733032983583776</v>
      </c>
      <c r="H68" s="34">
        <v>5762.1094797016704</v>
      </c>
      <c r="I68" s="39">
        <v>3.232042505571652</v>
      </c>
      <c r="K68" s="57" t="s">
        <v>99</v>
      </c>
      <c r="L68" s="58">
        <f>_xlfn.PERCENTRANK.INC(H$4:H$1003,L$67)</f>
        <v>0.05</v>
      </c>
      <c r="M68" s="59">
        <f>_xlfn.PERCENTRANK.INC(I$4:I$1003,M$67)</f>
        <v>4.9000000000000002E-2</v>
      </c>
    </row>
    <row r="69" spans="2:13" ht="14" thickBot="1">
      <c r="B69" s="37">
        <v>66</v>
      </c>
      <c r="C69" s="34">
        <v>635.32128326242241</v>
      </c>
      <c r="D69">
        <v>10.163328245997047</v>
      </c>
      <c r="E69">
        <v>1.0170247437357902</v>
      </c>
      <c r="F69">
        <v>1.9596812156544516</v>
      </c>
      <c r="G69" s="39">
        <v>0.32772992043464977</v>
      </c>
      <c r="H69" s="34">
        <v>7206.9183385258839</v>
      </c>
      <c r="I69" s="39">
        <v>3.4829232409343911</v>
      </c>
    </row>
    <row r="70" spans="2:13" ht="14" thickBot="1">
      <c r="B70" s="37">
        <v>67</v>
      </c>
      <c r="C70" s="34">
        <v>540.61691573474536</v>
      </c>
      <c r="D70">
        <v>8.4215518188436089</v>
      </c>
      <c r="E70">
        <v>1.0008027449154855</v>
      </c>
      <c r="F70">
        <v>2.1496079968457686</v>
      </c>
      <c r="G70" s="39">
        <v>0.31211635998872889</v>
      </c>
      <c r="H70" s="34">
        <v>4575.8899277374785</v>
      </c>
      <c r="I70" s="39">
        <v>2.8480814453167902</v>
      </c>
      <c r="K70" s="64" t="s">
        <v>83</v>
      </c>
      <c r="L70" s="65"/>
      <c r="M70" s="66"/>
    </row>
    <row r="71" spans="2:13">
      <c r="B71" s="37">
        <v>68</v>
      </c>
      <c r="C71" s="34">
        <v>810.92584302125044</v>
      </c>
      <c r="D71">
        <v>11.272413487613296</v>
      </c>
      <c r="E71">
        <v>1.00315339525342</v>
      </c>
      <c r="F71">
        <v>2.0384185671938058</v>
      </c>
      <c r="G71" s="39">
        <v>0.29479925143348773</v>
      </c>
      <c r="H71" s="34">
        <v>9336.2230584221743</v>
      </c>
      <c r="I71" s="39">
        <v>3.3161226313005239</v>
      </c>
      <c r="K71" s="47"/>
      <c r="L71" s="11" t="s">
        <v>73</v>
      </c>
      <c r="M71" s="42" t="s">
        <v>74</v>
      </c>
    </row>
    <row r="72" spans="2:13" ht="14" thickBot="1">
      <c r="B72" s="37">
        <v>69</v>
      </c>
      <c r="C72" s="34">
        <v>763.76244327074892</v>
      </c>
      <c r="D72">
        <v>9.6877478431206896</v>
      </c>
      <c r="E72">
        <v>0.95829314356148243</v>
      </c>
      <c r="F72">
        <v>2.4435898643656198</v>
      </c>
      <c r="G72" s="39">
        <v>0.34870963722767384</v>
      </c>
      <c r="H72" s="34">
        <v>5609.7304956653816</v>
      </c>
      <c r="I72" s="39">
        <v>3.4569597602518169</v>
      </c>
      <c r="K72" s="48" t="s">
        <v>101</v>
      </c>
      <c r="L72" s="44" t="s">
        <v>64</v>
      </c>
      <c r="M72" s="46" t="s">
        <v>65</v>
      </c>
    </row>
    <row r="73" spans="2:13">
      <c r="B73" s="37">
        <v>70</v>
      </c>
      <c r="C73" s="34">
        <v>680.28341087121464</v>
      </c>
      <c r="D73">
        <v>8.9530696566634216</v>
      </c>
      <c r="E73">
        <v>0.97937936058402064</v>
      </c>
      <c r="F73">
        <v>2.1161424427310398</v>
      </c>
      <c r="G73" s="39">
        <v>0.33387272448389743</v>
      </c>
      <c r="H73" s="34">
        <v>5324.1461355722522</v>
      </c>
      <c r="I73" s="39">
        <v>3.2225353122337568</v>
      </c>
      <c r="K73" s="36" t="s">
        <v>67</v>
      </c>
      <c r="L73" s="33">
        <f>CORREL($C$4:$C$1003,H$4:H$1003)</f>
        <v>0.57261210371859983</v>
      </c>
      <c r="M73" s="13">
        <f>CORREL($C$4:$C$1003,I$4:I$1003)</f>
        <v>0.30604373576957322</v>
      </c>
    </row>
    <row r="74" spans="2:13">
      <c r="B74" s="37">
        <v>71</v>
      </c>
      <c r="C74" s="34">
        <v>630.90651817048433</v>
      </c>
      <c r="D74">
        <v>9.7318203401463759</v>
      </c>
      <c r="E74">
        <v>0.97273306647241109</v>
      </c>
      <c r="F74">
        <v>2.0540723869737678</v>
      </c>
      <c r="G74" s="39">
        <v>0.33592507342093653</v>
      </c>
      <c r="H74" s="34">
        <v>5150.0641318071266</v>
      </c>
      <c r="I74" s="39">
        <v>3.2097541250413588</v>
      </c>
      <c r="K74" s="37" t="s">
        <v>68</v>
      </c>
      <c r="L74" s="34">
        <f>CORREL($D$4:$D$1003,H$4:H$1003)</f>
        <v>0.49967403241901709</v>
      </c>
      <c r="M74" s="39">
        <f>CORREL($D$4:$D$1003,I$4:I$1003)</f>
        <v>0.24288863724612253</v>
      </c>
    </row>
    <row r="75" spans="2:13">
      <c r="B75" s="37">
        <v>72</v>
      </c>
      <c r="C75" s="34">
        <v>792.91659277486815</v>
      </c>
      <c r="D75">
        <v>10.771326795088635</v>
      </c>
      <c r="E75">
        <v>0.95887146631062026</v>
      </c>
      <c r="F75">
        <v>2.4060040488069552</v>
      </c>
      <c r="G75" s="39">
        <v>0.34067103286584338</v>
      </c>
      <c r="H75" s="34">
        <v>6490.1649133911487</v>
      </c>
      <c r="I75" s="39">
        <v>3.5305735786204746</v>
      </c>
      <c r="K75" s="37" t="s">
        <v>69</v>
      </c>
      <c r="L75" s="34">
        <f>CORREL($E$4:$E$1003,H$4:H$1003)</f>
        <v>0.62282209290472723</v>
      </c>
      <c r="M75" s="39">
        <f>CORREL($E$4:$E$1003,I$4:I$1003)</f>
        <v>0.32025533870992917</v>
      </c>
    </row>
    <row r="76" spans="2:13">
      <c r="B76" s="37">
        <v>73</v>
      </c>
      <c r="C76" s="34">
        <v>680.10879452703591</v>
      </c>
      <c r="D76">
        <v>8.451765885531568</v>
      </c>
      <c r="E76">
        <v>0.98770159517347811</v>
      </c>
      <c r="F76">
        <v>2.3596120204035627</v>
      </c>
      <c r="G76" s="39">
        <v>0.26619389577760971</v>
      </c>
      <c r="H76" s="34">
        <v>5305.0521023148276</v>
      </c>
      <c r="I76" s="39">
        <v>2.5396061172402651</v>
      </c>
      <c r="K76" s="37" t="s">
        <v>70</v>
      </c>
      <c r="L76" s="34"/>
      <c r="M76" s="39"/>
    </row>
    <row r="77" spans="2:13" ht="14" thickBot="1">
      <c r="B77" s="37">
        <v>74</v>
      </c>
      <c r="C77" s="34">
        <v>708.32653456735397</v>
      </c>
      <c r="D77">
        <v>9.8962197096858233</v>
      </c>
      <c r="E77">
        <v>0.97498735585153096</v>
      </c>
      <c r="F77">
        <v>2.4018174318712511</v>
      </c>
      <c r="G77" s="39">
        <v>0.30888646294229849</v>
      </c>
      <c r="H77" s="34">
        <v>5948.5479033106249</v>
      </c>
      <c r="I77" s="39">
        <v>3.0552139391183175</v>
      </c>
      <c r="K77" s="38" t="s">
        <v>71</v>
      </c>
      <c r="L77" s="35"/>
      <c r="M77" s="40">
        <f>CORREL($G$4:$G$1003,I$4:I$1003)</f>
        <v>0.84671321669963262</v>
      </c>
    </row>
    <row r="78" spans="2:13">
      <c r="B78" s="37">
        <v>75</v>
      </c>
      <c r="C78" s="34">
        <v>622.40551368038086</v>
      </c>
      <c r="D78">
        <v>8.9375025810797535</v>
      </c>
      <c r="E78">
        <v>0.97553341377675529</v>
      </c>
      <c r="F78">
        <v>2.3289785427773166</v>
      </c>
      <c r="G78" s="39">
        <v>0.351488960158441</v>
      </c>
      <c r="H78" s="34">
        <v>4752.5661778036911</v>
      </c>
      <c r="I78" s="39">
        <v>3.2936376563266019</v>
      </c>
    </row>
    <row r="79" spans="2:13">
      <c r="B79" s="37">
        <v>76</v>
      </c>
      <c r="C79" s="34">
        <v>809.15013005649644</v>
      </c>
      <c r="D79">
        <v>8.4470991429392512</v>
      </c>
      <c r="E79">
        <v>0.98519449465095998</v>
      </c>
      <c r="F79">
        <v>2.337487271839005</v>
      </c>
      <c r="G79" s="39">
        <v>0.32180697298817346</v>
      </c>
      <c r="H79" s="34">
        <v>6189.8747205888385</v>
      </c>
      <c r="I79" s="39">
        <v>3.2425634416929596</v>
      </c>
    </row>
    <row r="80" spans="2:13">
      <c r="B80" s="37">
        <v>77</v>
      </c>
      <c r="C80" s="34">
        <v>651.44298041011461</v>
      </c>
      <c r="D80">
        <v>9.3052388119302094</v>
      </c>
      <c r="E80">
        <v>0.95411044677793977</v>
      </c>
      <c r="F80">
        <v>2.440463831612151</v>
      </c>
      <c r="G80" s="39">
        <v>0.30690717948393298</v>
      </c>
      <c r="H80" s="34">
        <v>4502.7351329877329</v>
      </c>
      <c r="I80" s="39">
        <v>2.7849531293194572</v>
      </c>
    </row>
    <row r="81" spans="2:9">
      <c r="B81" s="37">
        <v>78</v>
      </c>
      <c r="C81" s="34">
        <v>701.48113067527731</v>
      </c>
      <c r="D81">
        <v>9.5709152687350993</v>
      </c>
      <c r="E81">
        <v>0.97589514605045313</v>
      </c>
      <c r="F81">
        <v>2.3530583190327743</v>
      </c>
      <c r="G81" s="39">
        <v>0.28479953857765455</v>
      </c>
      <c r="H81" s="34">
        <v>5732.7983378381987</v>
      </c>
      <c r="I81" s="39">
        <v>2.7710779203190037</v>
      </c>
    </row>
    <row r="82" spans="2:9">
      <c r="B82" s="37">
        <v>79</v>
      </c>
      <c r="C82" s="34">
        <v>734.62118615693817</v>
      </c>
      <c r="D82">
        <v>9.7850799462923082</v>
      </c>
      <c r="E82">
        <v>0.98918384464859965</v>
      </c>
      <c r="F82">
        <v>2.4042279745815276</v>
      </c>
      <c r="G82" s="39">
        <v>0.29493315856133884</v>
      </c>
      <c r="H82" s="34">
        <v>6693.1111901394488</v>
      </c>
      <c r="I82" s="39">
        <v>3.0077136925541152</v>
      </c>
    </row>
    <row r="83" spans="2:9">
      <c r="B83" s="37">
        <v>80</v>
      </c>
      <c r="C83" s="34">
        <v>749.33706444708537</v>
      </c>
      <c r="D83">
        <v>9.6357443070469628</v>
      </c>
      <c r="E83">
        <v>0.95642378428339958</v>
      </c>
      <c r="F83">
        <v>2.1821659205931327</v>
      </c>
      <c r="G83" s="39">
        <v>0.30478102492804676</v>
      </c>
      <c r="H83" s="34">
        <v>5411.2167133500252</v>
      </c>
      <c r="I83" s="39">
        <v>2.9245800081920361</v>
      </c>
    </row>
    <row r="84" spans="2:9">
      <c r="B84" s="37">
        <v>81</v>
      </c>
      <c r="C84" s="34">
        <v>619.00018838659173</v>
      </c>
      <c r="D84">
        <v>8.0616753292286631</v>
      </c>
      <c r="E84">
        <v>0.95669831281304352</v>
      </c>
      <c r="F84">
        <v>2.4367677874777285</v>
      </c>
      <c r="G84" s="39">
        <v>0.31881279033734766</v>
      </c>
      <c r="H84" s="34">
        <v>3777.7321651840639</v>
      </c>
      <c r="I84" s="39">
        <v>2.740093655688765</v>
      </c>
    </row>
    <row r="85" spans="2:9">
      <c r="B85" s="37">
        <v>82</v>
      </c>
      <c r="C85" s="34">
        <v>663.65123223476905</v>
      </c>
      <c r="D85">
        <v>9.9565370184128419</v>
      </c>
      <c r="E85">
        <v>0.98319501806318754</v>
      </c>
      <c r="F85">
        <v>2.0551803795221444</v>
      </c>
      <c r="G85" s="39">
        <v>0.30417549910524483</v>
      </c>
      <c r="H85" s="34">
        <v>5924.1434851599843</v>
      </c>
      <c r="I85" s="39">
        <v>2.9998598779679511</v>
      </c>
    </row>
    <row r="86" spans="2:9">
      <c r="B86" s="37">
        <v>83</v>
      </c>
      <c r="C86" s="34">
        <v>867.87711575717958</v>
      </c>
      <c r="D86">
        <v>7.9254728548321447</v>
      </c>
      <c r="E86">
        <v>1.006291076592803</v>
      </c>
      <c r="F86">
        <v>2.3321531678814718</v>
      </c>
      <c r="G86" s="39">
        <v>0.32165404554686866</v>
      </c>
      <c r="H86" s="34">
        <v>7177.4385950265687</v>
      </c>
      <c r="I86" s="39">
        <v>3.3987879925462878</v>
      </c>
    </row>
    <row r="87" spans="2:9">
      <c r="B87" s="37">
        <v>84</v>
      </c>
      <c r="C87" s="34">
        <v>637.02300640438364</v>
      </c>
      <c r="D87">
        <v>9.7705207711113911</v>
      </c>
      <c r="E87">
        <v>1.0046324954074621</v>
      </c>
      <c r="F87">
        <v>2.3690912398010102</v>
      </c>
      <c r="G87" s="39">
        <v>0.31866122247141837</v>
      </c>
      <c r="H87" s="34">
        <v>6413.0269563070733</v>
      </c>
      <c r="I87" s="39">
        <v>3.2418715436110137</v>
      </c>
    </row>
    <row r="88" spans="2:9">
      <c r="B88" s="37">
        <v>85</v>
      </c>
      <c r="C88" s="34">
        <v>648.78669028220077</v>
      </c>
      <c r="D88">
        <v>8.2625187238186246</v>
      </c>
      <c r="E88">
        <v>0.98402574420273303</v>
      </c>
      <c r="F88">
        <v>2.1415678753939482</v>
      </c>
      <c r="G88" s="39">
        <v>0.28670841284182913</v>
      </c>
      <c r="H88" s="34">
        <v>4833.849814010654</v>
      </c>
      <c r="I88" s="39">
        <v>2.6569176899013329</v>
      </c>
    </row>
    <row r="89" spans="2:9">
      <c r="B89" s="37">
        <v>86</v>
      </c>
      <c r="C89" s="34">
        <v>722.83068698791249</v>
      </c>
      <c r="D89">
        <v>11.164836785055572</v>
      </c>
      <c r="E89">
        <v>0.98660028872549532</v>
      </c>
      <c r="F89">
        <v>2.3421281660124063</v>
      </c>
      <c r="G89" s="39">
        <v>0.29824477608720384</v>
      </c>
      <c r="H89" s="34">
        <v>7388.8814003207217</v>
      </c>
      <c r="I89" s="39">
        <v>3.136289298532974</v>
      </c>
    </row>
    <row r="90" spans="2:9">
      <c r="B90" s="37">
        <v>87</v>
      </c>
      <c r="C90" s="34">
        <v>600.52976114951059</v>
      </c>
      <c r="D90">
        <v>8.7563760060655884</v>
      </c>
      <c r="E90">
        <v>1.0034361020743847</v>
      </c>
      <c r="F90">
        <v>2.1354042194516381</v>
      </c>
      <c r="G90" s="39">
        <v>0.36394290749045904</v>
      </c>
      <c r="H90" s="34">
        <v>5375.3440384250134</v>
      </c>
      <c r="I90" s="39">
        <v>3.5931973233641181</v>
      </c>
    </row>
    <row r="91" spans="2:9">
      <c r="B91" s="37">
        <v>88</v>
      </c>
      <c r="C91" s="34">
        <v>767.20496251634381</v>
      </c>
      <c r="D91">
        <v>7.8339749716541771</v>
      </c>
      <c r="E91">
        <v>1.0132295188629628</v>
      </c>
      <c r="F91">
        <v>2.1781087416279394</v>
      </c>
      <c r="G91" s="39">
        <v>0.28837813193435552</v>
      </c>
      <c r="H91" s="34">
        <v>6562.3527695778539</v>
      </c>
      <c r="I91" s="39">
        <v>2.9183441537411405</v>
      </c>
    </row>
    <row r="92" spans="2:9">
      <c r="B92" s="37">
        <v>89</v>
      </c>
      <c r="C92" s="34">
        <v>778.76203181786582</v>
      </c>
      <c r="D92">
        <v>9.5035528624053818</v>
      </c>
      <c r="E92">
        <v>0.95770317515194414</v>
      </c>
      <c r="F92">
        <v>2.4190764641953728</v>
      </c>
      <c r="G92" s="39">
        <v>0.29388429663051557</v>
      </c>
      <c r="H92" s="34">
        <v>5584.6186612797146</v>
      </c>
      <c r="I92" s="39">
        <v>2.8407061091460775</v>
      </c>
    </row>
    <row r="93" spans="2:9">
      <c r="B93" s="37">
        <v>90</v>
      </c>
      <c r="C93" s="34">
        <v>689.31214586881583</v>
      </c>
      <c r="D93">
        <v>10.819397447212811</v>
      </c>
      <c r="E93">
        <v>0.95067605692863455</v>
      </c>
      <c r="F93">
        <v>2.3989911893484126</v>
      </c>
      <c r="G93" s="39">
        <v>0.27256716394695912</v>
      </c>
      <c r="H93" s="34">
        <v>5402.7782134838781</v>
      </c>
      <c r="I93" s="39">
        <v>2.6098655529060597</v>
      </c>
    </row>
    <row r="94" spans="2:9">
      <c r="B94" s="37">
        <v>91</v>
      </c>
      <c r="C94" s="34">
        <v>686.45798524650036</v>
      </c>
      <c r="D94">
        <v>9.3198938057538321</v>
      </c>
      <c r="E94">
        <v>0.97896656573057173</v>
      </c>
      <c r="F94">
        <v>2.0406839588334784</v>
      </c>
      <c r="G94" s="39">
        <v>0.34537114170855332</v>
      </c>
      <c r="H94" s="34">
        <v>5576.4933919343421</v>
      </c>
      <c r="I94" s="39">
        <v>3.409146051152431</v>
      </c>
    </row>
    <row r="95" spans="2:9">
      <c r="B95" s="37">
        <v>92</v>
      </c>
      <c r="C95" s="34">
        <v>604.25966983654348</v>
      </c>
      <c r="D95">
        <v>10.477069743541048</v>
      </c>
      <c r="E95">
        <v>0.97991108240008351</v>
      </c>
      <c r="F95">
        <v>2.331642677074405</v>
      </c>
      <c r="G95" s="39">
        <v>0.34657461402154016</v>
      </c>
      <c r="H95" s="34">
        <v>5566.6212362446395</v>
      </c>
      <c r="I95" s="39">
        <v>3.4216450539174561</v>
      </c>
    </row>
    <row r="96" spans="2:9">
      <c r="B96" s="37">
        <v>93</v>
      </c>
      <c r="C96" s="34">
        <v>574.29550022012563</v>
      </c>
      <c r="D96">
        <v>8.0283738418903514</v>
      </c>
      <c r="E96">
        <v>0.95238342156946654</v>
      </c>
      <c r="F96">
        <v>2.3627452237449722</v>
      </c>
      <c r="G96" s="39">
        <v>0.33893227481234961</v>
      </c>
      <c r="H96" s="34">
        <v>3407.0806413170781</v>
      </c>
      <c r="I96" s="39">
        <v>2.8196227567056749</v>
      </c>
    </row>
    <row r="97" spans="2:9">
      <c r="B97" s="37">
        <v>94</v>
      </c>
      <c r="C97" s="34">
        <v>642.30570952943492</v>
      </c>
      <c r="D97">
        <v>8.8023572878365748</v>
      </c>
      <c r="E97">
        <v>1.0107314872395992</v>
      </c>
      <c r="F97">
        <v>2.3354052874863114</v>
      </c>
      <c r="G97" s="39">
        <v>0.34368294332789517</v>
      </c>
      <c r="H97" s="34">
        <v>6059.9915730415314</v>
      </c>
      <c r="I97" s="39">
        <v>3.4870058332287832</v>
      </c>
    </row>
    <row r="98" spans="2:9">
      <c r="B98" s="37">
        <v>95</v>
      </c>
      <c r="C98" s="34">
        <v>720.46579316584621</v>
      </c>
      <c r="D98">
        <v>10.677992873335842</v>
      </c>
      <c r="E98">
        <v>1.0124566140693427</v>
      </c>
      <c r="F98">
        <v>2.2922645836531221</v>
      </c>
      <c r="G98" s="39">
        <v>0.30794494516874205</v>
      </c>
      <c r="H98" s="34">
        <v>8350.2442563898021</v>
      </c>
      <c r="I98" s="39">
        <v>3.3800243700557298</v>
      </c>
    </row>
    <row r="99" spans="2:9">
      <c r="B99" s="37">
        <v>96</v>
      </c>
      <c r="C99" s="34">
        <v>722.56389329307785</v>
      </c>
      <c r="D99">
        <v>9.4713077338582359</v>
      </c>
      <c r="E99">
        <v>0.99441571987211708</v>
      </c>
      <c r="F99">
        <v>2.0439333081461162</v>
      </c>
      <c r="G99" s="39">
        <v>0.35424561856195069</v>
      </c>
      <c r="H99" s="34">
        <v>6596.6195522549142</v>
      </c>
      <c r="I99" s="39">
        <v>3.734032026478411</v>
      </c>
    </row>
    <row r="100" spans="2:9">
      <c r="B100" s="37">
        <v>97</v>
      </c>
      <c r="C100" s="34">
        <v>788.6180636278591</v>
      </c>
      <c r="D100">
        <v>8.8497948015609254</v>
      </c>
      <c r="E100">
        <v>1.0116399020022153</v>
      </c>
      <c r="F100">
        <v>2.3633068511508664</v>
      </c>
      <c r="G100" s="39">
        <v>0.36916908886463728</v>
      </c>
      <c r="H100" s="34">
        <v>7542.5668182935979</v>
      </c>
      <c r="I100" s="39">
        <v>4.1473171908384598</v>
      </c>
    </row>
    <row r="101" spans="2:9">
      <c r="B101" s="37">
        <v>98</v>
      </c>
      <c r="C101" s="34">
        <v>577.01905206201457</v>
      </c>
      <c r="D101">
        <v>8.4501937692696458</v>
      </c>
      <c r="E101">
        <v>1.013567878021598</v>
      </c>
      <c r="F101">
        <v>2.3977983958370972</v>
      </c>
      <c r="G101" s="39">
        <v>0.25933338450236143</v>
      </c>
      <c r="H101" s="34">
        <v>5315.2085810865083</v>
      </c>
      <c r="I101" s="39">
        <v>2.4805609156875414</v>
      </c>
    </row>
    <row r="102" spans="2:9">
      <c r="B102" s="37">
        <v>99</v>
      </c>
      <c r="C102" s="34">
        <v>765.50385500536697</v>
      </c>
      <c r="D102">
        <v>9.3420506858717776</v>
      </c>
      <c r="E102">
        <v>1.0149496778261662</v>
      </c>
      <c r="F102">
        <v>2.4485739741687151</v>
      </c>
      <c r="G102" s="39">
        <v>0.36668287339454236</v>
      </c>
      <c r="H102" s="34">
        <v>7897.7555170262158</v>
      </c>
      <c r="I102" s="39">
        <v>4.1776764496432346</v>
      </c>
    </row>
    <row r="103" spans="2:9">
      <c r="B103" s="37">
        <v>100</v>
      </c>
      <c r="C103" s="34">
        <v>784.03631139033973</v>
      </c>
      <c r="D103">
        <v>8.6860971434113843</v>
      </c>
      <c r="E103">
        <v>1.0081948039972781</v>
      </c>
      <c r="F103">
        <v>2.0737084648345787</v>
      </c>
      <c r="G103" s="39">
        <v>0.34722072408092353</v>
      </c>
      <c r="H103" s="34">
        <v>7192.4918190762919</v>
      </c>
      <c r="I103" s="39">
        <v>3.7486277299401123</v>
      </c>
    </row>
    <row r="104" spans="2:9">
      <c r="B104" s="37">
        <v>101</v>
      </c>
      <c r="C104" s="34">
        <v>806.48554219629341</v>
      </c>
      <c r="D104">
        <v>10.168093140409644</v>
      </c>
      <c r="E104">
        <v>0.98818283229351045</v>
      </c>
      <c r="F104">
        <v>2.3008569039480697</v>
      </c>
      <c r="G104" s="39">
        <v>0.33349554732290909</v>
      </c>
      <c r="H104" s="34">
        <v>7576.8442968562176</v>
      </c>
      <c r="I104" s="39">
        <v>3.6201610787057059</v>
      </c>
    </row>
    <row r="105" spans="2:9">
      <c r="B105" s="37">
        <v>102</v>
      </c>
      <c r="C105" s="34">
        <v>786.48855153236786</v>
      </c>
      <c r="D105">
        <v>9.5404073171143295</v>
      </c>
      <c r="E105">
        <v>0.95085969191014763</v>
      </c>
      <c r="F105">
        <v>2.0956295610161231</v>
      </c>
      <c r="G105" s="39">
        <v>0.31986546058401683</v>
      </c>
      <c r="H105" s="34">
        <v>5407.0963090106279</v>
      </c>
      <c r="I105" s="39">
        <v>3.0833613867864149</v>
      </c>
    </row>
    <row r="106" spans="2:9">
      <c r="B106" s="37">
        <v>103</v>
      </c>
      <c r="C106" s="34">
        <v>807.93836036457435</v>
      </c>
      <c r="D106">
        <v>8.7879306482569959</v>
      </c>
      <c r="E106">
        <v>1.0150374576139449</v>
      </c>
      <c r="F106">
        <v>2.2152171455742202</v>
      </c>
      <c r="G106" s="39">
        <v>0.35970254724908601</v>
      </c>
      <c r="H106" s="34">
        <v>7852.0747701211803</v>
      </c>
      <c r="I106" s="39">
        <v>4.0570302648045571</v>
      </c>
    </row>
    <row r="107" spans="2:9">
      <c r="B107" s="37">
        <v>104</v>
      </c>
      <c r="C107" s="34">
        <v>737.1739420760739</v>
      </c>
      <c r="D107">
        <v>8.0095180920450719</v>
      </c>
      <c r="E107">
        <v>1.0187787750655413</v>
      </c>
      <c r="F107">
        <v>2.3819533349938133</v>
      </c>
      <c r="G107" s="39">
        <v>0.31963539788458228</v>
      </c>
      <c r="H107" s="34">
        <v>6683.8364357097735</v>
      </c>
      <c r="I107" s="39">
        <v>3.296847662573485</v>
      </c>
    </row>
    <row r="108" spans="2:9">
      <c r="B108" s="37">
        <v>105</v>
      </c>
      <c r="C108" s="34">
        <v>681.91251044157025</v>
      </c>
      <c r="D108">
        <v>8.729251153514447</v>
      </c>
      <c r="E108">
        <v>0.99650029531180861</v>
      </c>
      <c r="F108">
        <v>2.0884016539433365</v>
      </c>
      <c r="G108" s="39">
        <v>0.3598105221136792</v>
      </c>
      <c r="H108" s="34">
        <v>5818.1971550031212</v>
      </c>
      <c r="I108" s="39">
        <v>3.6437194443309342</v>
      </c>
    </row>
    <row r="109" spans="2:9">
      <c r="B109" s="37">
        <v>106</v>
      </c>
      <c r="C109" s="34">
        <v>641.01191609331647</v>
      </c>
      <c r="D109">
        <v>8.109913066760372</v>
      </c>
      <c r="E109">
        <v>0.98777663725733755</v>
      </c>
      <c r="F109">
        <v>2.4874833886489482</v>
      </c>
      <c r="G109" s="39">
        <v>0.28215794653907444</v>
      </c>
      <c r="H109" s="34">
        <v>4803.6677260424303</v>
      </c>
      <c r="I109" s="39">
        <v>2.6114102112640625</v>
      </c>
    </row>
    <row r="110" spans="2:9">
      <c r="B110" s="37">
        <v>107</v>
      </c>
      <c r="C110" s="34">
        <v>683.49392907133154</v>
      </c>
      <c r="D110">
        <v>9.8718345783056147</v>
      </c>
      <c r="E110">
        <v>0.99255226880669589</v>
      </c>
      <c r="F110">
        <v>2.4423394011614317</v>
      </c>
      <c r="G110" s="39">
        <v>0.36653317907694338</v>
      </c>
      <c r="H110" s="34">
        <v>6427.1759452664755</v>
      </c>
      <c r="I110" s="39">
        <v>3.8715301126613846</v>
      </c>
    </row>
    <row r="111" spans="2:9">
      <c r="B111" s="37">
        <v>108</v>
      </c>
      <c r="C111" s="34">
        <v>850.89217482805532</v>
      </c>
      <c r="D111">
        <v>8.4019972675775456</v>
      </c>
      <c r="E111">
        <v>0.97024648051738738</v>
      </c>
      <c r="F111">
        <v>2.523391954399687</v>
      </c>
      <c r="G111" s="39">
        <v>0.31813774275812584</v>
      </c>
      <c r="H111" s="34">
        <v>5849.0183891969673</v>
      </c>
      <c r="I111" s="39">
        <v>3.1422267548140059</v>
      </c>
    </row>
    <row r="112" spans="2:9">
      <c r="B112" s="37">
        <v>109</v>
      </c>
      <c r="C112" s="34">
        <v>643.78206955150301</v>
      </c>
      <c r="D112">
        <v>9.7524797125958642</v>
      </c>
      <c r="E112">
        <v>1.0176504335528613</v>
      </c>
      <c r="F112">
        <v>2.3060524234644388</v>
      </c>
      <c r="G112" s="39">
        <v>0.34242858932466808</v>
      </c>
      <c r="H112" s="34">
        <v>7037.6779799424276</v>
      </c>
      <c r="I112" s="39">
        <v>3.6535589795058256</v>
      </c>
    </row>
    <row r="113" spans="2:9">
      <c r="B113" s="37">
        <v>110</v>
      </c>
      <c r="C113" s="34">
        <v>687.88457496086392</v>
      </c>
      <c r="D113">
        <v>9.2751609772100263</v>
      </c>
      <c r="E113">
        <v>0.97007496932804582</v>
      </c>
      <c r="F113">
        <v>2.2808515462608718</v>
      </c>
      <c r="G113" s="39">
        <v>0.30857119261838661</v>
      </c>
      <c r="H113" s="34">
        <v>5247.159748023244</v>
      </c>
      <c r="I113" s="39">
        <v>2.9358478311032172</v>
      </c>
    </row>
    <row r="114" spans="2:9">
      <c r="B114" s="37">
        <v>111</v>
      </c>
      <c r="C114" s="34">
        <v>823.02309745570221</v>
      </c>
      <c r="D114">
        <v>8.0185110400303969</v>
      </c>
      <c r="E114">
        <v>1.005004205479622</v>
      </c>
      <c r="F114">
        <v>2.0079933526705442</v>
      </c>
      <c r="G114" s="39">
        <v>0.35088517758096266</v>
      </c>
      <c r="H114" s="34">
        <v>6824.8808816714354</v>
      </c>
      <c r="I114" s="39">
        <v>3.7319352498999239</v>
      </c>
    </row>
    <row r="115" spans="2:9">
      <c r="B115" s="37">
        <v>112</v>
      </c>
      <c r="C115" s="34">
        <v>845.95312090628636</v>
      </c>
      <c r="D115">
        <v>8.4092780688349151</v>
      </c>
      <c r="E115">
        <v>0.96348906142413615</v>
      </c>
      <c r="F115">
        <v>2.3146130849184567</v>
      </c>
      <c r="G115" s="39">
        <v>0.30138800008953137</v>
      </c>
      <c r="H115" s="34">
        <v>5561.9214309584959</v>
      </c>
      <c r="I115" s="39">
        <v>2.9138722920863294</v>
      </c>
    </row>
    <row r="116" spans="2:9">
      <c r="B116" s="37">
        <v>113</v>
      </c>
      <c r="C116" s="34">
        <v>727.59449535349142</v>
      </c>
      <c r="D116">
        <v>9.1088662086022438</v>
      </c>
      <c r="E116">
        <v>1.0147773015093804</v>
      </c>
      <c r="F116">
        <v>2.3864839101298769</v>
      </c>
      <c r="G116" s="39">
        <v>0.35194373911631871</v>
      </c>
      <c r="H116" s="34">
        <v>7305.4122837505874</v>
      </c>
      <c r="I116" s="39">
        <v>3.8375968141947188</v>
      </c>
    </row>
    <row r="117" spans="2:9">
      <c r="B117" s="37">
        <v>114</v>
      </c>
      <c r="C117" s="34">
        <v>738.3090362683904</v>
      </c>
      <c r="D117">
        <v>9.5748532209181292</v>
      </c>
      <c r="E117">
        <v>0.98360758557498451</v>
      </c>
      <c r="F117">
        <v>2.2430246771917473</v>
      </c>
      <c r="G117" s="39">
        <v>0.3462499777170161</v>
      </c>
      <c r="H117" s="34">
        <v>6343.8507949078739</v>
      </c>
      <c r="I117" s="39">
        <v>3.5759227874088193</v>
      </c>
    </row>
    <row r="118" spans="2:9">
      <c r="B118" s="37">
        <v>115</v>
      </c>
      <c r="C118" s="34">
        <v>786.02444423100644</v>
      </c>
      <c r="D118">
        <v>9.0809953589579209</v>
      </c>
      <c r="E118">
        <v>1.0135536568057537</v>
      </c>
      <c r="F118">
        <v>2.480028622290614</v>
      </c>
      <c r="G118" s="39">
        <v>0.34984990435505525</v>
      </c>
      <c r="H118" s="34">
        <v>7812.917752391817</v>
      </c>
      <c r="I118" s="39">
        <v>3.8975274172408962</v>
      </c>
    </row>
    <row r="119" spans="2:9">
      <c r="B119" s="37">
        <v>116</v>
      </c>
      <c r="C119" s="34">
        <v>762.45640242517402</v>
      </c>
      <c r="D119">
        <v>9.0956325499827901</v>
      </c>
      <c r="E119">
        <v>0.9969501900464296</v>
      </c>
      <c r="F119">
        <v>2.5014299736332473</v>
      </c>
      <c r="G119" s="39">
        <v>0.34049674836621946</v>
      </c>
      <c r="H119" s="34">
        <v>6796.0679851898658</v>
      </c>
      <c r="I119" s="39">
        <v>3.584062741345365</v>
      </c>
    </row>
    <row r="120" spans="2:9">
      <c r="B120" s="37">
        <v>117</v>
      </c>
      <c r="C120" s="34">
        <v>700.11147772300342</v>
      </c>
      <c r="D120">
        <v>8.4186205955437394</v>
      </c>
      <c r="E120">
        <v>0.97524562546432014</v>
      </c>
      <c r="F120">
        <v>2.3120299807215421</v>
      </c>
      <c r="G120" s="39">
        <v>0.35689397928498839</v>
      </c>
      <c r="H120" s="34">
        <v>5011.6161564978975</v>
      </c>
      <c r="I120" s="39">
        <v>3.4187130447280878</v>
      </c>
    </row>
    <row r="121" spans="2:9">
      <c r="B121" s="37">
        <v>118</v>
      </c>
      <c r="C121" s="34">
        <v>702.95890830264966</v>
      </c>
      <c r="D121">
        <v>11.118838830676896</v>
      </c>
      <c r="E121">
        <v>0.96538784579157821</v>
      </c>
      <c r="F121">
        <v>2.4151372727649765</v>
      </c>
      <c r="G121" s="39">
        <v>0.38201058302994728</v>
      </c>
      <c r="H121" s="34">
        <v>6229.4685267173363</v>
      </c>
      <c r="I121" s="39">
        <v>4.0506365542988316</v>
      </c>
    </row>
    <row r="122" spans="2:9">
      <c r="B122" s="37">
        <v>119</v>
      </c>
      <c r="C122" s="34">
        <v>732.46955678515383</v>
      </c>
      <c r="D122">
        <v>8.6159051262715547</v>
      </c>
      <c r="E122">
        <v>0.9674467565917968</v>
      </c>
      <c r="F122">
        <v>2.4235609601561299</v>
      </c>
      <c r="G122" s="39">
        <v>0.35815989773106927</v>
      </c>
      <c r="H122" s="34">
        <v>5091.3422797798539</v>
      </c>
      <c r="I122" s="39">
        <v>3.4531169558213004</v>
      </c>
    </row>
    <row r="123" spans="2:9">
      <c r="B123" s="37">
        <v>120</v>
      </c>
      <c r="C123" s="34">
        <v>743.62985162919983</v>
      </c>
      <c r="D123">
        <v>10.363555248039232</v>
      </c>
      <c r="E123">
        <v>0.96386010442078107</v>
      </c>
      <c r="F123">
        <v>2.1602560008868292</v>
      </c>
      <c r="G123" s="39">
        <v>0.28654022211041774</v>
      </c>
      <c r="H123" s="34">
        <v>6068.6913050264311</v>
      </c>
      <c r="I123" s="39">
        <v>2.8342611616138651</v>
      </c>
    </row>
    <row r="124" spans="2:9">
      <c r="B124" s="37">
        <v>121</v>
      </c>
      <c r="C124" s="34">
        <v>782.14824500777684</v>
      </c>
      <c r="D124">
        <v>8.3022809366273727</v>
      </c>
      <c r="E124">
        <v>0.99604344658374788</v>
      </c>
      <c r="F124">
        <v>2.40569891502484</v>
      </c>
      <c r="G124" s="39">
        <v>0.34277969569630284</v>
      </c>
      <c r="H124" s="34">
        <v>6324.6871427735459</v>
      </c>
      <c r="I124" s="39">
        <v>3.5268860729233991</v>
      </c>
    </row>
    <row r="125" spans="2:9">
      <c r="B125" s="37">
        <v>122</v>
      </c>
      <c r="C125" s="34">
        <v>748.7848178332913</v>
      </c>
      <c r="D125">
        <v>11.058550355130697</v>
      </c>
      <c r="E125">
        <v>0.96788159373879434</v>
      </c>
      <c r="F125">
        <v>2.242492005570766</v>
      </c>
      <c r="G125" s="39">
        <v>0.29793475079268827</v>
      </c>
      <c r="H125" s="34">
        <v>6694.766945343008</v>
      </c>
      <c r="I125" s="39">
        <v>3.0418346596098291</v>
      </c>
    </row>
    <row r="126" spans="2:9">
      <c r="B126" s="37">
        <v>123</v>
      </c>
      <c r="C126" s="34">
        <v>688.59776097088127</v>
      </c>
      <c r="D126">
        <v>9.8999503277454348</v>
      </c>
      <c r="E126">
        <v>0.9801291167336702</v>
      </c>
      <c r="F126">
        <v>2.4453623405256009</v>
      </c>
      <c r="G126" s="39">
        <v>0.30334837193905279</v>
      </c>
      <c r="H126" s="34">
        <v>5986.9514800798479</v>
      </c>
      <c r="I126" s="39">
        <v>3.0004956602339496</v>
      </c>
    </row>
    <row r="127" spans="2:9">
      <c r="B127" s="37">
        <v>124</v>
      </c>
      <c r="C127" s="34">
        <v>670.423968928921</v>
      </c>
      <c r="D127">
        <v>10.654985684573832</v>
      </c>
      <c r="E127">
        <v>1.0103142554354667</v>
      </c>
      <c r="F127">
        <v>2.2623229752729457</v>
      </c>
      <c r="G127" s="39">
        <v>0.37199411040646324</v>
      </c>
      <c r="H127" s="34">
        <v>7639.3093045961623</v>
      </c>
      <c r="I127" s="39">
        <v>4.2126327652073146</v>
      </c>
    </row>
    <row r="128" spans="2:9">
      <c r="B128" s="37">
        <v>125</v>
      </c>
      <c r="C128" s="34">
        <v>623.51385209164164</v>
      </c>
      <c r="D128">
        <v>10.693029388685179</v>
      </c>
      <c r="E128">
        <v>0.99574255363225939</v>
      </c>
      <c r="F128">
        <v>2.4306503641849049</v>
      </c>
      <c r="G128" s="39">
        <v>0.35472862016056395</v>
      </c>
      <c r="H128" s="34">
        <v>6487.0606647051891</v>
      </c>
      <c r="I128" s="39">
        <v>3.7185880770604425</v>
      </c>
    </row>
    <row r="129" spans="2:9">
      <c r="B129" s="37">
        <v>126</v>
      </c>
      <c r="C129" s="34">
        <v>722.25054121032781</v>
      </c>
      <c r="D129">
        <v>8.7968919945027935</v>
      </c>
      <c r="E129">
        <v>0.99197418598294262</v>
      </c>
      <c r="F129">
        <v>2.3766385831696928</v>
      </c>
      <c r="G129" s="39">
        <v>0.31708726450930486</v>
      </c>
      <c r="H129" s="34">
        <v>6026.6204175421663</v>
      </c>
      <c r="I129" s="39">
        <v>3.1602023898777252</v>
      </c>
    </row>
    <row r="130" spans="2:9">
      <c r="B130" s="37">
        <v>127</v>
      </c>
      <c r="C130" s="34">
        <v>638.65870898862443</v>
      </c>
      <c r="D130">
        <v>10.128759706365649</v>
      </c>
      <c r="E130">
        <v>0.97577200924098495</v>
      </c>
      <c r="F130">
        <v>2.3467629487266985</v>
      </c>
      <c r="G130" s="39">
        <v>0.36224392706215253</v>
      </c>
      <c r="H130" s="34">
        <v>5531.7058631121399</v>
      </c>
      <c r="I130" s="39">
        <v>3.6090998135715919</v>
      </c>
    </row>
    <row r="131" spans="2:9">
      <c r="B131" s="37">
        <v>128</v>
      </c>
      <c r="C131" s="34">
        <v>798.97961415758186</v>
      </c>
      <c r="D131">
        <v>7.9849581301579819</v>
      </c>
      <c r="E131">
        <v>0.96762606697916986</v>
      </c>
      <c r="F131">
        <v>2.3117729325952276</v>
      </c>
      <c r="G131" s="39">
        <v>0.35216676541833875</v>
      </c>
      <c r="H131" s="34">
        <v>5138.5648928013479</v>
      </c>
      <c r="I131" s="39">
        <v>3.393261774823829</v>
      </c>
    </row>
    <row r="132" spans="2:9">
      <c r="B132" s="37">
        <v>129</v>
      </c>
      <c r="C132" s="34">
        <v>654.72060574855789</v>
      </c>
      <c r="D132">
        <v>9.3695440226208699</v>
      </c>
      <c r="E132">
        <v>1.0096437804979086</v>
      </c>
      <c r="F132">
        <v>2.311016035030808</v>
      </c>
      <c r="G132" s="39">
        <v>0.34880508083533612</v>
      </c>
      <c r="H132" s="34">
        <v>6530.2813322409665</v>
      </c>
      <c r="I132" s="39">
        <v>3.6463586095235483</v>
      </c>
    </row>
    <row r="133" spans="2:9">
      <c r="B133" s="37">
        <v>130</v>
      </c>
      <c r="C133" s="34">
        <v>619.685560245582</v>
      </c>
      <c r="D133">
        <v>10.324138998411456</v>
      </c>
      <c r="E133">
        <v>0.99317789704024795</v>
      </c>
      <c r="F133">
        <v>2.2591759851958741</v>
      </c>
      <c r="G133" s="39">
        <v>0.2934871250534451</v>
      </c>
      <c r="H133" s="34">
        <v>6123.175946338728</v>
      </c>
      <c r="I133" s="39">
        <v>2.9143927559361873</v>
      </c>
    </row>
    <row r="134" spans="2:9">
      <c r="B134" s="37">
        <v>131</v>
      </c>
      <c r="C134" s="34">
        <v>727.99903032942132</v>
      </c>
      <c r="D134">
        <v>10.991104310994732</v>
      </c>
      <c r="E134">
        <v>0.99892766319334503</v>
      </c>
      <c r="F134">
        <v>2.2769653938391983</v>
      </c>
      <c r="G134" s="39">
        <v>0.32590076629474241</v>
      </c>
      <c r="H134" s="34">
        <v>7945.1657577218712</v>
      </c>
      <c r="I134" s="39">
        <v>3.5704433982636656</v>
      </c>
    </row>
    <row r="135" spans="2:9">
      <c r="B135" s="37">
        <v>132</v>
      </c>
      <c r="C135" s="34">
        <v>679.42650347331289</v>
      </c>
      <c r="D135">
        <v>8.7760655291288501</v>
      </c>
      <c r="E135">
        <v>0.96219938299953933</v>
      </c>
      <c r="F135">
        <v>2.3951556838981207</v>
      </c>
      <c r="G135" s="39">
        <v>0.36947895303308398</v>
      </c>
      <c r="H135" s="34">
        <v>4659.9966890245132</v>
      </c>
      <c r="I135" s="39">
        <v>3.4754842941685102</v>
      </c>
    </row>
    <row r="136" spans="2:9">
      <c r="B136" s="37">
        <v>133</v>
      </c>
      <c r="C136" s="34">
        <v>649.22288347680671</v>
      </c>
      <c r="D136">
        <v>11.044288406178834</v>
      </c>
      <c r="E136">
        <v>0.96087392538905136</v>
      </c>
      <c r="F136">
        <v>2.476269519312738</v>
      </c>
      <c r="G136" s="39">
        <v>0.3452334469896981</v>
      </c>
      <c r="H136" s="34">
        <v>5565.3646854985163</v>
      </c>
      <c r="I136" s="39">
        <v>3.4051303114846476</v>
      </c>
    </row>
    <row r="137" spans="2:9">
      <c r="B137" s="37">
        <v>134</v>
      </c>
      <c r="C137" s="34">
        <v>718.77890552945973</v>
      </c>
      <c r="D137">
        <v>8.4895265558625397</v>
      </c>
      <c r="E137">
        <v>0.95026971475958821</v>
      </c>
      <c r="F137">
        <v>2.3038538271864271</v>
      </c>
      <c r="G137" s="39">
        <v>0.33451848472553558</v>
      </c>
      <c r="H137" s="34">
        <v>4399.6638290694254</v>
      </c>
      <c r="I137" s="39">
        <v>3.0302069616451788</v>
      </c>
    </row>
    <row r="138" spans="2:9">
      <c r="B138" s="37">
        <v>135</v>
      </c>
      <c r="C138" s="34">
        <v>673.21583421714445</v>
      </c>
      <c r="D138">
        <v>8.2563297175582324</v>
      </c>
      <c r="E138">
        <v>0.96825297648370268</v>
      </c>
      <c r="F138">
        <v>2.5040182387844334</v>
      </c>
      <c r="G138" s="39">
        <v>0.32633900350399009</v>
      </c>
      <c r="H138" s="34">
        <v>4520.1814490949391</v>
      </c>
      <c r="I138" s="39">
        <v>2.9752920722519276</v>
      </c>
    </row>
    <row r="139" spans="2:9">
      <c r="B139" s="37">
        <v>136</v>
      </c>
      <c r="C139" s="34">
        <v>726.07417326664859</v>
      </c>
      <c r="D139">
        <v>8.7415194653991044</v>
      </c>
      <c r="E139">
        <v>1.0002409927725793</v>
      </c>
      <c r="F139">
        <v>2.0814941784415053</v>
      </c>
      <c r="G139" s="39">
        <v>0.27386426522553414</v>
      </c>
      <c r="H139" s="34">
        <v>6357.0758566249897</v>
      </c>
      <c r="I139" s="39">
        <v>2.741237044064345</v>
      </c>
    </row>
    <row r="140" spans="2:9">
      <c r="B140" s="37">
        <v>137</v>
      </c>
      <c r="C140" s="34">
        <v>696.0042663786212</v>
      </c>
      <c r="D140">
        <v>10.33107151754527</v>
      </c>
      <c r="E140">
        <v>0.96884276839971539</v>
      </c>
      <c r="F140">
        <v>2.3715732881482441</v>
      </c>
      <c r="G140" s="39">
        <v>0.36290749883424001</v>
      </c>
      <c r="H140" s="34">
        <v>5863.9377645382556</v>
      </c>
      <c r="I140" s="39">
        <v>3.694983496448724</v>
      </c>
    </row>
    <row r="141" spans="2:9">
      <c r="B141" s="37">
        <v>138</v>
      </c>
      <c r="C141" s="34">
        <v>781.08780840405745</v>
      </c>
      <c r="D141">
        <v>9.7962369191973941</v>
      </c>
      <c r="E141">
        <v>0.96418834799826147</v>
      </c>
      <c r="F141">
        <v>2.2642859941845943</v>
      </c>
      <c r="G141" s="39">
        <v>0.26112456703415066</v>
      </c>
      <c r="H141" s="34">
        <v>6027.9102624604802</v>
      </c>
      <c r="I141" s="39">
        <v>2.579553485564607</v>
      </c>
    </row>
    <row r="142" spans="2:9">
      <c r="B142" s="37">
        <v>139</v>
      </c>
      <c r="C142" s="34">
        <v>781.83862005078788</v>
      </c>
      <c r="D142">
        <v>7.9988703771457903</v>
      </c>
      <c r="E142">
        <v>1.0116881425714492</v>
      </c>
      <c r="F142">
        <v>2.4599398521942573</v>
      </c>
      <c r="G142" s="39">
        <v>0.33382258848384971</v>
      </c>
      <c r="H142" s="34">
        <v>6760.2217757847602</v>
      </c>
      <c r="I142" s="39">
        <v>3.489333163078876</v>
      </c>
    </row>
    <row r="143" spans="2:9">
      <c r="B143" s="37">
        <v>140</v>
      </c>
      <c r="C143" s="34">
        <v>778.07948396084203</v>
      </c>
      <c r="D143">
        <v>9.8036182949148323</v>
      </c>
      <c r="E143">
        <v>0.95046245866119861</v>
      </c>
      <c r="F143">
        <v>2.31986951611584</v>
      </c>
      <c r="G143" s="39">
        <v>0.30923243237456743</v>
      </c>
      <c r="H143" s="34">
        <v>5485.2463694336393</v>
      </c>
      <c r="I143" s="39">
        <v>2.9832890467971298</v>
      </c>
    </row>
    <row r="144" spans="2:9">
      <c r="B144" s="37">
        <v>141</v>
      </c>
      <c r="C144" s="34">
        <v>685.11754213207792</v>
      </c>
      <c r="D144">
        <v>9.9620326128912069</v>
      </c>
      <c r="E144">
        <v>0.96730825761914252</v>
      </c>
      <c r="F144">
        <v>2.377502978734392</v>
      </c>
      <c r="G144" s="39">
        <v>0.27882335877754405</v>
      </c>
      <c r="H144" s="34">
        <v>5513.2405919411785</v>
      </c>
      <c r="I144" s="39">
        <v>2.6830669783691219</v>
      </c>
    </row>
    <row r="145" spans="2:9">
      <c r="B145" s="37">
        <v>142</v>
      </c>
      <c r="C145" s="34">
        <v>683.82049870265769</v>
      </c>
      <c r="D145">
        <v>11.359568228150014</v>
      </c>
      <c r="E145">
        <v>0.96485234838426115</v>
      </c>
      <c r="F145">
        <v>2.1807324548958094</v>
      </c>
      <c r="G145" s="39">
        <v>0.34761165982850489</v>
      </c>
      <c r="H145" s="34">
        <v>6175.3614437608912</v>
      </c>
      <c r="I145" s="39">
        <v>3.5604151209186936</v>
      </c>
    </row>
    <row r="146" spans="2:9">
      <c r="B146" s="37">
        <v>143</v>
      </c>
      <c r="C146" s="34">
        <v>839.20064322096607</v>
      </c>
      <c r="D146">
        <v>9.3970754467858875</v>
      </c>
      <c r="E146">
        <v>1.0075442582541705</v>
      </c>
      <c r="F146">
        <v>2.4033848697637961</v>
      </c>
      <c r="G146" s="39">
        <v>0.32084219013174481</v>
      </c>
      <c r="H146" s="34">
        <v>8296.9203427417597</v>
      </c>
      <c r="I146" s="39">
        <v>3.5495982792793126</v>
      </c>
    </row>
    <row r="147" spans="2:9">
      <c r="B147" s="37">
        <v>144</v>
      </c>
      <c r="C147" s="34">
        <v>586.05482755105027</v>
      </c>
      <c r="D147">
        <v>11.243704401082606</v>
      </c>
      <c r="E147">
        <v>1.0120742441779376</v>
      </c>
      <c r="F147">
        <v>2.3252497168567485</v>
      </c>
      <c r="G147" s="39">
        <v>0.31626032811757493</v>
      </c>
      <c r="H147" s="34">
        <v>7116.532375076853</v>
      </c>
      <c r="I147" s="39">
        <v>3.3208095442055829</v>
      </c>
    </row>
    <row r="148" spans="2:9">
      <c r="B148" s="37">
        <v>145</v>
      </c>
      <c r="C148" s="34">
        <v>645.20257525564193</v>
      </c>
      <c r="D148">
        <v>8.5238975909720711</v>
      </c>
      <c r="E148">
        <v>0.96877119932591915</v>
      </c>
      <c r="F148">
        <v>2.1834866442286502</v>
      </c>
      <c r="G148" s="39">
        <v>0.29416629504491304</v>
      </c>
      <c r="H148" s="34">
        <v>4493.563427856101</v>
      </c>
      <c r="I148" s="39">
        <v>2.6674194663432251</v>
      </c>
    </row>
    <row r="149" spans="2:9">
      <c r="B149" s="37">
        <v>146</v>
      </c>
      <c r="C149" s="34">
        <v>712.5651059460638</v>
      </c>
      <c r="D149">
        <v>10.749999710159335</v>
      </c>
      <c r="E149">
        <v>1.0151014898830653</v>
      </c>
      <c r="F149">
        <v>2.4526115320614865</v>
      </c>
      <c r="G149" s="39">
        <v>0.30450982446225527</v>
      </c>
      <c r="H149" s="34">
        <v>8458.919752317006</v>
      </c>
      <c r="I149" s="39">
        <v>3.3475708950674372</v>
      </c>
    </row>
    <row r="150" spans="2:9">
      <c r="B150" s="37">
        <v>147</v>
      </c>
      <c r="C150" s="34">
        <v>712.80164703600553</v>
      </c>
      <c r="D150">
        <v>8.8646357042531605</v>
      </c>
      <c r="E150">
        <v>0.95184557985365381</v>
      </c>
      <c r="F150">
        <v>2.2785353297920157</v>
      </c>
      <c r="G150" s="39">
        <v>0.28969561837132374</v>
      </c>
      <c r="H150" s="34">
        <v>4605.1791969656915</v>
      </c>
      <c r="I150" s="39">
        <v>2.6466869049502599</v>
      </c>
    </row>
    <row r="151" spans="2:9">
      <c r="B151" s="37">
        <v>148</v>
      </c>
      <c r="C151" s="34">
        <v>823.75348796379751</v>
      </c>
      <c r="D151">
        <v>10.009609489586161</v>
      </c>
      <c r="E151">
        <v>0.96135263780176639</v>
      </c>
      <c r="F151">
        <v>2.2821104798216165</v>
      </c>
      <c r="G151" s="39">
        <v>0.30576901693120989</v>
      </c>
      <c r="H151" s="34">
        <v>6361.0165847868902</v>
      </c>
      <c r="I151" s="39">
        <v>3.0835356014758135</v>
      </c>
    </row>
    <row r="152" spans="2:9">
      <c r="B152" s="37">
        <v>149</v>
      </c>
      <c r="C152" s="34">
        <v>655.96863758753409</v>
      </c>
      <c r="D152">
        <v>8.1640598433804819</v>
      </c>
      <c r="E152">
        <v>1.0052998595929146</v>
      </c>
      <c r="F152">
        <v>2.0767798155267356</v>
      </c>
      <c r="G152" s="39">
        <v>0.32666152257627434</v>
      </c>
      <c r="H152" s="34">
        <v>5542.6612942186048</v>
      </c>
      <c r="I152" s="39">
        <v>3.1836663241196423</v>
      </c>
    </row>
    <row r="153" spans="2:9">
      <c r="B153" s="37">
        <v>150</v>
      </c>
      <c r="C153" s="34">
        <v>628.08524345821843</v>
      </c>
      <c r="D153">
        <v>8.2882342661445136</v>
      </c>
      <c r="E153">
        <v>1.0175678743577004</v>
      </c>
      <c r="F153">
        <v>2.2879270912116563</v>
      </c>
      <c r="G153" s="39">
        <v>0.28389736976884922</v>
      </c>
      <c r="H153" s="34">
        <v>5829.5609439495283</v>
      </c>
      <c r="I153" s="39">
        <v>2.7753019876359293</v>
      </c>
    </row>
    <row r="154" spans="2:9">
      <c r="B154" s="37">
        <v>151</v>
      </c>
      <c r="C154" s="34">
        <v>815.33830561495267</v>
      </c>
      <c r="D154">
        <v>8.7440974265581577</v>
      </c>
      <c r="E154">
        <v>1.0152392296636106</v>
      </c>
      <c r="F154">
        <v>2.3557245551193882</v>
      </c>
      <c r="G154" s="39">
        <v>0.35769025327759996</v>
      </c>
      <c r="H154" s="34">
        <v>7896.2225553653261</v>
      </c>
      <c r="I154" s="39">
        <v>4.0334501190347094</v>
      </c>
    </row>
    <row r="155" spans="2:9">
      <c r="B155" s="37">
        <v>152</v>
      </c>
      <c r="C155" s="34">
        <v>735.32662650946781</v>
      </c>
      <c r="D155">
        <v>9.9705672027199714</v>
      </c>
      <c r="E155">
        <v>0.98334527047574516</v>
      </c>
      <c r="F155">
        <v>2.208663980242568</v>
      </c>
      <c r="G155" s="39">
        <v>0.30310215432085746</v>
      </c>
      <c r="H155" s="34">
        <v>6568.4016774700603</v>
      </c>
      <c r="I155" s="39">
        <v>3.0832358353389542</v>
      </c>
    </row>
    <row r="156" spans="2:9">
      <c r="B156" s="37">
        <v>153</v>
      </c>
      <c r="C156" s="34">
        <v>818.59012504931172</v>
      </c>
      <c r="D156">
        <v>10.627777301941782</v>
      </c>
      <c r="E156">
        <v>1.0032586154145002</v>
      </c>
      <c r="F156">
        <v>2.4725780424846868</v>
      </c>
      <c r="G156" s="39">
        <v>0.38237314262183669</v>
      </c>
      <c r="H156" s="34">
        <v>8892.0420988268652</v>
      </c>
      <c r="I156" s="39">
        <v>4.6472478287177692</v>
      </c>
    </row>
    <row r="157" spans="2:9">
      <c r="B157" s="37">
        <v>154</v>
      </c>
      <c r="C157" s="34">
        <v>849.01524868962861</v>
      </c>
      <c r="D157">
        <v>8.0011173074146456</v>
      </c>
      <c r="E157">
        <v>0.97687645969033243</v>
      </c>
      <c r="F157">
        <v>1.9664874309908784</v>
      </c>
      <c r="G157" s="39">
        <v>0.34834412931626529</v>
      </c>
      <c r="H157" s="34">
        <v>5812.1823707596632</v>
      </c>
      <c r="I157" s="39">
        <v>3.4953704972921416</v>
      </c>
    </row>
    <row r="158" spans="2:9">
      <c r="B158" s="37">
        <v>155</v>
      </c>
      <c r="C158" s="34">
        <v>517.64555426522918</v>
      </c>
      <c r="D158">
        <v>9.7909700392673535</v>
      </c>
      <c r="E158">
        <v>0.9855638890784979</v>
      </c>
      <c r="F158">
        <v>2.2575212058908836</v>
      </c>
      <c r="G158" s="39">
        <v>0.32970536098697845</v>
      </c>
      <c r="H158" s="34">
        <v>4631.0357759355747</v>
      </c>
      <c r="I158" s="39">
        <v>3.0330778575216808</v>
      </c>
    </row>
    <row r="159" spans="2:9">
      <c r="B159" s="37">
        <v>156</v>
      </c>
      <c r="C159" s="34">
        <v>629.00319602245236</v>
      </c>
      <c r="D159">
        <v>9.2788120463903994</v>
      </c>
      <c r="E159">
        <v>1.0029608330148458</v>
      </c>
      <c r="F159">
        <v>2.2884700078051647</v>
      </c>
      <c r="G159" s="39">
        <v>0.2688589464469201</v>
      </c>
      <c r="H159" s="34">
        <v>5948.8302096283123</v>
      </c>
      <c r="I159" s="39">
        <v>2.6435791622068323</v>
      </c>
    </row>
    <row r="160" spans="2:9">
      <c r="B160" s="37">
        <v>157</v>
      </c>
      <c r="C160" s="34">
        <v>819.97410489993786</v>
      </c>
      <c r="D160">
        <v>9.0342046667523519</v>
      </c>
      <c r="E160">
        <v>0.9698430454909801</v>
      </c>
      <c r="F160">
        <v>2.3049464241842585</v>
      </c>
      <c r="G160" s="39">
        <v>0.2959711417737092</v>
      </c>
      <c r="H160" s="34">
        <v>6050.8825661381716</v>
      </c>
      <c r="I160" s="39">
        <v>2.9305780873101539</v>
      </c>
    </row>
    <row r="161" spans="2:9">
      <c r="B161" s="37">
        <v>158</v>
      </c>
      <c r="C161" s="34">
        <v>661.24585124156772</v>
      </c>
      <c r="D161">
        <v>8.4884153384271208</v>
      </c>
      <c r="E161">
        <v>1.0092810070496798</v>
      </c>
      <c r="F161">
        <v>2.0840023054711887</v>
      </c>
      <c r="G161" s="39">
        <v>0.30020234539235185</v>
      </c>
      <c r="H161" s="34">
        <v>5961.635099963969</v>
      </c>
      <c r="I161" s="39">
        <v>2.9627264624374652</v>
      </c>
    </row>
    <row r="162" spans="2:9">
      <c r="B162" s="37">
        <v>159</v>
      </c>
      <c r="C162" s="34">
        <v>558.51607893193477</v>
      </c>
      <c r="D162">
        <v>8.4779049470355545</v>
      </c>
      <c r="E162">
        <v>0.9796762623894214</v>
      </c>
      <c r="F162">
        <v>2.3812984962086841</v>
      </c>
      <c r="G162" s="39">
        <v>0.33407372739952035</v>
      </c>
      <c r="H162" s="34">
        <v>4163.8415158133175</v>
      </c>
      <c r="I162" s="39">
        <v>2.9705668993724585</v>
      </c>
    </row>
    <row r="163" spans="2:9">
      <c r="B163" s="37">
        <v>160</v>
      </c>
      <c r="C163" s="34">
        <v>864.14814175536355</v>
      </c>
      <c r="D163">
        <v>9.4738516007949851</v>
      </c>
      <c r="E163">
        <v>0.99261977849185468</v>
      </c>
      <c r="F163">
        <v>2.4474550837898765</v>
      </c>
      <c r="G163" s="39">
        <v>0.33716618880639976</v>
      </c>
      <c r="H163" s="34">
        <v>7788.2898625703911</v>
      </c>
      <c r="I163" s="39">
        <v>3.7060218014784576</v>
      </c>
    </row>
    <row r="164" spans="2:9">
      <c r="B164" s="37">
        <v>161</v>
      </c>
      <c r="C164" s="34">
        <v>692.32118789393667</v>
      </c>
      <c r="D164">
        <v>9.066152223437447</v>
      </c>
      <c r="E164">
        <v>0.991202590431571</v>
      </c>
      <c r="F164">
        <v>2.1610970379355856</v>
      </c>
      <c r="G164" s="39">
        <v>0.3441099561639383</v>
      </c>
      <c r="H164" s="34">
        <v>5925.7493872909517</v>
      </c>
      <c r="I164" s="39">
        <v>3.4656036646550032</v>
      </c>
    </row>
    <row r="165" spans="2:9">
      <c r="B165" s="37">
        <v>162</v>
      </c>
      <c r="C165" s="34">
        <v>763.82562568056142</v>
      </c>
      <c r="D165">
        <v>8.9826727337092596</v>
      </c>
      <c r="E165">
        <v>0.96463933048725126</v>
      </c>
      <c r="F165">
        <v>2.4432225894740403</v>
      </c>
      <c r="G165" s="39">
        <v>0.37725527523294616</v>
      </c>
      <c r="H165" s="34">
        <v>5425.6927401120547</v>
      </c>
      <c r="I165" s="39">
        <v>3.7785661706441598</v>
      </c>
    </row>
    <row r="166" spans="2:9">
      <c r="B166" s="37">
        <v>163</v>
      </c>
      <c r="C166" s="34">
        <v>602.32541202170501</v>
      </c>
      <c r="D166">
        <v>8.2283108628814965</v>
      </c>
      <c r="E166">
        <v>0.99151025951862337</v>
      </c>
      <c r="F166">
        <v>1.9943560578271207</v>
      </c>
      <c r="G166" s="39">
        <v>0.35363138207679246</v>
      </c>
      <c r="H166" s="34">
        <v>4693.9864528185426</v>
      </c>
      <c r="I166" s="39">
        <v>3.3031357061114361</v>
      </c>
    </row>
    <row r="167" spans="2:9">
      <c r="B167" s="37">
        <v>164</v>
      </c>
      <c r="C167" s="34">
        <v>602.40404466449286</v>
      </c>
      <c r="D167">
        <v>8.8482498176867068</v>
      </c>
      <c r="E167">
        <v>1.0163761005395651</v>
      </c>
      <c r="F167">
        <v>2.1646908599072789</v>
      </c>
      <c r="G167" s="39">
        <v>0.27017467933740297</v>
      </c>
      <c r="H167" s="34">
        <v>5919.2812873005014</v>
      </c>
      <c r="I167" s="39">
        <v>2.6526145780922783</v>
      </c>
    </row>
    <row r="168" spans="2:9">
      <c r="B168" s="37">
        <v>165</v>
      </c>
      <c r="C168" s="34">
        <v>835.93893475162054</v>
      </c>
      <c r="D168">
        <v>8.58484206097806</v>
      </c>
      <c r="E168">
        <v>1.0048789396536351</v>
      </c>
      <c r="F168">
        <v>2.1384481069847832</v>
      </c>
      <c r="G168" s="39">
        <v>0.31845450222508126</v>
      </c>
      <c r="H168" s="34">
        <v>7415.9019037832968</v>
      </c>
      <c r="I168" s="39">
        <v>3.3928074314738579</v>
      </c>
    </row>
    <row r="169" spans="2:9">
      <c r="B169" s="37">
        <v>166</v>
      </c>
      <c r="C169" s="34">
        <v>659.86276027662132</v>
      </c>
      <c r="D169">
        <v>7.8246638983405967</v>
      </c>
      <c r="E169">
        <v>1.0158850671172142</v>
      </c>
      <c r="F169">
        <v>2.2793243485429437</v>
      </c>
      <c r="G169" s="39">
        <v>0.39409653427265262</v>
      </c>
      <c r="H169" s="34">
        <v>5724.090892199577</v>
      </c>
      <c r="I169" s="39">
        <v>4.0950864133787945</v>
      </c>
    </row>
    <row r="170" spans="2:9">
      <c r="B170" s="37">
        <v>167</v>
      </c>
      <c r="C170" s="34">
        <v>535.55555220113843</v>
      </c>
      <c r="D170">
        <v>8.1121655197893681</v>
      </c>
      <c r="E170">
        <v>0.95208896311521529</v>
      </c>
      <c r="F170">
        <v>2.4532155738980901</v>
      </c>
      <c r="G170" s="39">
        <v>0.30506937941573692</v>
      </c>
      <c r="H170" s="34">
        <v>3215.1517456493793</v>
      </c>
      <c r="I170" s="39">
        <v>2.4976424223020439</v>
      </c>
    </row>
    <row r="171" spans="2:9">
      <c r="B171" s="37">
        <v>168</v>
      </c>
      <c r="C171" s="34">
        <v>586.82766139188311</v>
      </c>
      <c r="D171">
        <v>7.9902672395489649</v>
      </c>
      <c r="E171">
        <v>0.98145216302394866</v>
      </c>
      <c r="F171">
        <v>2.3908935074912669</v>
      </c>
      <c r="G171" s="39">
        <v>0.36074726144585922</v>
      </c>
      <c r="H171" s="34">
        <v>4166.0262205408471</v>
      </c>
      <c r="I171" s="39">
        <v>3.2409665649127621</v>
      </c>
    </row>
    <row r="172" spans="2:9">
      <c r="B172" s="37">
        <v>169</v>
      </c>
      <c r="C172" s="34">
        <v>539.70938588228785</v>
      </c>
      <c r="D172">
        <v>9.2021808448375548</v>
      </c>
      <c r="E172">
        <v>1.0141578621858358</v>
      </c>
      <c r="F172">
        <v>2.3442293679715722</v>
      </c>
      <c r="G172" s="39">
        <v>0.33843188412739916</v>
      </c>
      <c r="H172" s="34">
        <v>5429.1554788538151</v>
      </c>
      <c r="I172" s="39">
        <v>3.2961578640280367</v>
      </c>
    </row>
    <row r="173" spans="2:9">
      <c r="B173" s="37">
        <v>170</v>
      </c>
      <c r="C173" s="34">
        <v>663.38695031774694</v>
      </c>
      <c r="D173">
        <v>10.279844777033652</v>
      </c>
      <c r="E173">
        <v>0.96550735914945596</v>
      </c>
      <c r="F173">
        <v>2.2437633808522732</v>
      </c>
      <c r="G173" s="39">
        <v>0.37841942449309623</v>
      </c>
      <c r="H173" s="34">
        <v>5450.3361471513645</v>
      </c>
      <c r="I173" s="39">
        <v>3.800610247250547</v>
      </c>
    </row>
    <row r="174" spans="2:9">
      <c r="B174" s="37">
        <v>171</v>
      </c>
      <c r="C174" s="34">
        <v>763.37692844603612</v>
      </c>
      <c r="D174">
        <v>9.2014464675958738</v>
      </c>
      <c r="E174">
        <v>0.98291623142540452</v>
      </c>
      <c r="F174">
        <v>2.4039714314768661</v>
      </c>
      <c r="G174" s="39">
        <v>0.34496490512092931</v>
      </c>
      <c r="H174" s="34">
        <v>6271.1485368184049</v>
      </c>
      <c r="I174" s="39">
        <v>3.5449281491576601</v>
      </c>
    </row>
    <row r="175" spans="2:9">
      <c r="B175" s="37">
        <v>172</v>
      </c>
      <c r="C175" s="34">
        <v>615.04724116890759</v>
      </c>
      <c r="D175">
        <v>10.97663668428174</v>
      </c>
      <c r="E175">
        <v>0.95498419510960575</v>
      </c>
      <c r="F175">
        <v>2.4520471046305312</v>
      </c>
      <c r="G175" s="39">
        <v>0.37902924017795281</v>
      </c>
      <c r="H175" s="34">
        <v>5056.2996646018137</v>
      </c>
      <c r="I175" s="39">
        <v>3.7019880408591508</v>
      </c>
    </row>
    <row r="176" spans="2:9">
      <c r="B176" s="37">
        <v>173</v>
      </c>
      <c r="C176" s="34">
        <v>737.90154304226894</v>
      </c>
      <c r="D176">
        <v>8.1240101543351368</v>
      </c>
      <c r="E176">
        <v>0.99811578579545024</v>
      </c>
      <c r="F176">
        <v>2.5358401749385746</v>
      </c>
      <c r="G176" s="39">
        <v>0.38443678878490489</v>
      </c>
      <c r="H176" s="34">
        <v>5920.5895286044515</v>
      </c>
      <c r="I176" s="39">
        <v>4.0076617567246648</v>
      </c>
    </row>
    <row r="177" spans="2:9">
      <c r="B177" s="37">
        <v>174</v>
      </c>
      <c r="C177" s="34">
        <v>733.18998033202945</v>
      </c>
      <c r="D177">
        <v>8.6542655304621654</v>
      </c>
      <c r="E177">
        <v>0.96641290852606299</v>
      </c>
      <c r="F177">
        <v>2.4757352738779277</v>
      </c>
      <c r="G177" s="39">
        <v>0.28194776176080916</v>
      </c>
      <c r="H177" s="34">
        <v>5084.0808464451202</v>
      </c>
      <c r="I177" s="39">
        <v>2.6516219691852352</v>
      </c>
    </row>
    <row r="178" spans="2:9">
      <c r="B178" s="37">
        <v>175</v>
      </c>
      <c r="C178" s="34">
        <v>760.66108661019098</v>
      </c>
      <c r="D178">
        <v>8.5767686681457604</v>
      </c>
      <c r="E178">
        <v>1.003300798034668</v>
      </c>
      <c r="F178">
        <v>2.3393288012040565</v>
      </c>
      <c r="G178" s="39">
        <v>0.34941265383026943</v>
      </c>
      <c r="H178" s="34">
        <v>6668.4534859145124</v>
      </c>
      <c r="I178" s="39">
        <v>3.681419896495473</v>
      </c>
    </row>
    <row r="179" spans="2:9">
      <c r="B179" s="37">
        <v>176</v>
      </c>
      <c r="C179" s="34">
        <v>748.18600828951548</v>
      </c>
      <c r="D179">
        <v>10.041843978672185</v>
      </c>
      <c r="E179">
        <v>1.0098050727492571</v>
      </c>
      <c r="F179">
        <v>2.3415665648915143</v>
      </c>
      <c r="G179" s="39">
        <v>0.35259679403818073</v>
      </c>
      <c r="H179" s="34">
        <v>8016.8346221436286</v>
      </c>
      <c r="I179" s="39">
        <v>3.9753308190117065</v>
      </c>
    </row>
    <row r="180" spans="2:9">
      <c r="B180" s="37">
        <v>177</v>
      </c>
      <c r="C180" s="34">
        <v>793.66045654527602</v>
      </c>
      <c r="D180">
        <v>8.8406809089468439</v>
      </c>
      <c r="E180">
        <v>1.0084120813709498</v>
      </c>
      <c r="F180">
        <v>2.3694155662857277</v>
      </c>
      <c r="G180" s="39">
        <v>0.34578582381568701</v>
      </c>
      <c r="H180" s="34">
        <v>7421.8542516592152</v>
      </c>
      <c r="I180" s="39">
        <v>3.7689023239146202</v>
      </c>
    </row>
    <row r="181" spans="2:9">
      <c r="B181" s="37">
        <v>178</v>
      </c>
      <c r="C181" s="34">
        <v>698.75066094918384</v>
      </c>
      <c r="D181">
        <v>8.6795813786705516</v>
      </c>
      <c r="E181">
        <v>0.98438598668932908</v>
      </c>
      <c r="F181">
        <v>2.3861718826594314</v>
      </c>
      <c r="G181" s="39">
        <v>0.30634424700652674</v>
      </c>
      <c r="H181" s="34">
        <v>5475.3227700877424</v>
      </c>
      <c r="I181" s="39">
        <v>2.9513508198277605</v>
      </c>
    </row>
    <row r="182" spans="2:9">
      <c r="B182" s="37">
        <v>179</v>
      </c>
      <c r="C182" s="34">
        <v>854.54032904695771</v>
      </c>
      <c r="D182">
        <v>8.1245580669024058</v>
      </c>
      <c r="E182">
        <v>0.9999541895961761</v>
      </c>
      <c r="F182">
        <v>2.16665690582201</v>
      </c>
      <c r="G182" s="39">
        <v>0.30083568103350977</v>
      </c>
      <c r="H182" s="34">
        <v>6940.6158339168896</v>
      </c>
      <c r="I182" s="39">
        <v>3.1085055664197965</v>
      </c>
    </row>
    <row r="183" spans="2:9">
      <c r="B183" s="37">
        <v>180</v>
      </c>
      <c r="C183" s="34">
        <v>772.78606196569046</v>
      </c>
      <c r="D183">
        <v>8.0450278862948874</v>
      </c>
      <c r="E183">
        <v>0.96268807215929031</v>
      </c>
      <c r="F183">
        <v>2.2292968352918496</v>
      </c>
      <c r="G183" s="39">
        <v>0.37933468635178708</v>
      </c>
      <c r="H183" s="34">
        <v>4850.9609082737188</v>
      </c>
      <c r="I183" s="39">
        <v>3.6480699793430671</v>
      </c>
    </row>
    <row r="184" spans="2:9">
      <c r="B184" s="37">
        <v>181</v>
      </c>
      <c r="C184" s="34">
        <v>646.37006620697116</v>
      </c>
      <c r="D184">
        <v>9.8656770865231849</v>
      </c>
      <c r="E184">
        <v>0.97695276257991792</v>
      </c>
      <c r="F184">
        <v>2.4303320359223126</v>
      </c>
      <c r="G184" s="39">
        <v>0.33334429328874282</v>
      </c>
      <c r="H184" s="34">
        <v>5493.3124792850667</v>
      </c>
      <c r="I184" s="39">
        <v>3.2502862089037743</v>
      </c>
    </row>
    <row r="185" spans="2:9">
      <c r="B185" s="37">
        <v>182</v>
      </c>
      <c r="C185" s="34">
        <v>645.37147521307577</v>
      </c>
      <c r="D185">
        <v>8.0679192809774882</v>
      </c>
      <c r="E185">
        <v>1.0145169865226746</v>
      </c>
      <c r="F185">
        <v>2.3292299589742496</v>
      </c>
      <c r="G185" s="39">
        <v>0.36718884312517608</v>
      </c>
      <c r="H185" s="34">
        <v>5719.5423636015721</v>
      </c>
      <c r="I185" s="39">
        <v>3.7182011038271097</v>
      </c>
    </row>
    <row r="186" spans="2:9">
      <c r="B186" s="37">
        <v>183</v>
      </c>
      <c r="C186" s="34">
        <v>730.25367584612854</v>
      </c>
      <c r="D186">
        <v>10.554867259763393</v>
      </c>
      <c r="E186">
        <v>0.95008767827510832</v>
      </c>
      <c r="F186">
        <v>1.9143501460789014</v>
      </c>
      <c r="G186" s="39">
        <v>0.32638620262430057</v>
      </c>
      <c r="H186" s="34">
        <v>5546.3069930084812</v>
      </c>
      <c r="I186" s="39">
        <v>3.1812431587265979</v>
      </c>
    </row>
    <row r="187" spans="2:9">
      <c r="B187" s="37">
        <v>184</v>
      </c>
      <c r="C187" s="34">
        <v>612.99593776389202</v>
      </c>
      <c r="D187">
        <v>10.329519197113013</v>
      </c>
      <c r="E187">
        <v>0.98871281922340393</v>
      </c>
      <c r="F187">
        <v>2.4172612973905445</v>
      </c>
      <c r="G187" s="39">
        <v>0.29249699871180712</v>
      </c>
      <c r="H187" s="34">
        <v>5889.4557871089082</v>
      </c>
      <c r="I187" s="39">
        <v>2.8710264344032415</v>
      </c>
    </row>
    <row r="188" spans="2:9">
      <c r="B188" s="37">
        <v>185</v>
      </c>
      <c r="C188" s="34">
        <v>787.5369005745614</v>
      </c>
      <c r="D188">
        <v>8.8237849060904736</v>
      </c>
      <c r="E188">
        <v>0.95601610009431837</v>
      </c>
      <c r="F188">
        <v>2.2559563929422564</v>
      </c>
      <c r="G188" s="39">
        <v>0.32520941660797431</v>
      </c>
      <c r="H188" s="34">
        <v>5182.4668781456821</v>
      </c>
      <c r="I188" s="39">
        <v>3.0988580713061267</v>
      </c>
    </row>
    <row r="189" spans="2:9">
      <c r="B189" s="37">
        <v>186</v>
      </c>
      <c r="C189" s="34">
        <v>627.427297863852</v>
      </c>
      <c r="D189">
        <v>7.9983601141033551</v>
      </c>
      <c r="E189">
        <v>1.0101048029905557</v>
      </c>
      <c r="F189">
        <v>2.4869370572345013</v>
      </c>
      <c r="G189" s="39">
        <v>0.36267478179593005</v>
      </c>
      <c r="H189" s="34">
        <v>5355.9090148447985</v>
      </c>
      <c r="I189" s="39">
        <v>3.572522971652448</v>
      </c>
    </row>
    <row r="190" spans="2:9">
      <c r="B190" s="37">
        <v>187</v>
      </c>
      <c r="C190" s="34">
        <v>714.64335930307175</v>
      </c>
      <c r="D190">
        <v>8.1592353450940767</v>
      </c>
      <c r="E190">
        <v>0.9855458501517772</v>
      </c>
      <c r="F190">
        <v>2.1076539760591388</v>
      </c>
      <c r="G190" s="39">
        <v>0.38752813343047426</v>
      </c>
      <c r="H190" s="34">
        <v>5302.5575075039842</v>
      </c>
      <c r="I190" s="39">
        <v>3.8831517917079945</v>
      </c>
    </row>
    <row r="191" spans="2:9">
      <c r="B191" s="37">
        <v>188</v>
      </c>
      <c r="C191" s="34">
        <v>773.91362764180712</v>
      </c>
      <c r="D191">
        <v>10.345625189783721</v>
      </c>
      <c r="E191">
        <v>0.98539291793823236</v>
      </c>
      <c r="F191">
        <v>2.3396943317660699</v>
      </c>
      <c r="G191" s="39">
        <v>0.37047216658752846</v>
      </c>
      <c r="H191" s="34">
        <v>7265.3052560752676</v>
      </c>
      <c r="I191" s="39">
        <v>4.110758657794233</v>
      </c>
    </row>
    <row r="192" spans="2:9">
      <c r="B192" s="37">
        <v>189</v>
      </c>
      <c r="C192" s="34">
        <v>848.50881178790542</v>
      </c>
      <c r="D192">
        <v>8.2344316100960722</v>
      </c>
      <c r="E192">
        <v>1.0077914741134644</v>
      </c>
      <c r="F192">
        <v>1.9750906481505048</v>
      </c>
      <c r="G192" s="39">
        <v>0.35714285162904469</v>
      </c>
      <c r="H192" s="34">
        <v>7363.911050240652</v>
      </c>
      <c r="I192" s="39">
        <v>3.9257665789486142</v>
      </c>
    </row>
    <row r="193" spans="2:9">
      <c r="B193" s="37">
        <v>190</v>
      </c>
      <c r="C193" s="34">
        <v>683.59877592958628</v>
      </c>
      <c r="D193">
        <v>10.863663310031118</v>
      </c>
      <c r="E193">
        <v>0.97255517737925046</v>
      </c>
      <c r="F193">
        <v>2.4197357685790721</v>
      </c>
      <c r="G193" s="39">
        <v>0.3463418726324724</v>
      </c>
      <c r="H193" s="34">
        <v>6208.3609067441203</v>
      </c>
      <c r="I193" s="39">
        <v>3.5504851401725404</v>
      </c>
    </row>
    <row r="194" spans="2:9">
      <c r="B194" s="37">
        <v>191</v>
      </c>
      <c r="C194" s="34">
        <v>692.96484546494958</v>
      </c>
      <c r="D194">
        <v>10.634106638619418</v>
      </c>
      <c r="E194">
        <v>1.0163131718003751</v>
      </c>
      <c r="F194">
        <v>2.3826246535072229</v>
      </c>
      <c r="G194" s="39">
        <v>0.27656094403814663</v>
      </c>
      <c r="H194" s="34">
        <v>8198.8553458889255</v>
      </c>
      <c r="I194" s="39">
        <v>2.9704194724255437</v>
      </c>
    </row>
    <row r="195" spans="2:9">
      <c r="B195" s="37">
        <v>192</v>
      </c>
      <c r="C195" s="34">
        <v>867.48419493065637</v>
      </c>
      <c r="D195">
        <v>8.6382122967464774</v>
      </c>
      <c r="E195">
        <v>0.99942010146677496</v>
      </c>
      <c r="F195">
        <v>2.4104983925566748</v>
      </c>
      <c r="G195" s="39">
        <v>0.35607502174653444</v>
      </c>
      <c r="H195" s="34">
        <v>7464.1704900801396</v>
      </c>
      <c r="I195" s="39">
        <v>3.9286190580034739</v>
      </c>
    </row>
    <row r="196" spans="2:9">
      <c r="B196" s="37">
        <v>193</v>
      </c>
      <c r="C196" s="34">
        <v>682.52263013761331</v>
      </c>
      <c r="D196">
        <v>8.3396037696912408</v>
      </c>
      <c r="E196">
        <v>0.96915624802112577</v>
      </c>
      <c r="F196">
        <v>2.234783571828288</v>
      </c>
      <c r="G196" s="39">
        <v>0.30265518256217644</v>
      </c>
      <c r="H196" s="34">
        <v>4654.2281559431849</v>
      </c>
      <c r="I196" s="39">
        <v>2.7733505661810232</v>
      </c>
    </row>
    <row r="197" spans="2:9">
      <c r="B197" s="37">
        <v>194</v>
      </c>
      <c r="C197" s="34">
        <v>543.66878382571065</v>
      </c>
      <c r="D197">
        <v>10.353108179862343</v>
      </c>
      <c r="E197">
        <v>0.97088463944494718</v>
      </c>
      <c r="F197">
        <v>2.2404823201562016</v>
      </c>
      <c r="G197" s="39">
        <v>0.32311424848305292</v>
      </c>
      <c r="H197" s="34">
        <v>4685.5966694507397</v>
      </c>
      <c r="I197" s="39">
        <v>2.9777886552211923</v>
      </c>
    </row>
    <row r="198" spans="2:9">
      <c r="B198" s="37">
        <v>195</v>
      </c>
      <c r="C198" s="34">
        <v>652.54855619576881</v>
      </c>
      <c r="D198">
        <v>9.5364796285354707</v>
      </c>
      <c r="E198">
        <v>1.0154011119776964</v>
      </c>
      <c r="F198">
        <v>2.3755346558481421</v>
      </c>
      <c r="G198" s="39">
        <v>0.30346116695664205</v>
      </c>
      <c r="H198" s="34">
        <v>6876.2092764975041</v>
      </c>
      <c r="I198" s="39">
        <v>3.1305569561579127</v>
      </c>
    </row>
    <row r="199" spans="2:9">
      <c r="B199" s="37">
        <v>196</v>
      </c>
      <c r="C199" s="34">
        <v>753.57562127084759</v>
      </c>
      <c r="D199">
        <v>9.1920179379416673</v>
      </c>
      <c r="E199">
        <v>0.97155761767745019</v>
      </c>
      <c r="F199">
        <v>2.3363657692129896</v>
      </c>
      <c r="G199" s="39">
        <v>0.32226394515440937</v>
      </c>
      <c r="H199" s="34">
        <v>5737.270968415909</v>
      </c>
      <c r="I199" s="39">
        <v>3.169471255172811</v>
      </c>
    </row>
    <row r="200" spans="2:9">
      <c r="B200" s="37">
        <v>197</v>
      </c>
      <c r="C200" s="34">
        <v>773.7919532873168</v>
      </c>
      <c r="D200">
        <v>8.0126472939517441</v>
      </c>
      <c r="E200">
        <v>1.0106008452558517</v>
      </c>
      <c r="F200">
        <v>2.467973542443751</v>
      </c>
      <c r="G200" s="39">
        <v>0.34473927932802506</v>
      </c>
      <c r="H200" s="34">
        <v>6653.0700093778614</v>
      </c>
      <c r="I200" s="39">
        <v>3.6149237990165162</v>
      </c>
    </row>
    <row r="201" spans="2:9">
      <c r="B201" s="37">
        <v>198</v>
      </c>
      <c r="C201" s="34">
        <v>741.96276269373493</v>
      </c>
      <c r="D201">
        <v>8.0209064531829739</v>
      </c>
      <c r="E201">
        <v>0.95029830012261862</v>
      </c>
      <c r="F201">
        <v>2.3794589652615921</v>
      </c>
      <c r="G201" s="39">
        <v>0.34806188344804972</v>
      </c>
      <c r="H201" s="34">
        <v>4284.9197310585132</v>
      </c>
      <c r="I201" s="39">
        <v>3.1402965423184819</v>
      </c>
    </row>
    <row r="202" spans="2:9">
      <c r="B202" s="37">
        <v>199</v>
      </c>
      <c r="C202" s="34">
        <v>789.88520948211624</v>
      </c>
      <c r="D202">
        <v>10.46093582508159</v>
      </c>
      <c r="E202">
        <v>1.0198428696846962</v>
      </c>
      <c r="F202">
        <v>2.544213146640748</v>
      </c>
      <c r="G202" s="39">
        <v>0.25706238361701605</v>
      </c>
      <c r="H202" s="34">
        <v>9432.580148988025</v>
      </c>
      <c r="I202" s="39">
        <v>2.8518826747972055</v>
      </c>
    </row>
    <row r="203" spans="2:9">
      <c r="B203" s="37">
        <v>200</v>
      </c>
      <c r="C203" s="34">
        <v>690.77868501905664</v>
      </c>
      <c r="D203">
        <v>8.6501035567247939</v>
      </c>
      <c r="E203">
        <v>0.969742415638566</v>
      </c>
      <c r="F203">
        <v>1.9735363861629578</v>
      </c>
      <c r="G203" s="39">
        <v>0.37951086725671612</v>
      </c>
      <c r="H203" s="34">
        <v>4902.8510325677753</v>
      </c>
      <c r="I203" s="39">
        <v>3.6650330875009409</v>
      </c>
    </row>
    <row r="204" spans="2:9">
      <c r="B204" s="37">
        <v>201</v>
      </c>
      <c r="C204" s="34">
        <v>580.185288045677</v>
      </c>
      <c r="D204">
        <v>9.9141824460000958</v>
      </c>
      <c r="E204">
        <v>0.96996589350461959</v>
      </c>
      <c r="F204">
        <v>2.3630017868289701</v>
      </c>
      <c r="G204" s="39">
        <v>0.32081043836011613</v>
      </c>
      <c r="H204" s="34">
        <v>4751.4084080732327</v>
      </c>
      <c r="I204" s="39">
        <v>2.9679617242771337</v>
      </c>
    </row>
    <row r="205" spans="2:9">
      <c r="B205" s="37">
        <v>202</v>
      </c>
      <c r="C205" s="34">
        <v>675.34004311934063</v>
      </c>
      <c r="D205">
        <v>9.0082547900443117</v>
      </c>
      <c r="E205">
        <v>1.0099200190132855</v>
      </c>
      <c r="F205">
        <v>2.132459917522969</v>
      </c>
      <c r="G205" s="39">
        <v>0.32477571774466352</v>
      </c>
      <c r="H205" s="34">
        <v>6489.8114530242747</v>
      </c>
      <c r="I205" s="39">
        <v>3.3287084653039289</v>
      </c>
    </row>
    <row r="206" spans="2:9">
      <c r="B206" s="37">
        <v>203</v>
      </c>
      <c r="C206" s="34">
        <v>823.57901389592757</v>
      </c>
      <c r="D206">
        <v>8.0564369865771006</v>
      </c>
      <c r="E206">
        <v>1.006210961612463</v>
      </c>
      <c r="F206">
        <v>2.1487026944778358</v>
      </c>
      <c r="G206" s="39">
        <v>0.33397932408508479</v>
      </c>
      <c r="H206" s="34">
        <v>6917.6346240450548</v>
      </c>
      <c r="I206" s="39">
        <v>3.5183249518431419</v>
      </c>
    </row>
    <row r="207" spans="2:9">
      <c r="B207" s="37">
        <v>204</v>
      </c>
      <c r="C207" s="34">
        <v>603.6349430490701</v>
      </c>
      <c r="D207">
        <v>11.503445190959782</v>
      </c>
      <c r="E207">
        <v>0.97931157807886604</v>
      </c>
      <c r="F207">
        <v>2.3983116086854741</v>
      </c>
      <c r="G207" s="39">
        <v>0.25851360621889741</v>
      </c>
      <c r="H207" s="34">
        <v>6082.3648300148889</v>
      </c>
      <c r="I207" s="39">
        <v>2.5611747654759958</v>
      </c>
    </row>
    <row r="208" spans="2:9">
      <c r="B208" s="37">
        <v>205</v>
      </c>
      <c r="C208" s="34">
        <v>793.26246225349018</v>
      </c>
      <c r="D208">
        <v>9.3643946086481318</v>
      </c>
      <c r="E208">
        <v>0.97198007553160193</v>
      </c>
      <c r="F208">
        <v>2.4153637655702234</v>
      </c>
      <c r="G208" s="39">
        <v>0.29431420084886417</v>
      </c>
      <c r="H208" s="34">
        <v>6161.0561559945327</v>
      </c>
      <c r="I208" s="39">
        <v>2.9285019717648084</v>
      </c>
    </row>
    <row r="209" spans="2:9">
      <c r="B209" s="37">
        <v>206</v>
      </c>
      <c r="C209" s="34">
        <v>713.21435274293628</v>
      </c>
      <c r="D209">
        <v>10.200379616435066</v>
      </c>
      <c r="E209">
        <v>0.97662936095654962</v>
      </c>
      <c r="F209">
        <v>2.0917654650931574</v>
      </c>
      <c r="G209" s="39">
        <v>0.33122339287335167</v>
      </c>
      <c r="H209" s="34">
        <v>6239.5724610330299</v>
      </c>
      <c r="I209" s="39">
        <v>3.3650224126635995</v>
      </c>
    </row>
    <row r="210" spans="2:9">
      <c r="B210" s="37">
        <v>207</v>
      </c>
      <c r="C210" s="34">
        <v>607.9568966488124</v>
      </c>
      <c r="D210">
        <v>8.6566176851018657</v>
      </c>
      <c r="E210">
        <v>0.96031281972289084</v>
      </c>
      <c r="F210">
        <v>2.2475390481836302</v>
      </c>
      <c r="G210" s="39">
        <v>0.26468987230662189</v>
      </c>
      <c r="H210" s="34">
        <v>4080.7215899712878</v>
      </c>
      <c r="I210" s="39">
        <v>2.3567703709844294</v>
      </c>
    </row>
    <row r="211" spans="2:9">
      <c r="B211" s="37">
        <v>208</v>
      </c>
      <c r="C211" s="34">
        <v>511.66950550054798</v>
      </c>
      <c r="D211">
        <v>8.1895146548594653</v>
      </c>
      <c r="E211">
        <v>0.9747930295330286</v>
      </c>
      <c r="F211">
        <v>2.4144503396397901</v>
      </c>
      <c r="G211" s="39">
        <v>0.35627632060720249</v>
      </c>
      <c r="H211" s="34">
        <v>3580.6533639798859</v>
      </c>
      <c r="I211" s="39">
        <v>3.0263339302870946</v>
      </c>
    </row>
    <row r="212" spans="2:9">
      <c r="B212" s="37">
        <v>209</v>
      </c>
      <c r="C212" s="34">
        <v>635.47026414916002</v>
      </c>
      <c r="D212">
        <v>9.4188429303491255</v>
      </c>
      <c r="E212">
        <v>0.9568759251934289</v>
      </c>
      <c r="F212">
        <v>2.3816638265313439</v>
      </c>
      <c r="G212" s="39">
        <v>0.33691775364906268</v>
      </c>
      <c r="H212" s="34">
        <v>4531.1860988741073</v>
      </c>
      <c r="I212" s="39">
        <v>3.0848606207714191</v>
      </c>
    </row>
    <row r="213" spans="2:9">
      <c r="B213" s="37">
        <v>210</v>
      </c>
      <c r="C213" s="34">
        <v>655.66300544714909</v>
      </c>
      <c r="D213">
        <v>8.3253472647570561</v>
      </c>
      <c r="E213">
        <v>0.9813615527266264</v>
      </c>
      <c r="F213">
        <v>2.2419599855557051</v>
      </c>
      <c r="G213" s="39">
        <v>0.30948352957411068</v>
      </c>
      <c r="H213" s="34">
        <v>4837.0935134961392</v>
      </c>
      <c r="I213" s="39">
        <v>2.87196656183928</v>
      </c>
    </row>
    <row r="214" spans="2:9">
      <c r="B214" s="37">
        <v>211</v>
      </c>
      <c r="C214" s="34">
        <v>744.46511922317904</v>
      </c>
      <c r="D214">
        <v>8.2673761456822419</v>
      </c>
      <c r="E214">
        <v>0.95434564176380632</v>
      </c>
      <c r="F214">
        <v>2.4566300621202992</v>
      </c>
      <c r="G214" s="39">
        <v>0.34051823526612979</v>
      </c>
      <c r="H214" s="34">
        <v>4550.9267029907724</v>
      </c>
      <c r="I214" s="39">
        <v>3.1268471739136752</v>
      </c>
    </row>
    <row r="215" spans="2:9">
      <c r="B215" s="37">
        <v>212</v>
      </c>
      <c r="C215" s="34">
        <v>657.37229225671354</v>
      </c>
      <c r="D215">
        <v>9.6820028058785752</v>
      </c>
      <c r="E215">
        <v>0.96082995477735988</v>
      </c>
      <c r="F215">
        <v>2.4245519247983038</v>
      </c>
      <c r="G215" s="39">
        <v>0.27971796762778361</v>
      </c>
      <c r="H215" s="34">
        <v>4936.3142486350998</v>
      </c>
      <c r="I215" s="39">
        <v>2.6096313603171311</v>
      </c>
    </row>
    <row r="216" spans="2:9">
      <c r="B216" s="37">
        <v>213</v>
      </c>
      <c r="C216" s="34">
        <v>804.38323336872395</v>
      </c>
      <c r="D216">
        <v>10.412737695121304</v>
      </c>
      <c r="E216">
        <v>1.0095689618545771</v>
      </c>
      <c r="F216">
        <v>2.3762717467446781</v>
      </c>
      <c r="G216" s="39">
        <v>0.31902394848360771</v>
      </c>
      <c r="H216" s="34">
        <v>8929.5629365396035</v>
      </c>
      <c r="I216" s="39">
        <v>3.6077994765226165</v>
      </c>
    </row>
    <row r="217" spans="2:9">
      <c r="B217" s="37">
        <v>214</v>
      </c>
      <c r="C217" s="34">
        <v>704.24486615468811</v>
      </c>
      <c r="D217">
        <v>9.3007319501551287</v>
      </c>
      <c r="E217">
        <v>0.99219019376814366</v>
      </c>
      <c r="F217">
        <v>2.4219054164454161</v>
      </c>
      <c r="G217" s="39">
        <v>0.32246158463757207</v>
      </c>
      <c r="H217" s="34">
        <v>6223.0121306576366</v>
      </c>
      <c r="I217" s="39">
        <v>3.255932843427229</v>
      </c>
    </row>
    <row r="218" spans="2:9">
      <c r="B218" s="37">
        <v>215</v>
      </c>
      <c r="C218" s="34">
        <v>730.011561071595</v>
      </c>
      <c r="D218">
        <v>7.9420350175615937</v>
      </c>
      <c r="E218">
        <v>0.9811064345878362</v>
      </c>
      <c r="F218">
        <v>2.3957724116475609</v>
      </c>
      <c r="G218" s="39">
        <v>0.326453240446545</v>
      </c>
      <c r="H218" s="34">
        <v>5118.7394961987975</v>
      </c>
      <c r="I218" s="39">
        <v>3.0997465059746143</v>
      </c>
    </row>
    <row r="219" spans="2:9">
      <c r="B219" s="37">
        <v>216</v>
      </c>
      <c r="C219" s="34">
        <v>683.29511553910311</v>
      </c>
      <c r="D219">
        <v>10.399489856671671</v>
      </c>
      <c r="E219">
        <v>0.97476806357860568</v>
      </c>
      <c r="F219">
        <v>2.3136349204670132</v>
      </c>
      <c r="G219" s="39">
        <v>0.36087293000601223</v>
      </c>
      <c r="H219" s="34">
        <v>6026.9514783033301</v>
      </c>
      <c r="I219" s="39">
        <v>3.7044837555125025</v>
      </c>
    </row>
    <row r="220" spans="2:9">
      <c r="B220" s="37">
        <v>217</v>
      </c>
      <c r="C220" s="34">
        <v>639.02780983960804</v>
      </c>
      <c r="D220">
        <v>9.6798058930055326</v>
      </c>
      <c r="E220">
        <v>1.0091683495688439</v>
      </c>
      <c r="F220">
        <v>2.3549253677864295</v>
      </c>
      <c r="G220" s="39">
        <v>0.3472861251869222</v>
      </c>
      <c r="H220" s="34">
        <v>6563.090502881365</v>
      </c>
      <c r="I220" s="39">
        <v>3.6321894699455179</v>
      </c>
    </row>
    <row r="221" spans="2:9">
      <c r="B221" s="37">
        <v>218</v>
      </c>
      <c r="C221" s="34">
        <v>603.47422046538247</v>
      </c>
      <c r="D221">
        <v>9.1279446764037768</v>
      </c>
      <c r="E221">
        <v>0.96591348682761191</v>
      </c>
      <c r="F221">
        <v>2.4853923388338197</v>
      </c>
      <c r="G221" s="39">
        <v>0.31321980088284956</v>
      </c>
      <c r="H221" s="34">
        <v>4428.4195711285256</v>
      </c>
      <c r="I221" s="39">
        <v>2.8294582424426977</v>
      </c>
    </row>
    <row r="222" spans="2:9">
      <c r="B222" s="37">
        <v>219</v>
      </c>
      <c r="C222" s="34">
        <v>643.00745552474825</v>
      </c>
      <c r="D222">
        <v>10.4470102655992</v>
      </c>
      <c r="E222">
        <v>1.0175377261251211</v>
      </c>
      <c r="F222">
        <v>2.2915951450421379</v>
      </c>
      <c r="G222" s="39">
        <v>0.32317039081111737</v>
      </c>
      <c r="H222" s="34">
        <v>7524.1553402486461</v>
      </c>
      <c r="I222" s="39">
        <v>3.4709635331155453</v>
      </c>
    </row>
    <row r="223" spans="2:9">
      <c r="B223" s="37">
        <v>220</v>
      </c>
      <c r="C223" s="34">
        <v>814.98369693027439</v>
      </c>
      <c r="D223">
        <v>8.2605664705881363</v>
      </c>
      <c r="E223">
        <v>0.98946273776412008</v>
      </c>
      <c r="F223">
        <v>2.1471014309310816</v>
      </c>
      <c r="G223" s="39">
        <v>0.38145421850379835</v>
      </c>
      <c r="H223" s="34">
        <v>6273.1144591722441</v>
      </c>
      <c r="I223" s="39">
        <v>4.0531728542642957</v>
      </c>
    </row>
    <row r="224" spans="2:9">
      <c r="B224" s="37">
        <v>221</v>
      </c>
      <c r="C224" s="34">
        <v>829.81716834602184</v>
      </c>
      <c r="D224">
        <v>8.873263609819027</v>
      </c>
      <c r="E224">
        <v>0.95265215294122696</v>
      </c>
      <c r="F224">
        <v>2.03884429939388</v>
      </c>
      <c r="G224" s="39">
        <v>0.29124964320288588</v>
      </c>
      <c r="H224" s="34">
        <v>5356.2182723056476</v>
      </c>
      <c r="I224" s="39">
        <v>2.7802220359011209</v>
      </c>
    </row>
    <row r="225" spans="2:9">
      <c r="B225" s="37">
        <v>222</v>
      </c>
      <c r="C225" s="34">
        <v>669.2818581786911</v>
      </c>
      <c r="D225">
        <v>8.5970718936762918</v>
      </c>
      <c r="E225">
        <v>0.99861081960976128</v>
      </c>
      <c r="F225">
        <v>2.569826533137809</v>
      </c>
      <c r="G225" s="39">
        <v>0.25826470287349695</v>
      </c>
      <c r="H225" s="34">
        <v>5702.0934543269987</v>
      </c>
      <c r="I225" s="39">
        <v>2.5165449844911354</v>
      </c>
    </row>
    <row r="226" spans="2:9">
      <c r="B226" s="37">
        <v>223</v>
      </c>
      <c r="C226" s="34">
        <v>752.9760903256024</v>
      </c>
      <c r="D226">
        <v>9.984243682171023</v>
      </c>
      <c r="E226">
        <v>0.96098119626462453</v>
      </c>
      <c r="F226">
        <v>2.2020652323638132</v>
      </c>
      <c r="G226" s="39">
        <v>0.32415905305505532</v>
      </c>
      <c r="H226" s="34">
        <v>5805.6091919366136</v>
      </c>
      <c r="I226" s="39">
        <v>3.2033168008898474</v>
      </c>
    </row>
    <row r="227" spans="2:9">
      <c r="B227" s="37">
        <v>224</v>
      </c>
      <c r="C227" s="34">
        <v>678.15414263929745</v>
      </c>
      <c r="D227">
        <v>8.709982068993348</v>
      </c>
      <c r="E227">
        <v>0.95795872591495512</v>
      </c>
      <c r="F227">
        <v>2.3570913962148872</v>
      </c>
      <c r="G227" s="39">
        <v>0.38645898206076157</v>
      </c>
      <c r="H227" s="34">
        <v>4490.6894820772532</v>
      </c>
      <c r="I227" s="39">
        <v>3.62799942307984</v>
      </c>
    </row>
    <row r="228" spans="2:9">
      <c r="B228" s="37">
        <v>225</v>
      </c>
      <c r="C228" s="34">
        <v>610.75809084958269</v>
      </c>
      <c r="D228">
        <v>8.855832957625779</v>
      </c>
      <c r="E228">
        <v>1.0174281509244443</v>
      </c>
      <c r="F228">
        <v>2.2394568536946515</v>
      </c>
      <c r="G228" s="39">
        <v>0.29106369535021415</v>
      </c>
      <c r="H228" s="34">
        <v>6048.5488759703367</v>
      </c>
      <c r="I228" s="39">
        <v>2.8784723628584716</v>
      </c>
    </row>
    <row r="229" spans="2:9">
      <c r="B229" s="37">
        <v>226</v>
      </c>
      <c r="C229" s="34">
        <v>724.64392702053328</v>
      </c>
      <c r="D229">
        <v>8.475043960561333</v>
      </c>
      <c r="E229">
        <v>1.0161832192850113</v>
      </c>
      <c r="F229">
        <v>2.1424660519244414</v>
      </c>
      <c r="G229" s="39">
        <v>0.2835096539280233</v>
      </c>
      <c r="H229" s="34">
        <v>6832.0752478902814</v>
      </c>
      <c r="I229" s="39">
        <v>2.898967848184876</v>
      </c>
    </row>
    <row r="230" spans="2:9">
      <c r="B230" s="37">
        <v>227</v>
      </c>
      <c r="C230" s="34">
        <v>694.54408595621442</v>
      </c>
      <c r="D230">
        <v>10.566768660516614</v>
      </c>
      <c r="E230">
        <v>0.9652024353981018</v>
      </c>
      <c r="F230">
        <v>2.1619610884377809</v>
      </c>
      <c r="G230" s="39">
        <v>0.3807269956075332</v>
      </c>
      <c r="H230" s="34">
        <v>5844.6402440445281</v>
      </c>
      <c r="I230" s="39">
        <v>3.9349425438291816</v>
      </c>
    </row>
    <row r="231" spans="2:9">
      <c r="B231" s="37">
        <v>228</v>
      </c>
      <c r="C231" s="34">
        <v>798.44802873459616</v>
      </c>
      <c r="D231">
        <v>11.004244990530699</v>
      </c>
      <c r="E231">
        <v>1.0014557382738589</v>
      </c>
      <c r="F231">
        <v>2.5051413883434104</v>
      </c>
      <c r="G231" s="39">
        <v>0.34689722926436972</v>
      </c>
      <c r="H231" s="34">
        <v>8872.2100496458988</v>
      </c>
      <c r="I231" s="39">
        <v>4.0267825949860878</v>
      </c>
    </row>
    <row r="232" spans="2:9">
      <c r="B232" s="37">
        <v>229</v>
      </c>
      <c r="C232" s="34">
        <v>657.49853007826539</v>
      </c>
      <c r="D232">
        <v>8.7154833077706648</v>
      </c>
      <c r="E232">
        <v>1.0007339472001791</v>
      </c>
      <c r="F232">
        <v>2.3456704604694112</v>
      </c>
      <c r="G232" s="39">
        <v>0.30282870858791622</v>
      </c>
      <c r="H232" s="34">
        <v>5757.7717914797304</v>
      </c>
      <c r="I232" s="39">
        <v>2.9596625038887976</v>
      </c>
    </row>
    <row r="233" spans="2:9">
      <c r="B233" s="37">
        <v>230</v>
      </c>
      <c r="C233" s="34">
        <v>682.88109853540141</v>
      </c>
      <c r="D233">
        <v>9.2430159005975412</v>
      </c>
      <c r="E233">
        <v>1.0173758972126246</v>
      </c>
      <c r="F233">
        <v>2.3697332172073091</v>
      </c>
      <c r="G233" s="39">
        <v>0.27175837349022919</v>
      </c>
      <c r="H233" s="34">
        <v>7069.8155155950744</v>
      </c>
      <c r="I233" s="39">
        <v>2.7997600842721559</v>
      </c>
    </row>
    <row r="234" spans="2:9">
      <c r="B234" s="37">
        <v>231</v>
      </c>
      <c r="C234" s="34">
        <v>721.55506292499285</v>
      </c>
      <c r="D234">
        <v>8.313973214299839</v>
      </c>
      <c r="E234">
        <v>0.99237908285856247</v>
      </c>
      <c r="F234">
        <v>2.4311968899696983</v>
      </c>
      <c r="G234" s="39">
        <v>0.30676331642175309</v>
      </c>
      <c r="H234" s="34">
        <v>5705.523052914531</v>
      </c>
      <c r="I234" s="39">
        <v>2.9933017422874917</v>
      </c>
    </row>
    <row r="235" spans="2:9">
      <c r="B235" s="37">
        <v>232</v>
      </c>
      <c r="C235" s="34">
        <v>571.84619528718667</v>
      </c>
      <c r="D235">
        <v>8.7039456106123279</v>
      </c>
      <c r="E235">
        <v>1.0043611026638746</v>
      </c>
      <c r="F235">
        <v>2.2256500123882335</v>
      </c>
      <c r="G235" s="39">
        <v>0.34323741981646</v>
      </c>
      <c r="H235" s="34">
        <v>5117.0561467417974</v>
      </c>
      <c r="I235" s="39">
        <v>3.2850203298409051</v>
      </c>
    </row>
    <row r="236" spans="2:9">
      <c r="B236" s="37">
        <v>233</v>
      </c>
      <c r="C236" s="34">
        <v>601.06552149703441</v>
      </c>
      <c r="D236">
        <v>9.9462752739992339</v>
      </c>
      <c r="E236">
        <v>1.0022124817371367</v>
      </c>
      <c r="F236">
        <v>2.0608625029565015</v>
      </c>
      <c r="G236" s="39">
        <v>0.32858538492783829</v>
      </c>
      <c r="H236" s="34">
        <v>6063.600847052212</v>
      </c>
      <c r="I236" s="39">
        <v>3.3014777822870598</v>
      </c>
    </row>
    <row r="237" spans="2:9">
      <c r="B237" s="37">
        <v>234</v>
      </c>
      <c r="C237" s="34">
        <v>750.24087606977696</v>
      </c>
      <c r="D237">
        <v>8.7831597920207898</v>
      </c>
      <c r="E237">
        <v>0.99688232424497603</v>
      </c>
      <c r="F237">
        <v>2.0310992120984817</v>
      </c>
      <c r="G237" s="39">
        <v>0.34570051226198928</v>
      </c>
      <c r="H237" s="34">
        <v>6454.8709336259299</v>
      </c>
      <c r="I237" s="39">
        <v>3.5901672016646686</v>
      </c>
    </row>
    <row r="238" spans="2:9">
      <c r="B238" s="37">
        <v>235</v>
      </c>
      <c r="C238" s="34">
        <v>780.04119608623466</v>
      </c>
      <c r="D238">
        <v>10.912052765236801</v>
      </c>
      <c r="E238">
        <v>1.0060428774374723</v>
      </c>
      <c r="F238">
        <v>2.3808539673588713</v>
      </c>
      <c r="G238" s="39">
        <v>0.32869127083182315</v>
      </c>
      <c r="H238" s="34">
        <v>8861.3666977074172</v>
      </c>
      <c r="I238" s="39">
        <v>3.7413990049126569</v>
      </c>
    </row>
    <row r="239" spans="2:9">
      <c r="B239" s="37">
        <v>236</v>
      </c>
      <c r="C239" s="34">
        <v>776.93717622969064</v>
      </c>
      <c r="D239">
        <v>9.1509406484136129</v>
      </c>
      <c r="E239">
        <v>0.96558916919529436</v>
      </c>
      <c r="F239">
        <v>2.2594148753600312</v>
      </c>
      <c r="G239" s="39">
        <v>0.30385258252478214</v>
      </c>
      <c r="H239" s="34">
        <v>5654.459022953306</v>
      </c>
      <c r="I239" s="39">
        <v>2.9542426632488916</v>
      </c>
    </row>
    <row r="240" spans="2:9">
      <c r="B240" s="37">
        <v>237</v>
      </c>
      <c r="C240" s="34">
        <v>627.71249499030216</v>
      </c>
      <c r="D240">
        <v>8.6813501087782967</v>
      </c>
      <c r="E240">
        <v>1.0110587623661758</v>
      </c>
      <c r="F240">
        <v>2.4048341042861372</v>
      </c>
      <c r="G240" s="39">
        <v>0.36436098063405192</v>
      </c>
      <c r="H240" s="34">
        <v>5851.7776562970212</v>
      </c>
      <c r="I240" s="39">
        <v>3.7115675134290327</v>
      </c>
    </row>
    <row r="241" spans="2:9">
      <c r="B241" s="37">
        <v>238</v>
      </c>
      <c r="C241" s="34">
        <v>775.68542232494792</v>
      </c>
      <c r="D241">
        <v>9.1186236477254692</v>
      </c>
      <c r="E241">
        <v>0.98755524839103226</v>
      </c>
      <c r="F241">
        <v>2.3112310438910786</v>
      </c>
      <c r="G241" s="39">
        <v>0.33666145075480819</v>
      </c>
      <c r="H241" s="34">
        <v>6511.0870440004473</v>
      </c>
      <c r="I241" s="39">
        <v>3.4823136838539726</v>
      </c>
    </row>
    <row r="242" spans="2:9">
      <c r="B242" s="37">
        <v>239</v>
      </c>
      <c r="C242" s="34">
        <v>676.44765760186283</v>
      </c>
      <c r="D242">
        <v>10.410832889500604</v>
      </c>
      <c r="E242">
        <v>0.95441865516304969</v>
      </c>
      <c r="F242">
        <v>2.389329661562567</v>
      </c>
      <c r="G242" s="39">
        <v>0.39299210225032749</v>
      </c>
      <c r="H242" s="34">
        <v>5232.5548769949755</v>
      </c>
      <c r="I242" s="39">
        <v>3.9375257332554559</v>
      </c>
    </row>
    <row r="243" spans="2:9">
      <c r="B243" s="37">
        <v>240</v>
      </c>
      <c r="C243" s="34">
        <v>780.73781657927157</v>
      </c>
      <c r="D243">
        <v>8.6776182046738217</v>
      </c>
      <c r="E243">
        <v>0.99806869421780109</v>
      </c>
      <c r="F243">
        <v>2.3298888155194386</v>
      </c>
      <c r="G243" s="39">
        <v>0.29405659401453949</v>
      </c>
      <c r="H243" s="34">
        <v>6688.3569367048167</v>
      </c>
      <c r="I243" s="39">
        <v>2.9972598163281363</v>
      </c>
    </row>
    <row r="244" spans="2:9">
      <c r="B244" s="37">
        <v>241</v>
      </c>
      <c r="C244" s="34">
        <v>637.98829937480537</v>
      </c>
      <c r="D244">
        <v>9.4321550562256071</v>
      </c>
      <c r="E244">
        <v>1.0110311020576954</v>
      </c>
      <c r="F244">
        <v>2.1187928400052405</v>
      </c>
      <c r="G244" s="39">
        <v>0.3554145500824048</v>
      </c>
      <c r="H244" s="34">
        <v>6461.9533842890196</v>
      </c>
      <c r="I244" s="39">
        <v>3.7229090879435578</v>
      </c>
    </row>
    <row r="245" spans="2:9">
      <c r="B245" s="37">
        <v>242</v>
      </c>
      <c r="C245" s="34">
        <v>646.91959450816114</v>
      </c>
      <c r="D245">
        <v>8.7925227665910093</v>
      </c>
      <c r="E245">
        <v>1.0197792323011161</v>
      </c>
      <c r="F245">
        <v>2.2303365178565597</v>
      </c>
      <c r="G245" s="39">
        <v>0.34712676434214002</v>
      </c>
      <c r="H245" s="34">
        <v>6464.8770278987768</v>
      </c>
      <c r="I245" s="39">
        <v>3.6110908805093231</v>
      </c>
    </row>
    <row r="246" spans="2:9">
      <c r="B246" s="37">
        <v>243</v>
      </c>
      <c r="C246" s="34">
        <v>875.47002545410567</v>
      </c>
      <c r="D246">
        <v>10.791976999265758</v>
      </c>
      <c r="E246">
        <v>0.97432702448725694</v>
      </c>
      <c r="F246">
        <v>2.4480804284080198</v>
      </c>
      <c r="G246" s="39">
        <v>0.32537358233319053</v>
      </c>
      <c r="H246" s="34">
        <v>7939.7385910285393</v>
      </c>
      <c r="I246" s="39">
        <v>3.5623082798590859</v>
      </c>
    </row>
    <row r="247" spans="2:9">
      <c r="B247" s="37">
        <v>244</v>
      </c>
      <c r="C247" s="34">
        <v>807.46708726041788</v>
      </c>
      <c r="D247">
        <v>9.0191705361918295</v>
      </c>
      <c r="E247">
        <v>0.9885645313960314</v>
      </c>
      <c r="F247">
        <v>2.3103647446510021</v>
      </c>
      <c r="G247" s="39">
        <v>0.33209319000259996</v>
      </c>
      <c r="H247" s="34">
        <v>6746.0117505217713</v>
      </c>
      <c r="I247" s="39">
        <v>3.4643936006091196</v>
      </c>
    </row>
    <row r="248" spans="2:9">
      <c r="B248" s="37">
        <v>245</v>
      </c>
      <c r="C248" s="34">
        <v>624.49397694522827</v>
      </c>
      <c r="D248">
        <v>9.4376320414718755</v>
      </c>
      <c r="E248">
        <v>0.95749137540698048</v>
      </c>
      <c r="F248">
        <v>2.2271650813318438</v>
      </c>
      <c r="G248" s="39">
        <v>0.37159830088921358</v>
      </c>
      <c r="H248" s="34">
        <v>4482.8812414146241</v>
      </c>
      <c r="I248" s="39">
        <v>3.4503664575128128</v>
      </c>
    </row>
    <row r="249" spans="2:9">
      <c r="B249" s="37">
        <v>246</v>
      </c>
      <c r="C249" s="34">
        <v>656.81539161421347</v>
      </c>
      <c r="D249">
        <v>9.600551881793832</v>
      </c>
      <c r="E249">
        <v>0.97226013135731215</v>
      </c>
      <c r="F249">
        <v>2.3161592234970554</v>
      </c>
      <c r="G249" s="39">
        <v>0.33516114440821554</v>
      </c>
      <c r="H249" s="34">
        <v>5267.2509801274746</v>
      </c>
      <c r="I249" s="39">
        <v>3.2254846607169703</v>
      </c>
    </row>
    <row r="250" spans="2:9">
      <c r="B250" s="37">
        <v>247</v>
      </c>
      <c r="C250" s="34">
        <v>814.20055189154573</v>
      </c>
      <c r="D250">
        <v>9.2125959608660981</v>
      </c>
      <c r="E250">
        <v>0.97771121936678884</v>
      </c>
      <c r="F250">
        <v>2.3100347298212158</v>
      </c>
      <c r="G250" s="39">
        <v>0.33018565824439916</v>
      </c>
      <c r="H250" s="34">
        <v>6460.0631517037855</v>
      </c>
      <c r="I250" s="39">
        <v>3.390913618433113</v>
      </c>
    </row>
    <row r="251" spans="2:9">
      <c r="B251" s="37">
        <v>248</v>
      </c>
      <c r="C251" s="34">
        <v>812.15508491151536</v>
      </c>
      <c r="D251">
        <v>9.0157599041737146</v>
      </c>
      <c r="E251">
        <v>1.0164902061009407</v>
      </c>
      <c r="F251">
        <v>2.2528537841772542</v>
      </c>
      <c r="G251" s="39">
        <v>0.29685833350102486</v>
      </c>
      <c r="H251" s="34">
        <v>8177.5244569868983</v>
      </c>
      <c r="I251" s="39">
        <v>3.2150151044210995</v>
      </c>
    </row>
    <row r="252" spans="2:9">
      <c r="B252" s="37">
        <v>249</v>
      </c>
      <c r="C252" s="34">
        <v>791.07118771867772</v>
      </c>
      <c r="D252">
        <v>8.6073216908648966</v>
      </c>
      <c r="E252">
        <v>0.99732556458413602</v>
      </c>
      <c r="F252">
        <v>2.2062734660286369</v>
      </c>
      <c r="G252" s="39">
        <v>0.35018898025735357</v>
      </c>
      <c r="H252" s="34">
        <v>6688.558213303153</v>
      </c>
      <c r="I252" s="39">
        <v>3.6959897844122636</v>
      </c>
    </row>
    <row r="253" spans="2:9">
      <c r="B253" s="37">
        <v>250</v>
      </c>
      <c r="C253" s="34">
        <v>736.29635586119548</v>
      </c>
      <c r="D253">
        <v>11.890482424774747</v>
      </c>
      <c r="E253">
        <v>1.0043155049622059</v>
      </c>
      <c r="F253">
        <v>2.1457813392440137</v>
      </c>
      <c r="G253" s="39">
        <v>0.27938188691267452</v>
      </c>
      <c r="H253" s="34">
        <v>9007.9280016098255</v>
      </c>
      <c r="I253" s="39">
        <v>3.0836094548423878</v>
      </c>
    </row>
    <row r="254" spans="2:9">
      <c r="B254" s="37">
        <v>251</v>
      </c>
      <c r="C254" s="34">
        <v>847.09268456330324</v>
      </c>
      <c r="D254">
        <v>8.0374323193105681</v>
      </c>
      <c r="E254">
        <v>1.0083523840475082</v>
      </c>
      <c r="F254">
        <v>2.0035296989518172</v>
      </c>
      <c r="G254" s="39">
        <v>0.37417729827058055</v>
      </c>
      <c r="H254" s="34">
        <v>7202.8349582936335</v>
      </c>
      <c r="I254" s="39">
        <v>4.1558375607586902</v>
      </c>
    </row>
    <row r="255" spans="2:9">
      <c r="B255" s="37">
        <v>252</v>
      </c>
      <c r="C255" s="34">
        <v>566.49761594356585</v>
      </c>
      <c r="D255">
        <v>11.312371046715974</v>
      </c>
      <c r="E255">
        <v>0.96025257677614684</v>
      </c>
      <c r="F255">
        <v>2.412242181039157</v>
      </c>
      <c r="G255" s="39">
        <v>0.29944191706778478</v>
      </c>
      <c r="H255" s="34">
        <v>4981.0304713779633</v>
      </c>
      <c r="I255" s="39">
        <v>2.7997963031990194</v>
      </c>
    </row>
    <row r="256" spans="2:9">
      <c r="B256" s="37">
        <v>253</v>
      </c>
      <c r="C256" s="34">
        <v>734.23730093638073</v>
      </c>
      <c r="D256">
        <v>8.1420420555194077</v>
      </c>
      <c r="E256">
        <v>0.95841368354499334</v>
      </c>
      <c r="F256">
        <v>2.460328552007768</v>
      </c>
      <c r="G256" s="39">
        <v>0.32704405238950263</v>
      </c>
      <c r="H256" s="34">
        <v>4543.4965634122755</v>
      </c>
      <c r="I256" s="39">
        <v>2.9873312526640223</v>
      </c>
    </row>
    <row r="257" spans="2:9">
      <c r="B257" s="37">
        <v>254</v>
      </c>
      <c r="C257" s="34">
        <v>576.30499519980538</v>
      </c>
      <c r="D257">
        <v>9.2931431583986281</v>
      </c>
      <c r="E257">
        <v>0.996615532207489</v>
      </c>
      <c r="F257">
        <v>2.1217649273842252</v>
      </c>
      <c r="G257" s="39">
        <v>0.3272014049113745</v>
      </c>
      <c r="H257" s="34">
        <v>5241.6940982477199</v>
      </c>
      <c r="I257" s="39">
        <v>3.1320248687166914</v>
      </c>
    </row>
    <row r="258" spans="2:9">
      <c r="B258" s="37">
        <v>255</v>
      </c>
      <c r="C258" s="34">
        <v>704.54965612530066</v>
      </c>
      <c r="D258">
        <v>10.613588261885486</v>
      </c>
      <c r="E258">
        <v>0.96258960841536523</v>
      </c>
      <c r="F258">
        <v>2.0146726469899381</v>
      </c>
      <c r="G258" s="39">
        <v>0.31306189573242316</v>
      </c>
      <c r="H258" s="34">
        <v>5851.0304013443792</v>
      </c>
      <c r="I258" s="39">
        <v>3.0856802615258205</v>
      </c>
    </row>
    <row r="259" spans="2:9">
      <c r="B259" s="37">
        <v>256</v>
      </c>
      <c r="C259" s="34">
        <v>565.54486953886487</v>
      </c>
      <c r="D259">
        <v>9.6451586686575084</v>
      </c>
      <c r="E259">
        <v>0.95517023642539978</v>
      </c>
      <c r="F259">
        <v>2.1706675358892258</v>
      </c>
      <c r="G259" s="39">
        <v>0.32107149331448626</v>
      </c>
      <c r="H259" s="34">
        <v>4105.6695862057122</v>
      </c>
      <c r="I259" s="39">
        <v>2.8344872061824038</v>
      </c>
    </row>
    <row r="260" spans="2:9">
      <c r="B260" s="37">
        <v>257</v>
      </c>
      <c r="C260" s="34">
        <v>649.52034650410383</v>
      </c>
      <c r="D260">
        <v>8.6204717062514611</v>
      </c>
      <c r="E260">
        <v>1.010461199928522</v>
      </c>
      <c r="F260">
        <v>2.4119457015110934</v>
      </c>
      <c r="G260" s="39">
        <v>0.31947571507697109</v>
      </c>
      <c r="H260" s="34">
        <v>5991.6562048925307</v>
      </c>
      <c r="I260" s="39">
        <v>3.1817912638746377</v>
      </c>
    </row>
    <row r="261" spans="2:9">
      <c r="B261" s="37">
        <v>258</v>
      </c>
      <c r="C261" s="34">
        <v>752.51126806012439</v>
      </c>
      <c r="D261">
        <v>8.4302023273188684</v>
      </c>
      <c r="E261">
        <v>0.95341093856990333</v>
      </c>
      <c r="F261">
        <v>2.1974093181182894</v>
      </c>
      <c r="G261" s="39">
        <v>0.35709939572157162</v>
      </c>
      <c r="H261" s="34">
        <v>4659.4747665948398</v>
      </c>
      <c r="I261" s="39">
        <v>3.3332738812491303</v>
      </c>
    </row>
    <row r="262" spans="2:9">
      <c r="B262" s="37">
        <v>259</v>
      </c>
      <c r="C262" s="34">
        <v>620.27302309852564</v>
      </c>
      <c r="D262">
        <v>8.9023089280304646</v>
      </c>
      <c r="E262">
        <v>0.98102711041331292</v>
      </c>
      <c r="F262">
        <v>2.4426819430458626</v>
      </c>
      <c r="G262" s="39">
        <v>0.35297964231515888</v>
      </c>
      <c r="H262" s="34">
        <v>4887.6735047837146</v>
      </c>
      <c r="I262" s="39">
        <v>3.3432471841496301</v>
      </c>
    </row>
    <row r="263" spans="2:9">
      <c r="B263" s="37">
        <v>260</v>
      </c>
      <c r="C263" s="34">
        <v>554.25638696543172</v>
      </c>
      <c r="D263">
        <v>8.6124223679855021</v>
      </c>
      <c r="E263">
        <v>0.98331132037043567</v>
      </c>
      <c r="F263">
        <v>2.0323471187131283</v>
      </c>
      <c r="G263" s="39">
        <v>0.3210783064582674</v>
      </c>
      <c r="H263" s="34">
        <v>4295.8303072738172</v>
      </c>
      <c r="I263" s="39">
        <v>2.8760571030667132</v>
      </c>
    </row>
    <row r="264" spans="2:9">
      <c r="B264" s="37">
        <v>261</v>
      </c>
      <c r="C264" s="34">
        <v>799.99020903358303</v>
      </c>
      <c r="D264">
        <v>8.5314497038102566</v>
      </c>
      <c r="E264">
        <v>1.0066725840854645</v>
      </c>
      <c r="F264">
        <v>2.4769575932953773</v>
      </c>
      <c r="G264" s="39">
        <v>0.35948559198320512</v>
      </c>
      <c r="H264" s="34">
        <v>7136.3901172931301</v>
      </c>
      <c r="I264" s="39">
        <v>3.9167031103636973</v>
      </c>
    </row>
    <row r="265" spans="2:9">
      <c r="B265" s="37">
        <v>262</v>
      </c>
      <c r="C265" s="34">
        <v>709.36002593772605</v>
      </c>
      <c r="D265">
        <v>10.588015443257529</v>
      </c>
      <c r="E265">
        <v>0.98085443561255925</v>
      </c>
      <c r="F265">
        <v>2.2345372330479334</v>
      </c>
      <c r="G265" s="39">
        <v>0.31725663840312279</v>
      </c>
      <c r="H265" s="34">
        <v>6623.6873568946476</v>
      </c>
      <c r="I265" s="39">
        <v>3.258348922792925</v>
      </c>
    </row>
    <row r="266" spans="2:9">
      <c r="B266" s="37">
        <v>263</v>
      </c>
      <c r="C266" s="34">
        <v>676.95072609999556</v>
      </c>
      <c r="D266">
        <v>9.5613697350828843</v>
      </c>
      <c r="E266">
        <v>0.97128609588801862</v>
      </c>
      <c r="F266">
        <v>2.4690917022466379</v>
      </c>
      <c r="G266" s="39">
        <v>0.32201651736877929</v>
      </c>
      <c r="H266" s="34">
        <v>5367.8556317859011</v>
      </c>
      <c r="I266" s="39">
        <v>3.0995199220509266</v>
      </c>
    </row>
    <row r="267" spans="2:9">
      <c r="B267" s="37">
        <v>264</v>
      </c>
      <c r="C267" s="34">
        <v>570.42294961411153</v>
      </c>
      <c r="D267">
        <v>10.222698926387508</v>
      </c>
      <c r="E267">
        <v>0.98241127428650854</v>
      </c>
      <c r="F267">
        <v>2.5152473977525012</v>
      </c>
      <c r="G267" s="39">
        <v>0.30711921822902488</v>
      </c>
      <c r="H267" s="34">
        <v>5215.3633109943939</v>
      </c>
      <c r="I267" s="39">
        <v>2.9155596042601908</v>
      </c>
    </row>
    <row r="268" spans="2:9">
      <c r="B268" s="37">
        <v>265</v>
      </c>
      <c r="C268" s="34">
        <v>524.29880960005528</v>
      </c>
      <c r="D268">
        <v>8.9314614458928876</v>
      </c>
      <c r="E268">
        <v>0.96318542521893979</v>
      </c>
      <c r="F268">
        <v>2.4288160200407805</v>
      </c>
      <c r="G268" s="39">
        <v>0.28134555467637823</v>
      </c>
      <c r="H268" s="34">
        <v>3718.6153680560583</v>
      </c>
      <c r="I268" s="39">
        <v>2.4232127021731666</v>
      </c>
    </row>
    <row r="269" spans="2:9">
      <c r="B269" s="37">
        <v>266</v>
      </c>
      <c r="C269" s="34">
        <v>664.36305451592239</v>
      </c>
      <c r="D269">
        <v>9.073003258606926</v>
      </c>
      <c r="E269">
        <v>0.95295109467566008</v>
      </c>
      <c r="F269">
        <v>2.1645179764075655</v>
      </c>
      <c r="G269" s="39">
        <v>0.3592141770460367</v>
      </c>
      <c r="H269" s="34">
        <v>4439.8209088876492</v>
      </c>
      <c r="I269" s="39">
        <v>3.2993944049103865</v>
      </c>
    </row>
    <row r="270" spans="2:9">
      <c r="B270" s="37">
        <v>267</v>
      </c>
      <c r="C270" s="34">
        <v>575.17097011759734</v>
      </c>
      <c r="D270">
        <v>10.006972373154271</v>
      </c>
      <c r="E270">
        <v>1.0089312692928314</v>
      </c>
      <c r="F270">
        <v>2.0435190360713102</v>
      </c>
      <c r="G270" s="39">
        <v>0.37230287619300839</v>
      </c>
      <c r="H270" s="34">
        <v>6091.8352411439409</v>
      </c>
      <c r="I270" s="39">
        <v>3.8767912136145415</v>
      </c>
    </row>
    <row r="271" spans="2:9">
      <c r="B271" s="37">
        <v>268</v>
      </c>
      <c r="C271" s="34">
        <v>600.25555139139726</v>
      </c>
      <c r="D271">
        <v>10.339591463778183</v>
      </c>
      <c r="E271">
        <v>0.98206460761129855</v>
      </c>
      <c r="F271">
        <v>2.364879219115652</v>
      </c>
      <c r="G271" s="39">
        <v>0.39554149738563327</v>
      </c>
      <c r="H271" s="34">
        <v>5533.6159557020965</v>
      </c>
      <c r="I271" s="39">
        <v>4.0615749524775442</v>
      </c>
    </row>
    <row r="272" spans="2:9">
      <c r="B272" s="37">
        <v>269</v>
      </c>
      <c r="C272" s="34">
        <v>680.85685989905073</v>
      </c>
      <c r="D272">
        <v>9.5880165805852773</v>
      </c>
      <c r="E272">
        <v>0.96397162697911254</v>
      </c>
      <c r="F272">
        <v>2.1146566139656278</v>
      </c>
      <c r="G272" s="39">
        <v>0.27146502128437411</v>
      </c>
      <c r="H272" s="34">
        <v>5160.7664090670178</v>
      </c>
      <c r="I272" s="39">
        <v>2.5676188885899354</v>
      </c>
    </row>
    <row r="273" spans="2:9">
      <c r="B273" s="37">
        <v>270</v>
      </c>
      <c r="C273" s="34">
        <v>687.75302866995821</v>
      </c>
      <c r="D273">
        <v>11.326092429318253</v>
      </c>
      <c r="E273">
        <v>0.96863844317495817</v>
      </c>
      <c r="F273">
        <v>2.2043493291576732</v>
      </c>
      <c r="G273" s="39">
        <v>0.34890184942874924</v>
      </c>
      <c r="H273" s="34">
        <v>6346.3834991592767</v>
      </c>
      <c r="I273" s="39">
        <v>3.6114942228982465</v>
      </c>
    </row>
    <row r="274" spans="2:9">
      <c r="B274" s="37">
        <v>271</v>
      </c>
      <c r="C274" s="34">
        <v>761.52013780142897</v>
      </c>
      <c r="D274">
        <v>9.5834067496018225</v>
      </c>
      <c r="E274">
        <v>0.97277524809122085</v>
      </c>
      <c r="F274">
        <v>2.4243514842338247</v>
      </c>
      <c r="G274" s="39">
        <v>0.32053070007130113</v>
      </c>
      <c r="H274" s="34">
        <v>6091.8366971515788</v>
      </c>
      <c r="I274" s="39">
        <v>3.2109968976657566</v>
      </c>
    </row>
    <row r="275" spans="2:9">
      <c r="B275" s="37">
        <v>272</v>
      </c>
      <c r="C275" s="34">
        <v>812.77393723531497</v>
      </c>
      <c r="D275">
        <v>9.2474788896034532</v>
      </c>
      <c r="E275">
        <v>0.95954935927093021</v>
      </c>
      <c r="F275">
        <v>2.3437669371273944</v>
      </c>
      <c r="G275" s="39">
        <v>0.3400951643851069</v>
      </c>
      <c r="H275" s="34">
        <v>5731.693726710907</v>
      </c>
      <c r="I275" s="39">
        <v>3.3772508420338703</v>
      </c>
    </row>
    <row r="276" spans="2:9">
      <c r="B276" s="37">
        <v>273</v>
      </c>
      <c r="C276" s="34">
        <v>690.7897238009383</v>
      </c>
      <c r="D276">
        <v>9.6124988974329106</v>
      </c>
      <c r="E276">
        <v>0.96001668509125704</v>
      </c>
      <c r="F276">
        <v>2.3540578835922825</v>
      </c>
      <c r="G276" s="39">
        <v>0.35828568141234407</v>
      </c>
      <c r="H276" s="34">
        <v>5112.7635853779993</v>
      </c>
      <c r="I276" s="39">
        <v>3.4598208279103644</v>
      </c>
    </row>
    <row r="277" spans="2:9">
      <c r="B277" s="37">
        <v>274</v>
      </c>
      <c r="C277" s="34">
        <v>766.6773728337721</v>
      </c>
      <c r="D277">
        <v>7.9138174846443725</v>
      </c>
      <c r="E277">
        <v>0.99530223324894906</v>
      </c>
      <c r="F277">
        <v>2.4411708371467928</v>
      </c>
      <c r="G277" s="39">
        <v>0.35395907147083666</v>
      </c>
      <c r="H277" s="34">
        <v>5880.9493438539621</v>
      </c>
      <c r="I277" s="39">
        <v>3.581474413455656</v>
      </c>
    </row>
    <row r="278" spans="2:9">
      <c r="B278" s="37">
        <v>275</v>
      </c>
      <c r="C278" s="34">
        <v>733.56922258065049</v>
      </c>
      <c r="D278">
        <v>11.432708213368144</v>
      </c>
      <c r="E278">
        <v>0.95001705134570591</v>
      </c>
      <c r="F278">
        <v>2.4511538150921641</v>
      </c>
      <c r="G278" s="39">
        <v>0.37669588629929934</v>
      </c>
      <c r="H278" s="34">
        <v>6030.6902955683254</v>
      </c>
      <c r="I278" s="39">
        <v>3.9243323186613974</v>
      </c>
    </row>
    <row r="279" spans="2:9">
      <c r="B279" s="37">
        <v>276</v>
      </c>
      <c r="C279" s="34">
        <v>617.15816673894471</v>
      </c>
      <c r="D279">
        <v>9.4811501664099467</v>
      </c>
      <c r="E279">
        <v>0.95155896179497235</v>
      </c>
      <c r="F279">
        <v>1.953547856669448</v>
      </c>
      <c r="G279" s="39">
        <v>0.31232631732177407</v>
      </c>
      <c r="H279" s="34">
        <v>4286.3517043571201</v>
      </c>
      <c r="I279" s="39">
        <v>2.7924919547227591</v>
      </c>
    </row>
    <row r="280" spans="2:9">
      <c r="B280" s="37">
        <v>277</v>
      </c>
      <c r="C280" s="34">
        <v>801.62383047021115</v>
      </c>
      <c r="D280">
        <v>8.2259811103562726</v>
      </c>
      <c r="E280">
        <v>0.98722429868102068</v>
      </c>
      <c r="F280">
        <v>2.1846472159514292</v>
      </c>
      <c r="G280" s="39">
        <v>0.33927192152863594</v>
      </c>
      <c r="H280" s="34">
        <v>6054.2181529150803</v>
      </c>
      <c r="I280" s="39">
        <v>3.4304420367211672</v>
      </c>
    </row>
    <row r="281" spans="2:9">
      <c r="B281" s="37">
        <v>278</v>
      </c>
      <c r="C281" s="34">
        <v>728.49013787591025</v>
      </c>
      <c r="D281">
        <v>8.3848827537777257</v>
      </c>
      <c r="E281">
        <v>0.96473330549776548</v>
      </c>
      <c r="F281">
        <v>2.4185567301459669</v>
      </c>
      <c r="G281" s="39">
        <v>0.26944931132610023</v>
      </c>
      <c r="H281" s="34">
        <v>4841.4165410445012</v>
      </c>
      <c r="I281" s="39">
        <v>2.5061939508797346</v>
      </c>
    </row>
    <row r="282" spans="2:9">
      <c r="B282" s="37">
        <v>279</v>
      </c>
      <c r="C282" s="34">
        <v>556.54887656015865</v>
      </c>
      <c r="D282">
        <v>8.2841360271485431</v>
      </c>
      <c r="E282">
        <v>1.0131918660861254</v>
      </c>
      <c r="F282">
        <v>2.0668080521262486</v>
      </c>
      <c r="G282" s="39">
        <v>0.27661465570150096</v>
      </c>
      <c r="H282" s="34">
        <v>5011.512799825342</v>
      </c>
      <c r="I282" s="39">
        <v>2.5928280581257952</v>
      </c>
    </row>
    <row r="283" spans="2:9">
      <c r="B283" s="37">
        <v>280</v>
      </c>
      <c r="C283" s="34">
        <v>756.21840560480086</v>
      </c>
      <c r="D283">
        <v>10.738420770797166</v>
      </c>
      <c r="E283">
        <v>1.0085762473195792</v>
      </c>
      <c r="F283">
        <v>2.3090049835558131</v>
      </c>
      <c r="G283" s="39">
        <v>0.31899161529908487</v>
      </c>
      <c r="H283" s="34">
        <v>8595.5891967980078</v>
      </c>
      <c r="I283" s="39">
        <v>3.5637329414587908</v>
      </c>
    </row>
    <row r="284" spans="2:9">
      <c r="B284" s="37">
        <v>281</v>
      </c>
      <c r="C284" s="34">
        <v>606.28585304761725</v>
      </c>
      <c r="D284">
        <v>8.5651747946881258</v>
      </c>
      <c r="E284">
        <v>0.98391718426644803</v>
      </c>
      <c r="F284">
        <v>2.3303151215679123</v>
      </c>
      <c r="G284" s="39">
        <v>0.29013764331059044</v>
      </c>
      <c r="H284" s="34">
        <v>4684.4690774969049</v>
      </c>
      <c r="I284" s="39">
        <v>2.6637813483375683</v>
      </c>
    </row>
    <row r="285" spans="2:9">
      <c r="B285" s="37">
        <v>282</v>
      </c>
      <c r="C285" s="34">
        <v>659.37023119804189</v>
      </c>
      <c r="D285">
        <v>9.652384265455856</v>
      </c>
      <c r="E285">
        <v>1.014222379963398</v>
      </c>
      <c r="F285">
        <v>2.5055565538088254</v>
      </c>
      <c r="G285" s="39">
        <v>0.33372400205477476</v>
      </c>
      <c r="H285" s="34">
        <v>6980.0521539977062</v>
      </c>
      <c r="I285" s="39">
        <v>3.5254954318017018</v>
      </c>
    </row>
    <row r="286" spans="2:9">
      <c r="B286" s="37">
        <v>283</v>
      </c>
      <c r="C286" s="34">
        <v>698.56467706953492</v>
      </c>
      <c r="D286">
        <v>8.572999102789888</v>
      </c>
      <c r="E286">
        <v>0.99906353770673273</v>
      </c>
      <c r="F286">
        <v>2.4559385216598164</v>
      </c>
      <c r="G286" s="39">
        <v>0.34383182334182288</v>
      </c>
      <c r="H286" s="34">
        <v>5952.1779651138413</v>
      </c>
      <c r="I286" s="39">
        <v>3.4674252497816322</v>
      </c>
    </row>
    <row r="287" spans="2:9">
      <c r="B287" s="37">
        <v>284</v>
      </c>
      <c r="C287" s="34">
        <v>736.91953099082218</v>
      </c>
      <c r="D287">
        <v>9.7653395832664316</v>
      </c>
      <c r="E287">
        <v>0.9643336886829138</v>
      </c>
      <c r="F287">
        <v>2.2649109022924119</v>
      </c>
      <c r="G287" s="39">
        <v>0.30163796488594885</v>
      </c>
      <c r="H287" s="34">
        <v>5686.3962592656153</v>
      </c>
      <c r="I287" s="39">
        <v>2.9359939853394574</v>
      </c>
    </row>
    <row r="288" spans="2:9">
      <c r="B288" s="37">
        <v>285</v>
      </c>
      <c r="C288" s="34">
        <v>726.27074409380725</v>
      </c>
      <c r="D288">
        <v>7.9947136349655921</v>
      </c>
      <c r="E288">
        <v>1.0140203644043206</v>
      </c>
      <c r="F288">
        <v>2.3021184229754619</v>
      </c>
      <c r="G288" s="39">
        <v>0.3804274645851457</v>
      </c>
      <c r="H288" s="34">
        <v>6368.1767175004488</v>
      </c>
      <c r="I288" s="39">
        <v>4.0611033848400888</v>
      </c>
    </row>
    <row r="289" spans="2:9">
      <c r="B289" s="37">
        <v>286</v>
      </c>
      <c r="C289" s="34">
        <v>690.53928158978295</v>
      </c>
      <c r="D289">
        <v>9.8563509557712123</v>
      </c>
      <c r="E289">
        <v>0.95712823002099989</v>
      </c>
      <c r="F289">
        <v>2.3489423792361608</v>
      </c>
      <c r="G289" s="39">
        <v>0.25994038201772346</v>
      </c>
      <c r="H289" s="34">
        <v>5142.6091256444306</v>
      </c>
      <c r="I289" s="39">
        <v>2.4646012852417338</v>
      </c>
    </row>
    <row r="290" spans="2:9">
      <c r="B290" s="37">
        <v>287</v>
      </c>
      <c r="C290" s="34">
        <v>843.66161605990112</v>
      </c>
      <c r="D290">
        <v>9.5520530993257662</v>
      </c>
      <c r="E290">
        <v>0.98798932220280167</v>
      </c>
      <c r="F290">
        <v>2.305368026515942</v>
      </c>
      <c r="G290" s="39">
        <v>0.33027466388210147</v>
      </c>
      <c r="H290" s="34">
        <v>7432.2404908581793</v>
      </c>
      <c r="I290" s="39">
        <v>3.5527756955602174</v>
      </c>
    </row>
    <row r="291" spans="2:9">
      <c r="B291" s="37">
        <v>288</v>
      </c>
      <c r="C291" s="34">
        <v>560.46647359816495</v>
      </c>
      <c r="D291">
        <v>10.272410982606454</v>
      </c>
      <c r="E291">
        <v>1.0010117494362594</v>
      </c>
      <c r="F291">
        <v>2.2168990066941139</v>
      </c>
      <c r="G291" s="39">
        <v>0.3378321582734366</v>
      </c>
      <c r="H291" s="34">
        <v>5794.3252394443571</v>
      </c>
      <c r="I291" s="39">
        <v>3.3623333628502237</v>
      </c>
    </row>
    <row r="292" spans="2:9">
      <c r="B292" s="37">
        <v>289</v>
      </c>
      <c r="C292" s="34">
        <v>770.94120213828319</v>
      </c>
      <c r="D292">
        <v>10.025934428654775</v>
      </c>
      <c r="E292">
        <v>1.0055024906700849</v>
      </c>
      <c r="F292">
        <v>2.0800662894838307</v>
      </c>
      <c r="G292" s="39">
        <v>0.31293128631095207</v>
      </c>
      <c r="H292" s="34">
        <v>8017.3699537319208</v>
      </c>
      <c r="I292" s="39">
        <v>3.4037341380383364</v>
      </c>
    </row>
    <row r="293" spans="2:9">
      <c r="B293" s="37">
        <v>290</v>
      </c>
      <c r="C293" s="34">
        <v>552.32715441537516</v>
      </c>
      <c r="D293">
        <v>10.982373923068563</v>
      </c>
      <c r="E293">
        <v>0.95358796634078025</v>
      </c>
      <c r="F293">
        <v>2.3462371987956381</v>
      </c>
      <c r="G293" s="39">
        <v>0.31456319709246405</v>
      </c>
      <c r="H293" s="34">
        <v>4525.0325768207022</v>
      </c>
      <c r="I293" s="39">
        <v>2.8614688595630935</v>
      </c>
    </row>
    <row r="294" spans="2:9">
      <c r="B294" s="37">
        <v>291</v>
      </c>
      <c r="C294" s="34">
        <v>623.94018065092382</v>
      </c>
      <c r="D294">
        <v>8.6613477681805779</v>
      </c>
      <c r="E294">
        <v>0.98563600422620767</v>
      </c>
      <c r="F294">
        <v>2.2639236078589997</v>
      </c>
      <c r="G294" s="39">
        <v>0.35600219149520124</v>
      </c>
      <c r="H294" s="34">
        <v>4926.9596931347842</v>
      </c>
      <c r="I294" s="39">
        <v>3.3876199005658441</v>
      </c>
    </row>
    <row r="295" spans="2:9">
      <c r="B295" s="37">
        <v>292</v>
      </c>
      <c r="C295" s="34">
        <v>686.80973394495959</v>
      </c>
      <c r="D295">
        <v>7.8944983708982974</v>
      </c>
      <c r="E295">
        <v>0.96579906737804411</v>
      </c>
      <c r="F295">
        <v>2.437998643857251</v>
      </c>
      <c r="G295" s="39">
        <v>0.32395543435732654</v>
      </c>
      <c r="H295" s="34">
        <v>4336.491796012403</v>
      </c>
      <c r="I295" s="39">
        <v>2.9122868260791228</v>
      </c>
    </row>
    <row r="296" spans="2:9">
      <c r="B296" s="37">
        <v>293</v>
      </c>
      <c r="C296" s="34">
        <v>715.9237146925243</v>
      </c>
      <c r="D296">
        <v>8.0396985530714034</v>
      </c>
      <c r="E296">
        <v>0.95951656827092169</v>
      </c>
      <c r="F296">
        <v>2.4588201429832388</v>
      </c>
      <c r="G296" s="39">
        <v>0.33937122544358916</v>
      </c>
      <c r="H296" s="34">
        <v>4410.9456911335838</v>
      </c>
      <c r="I296" s="39">
        <v>3.0820117724473053</v>
      </c>
    </row>
    <row r="297" spans="2:9">
      <c r="B297" s="37">
        <v>294</v>
      </c>
      <c r="C297" s="34">
        <v>777.52290307271267</v>
      </c>
      <c r="D297">
        <v>8.8462277135604523</v>
      </c>
      <c r="E297">
        <v>1.0179950308215617</v>
      </c>
      <c r="F297">
        <v>2.4229848343428095</v>
      </c>
      <c r="G297" s="39">
        <v>0.32571153906013539</v>
      </c>
      <c r="H297" s="34">
        <v>7753.3569425950109</v>
      </c>
      <c r="I297" s="39">
        <v>3.5395201574559474</v>
      </c>
    </row>
    <row r="298" spans="2:9">
      <c r="B298" s="37">
        <v>295</v>
      </c>
      <c r="C298" s="34">
        <v>605.41779379311208</v>
      </c>
      <c r="D298">
        <v>8.1419163363193245</v>
      </c>
      <c r="E298">
        <v>0.95288844574928278</v>
      </c>
      <c r="F298">
        <v>2.5182467240281254</v>
      </c>
      <c r="G298" s="39">
        <v>0.37698626936261459</v>
      </c>
      <c r="H298" s="34">
        <v>3645.1455385103509</v>
      </c>
      <c r="I298" s="39">
        <v>3.2493360806576832</v>
      </c>
    </row>
    <row r="299" spans="2:9">
      <c r="B299" s="37">
        <v>296</v>
      </c>
      <c r="C299" s="34">
        <v>532.39691907692577</v>
      </c>
      <c r="D299">
        <v>8.5108697570393552</v>
      </c>
      <c r="E299">
        <v>0.99632839390993122</v>
      </c>
      <c r="F299">
        <v>2.1200871143529643</v>
      </c>
      <c r="G299" s="39">
        <v>0.37259401627488342</v>
      </c>
      <c r="H299" s="34">
        <v>4427.9205026857544</v>
      </c>
      <c r="I299" s="39">
        <v>3.4459606714476507</v>
      </c>
    </row>
    <row r="300" spans="2:9">
      <c r="B300" s="37">
        <v>297</v>
      </c>
      <c r="C300" s="34">
        <v>811.88425361573206</v>
      </c>
      <c r="D300">
        <v>8.758119304214107</v>
      </c>
      <c r="E300">
        <v>0.96815302820563309</v>
      </c>
      <c r="F300">
        <v>2.375912694049767</v>
      </c>
      <c r="G300" s="39">
        <v>0.33279299515821981</v>
      </c>
      <c r="H300" s="34">
        <v>5744.4228120927046</v>
      </c>
      <c r="I300" s="39">
        <v>3.2925712194571686</v>
      </c>
    </row>
    <row r="301" spans="2:9">
      <c r="B301" s="37">
        <v>298</v>
      </c>
      <c r="C301" s="34">
        <v>542.06100199328955</v>
      </c>
      <c r="D301">
        <v>8.9226195079384993</v>
      </c>
      <c r="E301">
        <v>0.98903785024404522</v>
      </c>
      <c r="F301">
        <v>2.4796981928635291</v>
      </c>
      <c r="G301" s="39">
        <v>0.31385933368514451</v>
      </c>
      <c r="H301" s="34">
        <v>4514.0824960981799</v>
      </c>
      <c r="I301" s="39">
        <v>2.8525752937066855</v>
      </c>
    </row>
    <row r="302" spans="2:9">
      <c r="B302" s="37">
        <v>299</v>
      </c>
      <c r="C302" s="34">
        <v>742.41979476493748</v>
      </c>
      <c r="D302">
        <v>9.6620851863573129</v>
      </c>
      <c r="E302">
        <v>0.96678177010178568</v>
      </c>
      <c r="F302">
        <v>2.3732253511923536</v>
      </c>
      <c r="G302" s="39">
        <v>0.33306630065899584</v>
      </c>
      <c r="H302" s="34">
        <v>5759.2046130842364</v>
      </c>
      <c r="I302" s="39">
        <v>3.2986173655383544</v>
      </c>
    </row>
    <row r="303" spans="2:9">
      <c r="B303" s="37">
        <v>300</v>
      </c>
      <c r="C303" s="34">
        <v>635.92948691768061</v>
      </c>
      <c r="D303">
        <v>10.876157336252517</v>
      </c>
      <c r="E303">
        <v>0.96690984613895414</v>
      </c>
      <c r="F303">
        <v>2.1117738874927903</v>
      </c>
      <c r="G303" s="39">
        <v>0.3886920457931865</v>
      </c>
      <c r="H303" s="34">
        <v>5586.2351159497566</v>
      </c>
      <c r="I303" s="39">
        <v>3.9787946613045144</v>
      </c>
    </row>
    <row r="304" spans="2:9">
      <c r="B304" s="37">
        <v>301</v>
      </c>
      <c r="C304" s="34">
        <v>619.45374095850252</v>
      </c>
      <c r="D304">
        <v>8.083083923759748</v>
      </c>
      <c r="E304">
        <v>0.96854441107451916</v>
      </c>
      <c r="F304">
        <v>2.3071960405762706</v>
      </c>
      <c r="G304" s="39">
        <v>0.34145016299915038</v>
      </c>
      <c r="H304" s="34">
        <v>4090.3614283205893</v>
      </c>
      <c r="I304" s="39">
        <v>3.0244018044271401</v>
      </c>
    </row>
    <row r="305" spans="2:9">
      <c r="B305" s="37">
        <v>302</v>
      </c>
      <c r="C305" s="34">
        <v>769.0121656854401</v>
      </c>
      <c r="D305">
        <v>9.4797510693237079</v>
      </c>
      <c r="E305">
        <v>0.95250756424307814</v>
      </c>
      <c r="F305">
        <v>2.2939295176458829</v>
      </c>
      <c r="G305" s="39">
        <v>0.34609088325162102</v>
      </c>
      <c r="H305" s="34">
        <v>5317.0426750844945</v>
      </c>
      <c r="I305" s="39">
        <v>3.3619762408668565</v>
      </c>
    </row>
    <row r="306" spans="2:9">
      <c r="B306" s="37">
        <v>303</v>
      </c>
      <c r="C306" s="34">
        <v>595.13147948124424</v>
      </c>
      <c r="D306">
        <v>8.5078583208261147</v>
      </c>
      <c r="E306">
        <v>1.007914988297224</v>
      </c>
      <c r="F306">
        <v>2.3494373517457263</v>
      </c>
      <c r="G306" s="39">
        <v>0.3062684101240653</v>
      </c>
      <c r="H306" s="34">
        <v>5325.9146301586352</v>
      </c>
      <c r="I306" s="39">
        <v>2.9256643824500919</v>
      </c>
    </row>
    <row r="307" spans="2:9">
      <c r="B307" s="37">
        <v>304</v>
      </c>
      <c r="C307" s="34">
        <v>773.17033694519489</v>
      </c>
      <c r="D307">
        <v>10.431279852569844</v>
      </c>
      <c r="E307">
        <v>1.0003244116669894</v>
      </c>
      <c r="F307">
        <v>2.0873265034020512</v>
      </c>
      <c r="G307" s="39">
        <v>0.30602191237912657</v>
      </c>
      <c r="H307" s="34">
        <v>8082.5755138634249</v>
      </c>
      <c r="I307" s="39">
        <v>3.3211373851086967</v>
      </c>
    </row>
    <row r="308" spans="2:9">
      <c r="B308" s="37">
        <v>305</v>
      </c>
      <c r="C308" s="34">
        <v>856.68432240217908</v>
      </c>
      <c r="D308">
        <v>9.0436841807928126</v>
      </c>
      <c r="E308">
        <v>0.95675639744937413</v>
      </c>
      <c r="F308">
        <v>2.538464378376613</v>
      </c>
      <c r="G308" s="39">
        <v>0.28870842632074484</v>
      </c>
      <c r="H308" s="34">
        <v>5785.4942874072804</v>
      </c>
      <c r="I308" s="39">
        <v>2.8175483960131928</v>
      </c>
    </row>
    <row r="309" spans="2:9">
      <c r="B309" s="37">
        <v>306</v>
      </c>
      <c r="C309" s="34">
        <v>604.56363455732037</v>
      </c>
      <c r="D309">
        <v>9.8341619815977381</v>
      </c>
      <c r="E309">
        <v>0.98507913871049879</v>
      </c>
      <c r="F309">
        <v>2.2369156748503651</v>
      </c>
      <c r="G309" s="39">
        <v>0.33320932896563504</v>
      </c>
      <c r="H309" s="34">
        <v>5403.533732694108</v>
      </c>
      <c r="I309" s="39">
        <v>3.2309463524078224</v>
      </c>
    </row>
    <row r="310" spans="2:9">
      <c r="B310" s="37">
        <v>307</v>
      </c>
      <c r="C310" s="34">
        <v>647.83458891460475</v>
      </c>
      <c r="D310">
        <v>9.0408300895497433</v>
      </c>
      <c r="E310">
        <v>0.99674110892176626</v>
      </c>
      <c r="F310">
        <v>2.1869007442855204</v>
      </c>
      <c r="G310" s="39">
        <v>0.30727913851678201</v>
      </c>
      <c r="H310" s="34">
        <v>5734.6931386169608</v>
      </c>
      <c r="I310" s="39">
        <v>3.0035279792940108</v>
      </c>
    </row>
    <row r="311" spans="2:9">
      <c r="B311" s="37">
        <v>308</v>
      </c>
      <c r="C311" s="34">
        <v>628.93836802469173</v>
      </c>
      <c r="D311">
        <v>8.9412217858294181</v>
      </c>
      <c r="E311">
        <v>1.0084607910764218</v>
      </c>
      <c r="F311">
        <v>2.1266878254054333</v>
      </c>
      <c r="G311" s="39">
        <v>0.33581199145495322</v>
      </c>
      <c r="H311" s="34">
        <v>5938.5907214992822</v>
      </c>
      <c r="I311" s="39">
        <v>3.3657217972489248</v>
      </c>
    </row>
    <row r="312" spans="2:9">
      <c r="B312" s="37">
        <v>309</v>
      </c>
      <c r="C312" s="34">
        <v>879.78100663910845</v>
      </c>
      <c r="D312">
        <v>9.4862180428945244</v>
      </c>
      <c r="E312">
        <v>0.95555563639283181</v>
      </c>
      <c r="F312">
        <v>2.2193893796805892</v>
      </c>
      <c r="G312" s="39">
        <v>0.36516263438626434</v>
      </c>
      <c r="H312" s="34">
        <v>6174.5715872247338</v>
      </c>
      <c r="I312" s="39">
        <v>3.7959957424012067</v>
      </c>
    </row>
    <row r="313" spans="2:9">
      <c r="B313" s="37">
        <v>310</v>
      </c>
      <c r="C313" s="34">
        <v>673.77109435215505</v>
      </c>
      <c r="D313">
        <v>8.440189987072575</v>
      </c>
      <c r="E313">
        <v>1.0101849111449719</v>
      </c>
      <c r="F313">
        <v>2.4157342848815593</v>
      </c>
      <c r="G313" s="39">
        <v>0.35407674737889444</v>
      </c>
      <c r="H313" s="34">
        <v>6076.7692453347727</v>
      </c>
      <c r="I313" s="39">
        <v>3.6247904455786264</v>
      </c>
    </row>
    <row r="314" spans="2:9">
      <c r="B314" s="37">
        <v>311</v>
      </c>
      <c r="C314" s="34">
        <v>680.64360890342232</v>
      </c>
      <c r="D314">
        <v>10.452189326573322</v>
      </c>
      <c r="E314">
        <v>0.99348136262655262</v>
      </c>
      <c r="F314">
        <v>2.0745871017467761</v>
      </c>
      <c r="G314" s="39">
        <v>0.33669711012428449</v>
      </c>
      <c r="H314" s="34">
        <v>6818.0512592144505</v>
      </c>
      <c r="I314" s="39">
        <v>3.5372153653730769</v>
      </c>
    </row>
    <row r="315" spans="2:9">
      <c r="B315" s="37">
        <v>312</v>
      </c>
      <c r="C315" s="34">
        <v>566.19886450960576</v>
      </c>
      <c r="D315">
        <v>9.5494912988988041</v>
      </c>
      <c r="E315">
        <v>0.95150688580751419</v>
      </c>
      <c r="F315">
        <v>2.4838508749882324</v>
      </c>
      <c r="G315" s="39">
        <v>0.29066554907464309</v>
      </c>
      <c r="H315" s="34">
        <v>3976.0257797982431</v>
      </c>
      <c r="I315" s="39">
        <v>2.5443340539389991</v>
      </c>
    </row>
    <row r="316" spans="2:9">
      <c r="B316" s="37">
        <v>313</v>
      </c>
      <c r="C316" s="34">
        <v>880.17597752560209</v>
      </c>
      <c r="D316">
        <v>8.0146544831467388</v>
      </c>
      <c r="E316">
        <v>0.98857011027455333</v>
      </c>
      <c r="F316">
        <v>2.0119919090813063</v>
      </c>
      <c r="G316" s="39">
        <v>0.33810956536245024</v>
      </c>
      <c r="H316" s="34">
        <v>6528.2715472375203</v>
      </c>
      <c r="I316" s="39">
        <v>3.5041744253834946</v>
      </c>
    </row>
    <row r="317" spans="2:9">
      <c r="B317" s="37">
        <v>314</v>
      </c>
      <c r="C317" s="34">
        <v>641.75686324793264</v>
      </c>
      <c r="D317">
        <v>8.2303889608559793</v>
      </c>
      <c r="E317">
        <v>0.99634147728264333</v>
      </c>
      <c r="F317">
        <v>2.1098681389063181</v>
      </c>
      <c r="G317" s="39">
        <v>0.29134802941039967</v>
      </c>
      <c r="H317" s="34">
        <v>5158.459832430236</v>
      </c>
      <c r="I317" s="39">
        <v>2.7508656992621825</v>
      </c>
    </row>
    <row r="318" spans="2:9">
      <c r="B318" s="37">
        <v>315</v>
      </c>
      <c r="C318" s="34">
        <v>748.37581562094931</v>
      </c>
      <c r="D318">
        <v>8.1038137277375526</v>
      </c>
      <c r="E318">
        <v>0.96720825812578193</v>
      </c>
      <c r="F318">
        <v>2.2659249920014499</v>
      </c>
      <c r="G318" s="39">
        <v>0.36683521539510472</v>
      </c>
      <c r="H318" s="34">
        <v>4881.595630655117</v>
      </c>
      <c r="I318" s="39">
        <v>3.5038502312311888</v>
      </c>
    </row>
    <row r="319" spans="2:9">
      <c r="B319" s="37">
        <v>316</v>
      </c>
      <c r="C319" s="34">
        <v>676.34968127521188</v>
      </c>
      <c r="D319">
        <v>7.9052457577468846</v>
      </c>
      <c r="E319">
        <v>1.0156031110477448</v>
      </c>
      <c r="F319">
        <v>2.2099981582975285</v>
      </c>
      <c r="G319" s="39">
        <v>0.318232937472055</v>
      </c>
      <c r="H319" s="34">
        <v>5918.9700496019977</v>
      </c>
      <c r="I319" s="39">
        <v>3.1552181692841508</v>
      </c>
    </row>
    <row r="320" spans="2:9">
      <c r="B320" s="37">
        <v>317</v>
      </c>
      <c r="C320" s="34">
        <v>562.57412668853988</v>
      </c>
      <c r="D320">
        <v>9.2736571094276474</v>
      </c>
      <c r="E320">
        <v>1.0113692801707983</v>
      </c>
      <c r="F320">
        <v>2.4640746721126772</v>
      </c>
      <c r="G320" s="39">
        <v>0.33784899605224428</v>
      </c>
      <c r="H320" s="34">
        <v>5606.5842514635469</v>
      </c>
      <c r="I320" s="39">
        <v>3.3253261812234096</v>
      </c>
    </row>
    <row r="321" spans="2:9">
      <c r="B321" s="37">
        <v>318</v>
      </c>
      <c r="C321" s="34">
        <v>652.77920662568204</v>
      </c>
      <c r="D321">
        <v>8.2472995044422532</v>
      </c>
      <c r="E321">
        <v>0.95759962120473385</v>
      </c>
      <c r="F321">
        <v>2.2723463943778137</v>
      </c>
      <c r="G321" s="39">
        <v>0.27342159369301666</v>
      </c>
      <c r="H321" s="34">
        <v>4090.0716938747114</v>
      </c>
      <c r="I321" s="39">
        <v>2.425890679993743</v>
      </c>
    </row>
    <row r="322" spans="2:9">
      <c r="B322" s="37">
        <v>319</v>
      </c>
      <c r="C322" s="34">
        <v>714.07256281538014</v>
      </c>
      <c r="D322">
        <v>9.4929301410532272</v>
      </c>
      <c r="E322">
        <v>0.95459705918788906</v>
      </c>
      <c r="F322">
        <v>2.3656888553786275</v>
      </c>
      <c r="G322" s="39">
        <v>0.26079059368430596</v>
      </c>
      <c r="H322" s="34">
        <v>5030.0735609017111</v>
      </c>
      <c r="I322" s="39">
        <v>2.4576611815520741</v>
      </c>
    </row>
    <row r="323" spans="2:9">
      <c r="B323" s="37">
        <v>320</v>
      </c>
      <c r="C323" s="34">
        <v>756.61831062044666</v>
      </c>
      <c r="D323">
        <v>11.590272323518263</v>
      </c>
      <c r="E323">
        <v>1.0114970247918367</v>
      </c>
      <c r="F323">
        <v>2.4669862621714138</v>
      </c>
      <c r="G323" s="39">
        <v>0.35176549831718423</v>
      </c>
      <c r="H323" s="34">
        <v>9463.8752293389589</v>
      </c>
      <c r="I323" s="39">
        <v>4.2005922926111712</v>
      </c>
    </row>
    <row r="324" spans="2:9">
      <c r="B324" s="37">
        <v>321</v>
      </c>
      <c r="C324" s="34">
        <v>616.75223864628879</v>
      </c>
      <c r="D324">
        <v>8.4105005045021173</v>
      </c>
      <c r="E324">
        <v>0.9612341589468717</v>
      </c>
      <c r="F324">
        <v>2.0813507117371963</v>
      </c>
      <c r="G324" s="39">
        <v>0.33503820208455815</v>
      </c>
      <c r="H324" s="34">
        <v>4043.6316437218811</v>
      </c>
      <c r="I324" s="39">
        <v>2.9508142460797386</v>
      </c>
    </row>
    <row r="325" spans="2:9">
      <c r="B325" s="37">
        <v>322</v>
      </c>
      <c r="C325" s="34">
        <v>740.78357582181297</v>
      </c>
      <c r="D325">
        <v>8.4414577188606437</v>
      </c>
      <c r="E325">
        <v>0.95495178784668444</v>
      </c>
      <c r="F325">
        <v>2.4263122669480972</v>
      </c>
      <c r="G325" s="39">
        <v>0.35267150406181541</v>
      </c>
      <c r="H325" s="34">
        <v>4643.3811060818771</v>
      </c>
      <c r="I325" s="39">
        <v>3.279877842017564</v>
      </c>
    </row>
    <row r="326" spans="2:9">
      <c r="B326" s="37">
        <v>323</v>
      </c>
      <c r="C326" s="34">
        <v>691.68707506190549</v>
      </c>
      <c r="D326">
        <v>9.2289509081334735</v>
      </c>
      <c r="E326">
        <v>0.97648566143095494</v>
      </c>
      <c r="F326">
        <v>2.3179076893706863</v>
      </c>
      <c r="G326" s="39">
        <v>0.29765823800865138</v>
      </c>
      <c r="H326" s="34">
        <v>5473.7303489274218</v>
      </c>
      <c r="I326" s="39">
        <v>2.861912683318264</v>
      </c>
    </row>
    <row r="327" spans="2:9">
      <c r="B327" s="37">
        <v>324</v>
      </c>
      <c r="C327" s="34">
        <v>730.57600235995608</v>
      </c>
      <c r="D327">
        <v>9.6321399720375354</v>
      </c>
      <c r="E327">
        <v>1.0172824837636947</v>
      </c>
      <c r="F327">
        <v>2.1106683150982821</v>
      </c>
      <c r="G327" s="39">
        <v>0.3383313704499667</v>
      </c>
      <c r="H327" s="34">
        <v>7886.4115789237221</v>
      </c>
      <c r="I327" s="39">
        <v>3.7386398132499008</v>
      </c>
    </row>
    <row r="328" spans="2:9">
      <c r="B328" s="37">
        <v>325</v>
      </c>
      <c r="C328" s="34">
        <v>841.3324773906885</v>
      </c>
      <c r="D328">
        <v>8.2094012999664692</v>
      </c>
      <c r="E328">
        <v>0.95171654508292669</v>
      </c>
      <c r="F328">
        <v>2.3386507855999179</v>
      </c>
      <c r="G328" s="39">
        <v>0.30357076364377039</v>
      </c>
      <c r="H328" s="34">
        <v>4989.4376048773274</v>
      </c>
      <c r="I328" s="39">
        <v>2.8412795183004822</v>
      </c>
    </row>
    <row r="329" spans="2:9">
      <c r="B329" s="37">
        <v>326</v>
      </c>
      <c r="C329" s="34">
        <v>639.43355900467066</v>
      </c>
      <c r="D329">
        <v>9.1691637373317949</v>
      </c>
      <c r="E329">
        <v>0.96112148429691791</v>
      </c>
      <c r="F329">
        <v>2.4974011600024566</v>
      </c>
      <c r="G329" s="39">
        <v>0.27980017978482769</v>
      </c>
      <c r="H329" s="34">
        <v>4560.7891204605339</v>
      </c>
      <c r="I329" s="39">
        <v>2.55321201916149</v>
      </c>
    </row>
    <row r="330" spans="2:9">
      <c r="B330" s="37">
        <v>327</v>
      </c>
      <c r="C330" s="34">
        <v>526.02026206723883</v>
      </c>
      <c r="D330">
        <v>8.979091104343162</v>
      </c>
      <c r="E330">
        <v>0.95879196606397621</v>
      </c>
      <c r="F330">
        <v>2.4461690646109111</v>
      </c>
      <c r="G330" s="39">
        <v>0.33762134544312972</v>
      </c>
      <c r="H330" s="34">
        <v>3648.4440373927746</v>
      </c>
      <c r="I330" s="39">
        <v>2.8739925402669195</v>
      </c>
    </row>
    <row r="331" spans="2:9">
      <c r="B331" s="37">
        <v>328</v>
      </c>
      <c r="C331" s="34">
        <v>674.79192442604062</v>
      </c>
      <c r="D331">
        <v>11.263855951902528</v>
      </c>
      <c r="E331">
        <v>0.99908861412763594</v>
      </c>
      <c r="F331">
        <v>2.1683874886180647</v>
      </c>
      <c r="G331" s="39">
        <v>0.29364643295926218</v>
      </c>
      <c r="H331" s="34">
        <v>7555.7659903057111</v>
      </c>
      <c r="I331" s="39">
        <v>3.1017777513143909</v>
      </c>
    </row>
    <row r="332" spans="2:9">
      <c r="B332" s="37">
        <v>329</v>
      </c>
      <c r="C332" s="34">
        <v>689.57447866644566</v>
      </c>
      <c r="D332">
        <v>10.069810478196437</v>
      </c>
      <c r="E332">
        <v>0.98961689303636546</v>
      </c>
      <c r="F332">
        <v>2.1405638592377616</v>
      </c>
      <c r="G332" s="39">
        <v>0.3291734924377045</v>
      </c>
      <c r="H332" s="34">
        <v>6488.2740411123114</v>
      </c>
      <c r="I332" s="39">
        <v>3.3830935322775675</v>
      </c>
    </row>
    <row r="333" spans="2:9">
      <c r="B333" s="37">
        <v>330</v>
      </c>
      <c r="C333" s="34">
        <v>842.33745400500686</v>
      </c>
      <c r="D333">
        <v>8.0627536363276349</v>
      </c>
      <c r="E333">
        <v>0.9594351697665453</v>
      </c>
      <c r="F333">
        <v>2.3046921094941193</v>
      </c>
      <c r="G333" s="39">
        <v>0.35487596768369334</v>
      </c>
      <c r="H333" s="34">
        <v>5167.7042885968467</v>
      </c>
      <c r="I333" s="39">
        <v>3.4321865616943157</v>
      </c>
    </row>
    <row r="334" spans="2:9">
      <c r="B334" s="37">
        <v>331</v>
      </c>
      <c r="C334" s="34">
        <v>677.31380408113057</v>
      </c>
      <c r="D334">
        <v>8.4726628524487211</v>
      </c>
      <c r="E334">
        <v>0.95274917185902597</v>
      </c>
      <c r="F334">
        <v>2.2050888310750647</v>
      </c>
      <c r="G334" s="39">
        <v>0.37398095729698383</v>
      </c>
      <c r="H334" s="34">
        <v>4217.4766197282524</v>
      </c>
      <c r="I334" s="39">
        <v>3.3993960996766424</v>
      </c>
    </row>
    <row r="335" spans="2:9">
      <c r="B335" s="37">
        <v>332</v>
      </c>
      <c r="C335" s="34">
        <v>557.68432553898481</v>
      </c>
      <c r="D335">
        <v>8.6262417157993205</v>
      </c>
      <c r="E335">
        <v>1.0099168524563313</v>
      </c>
      <c r="F335">
        <v>2.0269680656914151</v>
      </c>
      <c r="G335" s="39">
        <v>0.31037202105073786</v>
      </c>
      <c r="H335" s="34">
        <v>5122.0709566664818</v>
      </c>
      <c r="I335" s="39">
        <v>2.9323172232139578</v>
      </c>
    </row>
    <row r="336" spans="2:9">
      <c r="B336" s="37">
        <v>333</v>
      </c>
      <c r="C336" s="34">
        <v>775.97454426162324</v>
      </c>
      <c r="D336">
        <v>10.944046820299475</v>
      </c>
      <c r="E336">
        <v>1.010968008378148</v>
      </c>
      <c r="F336">
        <v>2.0619450256596865</v>
      </c>
      <c r="G336" s="39">
        <v>0.36566653666898963</v>
      </c>
      <c r="H336" s="34">
        <v>9135.2679049854796</v>
      </c>
      <c r="I336" s="39">
        <v>4.3886436233260175</v>
      </c>
    </row>
    <row r="337" spans="2:9">
      <c r="B337" s="37">
        <v>334</v>
      </c>
      <c r="C337" s="34">
        <v>805.30789578493102</v>
      </c>
      <c r="D337">
        <v>8.5318458633835572</v>
      </c>
      <c r="E337">
        <v>1.0179341580873729</v>
      </c>
      <c r="F337">
        <v>2.2712308646458026</v>
      </c>
      <c r="G337" s="39">
        <v>0.31540272447768813</v>
      </c>
      <c r="H337" s="34">
        <v>7746.774944451563</v>
      </c>
      <c r="I337" s="39">
        <v>3.3998040934095024</v>
      </c>
    </row>
    <row r="338" spans="2:9">
      <c r="B338" s="37">
        <v>335</v>
      </c>
      <c r="C338" s="34">
        <v>726.73475376899501</v>
      </c>
      <c r="D338">
        <v>9.0560920717361491</v>
      </c>
      <c r="E338">
        <v>0.98661290294528003</v>
      </c>
      <c r="F338">
        <v>2.3296795663239904</v>
      </c>
      <c r="G338" s="39">
        <v>0.29918358218865737</v>
      </c>
      <c r="H338" s="34">
        <v>6025.7518312989205</v>
      </c>
      <c r="I338" s="39">
        <v>2.9612889900236214</v>
      </c>
    </row>
    <row r="339" spans="2:9">
      <c r="B339" s="37">
        <v>336</v>
      </c>
      <c r="C339" s="34">
        <v>730.86555425289009</v>
      </c>
      <c r="D339">
        <v>8.6706472435189195</v>
      </c>
      <c r="E339">
        <v>1.0074135621637106</v>
      </c>
      <c r="F339">
        <v>2.3274518390835159</v>
      </c>
      <c r="G339" s="39">
        <v>0.37520857333598651</v>
      </c>
      <c r="H339" s="34">
        <v>6654.573850199632</v>
      </c>
      <c r="I339" s="39">
        <v>4.0500723381252834</v>
      </c>
    </row>
    <row r="340" spans="2:9">
      <c r="B340" s="37">
        <v>337</v>
      </c>
      <c r="C340" s="34">
        <v>693.81877483308585</v>
      </c>
      <c r="D340">
        <v>9.2082366969289833</v>
      </c>
      <c r="E340">
        <v>0.99541745711028573</v>
      </c>
      <c r="F340">
        <v>2.4166636494650007</v>
      </c>
      <c r="G340" s="39">
        <v>0.31425832021588046</v>
      </c>
      <c r="H340" s="34">
        <v>6200.1527643653435</v>
      </c>
      <c r="I340" s="39">
        <v>3.1559561577493258</v>
      </c>
    </row>
    <row r="341" spans="2:9">
      <c r="B341" s="37">
        <v>338</v>
      </c>
      <c r="C341" s="34">
        <v>766.13159180244065</v>
      </c>
      <c r="D341">
        <v>8.2688094787162605</v>
      </c>
      <c r="E341">
        <v>0.96478554505705827</v>
      </c>
      <c r="F341">
        <v>2.5306453593890885</v>
      </c>
      <c r="G341" s="39">
        <v>0.31051751541742634</v>
      </c>
      <c r="H341" s="34">
        <v>5013.9175198517005</v>
      </c>
      <c r="I341" s="39">
        <v>2.9144188388437482</v>
      </c>
    </row>
    <row r="342" spans="2:9">
      <c r="B342" s="37">
        <v>339</v>
      </c>
      <c r="C342" s="34">
        <v>536.82272428743795</v>
      </c>
      <c r="D342">
        <v>8.0968794346598649</v>
      </c>
      <c r="E342">
        <v>0.95093610168218612</v>
      </c>
      <c r="F342">
        <v>2.241131654416574</v>
      </c>
      <c r="G342" s="39">
        <v>0.32366913946257048</v>
      </c>
      <c r="H342" s="34">
        <v>3193.0992585654672</v>
      </c>
      <c r="I342" s="39">
        <v>2.6351163767947381</v>
      </c>
    </row>
    <row r="343" spans="2:9">
      <c r="B343" s="37">
        <v>340</v>
      </c>
      <c r="C343" s="34">
        <v>853.47324586226148</v>
      </c>
      <c r="D343">
        <v>8.5804358581284195</v>
      </c>
      <c r="E343">
        <v>1.0066043028706313</v>
      </c>
      <c r="F343">
        <v>2.4638801409629889</v>
      </c>
      <c r="G343" s="39">
        <v>0.31800944381589091</v>
      </c>
      <c r="H343" s="34">
        <v>7656.9837739746836</v>
      </c>
      <c r="I343" s="39">
        <v>3.4216538139323767</v>
      </c>
    </row>
    <row r="344" spans="2:9">
      <c r="B344" s="37">
        <v>341</v>
      </c>
      <c r="C344" s="34">
        <v>541.72101772588508</v>
      </c>
      <c r="D344">
        <v>7.9415356124960272</v>
      </c>
      <c r="E344">
        <v>0.98368373946666721</v>
      </c>
      <c r="F344">
        <v>2.2014129709262718</v>
      </c>
      <c r="G344" s="39">
        <v>0.32888256093434964</v>
      </c>
      <c r="H344" s="34">
        <v>3882.175613113282</v>
      </c>
      <c r="I344" s="39">
        <v>2.8542210919510835</v>
      </c>
    </row>
    <row r="345" spans="2:9">
      <c r="B345" s="37">
        <v>342</v>
      </c>
      <c r="C345" s="34">
        <v>631.494939695835</v>
      </c>
      <c r="D345">
        <v>8.3321319016101398</v>
      </c>
      <c r="E345">
        <v>0.99968215978860853</v>
      </c>
      <c r="F345">
        <v>2.5559215391943311</v>
      </c>
      <c r="G345" s="39">
        <v>0.32118291353282635</v>
      </c>
      <c r="H345" s="34">
        <v>5250.9265217181164</v>
      </c>
      <c r="I345" s="39">
        <v>3.0686724955924456</v>
      </c>
    </row>
    <row r="346" spans="2:9">
      <c r="B346" s="37">
        <v>343</v>
      </c>
      <c r="C346" s="34">
        <v>672.37367067661262</v>
      </c>
      <c r="D346">
        <v>9.6030981559416428</v>
      </c>
      <c r="E346">
        <v>0.98679865386724475</v>
      </c>
      <c r="F346">
        <v>2.4900451804797554</v>
      </c>
      <c r="G346" s="39">
        <v>0.34785474536279315</v>
      </c>
      <c r="H346" s="34">
        <v>5925.07427675899</v>
      </c>
      <c r="I346" s="39">
        <v>3.512657817862912</v>
      </c>
    </row>
    <row r="347" spans="2:9">
      <c r="B347" s="37">
        <v>344</v>
      </c>
      <c r="C347" s="34">
        <v>560.83286951053719</v>
      </c>
      <c r="D347">
        <v>10.620787067955</v>
      </c>
      <c r="E347">
        <v>1.0145560090070962</v>
      </c>
      <c r="F347">
        <v>2.1190081950871438</v>
      </c>
      <c r="G347" s="39">
        <v>0.30812485052520239</v>
      </c>
      <c r="H347" s="34">
        <v>6531.3386950810018</v>
      </c>
      <c r="I347" s="39">
        <v>3.1358324080997533</v>
      </c>
    </row>
    <row r="348" spans="2:9">
      <c r="B348" s="37">
        <v>345</v>
      </c>
      <c r="C348" s="34">
        <v>716.88331814281617</v>
      </c>
      <c r="D348">
        <v>10.105835140686182</v>
      </c>
      <c r="E348">
        <v>1.001719955573678</v>
      </c>
      <c r="F348">
        <v>2.4720596670092641</v>
      </c>
      <c r="G348" s="39">
        <v>0.33146652170573698</v>
      </c>
      <c r="H348" s="34">
        <v>7327.0967839713203</v>
      </c>
      <c r="I348" s="39">
        <v>3.5522502933615363</v>
      </c>
    </row>
    <row r="349" spans="2:9">
      <c r="B349" s="37">
        <v>346</v>
      </c>
      <c r="C349" s="34">
        <v>805.79858249143399</v>
      </c>
      <c r="D349">
        <v>10.304021311469866</v>
      </c>
      <c r="E349">
        <v>0.98123856756031513</v>
      </c>
      <c r="F349">
        <v>2.575930161121426</v>
      </c>
      <c r="G349" s="39">
        <v>0.33880475943725563</v>
      </c>
      <c r="H349" s="34">
        <v>7323.3244468592511</v>
      </c>
      <c r="I349" s="39">
        <v>3.6527101967290072</v>
      </c>
    </row>
    <row r="350" spans="2:9">
      <c r="B350" s="37">
        <v>347</v>
      </c>
      <c r="C350" s="34">
        <v>828.09884257074339</v>
      </c>
      <c r="D350">
        <v>8.7495129034098671</v>
      </c>
      <c r="E350">
        <v>0.9834660611325502</v>
      </c>
      <c r="F350">
        <v>2.3498310763146208</v>
      </c>
      <c r="G350" s="39">
        <v>0.3240841561730527</v>
      </c>
      <c r="H350" s="34">
        <v>6483.6365415399114</v>
      </c>
      <c r="I350" s="39">
        <v>3.3191713231520175</v>
      </c>
    </row>
    <row r="351" spans="2:9">
      <c r="B351" s="37">
        <v>348</v>
      </c>
      <c r="C351" s="34">
        <v>632.5602252770434</v>
      </c>
      <c r="D351">
        <v>9.3603698987168755</v>
      </c>
      <c r="E351">
        <v>0.99054767294287682</v>
      </c>
      <c r="F351">
        <v>2.3192168526494572</v>
      </c>
      <c r="G351" s="39">
        <v>0.34394671518173459</v>
      </c>
      <c r="H351" s="34">
        <v>5570.8050509087607</v>
      </c>
      <c r="I351" s="39">
        <v>3.3907545251563929</v>
      </c>
    </row>
    <row r="352" spans="2:9">
      <c r="B352" s="37">
        <v>349</v>
      </c>
      <c r="C352" s="34">
        <v>630.27418461575382</v>
      </c>
      <c r="D352">
        <v>7.9342406225445696</v>
      </c>
      <c r="E352">
        <v>0.97867579664230342</v>
      </c>
      <c r="F352">
        <v>2.4553090473776491</v>
      </c>
      <c r="G352" s="39">
        <v>0.39019545507192732</v>
      </c>
      <c r="H352" s="34">
        <v>4358.500997255258</v>
      </c>
      <c r="I352" s="39">
        <v>3.6309077552557767</v>
      </c>
    </row>
    <row r="353" spans="2:9">
      <c r="B353" s="37">
        <v>350</v>
      </c>
      <c r="C353" s="34">
        <v>865.1005206821884</v>
      </c>
      <c r="D353">
        <v>9.4462386320313936</v>
      </c>
      <c r="E353">
        <v>0.96799272145748139</v>
      </c>
      <c r="F353">
        <v>2.2958656988058523</v>
      </c>
      <c r="G353" s="39">
        <v>0.30747686344393049</v>
      </c>
      <c r="H353" s="34">
        <v>6581.3953205000344</v>
      </c>
      <c r="I353" s="39">
        <v>3.1356569000253982</v>
      </c>
    </row>
    <row r="354" spans="2:9">
      <c r="B354" s="37">
        <v>351</v>
      </c>
      <c r="C354" s="34">
        <v>596.62382596920111</v>
      </c>
      <c r="D354">
        <v>7.9565363287837663</v>
      </c>
      <c r="E354">
        <v>1.0136322672247886</v>
      </c>
      <c r="F354">
        <v>2.0415909211573484</v>
      </c>
      <c r="G354" s="39">
        <v>0.32764460133277207</v>
      </c>
      <c r="H354" s="34">
        <v>5179.2125576010567</v>
      </c>
      <c r="I354" s="39">
        <v>3.124571360231164</v>
      </c>
    </row>
    <row r="355" spans="2:9">
      <c r="B355" s="37">
        <v>352</v>
      </c>
      <c r="C355" s="34">
        <v>609.37058868231634</v>
      </c>
      <c r="D355">
        <v>8.1481699598275643</v>
      </c>
      <c r="E355">
        <v>0.97728376169443132</v>
      </c>
      <c r="F355">
        <v>2.1799771085337247</v>
      </c>
      <c r="G355" s="39">
        <v>0.27703314319221134</v>
      </c>
      <c r="H355" s="34">
        <v>4292.1959140976405</v>
      </c>
      <c r="I355" s="39">
        <v>2.4874728171663185</v>
      </c>
    </row>
    <row r="356" spans="2:9">
      <c r="B356" s="37">
        <v>353</v>
      </c>
      <c r="C356" s="34">
        <v>675.73101491659008</v>
      </c>
      <c r="D356">
        <v>10.574959101862291</v>
      </c>
      <c r="E356">
        <v>0.9657108950537443</v>
      </c>
      <c r="F356">
        <v>2.172237303318445</v>
      </c>
      <c r="G356" s="39">
        <v>0.34466386390747522</v>
      </c>
      <c r="H356" s="34">
        <v>5715.0776647589173</v>
      </c>
      <c r="I356" s="39">
        <v>3.4294877557863903</v>
      </c>
    </row>
    <row r="357" spans="2:9">
      <c r="B357" s="37">
        <v>354</v>
      </c>
      <c r="C357" s="34">
        <v>653.98866286905081</v>
      </c>
      <c r="D357">
        <v>8.1386201161636542</v>
      </c>
      <c r="E357">
        <v>1.0190242365080118</v>
      </c>
      <c r="F357">
        <v>2.4926399429969202</v>
      </c>
      <c r="G357" s="39">
        <v>0.37284397081107135</v>
      </c>
      <c r="H357" s="34">
        <v>6021.2279792292056</v>
      </c>
      <c r="I357" s="39">
        <v>3.8675856823337802</v>
      </c>
    </row>
    <row r="358" spans="2:9">
      <c r="B358" s="37">
        <v>355</v>
      </c>
      <c r="C358" s="34">
        <v>862.96086114498235</v>
      </c>
      <c r="D358">
        <v>8.8106261685848413</v>
      </c>
      <c r="E358">
        <v>0.97118926939785477</v>
      </c>
      <c r="F358">
        <v>2.40921767338987</v>
      </c>
      <c r="G358" s="39">
        <v>0.29748832889525312</v>
      </c>
      <c r="H358" s="34">
        <v>6257.6292003559838</v>
      </c>
      <c r="I358" s="39">
        <v>2.9763749749048332</v>
      </c>
    </row>
    <row r="359" spans="2:9">
      <c r="B359" s="37">
        <v>356</v>
      </c>
      <c r="C359" s="34">
        <v>591.54802068594699</v>
      </c>
      <c r="D359">
        <v>9.0065812614400436</v>
      </c>
      <c r="E359">
        <v>0.99518670282602306</v>
      </c>
      <c r="F359">
        <v>2.0710295603543387</v>
      </c>
      <c r="G359" s="39">
        <v>0.34219809338736495</v>
      </c>
      <c r="H359" s="34">
        <v>5166.6324306693778</v>
      </c>
      <c r="I359" s="39">
        <v>3.2840283202611471</v>
      </c>
    </row>
    <row r="360" spans="2:9">
      <c r="B360" s="37">
        <v>357</v>
      </c>
      <c r="C360" s="34">
        <v>719.90658340339337</v>
      </c>
      <c r="D360">
        <v>8.0355084267906811</v>
      </c>
      <c r="E360">
        <v>0.96583105939447877</v>
      </c>
      <c r="F360">
        <v>2.4660705013938484</v>
      </c>
      <c r="G360" s="39">
        <v>0.31135137655350714</v>
      </c>
      <c r="H360" s="34">
        <v>4620.1854394310631</v>
      </c>
      <c r="I360" s="39">
        <v>2.8493182535433754</v>
      </c>
    </row>
    <row r="361" spans="2:9">
      <c r="B361" s="37">
        <v>358</v>
      </c>
      <c r="C361" s="34">
        <v>708.84298188851994</v>
      </c>
      <c r="D361">
        <v>11.213901059026234</v>
      </c>
      <c r="E361">
        <v>0.98963609190285207</v>
      </c>
      <c r="F361">
        <v>2.2915231132677247</v>
      </c>
      <c r="G361" s="39">
        <v>0.34317828923239541</v>
      </c>
      <c r="H361" s="34">
        <v>7426.1535549434429</v>
      </c>
      <c r="I361" s="39">
        <v>3.7321235890036193</v>
      </c>
    </row>
    <row r="362" spans="2:9">
      <c r="B362" s="37">
        <v>359</v>
      </c>
      <c r="C362" s="34">
        <v>697.98341723561066</v>
      </c>
      <c r="D362">
        <v>7.8799601608708265</v>
      </c>
      <c r="E362">
        <v>0.9936025644952059</v>
      </c>
      <c r="F362">
        <v>2.3876585550904608</v>
      </c>
      <c r="G362" s="39">
        <v>0.32358447543460689</v>
      </c>
      <c r="H362" s="34">
        <v>5274.433375859433</v>
      </c>
      <c r="I362" s="39">
        <v>3.0989837493363668</v>
      </c>
    </row>
    <row r="363" spans="2:9">
      <c r="B363" s="37">
        <v>360</v>
      </c>
      <c r="C363" s="34">
        <v>794.72839846256852</v>
      </c>
      <c r="D363">
        <v>8.1732035598333024</v>
      </c>
      <c r="E363">
        <v>1.0126858453714849</v>
      </c>
      <c r="F363">
        <v>2.2702266894321803</v>
      </c>
      <c r="G363" s="39">
        <v>0.32195108667524613</v>
      </c>
      <c r="H363" s="34">
        <v>7069.7291220192019</v>
      </c>
      <c r="I363" s="39">
        <v>3.3861062593458189</v>
      </c>
    </row>
    <row r="364" spans="2:9">
      <c r="B364" s="37">
        <v>361</v>
      </c>
      <c r="C364" s="34">
        <v>735.17491391515591</v>
      </c>
      <c r="D364">
        <v>8.3214890488298501</v>
      </c>
      <c r="E364">
        <v>0.97564794794857501</v>
      </c>
      <c r="F364">
        <v>2.2390569205286508</v>
      </c>
      <c r="G364" s="39">
        <v>0.33111040179865775</v>
      </c>
      <c r="H364" s="34">
        <v>5209.4182880876115</v>
      </c>
      <c r="I364" s="39">
        <v>3.168549691127132</v>
      </c>
    </row>
    <row r="365" spans="2:9">
      <c r="B365" s="37">
        <v>362</v>
      </c>
      <c r="C365" s="34">
        <v>714.27423871748749</v>
      </c>
      <c r="D365">
        <v>8.8068778368771525</v>
      </c>
      <c r="E365">
        <v>0.98376183560907837</v>
      </c>
      <c r="F365">
        <v>2.1876684822991788</v>
      </c>
      <c r="G365" s="39">
        <v>0.26813190536498061</v>
      </c>
      <c r="H365" s="34">
        <v>5653.8649464980417</v>
      </c>
      <c r="I365" s="39">
        <v>2.6009298516243371</v>
      </c>
    </row>
    <row r="366" spans="2:9">
      <c r="B366" s="37">
        <v>363</v>
      </c>
      <c r="C366" s="34">
        <v>846.77084145045228</v>
      </c>
      <c r="D366">
        <v>10.118999067515128</v>
      </c>
      <c r="E366">
        <v>0.97830962274491784</v>
      </c>
      <c r="F366">
        <v>2.4226176316922725</v>
      </c>
      <c r="G366" s="39">
        <v>0.38005037152046506</v>
      </c>
      <c r="H366" s="34">
        <v>7402.8526284522286</v>
      </c>
      <c r="I366" s="39">
        <v>4.2942759493179539</v>
      </c>
    </row>
    <row r="367" spans="2:9">
      <c r="B367" s="37">
        <v>364</v>
      </c>
      <c r="C367" s="34">
        <v>859.79459856935614</v>
      </c>
      <c r="D367">
        <v>8.9058714008215851</v>
      </c>
      <c r="E367">
        <v>0.9904372236776352</v>
      </c>
      <c r="F367">
        <v>2.3262005658933491</v>
      </c>
      <c r="G367" s="39">
        <v>0.30313210815447456</v>
      </c>
      <c r="H367" s="34">
        <v>7178.1110337255368</v>
      </c>
      <c r="I367" s="39">
        <v>3.1676774685007536</v>
      </c>
    </row>
    <row r="368" spans="2:9">
      <c r="B368" s="37">
        <v>365</v>
      </c>
      <c r="C368" s="34">
        <v>586.47751083632897</v>
      </c>
      <c r="D368">
        <v>9.2063332708338894</v>
      </c>
      <c r="E368">
        <v>0.989912048035264</v>
      </c>
      <c r="F368">
        <v>2.4282144407500907</v>
      </c>
      <c r="G368" s="39">
        <v>0.31790977990060154</v>
      </c>
      <c r="H368" s="34">
        <v>5063.0482812529817</v>
      </c>
      <c r="I368" s="39">
        <v>2.9988692214921611</v>
      </c>
    </row>
    <row r="369" spans="2:9">
      <c r="B369" s="37">
        <v>366</v>
      </c>
      <c r="C369" s="34">
        <v>768.07422637284355</v>
      </c>
      <c r="D369">
        <v>11.342036983068365</v>
      </c>
      <c r="E369">
        <v>1.008118641794324</v>
      </c>
      <c r="F369">
        <v>2.1213072666784574</v>
      </c>
      <c r="G369" s="39">
        <v>0.29307177482515284</v>
      </c>
      <c r="H369" s="34">
        <v>9194.324047868251</v>
      </c>
      <c r="I369" s="39">
        <v>3.2781621297073364</v>
      </c>
    </row>
    <row r="370" spans="2:9">
      <c r="B370" s="37">
        <v>367</v>
      </c>
      <c r="C370" s="34">
        <v>602.96986379295993</v>
      </c>
      <c r="D370">
        <v>8.2016191158959781</v>
      </c>
      <c r="E370">
        <v>0.97288463193237784</v>
      </c>
      <c r="F370">
        <v>2.1031876076754048</v>
      </c>
      <c r="G370" s="39">
        <v>0.32149396825237364</v>
      </c>
      <c r="H370" s="34">
        <v>4157.2530903987008</v>
      </c>
      <c r="I370" s="39">
        <v>2.849792052578056</v>
      </c>
    </row>
    <row r="371" spans="2:9">
      <c r="B371" s="37">
        <v>368</v>
      </c>
      <c r="C371" s="34">
        <v>830.85236448495095</v>
      </c>
      <c r="D371">
        <v>10.057464350176936</v>
      </c>
      <c r="E371">
        <v>0.95111571074128143</v>
      </c>
      <c r="F371">
        <v>2.1242217801982535</v>
      </c>
      <c r="G371" s="39">
        <v>0.32150179135639462</v>
      </c>
      <c r="H371" s="34">
        <v>6015.8017140874617</v>
      </c>
      <c r="I371" s="39">
        <v>3.2093797772482802</v>
      </c>
    </row>
    <row r="372" spans="2:9">
      <c r="B372" s="37">
        <v>369</v>
      </c>
      <c r="C372" s="34">
        <v>588.96275416578158</v>
      </c>
      <c r="D372">
        <v>9.9280993172696821</v>
      </c>
      <c r="E372">
        <v>1.0195132398939133</v>
      </c>
      <c r="F372">
        <v>2.4965975501388984</v>
      </c>
      <c r="G372" s="39">
        <v>0.28957993356493367</v>
      </c>
      <c r="H372" s="34">
        <v>6622.2768433575611</v>
      </c>
      <c r="I372" s="39">
        <v>2.9391255039241053</v>
      </c>
    </row>
    <row r="373" spans="2:9">
      <c r="B373" s="37">
        <v>370</v>
      </c>
      <c r="C373" s="34">
        <v>809.7056974113043</v>
      </c>
      <c r="D373">
        <v>9.3838009922825005</v>
      </c>
      <c r="E373">
        <v>0.96064299825370303</v>
      </c>
      <c r="F373">
        <v>2.2715036359460807</v>
      </c>
      <c r="G373" s="39">
        <v>0.28617527981711188</v>
      </c>
      <c r="H373" s="34">
        <v>5837.7157637495866</v>
      </c>
      <c r="I373" s="39">
        <v>2.7992454180685868</v>
      </c>
    </row>
    <row r="374" spans="2:9">
      <c r="B374" s="37">
        <v>371</v>
      </c>
      <c r="C374" s="34">
        <v>596.01986727177177</v>
      </c>
      <c r="D374">
        <v>8.5291506075121966</v>
      </c>
      <c r="E374">
        <v>0.99697375451684001</v>
      </c>
      <c r="F374">
        <v>2.1286608685515396</v>
      </c>
      <c r="G374" s="39">
        <v>0.28825738089537878</v>
      </c>
      <c r="H374" s="34">
        <v>4986.1793915774952</v>
      </c>
      <c r="I374" s="39">
        <v>2.694976834692103</v>
      </c>
    </row>
    <row r="375" spans="2:9">
      <c r="B375" s="37">
        <v>372</v>
      </c>
      <c r="C375" s="34">
        <v>746.26797272506906</v>
      </c>
      <c r="D375">
        <v>9.4259001068556429</v>
      </c>
      <c r="E375">
        <v>0.98652750071525575</v>
      </c>
      <c r="F375">
        <v>2.5009717020358617</v>
      </c>
      <c r="G375" s="39">
        <v>0.35165122348714528</v>
      </c>
      <c r="H375" s="34">
        <v>6434.4667840524944</v>
      </c>
      <c r="I375" s="39">
        <v>3.6659506468378011</v>
      </c>
    </row>
    <row r="376" spans="2:9">
      <c r="B376" s="37">
        <v>373</v>
      </c>
      <c r="C376" s="34">
        <v>640.35150679882634</v>
      </c>
      <c r="D376">
        <v>8.7005725557506839</v>
      </c>
      <c r="E376">
        <v>0.98579831782937044</v>
      </c>
      <c r="F376">
        <v>2.3359543804024705</v>
      </c>
      <c r="G376" s="39">
        <v>0.28322483092495371</v>
      </c>
      <c r="H376" s="34">
        <v>5082.886430649186</v>
      </c>
      <c r="I376" s="39">
        <v>2.6631828395820678</v>
      </c>
    </row>
    <row r="377" spans="2:9">
      <c r="B377" s="37">
        <v>374</v>
      </c>
      <c r="C377" s="34">
        <v>675.71593228176766</v>
      </c>
      <c r="D377">
        <v>9.5474683029578262</v>
      </c>
      <c r="E377">
        <v>0.97292980103611948</v>
      </c>
      <c r="F377">
        <v>2.454735685060017</v>
      </c>
      <c r="G377" s="39">
        <v>0.29008288665504095</v>
      </c>
      <c r="H377" s="34">
        <v>5408.1671443970463</v>
      </c>
      <c r="I377" s="39">
        <v>2.7766201019383052</v>
      </c>
    </row>
    <row r="378" spans="2:9">
      <c r="B378" s="37">
        <v>375</v>
      </c>
      <c r="C378" s="34">
        <v>559.26777137753754</v>
      </c>
      <c r="D378">
        <v>7.9700978860935674</v>
      </c>
      <c r="E378">
        <v>0.96962659986197941</v>
      </c>
      <c r="F378">
        <v>2.0563822747241436</v>
      </c>
      <c r="G378" s="39">
        <v>0.29699653591670605</v>
      </c>
      <c r="H378" s="34">
        <v>3678.1453985824533</v>
      </c>
      <c r="I378" s="39">
        <v>2.5372509863774666</v>
      </c>
    </row>
    <row r="379" spans="2:9">
      <c r="B379" s="37">
        <v>376</v>
      </c>
      <c r="C379" s="34">
        <v>809.56316673877848</v>
      </c>
      <c r="D379">
        <v>8.1671146666226893</v>
      </c>
      <c r="E379">
        <v>0.9591676616245508</v>
      </c>
      <c r="F379">
        <v>2.3255119999720049</v>
      </c>
      <c r="G379" s="39">
        <v>0.38335697946195252</v>
      </c>
      <c r="H379" s="34">
        <v>5030.0084585132754</v>
      </c>
      <c r="I379" s="39">
        <v>3.750225850202995</v>
      </c>
    </row>
    <row r="380" spans="2:9">
      <c r="B380" s="37">
        <v>377</v>
      </c>
      <c r="C380" s="34">
        <v>626.10434654740209</v>
      </c>
      <c r="D380">
        <v>10.970090007316648</v>
      </c>
      <c r="E380">
        <v>0.97750911131560803</v>
      </c>
      <c r="F380">
        <v>2.1436636413095531</v>
      </c>
      <c r="G380" s="39">
        <v>0.32808963270656427</v>
      </c>
      <c r="H380" s="34">
        <v>5942.3446878037421</v>
      </c>
      <c r="I380" s="39">
        <v>3.2737651852224454</v>
      </c>
    </row>
    <row r="381" spans="2:9">
      <c r="B381" s="37">
        <v>378</v>
      </c>
      <c r="C381" s="34">
        <v>731.11573334655691</v>
      </c>
      <c r="D381">
        <v>8.6626474926353207</v>
      </c>
      <c r="E381">
        <v>0.97555077012777325</v>
      </c>
      <c r="F381">
        <v>2.0589596826746885</v>
      </c>
      <c r="G381" s="39">
        <v>0.29574846456640197</v>
      </c>
      <c r="H381" s="34">
        <v>5390.3196101251742</v>
      </c>
      <c r="I381" s="39">
        <v>2.8297897104062928</v>
      </c>
    </row>
    <row r="382" spans="2:9">
      <c r="B382" s="37">
        <v>379</v>
      </c>
      <c r="C382" s="34">
        <v>575.62074873143206</v>
      </c>
      <c r="D382">
        <v>10.490896973939815</v>
      </c>
      <c r="E382">
        <v>1.00737332660079</v>
      </c>
      <c r="F382">
        <v>2.1480734237220149</v>
      </c>
      <c r="G382" s="39">
        <v>0.3177900473397941</v>
      </c>
      <c r="H382" s="34">
        <v>6328.4951199374336</v>
      </c>
      <c r="I382" s="39">
        <v>3.2178667494800224</v>
      </c>
    </row>
    <row r="383" spans="2:9">
      <c r="B383" s="37">
        <v>380</v>
      </c>
      <c r="C383" s="34">
        <v>606.08783974007122</v>
      </c>
      <c r="D383">
        <v>10.494270252674328</v>
      </c>
      <c r="E383">
        <v>0.98049199412703514</v>
      </c>
      <c r="F383">
        <v>2.2003343541105793</v>
      </c>
      <c r="G383" s="39">
        <v>0.2888452244706628</v>
      </c>
      <c r="H383" s="34">
        <v>5613.1428459906056</v>
      </c>
      <c r="I383" s="39">
        <v>2.7944139765352429</v>
      </c>
    </row>
    <row r="384" spans="2:9">
      <c r="B384" s="37">
        <v>381</v>
      </c>
      <c r="C384" s="34">
        <v>651.72669599097139</v>
      </c>
      <c r="D384">
        <v>8.7188602006725642</v>
      </c>
      <c r="E384">
        <v>1.0012718853133917</v>
      </c>
      <c r="F384">
        <v>2.2010805774750972</v>
      </c>
      <c r="G384" s="39">
        <v>0.33083117969360887</v>
      </c>
      <c r="H384" s="34">
        <v>5729.3373357790024</v>
      </c>
      <c r="I384" s="39">
        <v>3.2666792653189392</v>
      </c>
    </row>
    <row r="385" spans="2:9">
      <c r="B385" s="37">
        <v>382</v>
      </c>
      <c r="C385" s="34">
        <v>699.41385721612687</v>
      </c>
      <c r="D385">
        <v>8.8359972839578127</v>
      </c>
      <c r="E385">
        <v>0.95369657409608355</v>
      </c>
      <c r="F385">
        <v>2.1002169719162804</v>
      </c>
      <c r="G385" s="39">
        <v>0.31102846091206959</v>
      </c>
      <c r="H385" s="34">
        <v>4563.1932930935363</v>
      </c>
      <c r="I385" s="39">
        <v>2.8352588676795221</v>
      </c>
    </row>
    <row r="386" spans="2:9">
      <c r="B386" s="37">
        <v>383</v>
      </c>
      <c r="C386" s="34">
        <v>633.27760631951674</v>
      </c>
      <c r="D386">
        <v>11.157742428016221</v>
      </c>
      <c r="E386">
        <v>1.0004889285707474</v>
      </c>
      <c r="F386">
        <v>2.0251452159422891</v>
      </c>
      <c r="G386" s="39">
        <v>0.37541377305563944</v>
      </c>
      <c r="H386" s="34">
        <v>7088.2698386436559</v>
      </c>
      <c r="I386" s="39">
        <v>4.1503893655178548</v>
      </c>
    </row>
    <row r="387" spans="2:9">
      <c r="B387" s="37">
        <v>384</v>
      </c>
      <c r="C387" s="34">
        <v>690.04418893233287</v>
      </c>
      <c r="D387">
        <v>7.9299028948547203</v>
      </c>
      <c r="E387">
        <v>0.97851257187008855</v>
      </c>
      <c r="F387">
        <v>2.387106133056351</v>
      </c>
      <c r="G387" s="39">
        <v>0.3191711924131263</v>
      </c>
      <c r="H387" s="34">
        <v>4754.9352649743869</v>
      </c>
      <c r="I387" s="39">
        <v>2.9522085001910328</v>
      </c>
    </row>
    <row r="388" spans="2:9">
      <c r="B388" s="37">
        <v>385</v>
      </c>
      <c r="C388" s="34">
        <v>677.6375522487017</v>
      </c>
      <c r="D388">
        <v>8.8814875883420044</v>
      </c>
      <c r="E388">
        <v>0.95864635117411612</v>
      </c>
      <c r="F388">
        <v>2.1133938320081209</v>
      </c>
      <c r="G388" s="39">
        <v>0.3411123758004182</v>
      </c>
      <c r="H388" s="34">
        <v>4596.3289558510287</v>
      </c>
      <c r="I388" s="39">
        <v>3.1437003885822974</v>
      </c>
    </row>
    <row r="389" spans="2:9">
      <c r="B389" s="37">
        <v>386</v>
      </c>
      <c r="C389" s="34">
        <v>629.38917379091754</v>
      </c>
      <c r="D389">
        <v>11.71851084513915</v>
      </c>
      <c r="E389">
        <v>0.98056258766114712</v>
      </c>
      <c r="F389">
        <v>2.4891054212402395</v>
      </c>
      <c r="G389" s="39">
        <v>0.36826255359186549</v>
      </c>
      <c r="H389" s="34">
        <v>6507.1069776666527</v>
      </c>
      <c r="I389" s="39">
        <v>3.9141109297943526</v>
      </c>
    </row>
    <row r="390" spans="2:9">
      <c r="B390" s="37">
        <v>387</v>
      </c>
      <c r="C390" s="34">
        <v>682.82048799718177</v>
      </c>
      <c r="D390">
        <v>11.47865948934589</v>
      </c>
      <c r="E390">
        <v>0.9781944955688715</v>
      </c>
      <c r="F390">
        <v>2.4099047094962818</v>
      </c>
      <c r="G390" s="39">
        <v>0.29646373962398942</v>
      </c>
      <c r="H390" s="34">
        <v>6798.2046242824572</v>
      </c>
      <c r="I390" s="39">
        <v>3.0389550283838913</v>
      </c>
    </row>
    <row r="391" spans="2:9">
      <c r="B391" s="37">
        <v>388</v>
      </c>
      <c r="C391" s="34">
        <v>725.60229016591552</v>
      </c>
      <c r="D391">
        <v>9.3862253001161022</v>
      </c>
      <c r="E391">
        <v>1.004804589241147</v>
      </c>
      <c r="F391">
        <v>2.1704384996542494</v>
      </c>
      <c r="G391" s="39">
        <v>0.29212270798376377</v>
      </c>
      <c r="H391" s="34">
        <v>7029.6564548657507</v>
      </c>
      <c r="I391" s="39">
        <v>3.0192794356166361</v>
      </c>
    </row>
    <row r="392" spans="2:9">
      <c r="B392" s="37">
        <v>389</v>
      </c>
      <c r="C392" s="34">
        <v>749.99934605105216</v>
      </c>
      <c r="D392">
        <v>8.5827148385731835</v>
      </c>
      <c r="E392">
        <v>0.95990078269720069</v>
      </c>
      <c r="F392">
        <v>2.2228592403812013</v>
      </c>
      <c r="G392" s="39">
        <v>0.30426711545084195</v>
      </c>
      <c r="H392" s="34">
        <v>4936.2582983135962</v>
      </c>
      <c r="I392" s="39">
        <v>2.8388228285023245</v>
      </c>
    </row>
    <row r="393" spans="2:9">
      <c r="B393" s="37">
        <v>390</v>
      </c>
      <c r="C393" s="34">
        <v>616.34146306087689</v>
      </c>
      <c r="D393">
        <v>10.833150226720637</v>
      </c>
      <c r="E393">
        <v>0.96216137555837633</v>
      </c>
      <c r="F393">
        <v>2.0662544672767353</v>
      </c>
      <c r="G393" s="39">
        <v>0.30741302347897631</v>
      </c>
      <c r="H393" s="34">
        <v>5236.1628729567155</v>
      </c>
      <c r="I393" s="39">
        <v>2.9221189312720384</v>
      </c>
    </row>
    <row r="394" spans="2:9">
      <c r="B394" s="37">
        <v>391</v>
      </c>
      <c r="C394" s="34">
        <v>678.80198217697091</v>
      </c>
      <c r="D394">
        <v>7.9829853593762197</v>
      </c>
      <c r="E394">
        <v>0.99561220371127124</v>
      </c>
      <c r="F394">
        <v>2.0762476029807968</v>
      </c>
      <c r="G394" s="39">
        <v>0.36413328152969254</v>
      </c>
      <c r="H394" s="34">
        <v>5266.0299253327939</v>
      </c>
      <c r="I394" s="39">
        <v>3.5688023178757375</v>
      </c>
    </row>
    <row r="395" spans="2:9">
      <c r="B395" s="37">
        <v>392</v>
      </c>
      <c r="C395" s="34">
        <v>705.92656408092785</v>
      </c>
      <c r="D395">
        <v>7.9869751986118853</v>
      </c>
      <c r="E395">
        <v>0.98385408542990682</v>
      </c>
      <c r="F395">
        <v>2.3066383632483412</v>
      </c>
      <c r="G395" s="39">
        <v>0.36258985266158317</v>
      </c>
      <c r="H395" s="34">
        <v>5071.6121391706911</v>
      </c>
      <c r="I395" s="39">
        <v>3.5015216368747528</v>
      </c>
    </row>
    <row r="396" spans="2:9">
      <c r="B396" s="37">
        <v>393</v>
      </c>
      <c r="C396" s="34">
        <v>802.25114593299486</v>
      </c>
      <c r="D396">
        <v>11.691247064087035</v>
      </c>
      <c r="E396">
        <v>0.95582293618559833</v>
      </c>
      <c r="F396">
        <v>2.1980051377146781</v>
      </c>
      <c r="G396" s="39">
        <v>0.31081763457942574</v>
      </c>
      <c r="H396" s="34">
        <v>6980.190589493086</v>
      </c>
      <c r="I396" s="39">
        <v>3.2334219080436153</v>
      </c>
    </row>
    <row r="397" spans="2:9">
      <c r="B397" s="37">
        <v>394</v>
      </c>
      <c r="C397" s="34">
        <v>670.83919619137362</v>
      </c>
      <c r="D397">
        <v>10.903177720383191</v>
      </c>
      <c r="E397">
        <v>0.97237940269112588</v>
      </c>
      <c r="F397">
        <v>2.4090783458329805</v>
      </c>
      <c r="G397" s="39">
        <v>0.29905883175931675</v>
      </c>
      <c r="H397" s="34">
        <v>6110.8079024422896</v>
      </c>
      <c r="I397" s="39">
        <v>2.9723824377030668</v>
      </c>
    </row>
    <row r="398" spans="2:9">
      <c r="B398" s="37">
        <v>395</v>
      </c>
      <c r="C398" s="34">
        <v>758.9474632661678</v>
      </c>
      <c r="D398">
        <v>10.186244668869818</v>
      </c>
      <c r="E398">
        <v>0.99459695965528483</v>
      </c>
      <c r="F398">
        <v>2.1293100919407326</v>
      </c>
      <c r="G398" s="39">
        <v>0.32589271502005468</v>
      </c>
      <c r="H398" s="34">
        <v>7458.7133546944187</v>
      </c>
      <c r="I398" s="39">
        <v>3.4975691766243258</v>
      </c>
    </row>
    <row r="399" spans="2:9">
      <c r="B399" s="37">
        <v>396</v>
      </c>
      <c r="C399" s="34">
        <v>782.77863443028764</v>
      </c>
      <c r="D399">
        <v>8.8337705587624562</v>
      </c>
      <c r="E399">
        <v>0.96038714364945887</v>
      </c>
      <c r="F399">
        <v>2.0964272898418557</v>
      </c>
      <c r="G399" s="39">
        <v>0.33618384459141415</v>
      </c>
      <c r="H399" s="34">
        <v>5310.7978865892492</v>
      </c>
      <c r="I399" s="39">
        <v>3.2460036568169586</v>
      </c>
    </row>
    <row r="400" spans="2:9">
      <c r="B400" s="37">
        <v>397</v>
      </c>
      <c r="C400" s="34">
        <v>638.39442665862555</v>
      </c>
      <c r="D400">
        <v>10.707003706620965</v>
      </c>
      <c r="E400">
        <v>1.0018126614087821</v>
      </c>
      <c r="F400">
        <v>2.3493425041699849</v>
      </c>
      <c r="G400" s="39">
        <v>0.31673257889738776</v>
      </c>
      <c r="H400" s="34">
        <v>6915.7887148673517</v>
      </c>
      <c r="I400" s="39">
        <v>3.296752643936427</v>
      </c>
    </row>
    <row r="401" spans="2:9">
      <c r="B401" s="37">
        <v>398</v>
      </c>
      <c r="C401" s="34">
        <v>701.08789481055555</v>
      </c>
      <c r="D401">
        <v>11.454665955190338</v>
      </c>
      <c r="E401">
        <v>0.98271486436247824</v>
      </c>
      <c r="F401">
        <v>2.3535747421695943</v>
      </c>
      <c r="G401" s="39">
        <v>0.34184929501342975</v>
      </c>
      <c r="H401" s="34">
        <v>7170.7624246092601</v>
      </c>
      <c r="I401" s="39">
        <v>3.6689807160612751</v>
      </c>
    </row>
    <row r="402" spans="2:9">
      <c r="B402" s="37">
        <v>399</v>
      </c>
      <c r="C402" s="34">
        <v>817.76793182030883</v>
      </c>
      <c r="D402">
        <v>8.4943639328251077</v>
      </c>
      <c r="E402">
        <v>0.97783205878973001</v>
      </c>
      <c r="F402">
        <v>2.1364391276749486</v>
      </c>
      <c r="G402" s="39">
        <v>0.372469324228341</v>
      </c>
      <c r="H402" s="34">
        <v>5986.7886646411116</v>
      </c>
      <c r="I402" s="39">
        <v>3.8540894432912718</v>
      </c>
    </row>
    <row r="403" spans="2:9">
      <c r="B403" s="37">
        <v>400</v>
      </c>
      <c r="C403" s="34">
        <v>648.97909422918792</v>
      </c>
      <c r="D403">
        <v>9.0282748151447993</v>
      </c>
      <c r="E403">
        <v>0.97322698402285579</v>
      </c>
      <c r="F403">
        <v>2.4161252133521742</v>
      </c>
      <c r="G403" s="39">
        <v>0.34344444375482092</v>
      </c>
      <c r="H403" s="34">
        <v>4926.5577674752349</v>
      </c>
      <c r="I403" s="39">
        <v>3.2448215252409609</v>
      </c>
    </row>
    <row r="404" spans="2:9">
      <c r="B404" s="37">
        <v>401</v>
      </c>
      <c r="C404" s="34">
        <v>594.66197910646576</v>
      </c>
      <c r="D404">
        <v>8.6028117895771885</v>
      </c>
      <c r="E404">
        <v>0.98748992073178288</v>
      </c>
      <c r="F404">
        <v>2.3004105540084221</v>
      </c>
      <c r="G404" s="39">
        <v>0.34636711568288481</v>
      </c>
      <c r="H404" s="34">
        <v>4722.8511022455259</v>
      </c>
      <c r="I404" s="39">
        <v>3.2298983066920077</v>
      </c>
    </row>
    <row r="405" spans="2:9">
      <c r="B405" s="37">
        <v>402</v>
      </c>
      <c r="C405" s="34">
        <v>758.13798439524703</v>
      </c>
      <c r="D405">
        <v>11.222862993875207</v>
      </c>
      <c r="E405">
        <v>1.0094667773103714</v>
      </c>
      <c r="F405">
        <v>2.3890500365640484</v>
      </c>
      <c r="G405" s="39">
        <v>0.33156690703041292</v>
      </c>
      <c r="H405" s="34">
        <v>9059.7007532972184</v>
      </c>
      <c r="I405" s="39">
        <v>3.8127186221471847</v>
      </c>
    </row>
    <row r="406" spans="2:9">
      <c r="B406" s="37">
        <v>403</v>
      </c>
      <c r="C406" s="34">
        <v>613.74040361943548</v>
      </c>
      <c r="D406">
        <v>10.649892778045162</v>
      </c>
      <c r="E406">
        <v>0.95452916342914096</v>
      </c>
      <c r="F406">
        <v>2.1307317872397329</v>
      </c>
      <c r="G406" s="39">
        <v>0.29077814558643877</v>
      </c>
      <c r="H406" s="34">
        <v>4881.5523677844012</v>
      </c>
      <c r="I406" s="39">
        <v>2.7017310882774601</v>
      </c>
    </row>
    <row r="407" spans="2:9">
      <c r="B407" s="37">
        <v>404</v>
      </c>
      <c r="C407" s="34">
        <v>744.06249943429339</v>
      </c>
      <c r="D407">
        <v>10.682918650169945</v>
      </c>
      <c r="E407">
        <v>0.95572738018512726</v>
      </c>
      <c r="F407">
        <v>2.1545465897550384</v>
      </c>
      <c r="G407" s="39">
        <v>0.29320202693819941</v>
      </c>
      <c r="H407" s="34">
        <v>5931.515451485604</v>
      </c>
      <c r="I407" s="39">
        <v>2.8843461230138248</v>
      </c>
    </row>
    <row r="408" spans="2:9">
      <c r="B408" s="37">
        <v>405</v>
      </c>
      <c r="C408" s="34">
        <v>796.85259809192598</v>
      </c>
      <c r="D408">
        <v>9.620572070266336</v>
      </c>
      <c r="E408">
        <v>0.98973788953900332</v>
      </c>
      <c r="F408">
        <v>2.2858727287465679</v>
      </c>
      <c r="G408" s="39">
        <v>0.35687466228762466</v>
      </c>
      <c r="H408" s="34">
        <v>7158.2131936395435</v>
      </c>
      <c r="I408" s="39">
        <v>3.882285998687248</v>
      </c>
    </row>
    <row r="409" spans="2:9">
      <c r="B409" s="37">
        <v>406</v>
      </c>
      <c r="C409" s="34">
        <v>727.17368140120118</v>
      </c>
      <c r="D409">
        <v>9.6732190391675665</v>
      </c>
      <c r="E409">
        <v>0.99301862132370466</v>
      </c>
      <c r="F409">
        <v>2.2115688297744072</v>
      </c>
      <c r="G409" s="39">
        <v>0.37570198287459133</v>
      </c>
      <c r="H409" s="34">
        <v>6717.8607050791315</v>
      </c>
      <c r="I409" s="39">
        <v>4.0719836503735793</v>
      </c>
    </row>
    <row r="410" spans="2:9">
      <c r="B410" s="37">
        <v>407</v>
      </c>
      <c r="C410" s="34">
        <v>698.97748997387623</v>
      </c>
      <c r="D410">
        <v>10.261899771841174</v>
      </c>
      <c r="E410">
        <v>0.97756149523735048</v>
      </c>
      <c r="F410">
        <v>2.4527295302198886</v>
      </c>
      <c r="G410" s="39">
        <v>0.33356509497875614</v>
      </c>
      <c r="H410" s="34">
        <v>6192.492048502224</v>
      </c>
      <c r="I410" s="39">
        <v>3.3854505152950809</v>
      </c>
    </row>
    <row r="411" spans="2:9">
      <c r="B411" s="37">
        <v>408</v>
      </c>
      <c r="C411" s="34">
        <v>832.91890281155122</v>
      </c>
      <c r="D411">
        <v>8.8167141827023592</v>
      </c>
      <c r="E411">
        <v>0.9937582849359512</v>
      </c>
      <c r="F411">
        <v>2.491430272334715</v>
      </c>
      <c r="G411" s="39">
        <v>0.2722992977865703</v>
      </c>
      <c r="H411" s="34">
        <v>7041.7387819462929</v>
      </c>
      <c r="I411" s="39">
        <v>2.8024651087359449</v>
      </c>
    </row>
    <row r="412" spans="2:9">
      <c r="B412" s="37">
        <v>409</v>
      </c>
      <c r="C412" s="34">
        <v>660.36001801773045</v>
      </c>
      <c r="D412">
        <v>8.7360921010738295</v>
      </c>
      <c r="E412">
        <v>0.98340370360136031</v>
      </c>
      <c r="F412">
        <v>2.392185505672229</v>
      </c>
      <c r="G412" s="39">
        <v>0.36797053724529971</v>
      </c>
      <c r="H412" s="34">
        <v>5179.6457386534721</v>
      </c>
      <c r="I412" s="39">
        <v>3.5950238290372565</v>
      </c>
    </row>
    <row r="413" spans="2:9">
      <c r="B413" s="37">
        <v>410</v>
      </c>
      <c r="C413" s="34">
        <v>655.25070873964864</v>
      </c>
      <c r="D413">
        <v>8.3943943526876144</v>
      </c>
      <c r="E413">
        <v>1.0157986370265484</v>
      </c>
      <c r="F413">
        <v>2.3524622677646234</v>
      </c>
      <c r="G413" s="39">
        <v>0.35457394974394818</v>
      </c>
      <c r="H413" s="34">
        <v>6093.8571137849922</v>
      </c>
      <c r="I413" s="39">
        <v>3.6349686737671529</v>
      </c>
    </row>
    <row r="414" spans="2:9">
      <c r="B414" s="37">
        <v>411</v>
      </c>
      <c r="C414" s="34">
        <v>800.21422157324764</v>
      </c>
      <c r="D414">
        <v>8.8133088420726047</v>
      </c>
      <c r="E414">
        <v>0.95658441463291644</v>
      </c>
      <c r="F414">
        <v>2.2490948641397885</v>
      </c>
      <c r="G414" s="39">
        <v>0.27464027033461708</v>
      </c>
      <c r="H414" s="34">
        <v>5275.9522372725542</v>
      </c>
      <c r="I414" s="39">
        <v>2.6118823178148438</v>
      </c>
    </row>
    <row r="415" spans="2:9">
      <c r="B415" s="37">
        <v>412</v>
      </c>
      <c r="C415" s="34">
        <v>614.52045701031989</v>
      </c>
      <c r="D415">
        <v>10.293162512170021</v>
      </c>
      <c r="E415">
        <v>0.99839984858870501</v>
      </c>
      <c r="F415">
        <v>2.272975829580242</v>
      </c>
      <c r="G415" s="39">
        <v>0.33281920830371647</v>
      </c>
      <c r="H415" s="34">
        <v>6260.7028881371816</v>
      </c>
      <c r="I415" s="39">
        <v>3.3885634708467789</v>
      </c>
    </row>
    <row r="416" spans="2:9">
      <c r="B416" s="37">
        <v>413</v>
      </c>
      <c r="C416" s="34">
        <v>634.77602796125393</v>
      </c>
      <c r="D416">
        <v>8.4260760654254412</v>
      </c>
      <c r="E416">
        <v>0.95346973318576811</v>
      </c>
      <c r="F416">
        <v>2.4003599020367861</v>
      </c>
      <c r="G416" s="39">
        <v>0.36356778824201236</v>
      </c>
      <c r="H416" s="34">
        <v>3961.3134848274617</v>
      </c>
      <c r="I416" s="39">
        <v>3.2115258182820399</v>
      </c>
    </row>
    <row r="417" spans="2:9">
      <c r="B417" s="37">
        <v>414</v>
      </c>
      <c r="C417" s="34">
        <v>700.43291923554659</v>
      </c>
      <c r="D417">
        <v>9.7359864241868905</v>
      </c>
      <c r="E417">
        <v>1.008041776587963</v>
      </c>
      <c r="F417">
        <v>2.5334580346561864</v>
      </c>
      <c r="G417" s="39">
        <v>0.33000606685047218</v>
      </c>
      <c r="H417" s="34">
        <v>7188.3350385390613</v>
      </c>
      <c r="I417" s="39">
        <v>3.5102477836075483</v>
      </c>
    </row>
    <row r="418" spans="2:9">
      <c r="B418" s="37">
        <v>415</v>
      </c>
      <c r="C418" s="34">
        <v>744.69154416903575</v>
      </c>
      <c r="D418">
        <v>8.6581523184165512</v>
      </c>
      <c r="E418">
        <v>0.95651639395475385</v>
      </c>
      <c r="F418">
        <v>2.5608698927492508</v>
      </c>
      <c r="G418" s="39">
        <v>0.34029063327329373</v>
      </c>
      <c r="H418" s="34">
        <v>4836.35033914015</v>
      </c>
      <c r="I418" s="39">
        <v>3.1898149913510636</v>
      </c>
    </row>
    <row r="419" spans="2:9">
      <c r="B419" s="37">
        <v>416</v>
      </c>
      <c r="C419" s="34">
        <v>569.78102845679109</v>
      </c>
      <c r="D419">
        <v>8.0580063152080754</v>
      </c>
      <c r="E419">
        <v>0.95817917629182336</v>
      </c>
      <c r="F419">
        <v>2.3788766073757817</v>
      </c>
      <c r="G419" s="39">
        <v>0.33943403801833405</v>
      </c>
      <c r="H419" s="34">
        <v>3521.1912208007884</v>
      </c>
      <c r="I419" s="39">
        <v>2.8557082096464752</v>
      </c>
    </row>
    <row r="420" spans="2:9">
      <c r="B420" s="37">
        <v>417</v>
      </c>
      <c r="C420" s="34">
        <v>729.39913360741912</v>
      </c>
      <c r="D420">
        <v>11.202467055926448</v>
      </c>
      <c r="E420">
        <v>0.95783055161118502</v>
      </c>
      <c r="F420">
        <v>2.3182707390980419</v>
      </c>
      <c r="G420" s="39">
        <v>0.31202729443638777</v>
      </c>
      <c r="H420" s="34">
        <v>6187.9850171043272</v>
      </c>
      <c r="I420" s="39">
        <v>3.1283926760689549</v>
      </c>
    </row>
    <row r="421" spans="2:9">
      <c r="B421" s="37">
        <v>418</v>
      </c>
      <c r="C421" s="34">
        <v>792.41553825696383</v>
      </c>
      <c r="D421">
        <v>8.1529568345347485</v>
      </c>
      <c r="E421">
        <v>0.98869308598220351</v>
      </c>
      <c r="F421">
        <v>2.3956106089568769</v>
      </c>
      <c r="G421" s="39">
        <v>0.29805656312356027</v>
      </c>
      <c r="H421" s="34">
        <v>5990.8702500904101</v>
      </c>
      <c r="I421" s="39">
        <v>2.9441045888974431</v>
      </c>
    </row>
    <row r="422" spans="2:9">
      <c r="B422" s="37">
        <v>419</v>
      </c>
      <c r="C422" s="34">
        <v>734.07158879747101</v>
      </c>
      <c r="D422">
        <v>9.5104338474956958</v>
      </c>
      <c r="E422">
        <v>0.96331915609180929</v>
      </c>
      <c r="F422">
        <v>2.3324399461218044</v>
      </c>
      <c r="G422" s="39">
        <v>0.30561954244779349</v>
      </c>
      <c r="H422" s="34">
        <v>5480.5108413981752</v>
      </c>
      <c r="I422" s="39">
        <v>2.9446564629591712</v>
      </c>
    </row>
    <row r="423" spans="2:9">
      <c r="B423" s="37">
        <v>420</v>
      </c>
      <c r="C423" s="34">
        <v>583.70503018211809</v>
      </c>
      <c r="D423">
        <v>8.0771884031410011</v>
      </c>
      <c r="E423">
        <v>1.007127191774249</v>
      </c>
      <c r="F423">
        <v>2.2962967338891147</v>
      </c>
      <c r="G423" s="39">
        <v>0.35898287167061688</v>
      </c>
      <c r="H423" s="34">
        <v>4933.6557177056129</v>
      </c>
      <c r="I423" s="39">
        <v>3.4240731561000355</v>
      </c>
    </row>
    <row r="424" spans="2:9">
      <c r="B424" s="37">
        <v>421</v>
      </c>
      <c r="C424" s="34">
        <v>740.41422207532605</v>
      </c>
      <c r="D424">
        <v>9.9242327472324554</v>
      </c>
      <c r="E424">
        <v>0.96409016768455502</v>
      </c>
      <c r="F424">
        <v>2.3423851652676499</v>
      </c>
      <c r="G424" s="39">
        <v>0.34973070419050079</v>
      </c>
      <c r="H424" s="34">
        <v>5796.0128012384776</v>
      </c>
      <c r="I424" s="39">
        <v>3.5094045836624641</v>
      </c>
    </row>
    <row r="425" spans="2:9">
      <c r="B425" s="37">
        <v>422</v>
      </c>
      <c r="C425" s="34">
        <v>687.07842297754507</v>
      </c>
      <c r="D425">
        <v>8.3898187681896133</v>
      </c>
      <c r="E425">
        <v>0.96657950577199458</v>
      </c>
      <c r="F425">
        <v>2.1712782133719264</v>
      </c>
      <c r="G425" s="39">
        <v>0.35339933738138435</v>
      </c>
      <c r="H425" s="34">
        <v>4633.87950598926</v>
      </c>
      <c r="I425" s="39">
        <v>3.2855486285317466</v>
      </c>
    </row>
    <row r="426" spans="2:9">
      <c r="B426" s="37">
        <v>423</v>
      </c>
      <c r="C426" s="34">
        <v>696.44262646143272</v>
      </c>
      <c r="D426">
        <v>8.3452301359679275</v>
      </c>
      <c r="E426">
        <v>0.96843687123417854</v>
      </c>
      <c r="F426">
        <v>2.298654101411203</v>
      </c>
      <c r="G426" s="39">
        <v>0.27021150138313144</v>
      </c>
      <c r="H426" s="34">
        <v>4727.0838521908663</v>
      </c>
      <c r="I426" s="39">
        <v>2.4965415848837909</v>
      </c>
    </row>
    <row r="427" spans="2:9">
      <c r="B427" s="37">
        <v>424</v>
      </c>
      <c r="C427" s="34">
        <v>656.24679070800823</v>
      </c>
      <c r="D427">
        <v>8.3634343999771144</v>
      </c>
      <c r="E427">
        <v>0.97050066918313505</v>
      </c>
      <c r="F427">
        <v>2.3970932478853926</v>
      </c>
      <c r="G427" s="39">
        <v>0.32748753064809266</v>
      </c>
      <c r="H427" s="34">
        <v>4532.6298057784279</v>
      </c>
      <c r="I427" s="39">
        <v>2.9894225368480649</v>
      </c>
    </row>
    <row r="428" spans="2:9">
      <c r="B428" s="37">
        <v>425</v>
      </c>
      <c r="C428" s="34">
        <v>790.34353768170035</v>
      </c>
      <c r="D428">
        <v>8.5889221858786993</v>
      </c>
      <c r="E428">
        <v>0.98120170326948164</v>
      </c>
      <c r="F428">
        <v>2.2455359959684817</v>
      </c>
      <c r="G428" s="39">
        <v>0.31548647902978549</v>
      </c>
      <c r="H428" s="34">
        <v>5987.9831756027033</v>
      </c>
      <c r="I428" s="39">
        <v>3.1355295288816989</v>
      </c>
    </row>
    <row r="429" spans="2:9">
      <c r="B429" s="37">
        <v>426</v>
      </c>
      <c r="C429" s="34">
        <v>626.43249382634076</v>
      </c>
      <c r="D429">
        <v>10.603731104347682</v>
      </c>
      <c r="E429">
        <v>0.98737798291444778</v>
      </c>
      <c r="F429">
        <v>2.4026517101486857</v>
      </c>
      <c r="G429" s="39">
        <v>0.30123321800635711</v>
      </c>
      <c r="H429" s="34">
        <v>6123.9380431111667</v>
      </c>
      <c r="I429" s="39">
        <v>2.9979564225577215</v>
      </c>
    </row>
    <row r="430" spans="2:9">
      <c r="B430" s="37">
        <v>427</v>
      </c>
      <c r="C430" s="34">
        <v>838.4130051057723</v>
      </c>
      <c r="D430">
        <v>8.6322169155256141</v>
      </c>
      <c r="E430">
        <v>0.99129094066381451</v>
      </c>
      <c r="F430">
        <v>2.2124833519411147</v>
      </c>
      <c r="G430" s="39">
        <v>0.31594901053494012</v>
      </c>
      <c r="H430" s="34">
        <v>6825.2691483665803</v>
      </c>
      <c r="I430" s="39">
        <v>3.27338300887273</v>
      </c>
    </row>
    <row r="431" spans="2:9">
      <c r="B431" s="37">
        <v>428</v>
      </c>
      <c r="C431" s="34">
        <v>794.96189102826963</v>
      </c>
      <c r="D431">
        <v>10.804287052228537</v>
      </c>
      <c r="E431">
        <v>0.99343330009877684</v>
      </c>
      <c r="F431">
        <v>2.3612836630323755</v>
      </c>
      <c r="G431" s="39">
        <v>0.28781269947346177</v>
      </c>
      <c r="H431" s="34">
        <v>8220.4713530133449</v>
      </c>
      <c r="I431" s="39">
        <v>3.1073006153084286</v>
      </c>
    </row>
    <row r="432" spans="2:9">
      <c r="B432" s="37">
        <v>429</v>
      </c>
      <c r="C432" s="34">
        <v>642.60150267530219</v>
      </c>
      <c r="D432">
        <v>11.140457229566641</v>
      </c>
      <c r="E432">
        <v>0.97147455605089661</v>
      </c>
      <c r="F432">
        <v>1.9427778689035495</v>
      </c>
      <c r="G432" s="39">
        <v>0.33634035723672639</v>
      </c>
      <c r="H432" s="34">
        <v>5953.1519504803591</v>
      </c>
      <c r="I432" s="39">
        <v>3.374933666239595</v>
      </c>
    </row>
    <row r="433" spans="2:9">
      <c r="B433" s="37">
        <v>430</v>
      </c>
      <c r="C433" s="34">
        <v>770.23781333485658</v>
      </c>
      <c r="D433">
        <v>9.4432443816072436</v>
      </c>
      <c r="E433">
        <v>0.99667831384718419</v>
      </c>
      <c r="F433">
        <v>2.1953131398441306</v>
      </c>
      <c r="G433" s="39">
        <v>0.33400210926191448</v>
      </c>
      <c r="H433" s="34">
        <v>7114.7165557979661</v>
      </c>
      <c r="I433" s="39">
        <v>3.5517962247768713</v>
      </c>
    </row>
    <row r="434" spans="2:9">
      <c r="B434" s="37">
        <v>431</v>
      </c>
      <c r="C434" s="34">
        <v>620.90856904945861</v>
      </c>
      <c r="D434">
        <v>9.0588504771863771</v>
      </c>
      <c r="E434">
        <v>0.99268609504222871</v>
      </c>
      <c r="F434">
        <v>2.3165703284657679</v>
      </c>
      <c r="G434" s="39">
        <v>0.28646158069462591</v>
      </c>
      <c r="H434" s="34">
        <v>5366.2735336950382</v>
      </c>
      <c r="I434" s="39">
        <v>2.7353460265327194</v>
      </c>
    </row>
    <row r="435" spans="2:9">
      <c r="B435" s="37">
        <v>432</v>
      </c>
      <c r="C435" s="34">
        <v>611.60285677107618</v>
      </c>
      <c r="D435">
        <v>10.5719860617252</v>
      </c>
      <c r="E435">
        <v>0.98435821110785005</v>
      </c>
      <c r="F435">
        <v>2.2317227775717345</v>
      </c>
      <c r="G435" s="39">
        <v>0.34906026152485969</v>
      </c>
      <c r="H435" s="34">
        <v>5848.4491661748425</v>
      </c>
      <c r="I435" s="39">
        <v>3.5119920256543811</v>
      </c>
    </row>
    <row r="436" spans="2:9">
      <c r="B436" s="37">
        <v>433</v>
      </c>
      <c r="C436" s="34">
        <v>689.08783153727541</v>
      </c>
      <c r="D436">
        <v>8.2509906985868113</v>
      </c>
      <c r="E436">
        <v>1.0078363642889261</v>
      </c>
      <c r="F436">
        <v>2.2870022462296355</v>
      </c>
      <c r="G436" s="39">
        <v>0.36926206547928681</v>
      </c>
      <c r="H436" s="34">
        <v>5984.4250471736232</v>
      </c>
      <c r="I436" s="39">
        <v>3.8090195984301345</v>
      </c>
    </row>
    <row r="437" spans="2:9">
      <c r="B437" s="37">
        <v>434</v>
      </c>
      <c r="C437" s="34">
        <v>822.05063685175105</v>
      </c>
      <c r="D437">
        <v>9.2236716840901707</v>
      </c>
      <c r="E437">
        <v>0.96285376287579538</v>
      </c>
      <c r="F437">
        <v>2.176698839202575</v>
      </c>
      <c r="G437" s="39">
        <v>0.36053921802606537</v>
      </c>
      <c r="H437" s="34">
        <v>5909.1483417156023</v>
      </c>
      <c r="I437" s="39">
        <v>3.6737613475587603</v>
      </c>
    </row>
    <row r="438" spans="2:9">
      <c r="B438" s="37">
        <v>435</v>
      </c>
      <c r="C438" s="34">
        <v>858.31310725618641</v>
      </c>
      <c r="D438">
        <v>10.288186691702206</v>
      </c>
      <c r="E438">
        <v>0.96289775973975655</v>
      </c>
      <c r="F438">
        <v>2.0951248058095744</v>
      </c>
      <c r="G438" s="39">
        <v>0.37576043907365198</v>
      </c>
      <c r="H438" s="34">
        <v>6872.8956772590363</v>
      </c>
      <c r="I438" s="39">
        <v>4.1079412652797451</v>
      </c>
    </row>
    <row r="439" spans="2:9">
      <c r="B439" s="37">
        <v>436</v>
      </c>
      <c r="C439" s="34">
        <v>759.67641321156827</v>
      </c>
      <c r="D439">
        <v>9.1133062272714938</v>
      </c>
      <c r="E439">
        <v>1.0024651159071922</v>
      </c>
      <c r="F439">
        <v>2.2335912527710047</v>
      </c>
      <c r="G439" s="39">
        <v>0.3776892164413716</v>
      </c>
      <c r="H439" s="34">
        <v>7037.2939123295555</v>
      </c>
      <c r="I439" s="39">
        <v>4.1749501194507435</v>
      </c>
    </row>
    <row r="440" spans="2:9">
      <c r="B440" s="37">
        <v>437</v>
      </c>
      <c r="C440" s="34">
        <v>681.22393386459862</v>
      </c>
      <c r="D440">
        <v>9.9753450539661479</v>
      </c>
      <c r="E440">
        <v>1.0168978486335278</v>
      </c>
      <c r="F440">
        <v>2.3430824406097503</v>
      </c>
      <c r="G440" s="39">
        <v>0.30242898807391638</v>
      </c>
      <c r="H440" s="34">
        <v>7587.4235619157462</v>
      </c>
      <c r="I440" s="39">
        <v>3.2126486045611582</v>
      </c>
    </row>
    <row r="441" spans="2:9">
      <c r="B441" s="37">
        <v>438</v>
      </c>
      <c r="C441" s="34">
        <v>735.06967616975339</v>
      </c>
      <c r="D441">
        <v>10.381457872901878</v>
      </c>
      <c r="E441">
        <v>0.97310118483603003</v>
      </c>
      <c r="F441">
        <v>2.0791445203325174</v>
      </c>
      <c r="G441" s="39">
        <v>0.30716844209267186</v>
      </c>
      <c r="H441" s="34">
        <v>6389.7815707375858</v>
      </c>
      <c r="I441" s="39">
        <v>3.1037669806352821</v>
      </c>
    </row>
    <row r="442" spans="2:9">
      <c r="B442" s="37">
        <v>439</v>
      </c>
      <c r="C442" s="34">
        <v>668.59910992153254</v>
      </c>
      <c r="D442">
        <v>8.6451589069107815</v>
      </c>
      <c r="E442">
        <v>0.98889404527544977</v>
      </c>
      <c r="F442">
        <v>2.202575353786544</v>
      </c>
      <c r="G442" s="39">
        <v>0.28026589287051962</v>
      </c>
      <c r="H442" s="34">
        <v>5377.2795044443528</v>
      </c>
      <c r="I442" s="39">
        <v>2.6779952736287611</v>
      </c>
    </row>
    <row r="443" spans="2:9">
      <c r="B443" s="37">
        <v>440</v>
      </c>
      <c r="C443" s="34">
        <v>705.1857914196404</v>
      </c>
      <c r="D443">
        <v>8.3776526137724296</v>
      </c>
      <c r="E443">
        <v>0.99916782277882099</v>
      </c>
      <c r="F443">
        <v>2.2078806847412626</v>
      </c>
      <c r="G443" s="39">
        <v>0.33221682039675388</v>
      </c>
      <c r="H443" s="34">
        <v>5875.6458065238066</v>
      </c>
      <c r="I443" s="39">
        <v>3.310533123399876</v>
      </c>
    </row>
    <row r="444" spans="2:9">
      <c r="B444" s="37">
        <v>441</v>
      </c>
      <c r="C444" s="34">
        <v>627.03793752786942</v>
      </c>
      <c r="D444">
        <v>8.4703363432657337</v>
      </c>
      <c r="E444">
        <v>0.95481311667382718</v>
      </c>
      <c r="F444">
        <v>2.1115756796713923</v>
      </c>
      <c r="G444" s="39">
        <v>0.33068497155560034</v>
      </c>
      <c r="H444" s="34">
        <v>3970.0272164832518</v>
      </c>
      <c r="I444" s="39">
        <v>2.8919951956377874</v>
      </c>
    </row>
    <row r="445" spans="2:9">
      <c r="B445" s="37">
        <v>442</v>
      </c>
      <c r="C445" s="34">
        <v>696.88825686189841</v>
      </c>
      <c r="D445">
        <v>9.4224378058484426</v>
      </c>
      <c r="E445">
        <v>1.0023021468150615</v>
      </c>
      <c r="F445">
        <v>2.405214291686478</v>
      </c>
      <c r="G445" s="39">
        <v>0.2670912437833341</v>
      </c>
      <c r="H445" s="34">
        <v>6666.0997008359273</v>
      </c>
      <c r="I445" s="39">
        <v>2.7078308313760258</v>
      </c>
    </row>
    <row r="446" spans="2:9">
      <c r="B446" s="37">
        <v>443</v>
      </c>
      <c r="C446" s="34">
        <v>787.0932911434254</v>
      </c>
      <c r="D446">
        <v>10.789401099230819</v>
      </c>
      <c r="E446">
        <v>0.96768635627210142</v>
      </c>
      <c r="F446">
        <v>2.4997906429028482</v>
      </c>
      <c r="G446" s="39">
        <v>0.31494192774696628</v>
      </c>
      <c r="H446" s="34">
        <v>6846.0866224101037</v>
      </c>
      <c r="I446" s="39">
        <v>3.2641628952190853</v>
      </c>
    </row>
    <row r="447" spans="2:9">
      <c r="B447" s="37">
        <v>444</v>
      </c>
      <c r="C447" s="34">
        <v>766.78298457015671</v>
      </c>
      <c r="D447">
        <v>8.800571431159268</v>
      </c>
      <c r="E447">
        <v>1.002591565939188</v>
      </c>
      <c r="F447">
        <v>2.1692518179572229</v>
      </c>
      <c r="G447" s="39">
        <v>0.34681762814981587</v>
      </c>
      <c r="H447" s="34">
        <v>6865.2942845649113</v>
      </c>
      <c r="I447" s="39">
        <v>3.6829291542526423</v>
      </c>
    </row>
    <row r="448" spans="2:9">
      <c r="B448" s="37">
        <v>445</v>
      </c>
      <c r="C448" s="34">
        <v>811.26584095014732</v>
      </c>
      <c r="D448">
        <v>8.1912889575978802</v>
      </c>
      <c r="E448">
        <v>0.9561577592861652</v>
      </c>
      <c r="F448">
        <v>2.0857559128592884</v>
      </c>
      <c r="G448" s="39">
        <v>0.32001903201128734</v>
      </c>
      <c r="H448" s="34">
        <v>4954.1734052779602</v>
      </c>
      <c r="I448" s="39">
        <v>2.9998584626685729</v>
      </c>
    </row>
    <row r="449" spans="2:9">
      <c r="B449" s="37">
        <v>446</v>
      </c>
      <c r="C449" s="34">
        <v>549.46939648454611</v>
      </c>
      <c r="D449">
        <v>8.8600788999329083</v>
      </c>
      <c r="E449">
        <v>0.96014831079661844</v>
      </c>
      <c r="F449">
        <v>2.3272166541370911</v>
      </c>
      <c r="G449" s="39">
        <v>0.29461799366228864</v>
      </c>
      <c r="H449" s="34">
        <v>3786.0794295990695</v>
      </c>
      <c r="I449" s="39">
        <v>2.5399529360243021</v>
      </c>
    </row>
    <row r="450" spans="2:9">
      <c r="B450" s="37">
        <v>447</v>
      </c>
      <c r="C450" s="34">
        <v>656.47757665423683</v>
      </c>
      <c r="D450">
        <v>10.961912464792615</v>
      </c>
      <c r="E450">
        <v>0.9597807037723064</v>
      </c>
      <c r="F450">
        <v>2.3058531946220184</v>
      </c>
      <c r="G450" s="39">
        <v>0.39145420793005153</v>
      </c>
      <c r="H450" s="34">
        <v>5543.6987803637958</v>
      </c>
      <c r="I450" s="39">
        <v>4.0060288695022139</v>
      </c>
    </row>
    <row r="451" spans="2:9">
      <c r="B451" s="37">
        <v>448</v>
      </c>
      <c r="C451" s="34">
        <v>714.35645967333608</v>
      </c>
      <c r="D451">
        <v>9.405126565949228</v>
      </c>
      <c r="E451">
        <v>0.95633800657331935</v>
      </c>
      <c r="F451">
        <v>2.022562791364908</v>
      </c>
      <c r="G451" s="39">
        <v>0.29926637107073689</v>
      </c>
      <c r="H451" s="34">
        <v>5042.8030124898969</v>
      </c>
      <c r="I451" s="39">
        <v>2.8084469529799381</v>
      </c>
    </row>
    <row r="452" spans="2:9">
      <c r="B452" s="37">
        <v>449</v>
      </c>
      <c r="C452" s="34">
        <v>788.13885191676025</v>
      </c>
      <c r="D452">
        <v>8.1216573692603156</v>
      </c>
      <c r="E452">
        <v>1.0003641604864597</v>
      </c>
      <c r="F452">
        <v>2.1744757313082053</v>
      </c>
      <c r="G452" s="39">
        <v>0.30329863658265188</v>
      </c>
      <c r="H452" s="34">
        <v>6416.5595476987246</v>
      </c>
      <c r="I452" s="39">
        <v>3.0636770939276192</v>
      </c>
    </row>
    <row r="453" spans="2:9">
      <c r="B453" s="37">
        <v>450</v>
      </c>
      <c r="C453" s="34">
        <v>676.70339374283992</v>
      </c>
      <c r="D453">
        <v>8.0313382045184714</v>
      </c>
      <c r="E453">
        <v>0.990184464700818</v>
      </c>
      <c r="F453">
        <v>2.4319466459139125</v>
      </c>
      <c r="G453" s="39">
        <v>0.29985549924126675</v>
      </c>
      <c r="H453" s="34">
        <v>5098.0535649042577</v>
      </c>
      <c r="I453" s="39">
        <v>2.8233719631919167</v>
      </c>
    </row>
    <row r="454" spans="2:9">
      <c r="B454" s="37">
        <v>451</v>
      </c>
      <c r="C454" s="34">
        <v>714.97202449398014</v>
      </c>
      <c r="D454">
        <v>8.7364478462193738</v>
      </c>
      <c r="E454">
        <v>0.98248856603801249</v>
      </c>
      <c r="F454">
        <v>2.4984528465128073</v>
      </c>
      <c r="G454" s="39">
        <v>0.3276048360518361</v>
      </c>
      <c r="H454" s="34">
        <v>5567.2566599255606</v>
      </c>
      <c r="I454" s="39">
        <v>3.1989674413830027</v>
      </c>
    </row>
    <row r="455" spans="2:9">
      <c r="B455" s="37">
        <v>452</v>
      </c>
      <c r="C455" s="34">
        <v>759.3435097073309</v>
      </c>
      <c r="D455">
        <v>8.7211285039686253</v>
      </c>
      <c r="E455">
        <v>0.96377295485436909</v>
      </c>
      <c r="F455">
        <v>2.1461635856298127</v>
      </c>
      <c r="G455" s="39">
        <v>0.33989424185432998</v>
      </c>
      <c r="H455" s="34">
        <v>5207.8828131367927</v>
      </c>
      <c r="I455" s="39">
        <v>3.2666608784763693</v>
      </c>
    </row>
    <row r="456" spans="2:9">
      <c r="B456" s="37">
        <v>453</v>
      </c>
      <c r="C456" s="34">
        <v>675.0773758538154</v>
      </c>
      <c r="D456">
        <v>8.919252003172387</v>
      </c>
      <c r="E456">
        <v>1.0107783101361989</v>
      </c>
      <c r="F456">
        <v>2.4808351749271251</v>
      </c>
      <c r="G456" s="39">
        <v>0.32692722373093847</v>
      </c>
      <c r="H456" s="34">
        <v>6459.1837313300512</v>
      </c>
      <c r="I456" s="39">
        <v>3.3501478235769477</v>
      </c>
    </row>
    <row r="457" spans="2:9">
      <c r="B457" s="37">
        <v>454</v>
      </c>
      <c r="C457" s="34">
        <v>624.94037854235762</v>
      </c>
      <c r="D457">
        <v>9.1071069368337003</v>
      </c>
      <c r="E457">
        <v>0.97827577184081072</v>
      </c>
      <c r="F457">
        <v>2.213933588193254</v>
      </c>
      <c r="G457" s="39">
        <v>0.35246842870971351</v>
      </c>
      <c r="H457" s="34">
        <v>4948.5912962023967</v>
      </c>
      <c r="I457" s="39">
        <v>3.3520108280790222</v>
      </c>
    </row>
    <row r="458" spans="2:9">
      <c r="B458" s="37">
        <v>455</v>
      </c>
      <c r="C458" s="34">
        <v>650.96998286153473</v>
      </c>
      <c r="D458">
        <v>8.685265253396004</v>
      </c>
      <c r="E458">
        <v>0.96381338690042495</v>
      </c>
      <c r="F458">
        <v>2.4788008556589345</v>
      </c>
      <c r="G458" s="39">
        <v>0.32190142398738569</v>
      </c>
      <c r="H458" s="34">
        <v>4472.2987597390975</v>
      </c>
      <c r="I458" s="39">
        <v>2.9214718382710139</v>
      </c>
    </row>
    <row r="459" spans="2:9">
      <c r="B459" s="37">
        <v>456</v>
      </c>
      <c r="C459" s="34">
        <v>771.97581331957974</v>
      </c>
      <c r="D459">
        <v>9.4008201501866111</v>
      </c>
      <c r="E459">
        <v>0.98694656126618385</v>
      </c>
      <c r="F459">
        <v>2.2832019809585278</v>
      </c>
      <c r="G459" s="39">
        <v>0.32098446817830695</v>
      </c>
      <c r="H459" s="34">
        <v>6653.9001578240914</v>
      </c>
      <c r="I459" s="39">
        <v>3.308718548620563</v>
      </c>
    </row>
    <row r="460" spans="2:9">
      <c r="B460" s="37">
        <v>457</v>
      </c>
      <c r="C460" s="34">
        <v>545.74174993160761</v>
      </c>
      <c r="D460">
        <v>8.3583530009151197</v>
      </c>
      <c r="E460">
        <v>1.0052216421693563</v>
      </c>
      <c r="F460">
        <v>2.1759786572386983</v>
      </c>
      <c r="G460" s="39">
        <v>0.29750393851415335</v>
      </c>
      <c r="H460" s="34">
        <v>4714.107215428472</v>
      </c>
      <c r="I460" s="39">
        <v>2.7360021227891793</v>
      </c>
    </row>
    <row r="461" spans="2:9">
      <c r="B461" s="37">
        <v>458</v>
      </c>
      <c r="C461" s="34">
        <v>618.49553609238626</v>
      </c>
      <c r="D461">
        <v>10.426109856959005</v>
      </c>
      <c r="E461">
        <v>0.9540342010116577</v>
      </c>
      <c r="F461">
        <v>2.3743648801699191</v>
      </c>
      <c r="G461" s="39">
        <v>0.29853350196275702</v>
      </c>
      <c r="H461" s="34">
        <v>4799.0232116006746</v>
      </c>
      <c r="I461" s="39">
        <v>2.7602206113571834</v>
      </c>
    </row>
    <row r="462" spans="2:9">
      <c r="B462" s="37">
        <v>459</v>
      </c>
      <c r="C462" s="34">
        <v>695.11005181599717</v>
      </c>
      <c r="D462">
        <v>10.783962227243377</v>
      </c>
      <c r="E462">
        <v>0.96940032498598094</v>
      </c>
      <c r="F462">
        <v>2.3465066927674432</v>
      </c>
      <c r="G462" s="39">
        <v>0.31341316283977638</v>
      </c>
      <c r="H462" s="34">
        <v>6135.7267614712036</v>
      </c>
      <c r="I462" s="39">
        <v>3.1359335534114612</v>
      </c>
    </row>
    <row r="463" spans="2:9">
      <c r="B463" s="37">
        <v>460</v>
      </c>
      <c r="C463" s="34">
        <v>771.49304959432538</v>
      </c>
      <c r="D463">
        <v>11.247650019496204</v>
      </c>
      <c r="E463">
        <v>1.0011134554105998</v>
      </c>
      <c r="F463">
        <v>2.2661803056484184</v>
      </c>
      <c r="G463" s="39">
        <v>0.29505626754411157</v>
      </c>
      <c r="H463" s="34">
        <v>8741.9582436795081</v>
      </c>
      <c r="I463" s="39">
        <v>3.2557941914419222</v>
      </c>
    </row>
    <row r="464" spans="2:9">
      <c r="B464" s="37">
        <v>461</v>
      </c>
      <c r="C464" s="34">
        <v>714.81356730464529</v>
      </c>
      <c r="D464">
        <v>8.3686814069217483</v>
      </c>
      <c r="E464">
        <v>0.9690021516287326</v>
      </c>
      <c r="F464">
        <v>2.2517528466102368</v>
      </c>
      <c r="G464" s="39">
        <v>0.32011461163648092</v>
      </c>
      <c r="H464" s="34">
        <v>4879.50746100586</v>
      </c>
      <c r="I464" s="39">
        <v>2.9862903729076349</v>
      </c>
    </row>
    <row r="465" spans="2:9">
      <c r="B465" s="37">
        <v>462</v>
      </c>
      <c r="C465" s="34">
        <v>707.28766348932902</v>
      </c>
      <c r="D465">
        <v>8.6479321928848165</v>
      </c>
      <c r="E465">
        <v>1.011809215131402</v>
      </c>
      <c r="F465">
        <v>2.2281222164353878</v>
      </c>
      <c r="G465" s="39">
        <v>0.26349099727962605</v>
      </c>
      <c r="H465" s="34">
        <v>6609.3667621402647</v>
      </c>
      <c r="I465" s="39">
        <v>2.6657042036732288</v>
      </c>
    </row>
    <row r="466" spans="2:9">
      <c r="B466" s="37">
        <v>463</v>
      </c>
      <c r="C466" s="34">
        <v>534.07798771959563</v>
      </c>
      <c r="D466">
        <v>8.2146651132131243</v>
      </c>
      <c r="E466">
        <v>0.99593991449534891</v>
      </c>
      <c r="F466">
        <v>2.5159712312510716</v>
      </c>
      <c r="G466" s="39">
        <v>0.33685174078036201</v>
      </c>
      <c r="H466" s="34">
        <v>4276.8127264453433</v>
      </c>
      <c r="I466" s="39">
        <v>3.0247363022707194</v>
      </c>
    </row>
    <row r="467" spans="2:9">
      <c r="B467" s="37">
        <v>464</v>
      </c>
      <c r="C467" s="34">
        <v>703.92193792716375</v>
      </c>
      <c r="D467">
        <v>9.5894564755564566</v>
      </c>
      <c r="E467">
        <v>1.0035475156348943</v>
      </c>
      <c r="F467">
        <v>2.4563123051535594</v>
      </c>
      <c r="G467" s="39">
        <v>0.27103317465626592</v>
      </c>
      <c r="H467" s="34">
        <v>6909.0785514017443</v>
      </c>
      <c r="I467" s="39">
        <v>2.7747291107613208</v>
      </c>
    </row>
    <row r="468" spans="2:9">
      <c r="B468" s="37">
        <v>465</v>
      </c>
      <c r="C468" s="34">
        <v>527.64698265540233</v>
      </c>
      <c r="D468">
        <v>8.0800951066229594</v>
      </c>
      <c r="E468">
        <v>1.0040956104558707</v>
      </c>
      <c r="F468">
        <v>2.3887249613894723</v>
      </c>
      <c r="G468" s="39">
        <v>0.32987773509111179</v>
      </c>
      <c r="H468" s="34">
        <v>4374.3103269103158</v>
      </c>
      <c r="I468" s="39">
        <v>2.9782757232967847</v>
      </c>
    </row>
    <row r="469" spans="2:9">
      <c r="B469" s="37">
        <v>466</v>
      </c>
      <c r="C469" s="34">
        <v>572.17151593690699</v>
      </c>
      <c r="D469">
        <v>10.308401881137888</v>
      </c>
      <c r="E469">
        <v>0.97716072482049465</v>
      </c>
      <c r="F469">
        <v>2.3039303985179815</v>
      </c>
      <c r="G469" s="39">
        <v>0.33194229952799542</v>
      </c>
      <c r="H469" s="34">
        <v>5101.9673479477397</v>
      </c>
      <c r="I469" s="39">
        <v>3.1558351883642279</v>
      </c>
    </row>
    <row r="470" spans="2:9">
      <c r="B470" s="37">
        <v>467</v>
      </c>
      <c r="C470" s="34">
        <v>739.93504942506183</v>
      </c>
      <c r="D470">
        <v>11.55043804078683</v>
      </c>
      <c r="E470">
        <v>0.95377724124193186</v>
      </c>
      <c r="F470">
        <v>2.37119659855487</v>
      </c>
      <c r="G470" s="39">
        <v>0.32922843281635672</v>
      </c>
      <c r="H470" s="34">
        <v>6297.5266030416133</v>
      </c>
      <c r="I470" s="39">
        <v>3.3507021245484485</v>
      </c>
    </row>
    <row r="471" spans="2:9">
      <c r="B471" s="37">
        <v>468</v>
      </c>
      <c r="C471" s="34">
        <v>751.88106864773863</v>
      </c>
      <c r="D471">
        <v>8.2403866838378708</v>
      </c>
      <c r="E471">
        <v>0.96545474938809872</v>
      </c>
      <c r="F471">
        <v>1.9290998605320069</v>
      </c>
      <c r="G471" s="39">
        <v>0.35324006625519955</v>
      </c>
      <c r="H471" s="34">
        <v>4928.7801697613058</v>
      </c>
      <c r="I471" s="39">
        <v>3.3561397664797159</v>
      </c>
    </row>
    <row r="472" spans="2:9">
      <c r="B472" s="37">
        <v>469</v>
      </c>
      <c r="C472" s="34">
        <v>644.51492600092001</v>
      </c>
      <c r="D472">
        <v>8.0765364284675201</v>
      </c>
      <c r="E472">
        <v>0.96869715297579762</v>
      </c>
      <c r="F472">
        <v>2.4316175065869055</v>
      </c>
      <c r="G472" s="39">
        <v>0.39038290313589874</v>
      </c>
      <c r="H472" s="34">
        <v>4251.294055242367</v>
      </c>
      <c r="I472" s="39">
        <v>3.5980058171710048</v>
      </c>
    </row>
    <row r="473" spans="2:9">
      <c r="B473" s="37">
        <v>470</v>
      </c>
      <c r="C473" s="34">
        <v>573.62298664131538</v>
      </c>
      <c r="D473">
        <v>10.808858231180441</v>
      </c>
      <c r="E473">
        <v>0.96366199964880939</v>
      </c>
      <c r="F473">
        <v>2.3913926700146897</v>
      </c>
      <c r="G473" s="39">
        <v>0.34173168222123673</v>
      </c>
      <c r="H473" s="34">
        <v>4922.2469057992193</v>
      </c>
      <c r="I473" s="39">
        <v>3.2248652938675195</v>
      </c>
    </row>
    <row r="474" spans="2:9">
      <c r="B474" s="37">
        <v>471</v>
      </c>
      <c r="C474" s="34">
        <v>653.84460472537444</v>
      </c>
      <c r="D474">
        <v>8.4983261140004789</v>
      </c>
      <c r="E474">
        <v>1.0161384618395568</v>
      </c>
      <c r="F474">
        <v>2.1800640439759462</v>
      </c>
      <c r="G474" s="39">
        <v>0.30914995242783611</v>
      </c>
      <c r="H474" s="34">
        <v>6169.4346116021807</v>
      </c>
      <c r="I474" s="39">
        <v>3.0927910982068099</v>
      </c>
    </row>
    <row r="475" spans="2:9">
      <c r="B475" s="37">
        <v>472</v>
      </c>
      <c r="C475" s="34">
        <v>792.19024469303417</v>
      </c>
      <c r="D475">
        <v>11.518322670360529</v>
      </c>
      <c r="E475">
        <v>1.0059457200777531</v>
      </c>
      <c r="F475">
        <v>2.4950015908600207</v>
      </c>
      <c r="G475" s="39">
        <v>0.26533507741808432</v>
      </c>
      <c r="H475" s="34">
        <v>9494.1121879798939</v>
      </c>
      <c r="I475" s="39">
        <v>2.9547981205758944</v>
      </c>
    </row>
    <row r="476" spans="2:9">
      <c r="B476" s="37">
        <v>473</v>
      </c>
      <c r="C476" s="34">
        <v>698.38183572357661</v>
      </c>
      <c r="D476">
        <v>8.50393878540857</v>
      </c>
      <c r="E476">
        <v>0.96187639458656304</v>
      </c>
      <c r="F476">
        <v>2.1051971787811348</v>
      </c>
      <c r="G476" s="39">
        <v>0.37141898616929636</v>
      </c>
      <c r="H476" s="34">
        <v>4626.8560043687303</v>
      </c>
      <c r="I476" s="39">
        <v>3.4890307314799722</v>
      </c>
    </row>
    <row r="477" spans="2:9">
      <c r="B477" s="37">
        <v>474</v>
      </c>
      <c r="C477" s="34">
        <v>530.13188364992277</v>
      </c>
      <c r="D477">
        <v>9.7778540468244088</v>
      </c>
      <c r="E477">
        <v>0.97063619902908804</v>
      </c>
      <c r="F477">
        <v>2.2498687585995976</v>
      </c>
      <c r="G477" s="39">
        <v>0.30611484834877412</v>
      </c>
      <c r="H477" s="34">
        <v>4311.5081133910944</v>
      </c>
      <c r="I477" s="39">
        <v>2.7409436963528488</v>
      </c>
    </row>
    <row r="478" spans="2:9">
      <c r="B478" s="37">
        <v>475</v>
      </c>
      <c r="C478" s="34">
        <v>840.33780939137239</v>
      </c>
      <c r="D478">
        <v>10.557756386539438</v>
      </c>
      <c r="E478">
        <v>0.99961504195153716</v>
      </c>
      <c r="F478">
        <v>2.2609953800378664</v>
      </c>
      <c r="G478" s="39">
        <v>0.31266718890432449</v>
      </c>
      <c r="H478" s="34">
        <v>8849.1131620954475</v>
      </c>
      <c r="I478" s="39">
        <v>3.506792349238196</v>
      </c>
    </row>
    <row r="479" spans="2:9">
      <c r="B479" s="37">
        <v>476</v>
      </c>
      <c r="C479" s="34">
        <v>757.2612271623633</v>
      </c>
      <c r="D479">
        <v>10.581600201408769</v>
      </c>
      <c r="E479">
        <v>1.0121202851307392</v>
      </c>
      <c r="F479">
        <v>2.4847273524488203</v>
      </c>
      <c r="G479" s="39">
        <v>0.28946538902705732</v>
      </c>
      <c r="H479" s="34">
        <v>8683.4908062841587</v>
      </c>
      <c r="I479" s="39">
        <v>3.1776001235046936</v>
      </c>
    </row>
    <row r="480" spans="2:9">
      <c r="B480" s="37">
        <v>477</v>
      </c>
      <c r="C480" s="34">
        <v>709.98527030569164</v>
      </c>
      <c r="D480">
        <v>8.3889845634297586</v>
      </c>
      <c r="E480">
        <v>0.99034414603412146</v>
      </c>
      <c r="F480">
        <v>2.3658641904370623</v>
      </c>
      <c r="G480" s="39">
        <v>0.31484029371311267</v>
      </c>
      <c r="H480" s="34">
        <v>5590.2018133393958</v>
      </c>
      <c r="I480" s="39">
        <v>3.0612259619299165</v>
      </c>
    </row>
    <row r="481" spans="2:9">
      <c r="B481" s="37">
        <v>478</v>
      </c>
      <c r="C481" s="34">
        <v>654.92098189273008</v>
      </c>
      <c r="D481">
        <v>8.4225914321843334</v>
      </c>
      <c r="E481">
        <v>1.0010660471534729</v>
      </c>
      <c r="F481">
        <v>2.1518762452695839</v>
      </c>
      <c r="G481" s="39">
        <v>0.30820454610024162</v>
      </c>
      <c r="H481" s="34">
        <v>5554.3958611578992</v>
      </c>
      <c r="I481" s="39">
        <v>2.9839689194056835</v>
      </c>
    </row>
    <row r="482" spans="2:9">
      <c r="B482" s="37">
        <v>479</v>
      </c>
      <c r="C482" s="34">
        <v>693.52660292225369</v>
      </c>
      <c r="D482">
        <v>7.8890715066873067</v>
      </c>
      <c r="E482">
        <v>0.99168157479643826</v>
      </c>
      <c r="F482">
        <v>2.3378868949350138</v>
      </c>
      <c r="G482" s="39">
        <v>0.33706132247822645</v>
      </c>
      <c r="H482" s="34">
        <v>5181.5041009784918</v>
      </c>
      <c r="I482" s="39">
        <v>3.2290576856406319</v>
      </c>
    </row>
    <row r="483" spans="2:9">
      <c r="B483" s="37">
        <v>480</v>
      </c>
      <c r="C483" s="34">
        <v>551.80248505143618</v>
      </c>
      <c r="D483">
        <v>8.4692168035106157</v>
      </c>
      <c r="E483">
        <v>0.9589537199747562</v>
      </c>
      <c r="F483">
        <v>2.0777854229904507</v>
      </c>
      <c r="G483" s="39">
        <v>0.35563731335871079</v>
      </c>
      <c r="H483" s="34">
        <v>3606.5078595044265</v>
      </c>
      <c r="I483" s="39">
        <v>3.0280672315777202</v>
      </c>
    </row>
    <row r="484" spans="2:9">
      <c r="B484" s="37">
        <v>481</v>
      </c>
      <c r="C484" s="34">
        <v>736.14058972742214</v>
      </c>
      <c r="D484">
        <v>8.5249750098502677</v>
      </c>
      <c r="E484">
        <v>0.97805231577098373</v>
      </c>
      <c r="F484">
        <v>2.0097264044527279</v>
      </c>
      <c r="G484" s="39">
        <v>0.35234078828102866</v>
      </c>
      <c r="H484" s="34">
        <v>5429.136111171063</v>
      </c>
      <c r="I484" s="39">
        <v>3.4617571445089368</v>
      </c>
    </row>
    <row r="485" spans="2:9">
      <c r="B485" s="37">
        <v>482</v>
      </c>
      <c r="C485" s="34">
        <v>861.55649433688063</v>
      </c>
      <c r="D485">
        <v>9.0617755093162451</v>
      </c>
      <c r="E485">
        <v>0.9635670807790756</v>
      </c>
      <c r="F485">
        <v>2.1931089846306802</v>
      </c>
      <c r="G485" s="39">
        <v>0.37469919879838143</v>
      </c>
      <c r="H485" s="34">
        <v>6103.178941015487</v>
      </c>
      <c r="I485" s="39">
        <v>3.9134775552525003</v>
      </c>
    </row>
    <row r="486" spans="2:9">
      <c r="B486" s="37">
        <v>483</v>
      </c>
      <c r="C486" s="34">
        <v>739.71983882197674</v>
      </c>
      <c r="D486">
        <v>8.4443985484677224</v>
      </c>
      <c r="E486">
        <v>0.97793211035370819</v>
      </c>
      <c r="F486">
        <v>2.1785841876382355</v>
      </c>
      <c r="G486" s="39">
        <v>0.36541635358336466</v>
      </c>
      <c r="H486" s="34">
        <v>5399.1044454933908</v>
      </c>
      <c r="I486" s="39">
        <v>3.6176780070053232</v>
      </c>
    </row>
    <row r="487" spans="2:9">
      <c r="B487" s="37">
        <v>484</v>
      </c>
      <c r="C487" s="34">
        <v>598.26825483857681</v>
      </c>
      <c r="D487">
        <v>8.9924044804271333</v>
      </c>
      <c r="E487">
        <v>0.98458027575314044</v>
      </c>
      <c r="F487">
        <v>2.4349568998137738</v>
      </c>
      <c r="G487" s="39">
        <v>0.35443897258230128</v>
      </c>
      <c r="H487" s="34">
        <v>4874.7553255452003</v>
      </c>
      <c r="I487" s="39">
        <v>3.3568210291580449</v>
      </c>
    </row>
    <row r="488" spans="2:9">
      <c r="B488" s="37">
        <v>485</v>
      </c>
      <c r="C488" s="34">
        <v>763.1259611328984</v>
      </c>
      <c r="D488">
        <v>10.50828495927926</v>
      </c>
      <c r="E488">
        <v>0.98427814656257628</v>
      </c>
      <c r="F488">
        <v>2.397571429496419</v>
      </c>
      <c r="G488" s="39">
        <v>0.33495241777702339</v>
      </c>
      <c r="H488" s="34">
        <v>7224.5086291272019</v>
      </c>
      <c r="I488" s="39">
        <v>3.5829591547649757</v>
      </c>
    </row>
    <row r="489" spans="2:9">
      <c r="B489" s="37">
        <v>486</v>
      </c>
      <c r="C489" s="34">
        <v>659.06412262454285</v>
      </c>
      <c r="D489">
        <v>8.6666082036980878</v>
      </c>
      <c r="E489">
        <v>0.99681528531491759</v>
      </c>
      <c r="F489">
        <v>1.9720764742649206</v>
      </c>
      <c r="G489" s="39">
        <v>0.3445184484862901</v>
      </c>
      <c r="H489" s="34">
        <v>5594.990505979169</v>
      </c>
      <c r="I489" s="39">
        <v>3.4027184973981814</v>
      </c>
    </row>
    <row r="490" spans="2:9">
      <c r="B490" s="37">
        <v>487</v>
      </c>
      <c r="C490" s="34">
        <v>694.1205207715692</v>
      </c>
      <c r="D490">
        <v>8.4631890830388485</v>
      </c>
      <c r="E490">
        <v>0.95200148259580131</v>
      </c>
      <c r="F490">
        <v>2.5122099756244487</v>
      </c>
      <c r="G490" s="39">
        <v>0.31159041640435892</v>
      </c>
      <c r="H490" s="34">
        <v>4291.2544434027222</v>
      </c>
      <c r="I490" s="39">
        <v>2.7867356978217641</v>
      </c>
    </row>
    <row r="491" spans="2:9">
      <c r="B491" s="37">
        <v>488</v>
      </c>
      <c r="C491" s="34">
        <v>571.00927209083238</v>
      </c>
      <c r="D491">
        <v>8.0258133463849894</v>
      </c>
      <c r="E491">
        <v>1.0183050154364108</v>
      </c>
      <c r="F491">
        <v>2.3370240035596823</v>
      </c>
      <c r="G491" s="39">
        <v>0.34502670617718278</v>
      </c>
      <c r="H491" s="34">
        <v>5147.4556242064082</v>
      </c>
      <c r="I491" s="39">
        <v>3.3122134448191103</v>
      </c>
    </row>
    <row r="492" spans="2:9">
      <c r="B492" s="37">
        <v>489</v>
      </c>
      <c r="C492" s="34">
        <v>694.4308914709527</v>
      </c>
      <c r="D492">
        <v>9.5679069171240663</v>
      </c>
      <c r="E492">
        <v>0.98169345152795318</v>
      </c>
      <c r="F492">
        <v>2.2603472491370602</v>
      </c>
      <c r="G492" s="39">
        <v>0.38097818473667372</v>
      </c>
      <c r="H492" s="34">
        <v>5894.2093084339704</v>
      </c>
      <c r="I492" s="39">
        <v>3.9511930868558149</v>
      </c>
    </row>
    <row r="493" spans="2:9">
      <c r="B493" s="37">
        <v>490</v>
      </c>
      <c r="C493" s="34">
        <v>703.46641612517476</v>
      </c>
      <c r="D493">
        <v>9.0240691722306554</v>
      </c>
      <c r="E493">
        <v>1.0148793085461856</v>
      </c>
      <c r="F493">
        <v>2.241863013834112</v>
      </c>
      <c r="G493" s="39">
        <v>0.36489205137815095</v>
      </c>
      <c r="H493" s="34">
        <v>6998.59395077523</v>
      </c>
      <c r="I493" s="39">
        <v>3.9696115938401717</v>
      </c>
    </row>
    <row r="494" spans="2:9">
      <c r="B494" s="37">
        <v>491</v>
      </c>
      <c r="C494" s="34">
        <v>695.77530475427602</v>
      </c>
      <c r="D494">
        <v>11.437876376504274</v>
      </c>
      <c r="E494">
        <v>0.98644345999419691</v>
      </c>
      <c r="F494">
        <v>2.2882490565426079</v>
      </c>
      <c r="G494" s="39">
        <v>0.32461398671222469</v>
      </c>
      <c r="H494" s="34">
        <v>7282.497825640914</v>
      </c>
      <c r="I494" s="39">
        <v>3.4535206078851677</v>
      </c>
    </row>
    <row r="495" spans="2:9">
      <c r="B495" s="37">
        <v>492</v>
      </c>
      <c r="C495" s="34">
        <v>706.48419364411006</v>
      </c>
      <c r="D495">
        <v>8.6344552177064315</v>
      </c>
      <c r="E495">
        <v>1.0137968671286106</v>
      </c>
      <c r="F495">
        <v>2.2125699126002121</v>
      </c>
      <c r="G495" s="39">
        <v>0.30032586320912774</v>
      </c>
      <c r="H495" s="34">
        <v>6677.9948383360943</v>
      </c>
      <c r="I495" s="39">
        <v>3.0668031364975366</v>
      </c>
    </row>
    <row r="496" spans="2:9">
      <c r="B496" s="37">
        <v>493</v>
      </c>
      <c r="C496" s="34">
        <v>765.00899915313255</v>
      </c>
      <c r="D496">
        <v>8.2727679395936597</v>
      </c>
      <c r="E496">
        <v>0.96602280087411396</v>
      </c>
      <c r="F496">
        <v>2.3588462657547735</v>
      </c>
      <c r="G496" s="39">
        <v>0.35106291115228316</v>
      </c>
      <c r="H496" s="34">
        <v>5050.5476592658651</v>
      </c>
      <c r="I496" s="39">
        <v>3.3598509213664864</v>
      </c>
    </row>
    <row r="497" spans="2:9">
      <c r="B497" s="37">
        <v>494</v>
      </c>
      <c r="C497" s="34">
        <v>649.77642530203411</v>
      </c>
      <c r="D497">
        <v>9.69952933986945</v>
      </c>
      <c r="E497">
        <v>0.98478888477504256</v>
      </c>
      <c r="F497">
        <v>1.9788778532127267</v>
      </c>
      <c r="G497" s="39">
        <v>0.31767091524671826</v>
      </c>
      <c r="H497" s="34">
        <v>5711.2258554570681</v>
      </c>
      <c r="I497" s="39">
        <v>3.1132846759827739</v>
      </c>
    </row>
    <row r="498" spans="2:9">
      <c r="B498" s="37">
        <v>495</v>
      </c>
      <c r="C498" s="34">
        <v>796.0476533272996</v>
      </c>
      <c r="D498">
        <v>11.33258615974834</v>
      </c>
      <c r="E498">
        <v>0.98156164947092528</v>
      </c>
      <c r="F498">
        <v>2.2761564326934356</v>
      </c>
      <c r="G498" s="39">
        <v>0.35479227427870419</v>
      </c>
      <c r="H498" s="34">
        <v>7975.89750996972</v>
      </c>
      <c r="I498" s="39">
        <v>4.0023632673661416</v>
      </c>
    </row>
    <row r="499" spans="2:9">
      <c r="B499" s="37">
        <v>496</v>
      </c>
      <c r="C499" s="34">
        <v>737.33541862138532</v>
      </c>
      <c r="D499">
        <v>8.6978217501285684</v>
      </c>
      <c r="E499">
        <v>0.9788801939147711</v>
      </c>
      <c r="F499">
        <v>2.030746844972068</v>
      </c>
      <c r="G499" s="39">
        <v>0.26846893440193254</v>
      </c>
      <c r="H499" s="34">
        <v>5578.4181929207398</v>
      </c>
      <c r="I499" s="39">
        <v>2.5946817146813892</v>
      </c>
    </row>
    <row r="500" spans="2:9">
      <c r="B500" s="37">
        <v>497</v>
      </c>
      <c r="C500" s="34">
        <v>855.61679174555684</v>
      </c>
      <c r="D500">
        <v>7.9388488776002601</v>
      </c>
      <c r="E500">
        <v>0.95164997841000554</v>
      </c>
      <c r="F500">
        <v>2.380096956515354</v>
      </c>
      <c r="G500" s="39">
        <v>0.36624809230791833</v>
      </c>
      <c r="H500" s="34">
        <v>4900.7332767329635</v>
      </c>
      <c r="I500" s="39">
        <v>3.501840304190766</v>
      </c>
    </row>
    <row r="501" spans="2:9">
      <c r="B501" s="37">
        <v>498</v>
      </c>
      <c r="C501" s="34">
        <v>589.50977857544217</v>
      </c>
      <c r="D501">
        <v>8.9156117010200369</v>
      </c>
      <c r="E501">
        <v>0.96076777982711792</v>
      </c>
      <c r="F501">
        <v>2.5405007401961202</v>
      </c>
      <c r="G501" s="39">
        <v>0.31242684137021748</v>
      </c>
      <c r="H501" s="34">
        <v>4092.1321054769069</v>
      </c>
      <c r="I501" s="39">
        <v>2.7532381250587257</v>
      </c>
    </row>
    <row r="502" spans="2:9">
      <c r="B502" s="37">
        <v>499</v>
      </c>
      <c r="C502" s="34">
        <v>681.47135898980298</v>
      </c>
      <c r="D502">
        <v>9.8904001652823439</v>
      </c>
      <c r="E502">
        <v>1.0000032109743358</v>
      </c>
      <c r="F502">
        <v>2.4578223502710066</v>
      </c>
      <c r="G502" s="39">
        <v>0.28517943221678799</v>
      </c>
      <c r="H502" s="34">
        <v>6740.165641273732</v>
      </c>
      <c r="I502" s="39">
        <v>2.9059518498471189</v>
      </c>
    </row>
    <row r="503" spans="2:9">
      <c r="B503" s="37">
        <v>500</v>
      </c>
      <c r="C503" s="34">
        <v>610.06642130896216</v>
      </c>
      <c r="D503">
        <v>8.0462719155085907</v>
      </c>
      <c r="E503">
        <v>0.96262247184693805</v>
      </c>
      <c r="F503">
        <v>2.1962735858916158</v>
      </c>
      <c r="G503" s="39">
        <v>0.37014821784173418</v>
      </c>
      <c r="H503" s="34">
        <v>3862.4361651772879</v>
      </c>
      <c r="I503" s="39">
        <v>3.2495201913019076</v>
      </c>
    </row>
    <row r="504" spans="2:9">
      <c r="B504" s="37">
        <v>501</v>
      </c>
      <c r="C504" s="34">
        <v>825.90666692457694</v>
      </c>
      <c r="D504">
        <v>8.1875262275972585</v>
      </c>
      <c r="E504">
        <v>1.0112841526591778</v>
      </c>
      <c r="F504">
        <v>2.4258204347859427</v>
      </c>
      <c r="G504" s="39">
        <v>0.32492293283553064</v>
      </c>
      <c r="H504" s="34">
        <v>7294.5544505368516</v>
      </c>
      <c r="I504" s="39">
        <v>3.4594555990196443</v>
      </c>
    </row>
    <row r="505" spans="2:9">
      <c r="B505" s="37">
        <v>502</v>
      </c>
      <c r="C505" s="34">
        <v>673.53640411048514</v>
      </c>
      <c r="D505">
        <v>8.1154817803869435</v>
      </c>
      <c r="E505">
        <v>0.97389559396028513</v>
      </c>
      <c r="F505">
        <v>2.2966302384772366</v>
      </c>
      <c r="G505" s="39">
        <v>0.33522988175240065</v>
      </c>
      <c r="H505" s="34">
        <v>4611.505119845765</v>
      </c>
      <c r="I505" s="39">
        <v>3.0856216445956872</v>
      </c>
    </row>
    <row r="506" spans="2:9">
      <c r="B506" s="37">
        <v>503</v>
      </c>
      <c r="C506" s="34">
        <v>717.76649821615831</v>
      </c>
      <c r="D506">
        <v>9.1412444254183534</v>
      </c>
      <c r="E506">
        <v>0.95589138227403159</v>
      </c>
      <c r="F506">
        <v>2.1172074546566293</v>
      </c>
      <c r="G506" s="39">
        <v>0.31757109371055237</v>
      </c>
      <c r="H506" s="34">
        <v>4909.2487120756459</v>
      </c>
      <c r="I506" s="39">
        <v>2.9661621446519018</v>
      </c>
    </row>
    <row r="507" spans="2:9">
      <c r="B507" s="37">
        <v>504</v>
      </c>
      <c r="C507" s="34">
        <v>753.95455725994543</v>
      </c>
      <c r="D507">
        <v>9.9541467040518583</v>
      </c>
      <c r="E507">
        <v>0.98813169472873208</v>
      </c>
      <c r="F507">
        <v>2.4266732865785383</v>
      </c>
      <c r="G507" s="39">
        <v>0.31686508892629056</v>
      </c>
      <c r="H507" s="34">
        <v>6937.4520892723613</v>
      </c>
      <c r="I507" s="39">
        <v>3.3016687886823703</v>
      </c>
    </row>
    <row r="508" spans="2:9">
      <c r="B508" s="37">
        <v>505</v>
      </c>
      <c r="C508" s="34">
        <v>689.41539294593179</v>
      </c>
      <c r="D508">
        <v>9.1349377162823</v>
      </c>
      <c r="E508">
        <v>1.0125382845759392</v>
      </c>
      <c r="F508">
        <v>2.549710770307851</v>
      </c>
      <c r="G508" s="39">
        <v>0.34119029615063318</v>
      </c>
      <c r="H508" s="34">
        <v>6835.5938243667251</v>
      </c>
      <c r="I508" s="39">
        <v>3.6005106042475532</v>
      </c>
    </row>
    <row r="509" spans="2:9">
      <c r="B509" s="37">
        <v>506</v>
      </c>
      <c r="C509" s="34">
        <v>589.06490924989703</v>
      </c>
      <c r="D509">
        <v>9.1158757057076727</v>
      </c>
      <c r="E509">
        <v>0.99046995750010014</v>
      </c>
      <c r="F509">
        <v>2.3210777338623418</v>
      </c>
      <c r="G509" s="39">
        <v>0.32729345585447911</v>
      </c>
      <c r="H509" s="34">
        <v>5053.1451672498606</v>
      </c>
      <c r="I509" s="39">
        <v>3.0956901550499882</v>
      </c>
    </row>
    <row r="510" spans="2:9">
      <c r="B510" s="37">
        <v>507</v>
      </c>
      <c r="C510" s="34">
        <v>611.05673036631902</v>
      </c>
      <c r="D510">
        <v>8.5508564017753059</v>
      </c>
      <c r="E510">
        <v>0.98032186338901517</v>
      </c>
      <c r="F510">
        <v>1.9683277794109322</v>
      </c>
      <c r="G510" s="39">
        <v>0.33303880618608106</v>
      </c>
      <c r="H510" s="34">
        <v>4605.3882874562523</v>
      </c>
      <c r="I510" s="39">
        <v>3.0616273695871397</v>
      </c>
    </row>
    <row r="511" spans="2:9">
      <c r="B511" s="37">
        <v>508</v>
      </c>
      <c r="C511" s="34">
        <v>578.04450879791602</v>
      </c>
      <c r="D511">
        <v>8.5595264204327606</v>
      </c>
      <c r="E511">
        <v>1.0153193511986733</v>
      </c>
      <c r="F511">
        <v>2.318862461734728</v>
      </c>
      <c r="G511" s="39">
        <v>0.3136876892802053</v>
      </c>
      <c r="H511" s="34">
        <v>5454.0921528554973</v>
      </c>
      <c r="I511" s="39">
        <v>3.0252309393798127</v>
      </c>
    </row>
    <row r="512" spans="2:9">
      <c r="B512" s="37">
        <v>509</v>
      </c>
      <c r="C512" s="34">
        <v>649.95316432273853</v>
      </c>
      <c r="D512">
        <v>8.3537612151618212</v>
      </c>
      <c r="E512">
        <v>0.95908436002254482</v>
      </c>
      <c r="F512">
        <v>2.4715032860567514</v>
      </c>
      <c r="G512" s="39">
        <v>0.33198756857863021</v>
      </c>
      <c r="H512" s="34">
        <v>4165.5586144007339</v>
      </c>
      <c r="I512" s="39">
        <v>2.9508428910513924</v>
      </c>
    </row>
    <row r="513" spans="2:9">
      <c r="B513" s="37">
        <v>510</v>
      </c>
      <c r="C513" s="34">
        <v>869.06191793661799</v>
      </c>
      <c r="D513">
        <v>8.9740620562455149</v>
      </c>
      <c r="E513">
        <v>1.0129989876019956</v>
      </c>
      <c r="F513">
        <v>2.2814033530342885</v>
      </c>
      <c r="G513" s="39">
        <v>0.30868472496150601</v>
      </c>
      <c r="H513" s="34">
        <v>8516.1729349223569</v>
      </c>
      <c r="I513" s="39">
        <v>3.4105801746324351</v>
      </c>
    </row>
    <row r="514" spans="2:9">
      <c r="B514" s="37">
        <v>511</v>
      </c>
      <c r="C514" s="34">
        <v>716.4339619095274</v>
      </c>
      <c r="D514">
        <v>8.512877714245743</v>
      </c>
      <c r="E514">
        <v>0.96498222523033617</v>
      </c>
      <c r="F514">
        <v>2.1969227316531419</v>
      </c>
      <c r="G514" s="39">
        <v>0.28079402154392796</v>
      </c>
      <c r="H514" s="34">
        <v>4844.7418858049923</v>
      </c>
      <c r="I514" s="39">
        <v>2.6055430352266264</v>
      </c>
    </row>
    <row r="515" spans="2:9">
      <c r="B515" s="37">
        <v>512</v>
      </c>
      <c r="C515" s="34">
        <v>699.149377617808</v>
      </c>
      <c r="D515">
        <v>8.7177296557144963</v>
      </c>
      <c r="E515">
        <v>0.98682632035076612</v>
      </c>
      <c r="F515">
        <v>2.4292855488674072</v>
      </c>
      <c r="G515" s="39">
        <v>0.388930795038474</v>
      </c>
      <c r="H515" s="34">
        <v>5591.1342307165241</v>
      </c>
      <c r="I515" s="39">
        <v>3.9835290225236277</v>
      </c>
    </row>
    <row r="516" spans="2:9">
      <c r="B516" s="37">
        <v>513</v>
      </c>
      <c r="C516" s="34">
        <v>719.0399638425971</v>
      </c>
      <c r="D516">
        <v>11.772222185302883</v>
      </c>
      <c r="E516">
        <v>1.0055797945213318</v>
      </c>
      <c r="F516">
        <v>2.1891966469828703</v>
      </c>
      <c r="G516" s="39">
        <v>0.27551922159256698</v>
      </c>
      <c r="H516" s="34">
        <v>8781.1536028950723</v>
      </c>
      <c r="I516" s="39">
        <v>3.0147190001184136</v>
      </c>
    </row>
    <row r="517" spans="2:9">
      <c r="B517" s="37">
        <v>514</v>
      </c>
      <c r="C517" s="34">
        <v>704.29253107502359</v>
      </c>
      <c r="D517">
        <v>8.0951032676015675</v>
      </c>
      <c r="E517">
        <v>0.97490935253500932</v>
      </c>
      <c r="F517">
        <v>2.1926872027271624</v>
      </c>
      <c r="G517" s="39">
        <v>0.31516658740473791</v>
      </c>
      <c r="H517" s="34">
        <v>4836.4144208914204</v>
      </c>
      <c r="I517" s="39">
        <v>2.9280178966414074</v>
      </c>
    </row>
    <row r="518" spans="2:9">
      <c r="B518" s="37">
        <v>515</v>
      </c>
      <c r="C518" s="34">
        <v>646.03543870772819</v>
      </c>
      <c r="D518">
        <v>8.9641100738608976</v>
      </c>
      <c r="E518">
        <v>0.98060789805650705</v>
      </c>
      <c r="F518">
        <v>2.1429682757750173</v>
      </c>
      <c r="G518" s="39">
        <v>0.30763703458693659</v>
      </c>
      <c r="H518" s="34">
        <v>5108.1865056150627</v>
      </c>
      <c r="I518" s="39">
        <v>2.9022261417690491</v>
      </c>
    </row>
    <row r="519" spans="2:9">
      <c r="B519" s="37">
        <v>516</v>
      </c>
      <c r="C519" s="34">
        <v>737.73155807714193</v>
      </c>
      <c r="D519">
        <v>8.6445307786935199</v>
      </c>
      <c r="E519">
        <v>1.0069703568053245</v>
      </c>
      <c r="F519">
        <v>2.5218633684195906</v>
      </c>
      <c r="G519" s="39">
        <v>0.36329571740622774</v>
      </c>
      <c r="H519" s="34">
        <v>6677.7485475712019</v>
      </c>
      <c r="I519" s="39">
        <v>3.8790410153867638</v>
      </c>
    </row>
    <row r="520" spans="2:9">
      <c r="B520" s="37">
        <v>517</v>
      </c>
      <c r="C520" s="34">
        <v>637.59339893650633</v>
      </c>
      <c r="D520">
        <v>9.3558905022923717</v>
      </c>
      <c r="E520">
        <v>0.96169579318165777</v>
      </c>
      <c r="F520">
        <v>2.4402309426114437</v>
      </c>
      <c r="G520" s="39">
        <v>0.2775281440290493</v>
      </c>
      <c r="H520" s="34">
        <v>4658.0389556533783</v>
      </c>
      <c r="I520" s="39">
        <v>2.5487326051210246</v>
      </c>
    </row>
    <row r="521" spans="2:9">
      <c r="B521" s="37">
        <v>518</v>
      </c>
      <c r="C521" s="34">
        <v>641.40500187612804</v>
      </c>
      <c r="D521">
        <v>8.0906399622043992</v>
      </c>
      <c r="E521">
        <v>0.98671880049169058</v>
      </c>
      <c r="F521">
        <v>2.0906803658472133</v>
      </c>
      <c r="G521" s="39">
        <v>0.3527986620509227</v>
      </c>
      <c r="H521" s="34">
        <v>4762.4796499592912</v>
      </c>
      <c r="I521" s="39">
        <v>3.3107320087024168</v>
      </c>
    </row>
    <row r="522" spans="2:9">
      <c r="B522" s="37">
        <v>519</v>
      </c>
      <c r="C522" s="34">
        <v>825.41017507676702</v>
      </c>
      <c r="D522">
        <v>8.3199863313651488</v>
      </c>
      <c r="E522">
        <v>0.99016525635480879</v>
      </c>
      <c r="F522">
        <v>2.2947308511288687</v>
      </c>
      <c r="G522" s="39">
        <v>0.37822998855452367</v>
      </c>
      <c r="H522" s="34">
        <v>6428.4716221522658</v>
      </c>
      <c r="I522" s="39">
        <v>4.0427442466880343</v>
      </c>
    </row>
    <row r="523" spans="2:9">
      <c r="B523" s="37">
        <v>520</v>
      </c>
      <c r="C523" s="34">
        <v>850.16884487557763</v>
      </c>
      <c r="D523">
        <v>8.2142214878291657</v>
      </c>
      <c r="E523">
        <v>0.97073046284377573</v>
      </c>
      <c r="F523">
        <v>2.0991651598863053</v>
      </c>
      <c r="G523" s="39">
        <v>0.27442120234465511</v>
      </c>
      <c r="H523" s="34">
        <v>5732.2659834207043</v>
      </c>
      <c r="I523" s="39">
        <v>2.6699748812926387</v>
      </c>
    </row>
    <row r="524" spans="2:9">
      <c r="B524" s="37">
        <v>521</v>
      </c>
      <c r="C524" s="34">
        <v>755.58144622761915</v>
      </c>
      <c r="D524">
        <v>8.4003776977704945</v>
      </c>
      <c r="E524">
        <v>0.99983877633214002</v>
      </c>
      <c r="F524">
        <v>2.2686019722222395</v>
      </c>
      <c r="G524" s="39">
        <v>0.32781617826937093</v>
      </c>
      <c r="H524" s="34">
        <v>6340.3911512515269</v>
      </c>
      <c r="I524" s="39">
        <v>3.3407883620035235</v>
      </c>
    </row>
    <row r="525" spans="2:9">
      <c r="B525" s="37">
        <v>522</v>
      </c>
      <c r="C525" s="34">
        <v>669.8265898176511</v>
      </c>
      <c r="D525">
        <v>8.9049288203624073</v>
      </c>
      <c r="E525">
        <v>0.95350789116442203</v>
      </c>
      <c r="F525">
        <v>2.3027873179160459</v>
      </c>
      <c r="G525" s="39">
        <v>0.36210256866865947</v>
      </c>
      <c r="H525" s="34">
        <v>4407.657958838955</v>
      </c>
      <c r="I525" s="39">
        <v>3.3224582218540943</v>
      </c>
    </row>
    <row r="526" spans="2:9">
      <c r="B526" s="37">
        <v>523</v>
      </c>
      <c r="C526" s="34">
        <v>747.45457037661288</v>
      </c>
      <c r="D526">
        <v>10.074421782982956</v>
      </c>
      <c r="E526">
        <v>1.0031089500647783</v>
      </c>
      <c r="F526">
        <v>2.2081003578838234</v>
      </c>
      <c r="G526" s="39">
        <v>0.32948173585308127</v>
      </c>
      <c r="H526" s="34">
        <v>7686.6793140047994</v>
      </c>
      <c r="I526" s="39">
        <v>3.5814811912327222</v>
      </c>
    </row>
    <row r="527" spans="2:9">
      <c r="B527" s="37">
        <v>524</v>
      </c>
      <c r="C527" s="34">
        <v>665.63815844106068</v>
      </c>
      <c r="D527">
        <v>9.0371122752777797</v>
      </c>
      <c r="E527">
        <v>1.0086748513537644</v>
      </c>
      <c r="F527">
        <v>2.221238853719504</v>
      </c>
      <c r="G527" s="39">
        <v>0.2692333603753253</v>
      </c>
      <c r="H527" s="34">
        <v>6364.4233455473241</v>
      </c>
      <c r="I527" s="39">
        <v>2.6957288356115381</v>
      </c>
    </row>
    <row r="528" spans="2:9">
      <c r="B528" s="37">
        <v>525</v>
      </c>
      <c r="C528" s="34">
        <v>801.26445115478271</v>
      </c>
      <c r="D528">
        <v>9.4974017807421536</v>
      </c>
      <c r="E528">
        <v>0.99511704180657867</v>
      </c>
      <c r="F528">
        <v>2.0236022066075798</v>
      </c>
      <c r="G528" s="39">
        <v>0.33212785185039811</v>
      </c>
      <c r="H528" s="34">
        <v>7365.4904371935736</v>
      </c>
      <c r="I528" s="39">
        <v>3.5674323666244643</v>
      </c>
    </row>
    <row r="529" spans="2:9">
      <c r="B529" s="37">
        <v>526</v>
      </c>
      <c r="C529" s="34">
        <v>621.89575937951599</v>
      </c>
      <c r="D529">
        <v>9.3769600289351143</v>
      </c>
      <c r="E529">
        <v>1.0075230470585823</v>
      </c>
      <c r="F529">
        <v>2.5268642973051278</v>
      </c>
      <c r="G529" s="39">
        <v>0.34967857350257503</v>
      </c>
      <c r="H529" s="34">
        <v>6120.6413097057211</v>
      </c>
      <c r="I529" s="39">
        <v>3.5762528503418549</v>
      </c>
    </row>
    <row r="530" spans="2:9">
      <c r="B530" s="37">
        <v>527</v>
      </c>
      <c r="C530" s="34">
        <v>643.19783297436163</v>
      </c>
      <c r="D530">
        <v>9.3751367934583811</v>
      </c>
      <c r="E530">
        <v>0.96133832416057585</v>
      </c>
      <c r="F530">
        <v>2.5084007288066421</v>
      </c>
      <c r="G530" s="39">
        <v>0.35642230014317688</v>
      </c>
      <c r="H530" s="34">
        <v>4696.203180281851</v>
      </c>
      <c r="I530" s="39">
        <v>3.3349932089615071</v>
      </c>
    </row>
    <row r="531" spans="2:9">
      <c r="B531" s="37">
        <v>528</v>
      </c>
      <c r="C531" s="34">
        <v>615.78401302278905</v>
      </c>
      <c r="D531">
        <v>8.12715234527254</v>
      </c>
      <c r="E531">
        <v>1.0025048141747712</v>
      </c>
      <c r="F531">
        <v>2.5419007529324751</v>
      </c>
      <c r="G531" s="39">
        <v>0.32253647040695282</v>
      </c>
      <c r="H531" s="34">
        <v>5085.7359755832176</v>
      </c>
      <c r="I531" s="39">
        <v>3.0515830676042461</v>
      </c>
    </row>
    <row r="532" spans="2:9">
      <c r="B532" s="37">
        <v>529</v>
      </c>
      <c r="C532" s="34">
        <v>585.39875630493793</v>
      </c>
      <c r="D532">
        <v>10.36676457665626</v>
      </c>
      <c r="E532">
        <v>0.95766939637899395</v>
      </c>
      <c r="F532">
        <v>2.3081614061674935</v>
      </c>
      <c r="G532" s="39">
        <v>0.3150510144773277</v>
      </c>
      <c r="H532" s="34">
        <v>4633.9050048825275</v>
      </c>
      <c r="I532" s="39">
        <v>2.8876870460912261</v>
      </c>
    </row>
    <row r="533" spans="2:9">
      <c r="B533" s="37">
        <v>530</v>
      </c>
      <c r="C533" s="34">
        <v>631.3438911664133</v>
      </c>
      <c r="D533">
        <v>9.3251715415983014</v>
      </c>
      <c r="E533">
        <v>0.99825418196201321</v>
      </c>
      <c r="F533">
        <v>2.2156827198543487</v>
      </c>
      <c r="G533" s="39">
        <v>0.31466036065826986</v>
      </c>
      <c r="H533" s="34">
        <v>5821.488681290185</v>
      </c>
      <c r="I533" s="39">
        <v>3.0985448426700937</v>
      </c>
    </row>
    <row r="534" spans="2:9">
      <c r="B534" s="37">
        <v>531</v>
      </c>
      <c r="C534" s="34">
        <v>632.24025250876934</v>
      </c>
      <c r="D534">
        <v>10.018881388114037</v>
      </c>
      <c r="E534">
        <v>1.0166211958897113</v>
      </c>
      <c r="F534">
        <v>2.4300934590315313</v>
      </c>
      <c r="G534" s="39">
        <v>0.34000987575118224</v>
      </c>
      <c r="H534" s="34">
        <v>7051.0758780171582</v>
      </c>
      <c r="I534" s="39">
        <v>3.6226157833958679</v>
      </c>
    </row>
    <row r="535" spans="2:9">
      <c r="B535" s="37">
        <v>532</v>
      </c>
      <c r="C535" s="34">
        <v>508.18743937229686</v>
      </c>
      <c r="D535">
        <v>8.4281878338831149</v>
      </c>
      <c r="E535">
        <v>0.97032868997156618</v>
      </c>
      <c r="F535">
        <v>2.1850798119714341</v>
      </c>
      <c r="G535" s="39">
        <v>0.37076355686346707</v>
      </c>
      <c r="H535" s="34">
        <v>3560.1382046828444</v>
      </c>
      <c r="I535" s="39">
        <v>3.1589817701996408</v>
      </c>
    </row>
    <row r="536" spans="2:9">
      <c r="B536" s="37">
        <v>533</v>
      </c>
      <c r="C536" s="34">
        <v>888.53900013363977</v>
      </c>
      <c r="D536">
        <v>10.249714388979823</v>
      </c>
      <c r="E536">
        <v>0.97959475974380972</v>
      </c>
      <c r="F536">
        <v>2.4116000774204003</v>
      </c>
      <c r="G536" s="39">
        <v>0.31854147646644737</v>
      </c>
      <c r="H536" s="34">
        <v>7929.0253494693297</v>
      </c>
      <c r="I536" s="39">
        <v>3.467045974199336</v>
      </c>
    </row>
    <row r="537" spans="2:9">
      <c r="B537" s="37">
        <v>534</v>
      </c>
      <c r="C537" s="34">
        <v>708.75142207705562</v>
      </c>
      <c r="D537">
        <v>11.01466925059921</v>
      </c>
      <c r="E537">
        <v>0.95552584881603719</v>
      </c>
      <c r="F537">
        <v>2.3308732027893941</v>
      </c>
      <c r="G537" s="39">
        <v>0.36816467122852986</v>
      </c>
      <c r="H537" s="34">
        <v>5830.3161535485142</v>
      </c>
      <c r="I537" s="39">
        <v>3.7576444723723839</v>
      </c>
    </row>
    <row r="538" spans="2:9">
      <c r="B538" s="37">
        <v>535</v>
      </c>
      <c r="C538" s="34">
        <v>612.65408337926237</v>
      </c>
      <c r="D538">
        <v>8.0936729674038421</v>
      </c>
      <c r="E538">
        <v>0.97398737285912029</v>
      </c>
      <c r="F538">
        <v>2.2891872121406447</v>
      </c>
      <c r="G538" s="39">
        <v>0.35928530704226469</v>
      </c>
      <c r="H538" s="34">
        <v>4196.2194416288485</v>
      </c>
      <c r="I538" s="39">
        <v>3.2339387707576037</v>
      </c>
    </row>
    <row r="539" spans="2:9">
      <c r="B539" s="37">
        <v>536</v>
      </c>
      <c r="C539" s="34">
        <v>613.93831793260802</v>
      </c>
      <c r="D539">
        <v>7.9659256019852656</v>
      </c>
      <c r="E539">
        <v>0.96044307805299756</v>
      </c>
      <c r="F539">
        <v>2.4070491781617007</v>
      </c>
      <c r="G539" s="39">
        <v>0.38674311617865176</v>
      </c>
      <c r="H539" s="34">
        <v>3793.7731038647821</v>
      </c>
      <c r="I539" s="39">
        <v>3.4021462399559774</v>
      </c>
    </row>
    <row r="540" spans="2:9">
      <c r="B540" s="37">
        <v>537</v>
      </c>
      <c r="C540" s="34">
        <v>659.51421126969376</v>
      </c>
      <c r="D540">
        <v>10.135037742285864</v>
      </c>
      <c r="E540">
        <v>0.9948207796019316</v>
      </c>
      <c r="F540">
        <v>2.2754601271056289</v>
      </c>
      <c r="G540" s="39">
        <v>0.36387585338524742</v>
      </c>
      <c r="H540" s="34">
        <v>6463.2081870440861</v>
      </c>
      <c r="I540" s="39">
        <v>3.8415282474455696</v>
      </c>
    </row>
    <row r="541" spans="2:9">
      <c r="B541" s="37">
        <v>538</v>
      </c>
      <c r="C541" s="34">
        <v>827.28511959284856</v>
      </c>
      <c r="D541">
        <v>9.3397199640111808</v>
      </c>
      <c r="E541">
        <v>1.0008250813704729</v>
      </c>
      <c r="F541">
        <v>2.3880479754903741</v>
      </c>
      <c r="G541" s="39">
        <v>0.37056940411480244</v>
      </c>
      <c r="H541" s="34">
        <v>7769.5590279126936</v>
      </c>
      <c r="I541" s="39">
        <v>4.2158236538019462</v>
      </c>
    </row>
    <row r="542" spans="2:9">
      <c r="B542" s="37">
        <v>539</v>
      </c>
      <c r="C542" s="34">
        <v>713.45830711982398</v>
      </c>
      <c r="D542">
        <v>9.7978525627405784</v>
      </c>
      <c r="E542">
        <v>0.97774048819005488</v>
      </c>
      <c r="F542">
        <v>2.4100214524270651</v>
      </c>
      <c r="G542" s="39">
        <v>0.26165960747275663</v>
      </c>
      <c r="H542" s="34">
        <v>6039.2764066131294</v>
      </c>
      <c r="I542" s="39">
        <v>2.5858412379236504</v>
      </c>
    </row>
    <row r="543" spans="2:9">
      <c r="B543" s="37">
        <v>540</v>
      </c>
      <c r="C543" s="34">
        <v>829.07945440630237</v>
      </c>
      <c r="D543">
        <v>10.172064401549122</v>
      </c>
      <c r="E543">
        <v>0.96142262916922561</v>
      </c>
      <c r="F543">
        <v>2.5146459993898338</v>
      </c>
      <c r="G543" s="39">
        <v>0.3274334927277136</v>
      </c>
      <c r="H543" s="34">
        <v>6507.489678701575</v>
      </c>
      <c r="I543" s="39">
        <v>3.3646244247493207</v>
      </c>
    </row>
    <row r="544" spans="2:9">
      <c r="B544" s="37">
        <v>541</v>
      </c>
      <c r="C544" s="34">
        <v>756.53149750767648</v>
      </c>
      <c r="D544">
        <v>10.380321072367988</v>
      </c>
      <c r="E544">
        <v>0.97533162350654601</v>
      </c>
      <c r="F544">
        <v>2.226205987756849</v>
      </c>
      <c r="G544" s="39">
        <v>0.34588853131092034</v>
      </c>
      <c r="H544" s="34">
        <v>6668.4026032619249</v>
      </c>
      <c r="I544" s="39">
        <v>3.6333351866574302</v>
      </c>
    </row>
    <row r="545" spans="2:9">
      <c r="B545" s="37">
        <v>542</v>
      </c>
      <c r="C545" s="34">
        <v>753.29074015246795</v>
      </c>
      <c r="D545">
        <v>10.711848620722323</v>
      </c>
      <c r="E545">
        <v>0.98711445887148375</v>
      </c>
      <c r="F545">
        <v>2.2735995769405291</v>
      </c>
      <c r="G545" s="39">
        <v>0.27909198929798917</v>
      </c>
      <c r="H545" s="34">
        <v>7408.9358628535838</v>
      </c>
      <c r="I545" s="39">
        <v>2.9165244631176224</v>
      </c>
    </row>
    <row r="546" spans="2:9">
      <c r="B546" s="37">
        <v>543</v>
      </c>
      <c r="C546" s="34">
        <v>576.43063739153968</v>
      </c>
      <c r="D546">
        <v>8.4568324009550402</v>
      </c>
      <c r="E546">
        <v>1.0183441541117431</v>
      </c>
      <c r="F546">
        <v>2.3241260296461692</v>
      </c>
      <c r="G546" s="39">
        <v>0.36610574452995009</v>
      </c>
      <c r="H546" s="34">
        <v>5477.7013299566061</v>
      </c>
      <c r="I546" s="39">
        <v>3.645703495874455</v>
      </c>
    </row>
    <row r="547" spans="2:9">
      <c r="B547" s="37">
        <v>544</v>
      </c>
      <c r="C547" s="34">
        <v>703.19205224028269</v>
      </c>
      <c r="D547">
        <v>8.069683511206307</v>
      </c>
      <c r="E547">
        <v>0.95746363614141938</v>
      </c>
      <c r="F547">
        <v>2.2379150188041721</v>
      </c>
      <c r="G547" s="39">
        <v>0.39116602459034439</v>
      </c>
      <c r="H547" s="34">
        <v>4293.646465010841</v>
      </c>
      <c r="I547" s="39">
        <v>3.6212738079983198</v>
      </c>
    </row>
    <row r="548" spans="2:9">
      <c r="B548" s="37">
        <v>545</v>
      </c>
      <c r="C548" s="34">
        <v>698.01631689029796</v>
      </c>
      <c r="D548">
        <v>8.6014110048162564</v>
      </c>
      <c r="E548">
        <v>1.0199975475990772</v>
      </c>
      <c r="F548">
        <v>2.4945647510753037</v>
      </c>
      <c r="G548" s="39">
        <v>0.33168860568743325</v>
      </c>
      <c r="H548" s="34">
        <v>6843.9308410871317</v>
      </c>
      <c r="I548" s="39">
        <v>3.4757272363333702</v>
      </c>
    </row>
    <row r="549" spans="2:9">
      <c r="B549" s="37">
        <v>546</v>
      </c>
      <c r="C549" s="34">
        <v>613.28677794550367</v>
      </c>
      <c r="D549">
        <v>8.9288706615707962</v>
      </c>
      <c r="E549">
        <v>0.97624533335030073</v>
      </c>
      <c r="F549">
        <v>2.3992356839240587</v>
      </c>
      <c r="G549" s="39">
        <v>0.3129136415166921</v>
      </c>
      <c r="H549" s="34">
        <v>4701.5397704846609</v>
      </c>
      <c r="I549" s="39">
        <v>2.8800154432007194</v>
      </c>
    </row>
    <row r="550" spans="2:9">
      <c r="B550" s="37">
        <v>547</v>
      </c>
      <c r="C550" s="34">
        <v>692.78109454530386</v>
      </c>
      <c r="D550">
        <v>10.195381384482266</v>
      </c>
      <c r="E550">
        <v>0.97759407298147671</v>
      </c>
      <c r="F550">
        <v>2.2897344493230443</v>
      </c>
      <c r="G550" s="39">
        <v>0.34546184119648254</v>
      </c>
      <c r="H550" s="34">
        <v>6100.3298266136744</v>
      </c>
      <c r="I550" s="39">
        <v>3.5176755399554791</v>
      </c>
    </row>
    <row r="551" spans="2:9">
      <c r="B551" s="37">
        <v>548</v>
      </c>
      <c r="C551" s="34">
        <v>717.35026862140467</v>
      </c>
      <c r="D551">
        <v>8.96085637431419</v>
      </c>
      <c r="E551">
        <v>0.99374915874660019</v>
      </c>
      <c r="F551">
        <v>2.4397250433223761</v>
      </c>
      <c r="G551" s="39">
        <v>0.32462830797368447</v>
      </c>
      <c r="H551" s="34">
        <v>6169.2171741287402</v>
      </c>
      <c r="I551" s="39">
        <v>3.2726248992081945</v>
      </c>
    </row>
    <row r="552" spans="2:9">
      <c r="B552" s="37">
        <v>549</v>
      </c>
      <c r="C552" s="34">
        <v>695.68242888213854</v>
      </c>
      <c r="D552">
        <v>11.552548513538094</v>
      </c>
      <c r="E552">
        <v>0.95647927400052546</v>
      </c>
      <c r="F552">
        <v>2.4329554701999978</v>
      </c>
      <c r="G552" s="39">
        <v>0.32939249477575894</v>
      </c>
      <c r="H552" s="34">
        <v>6044.8432492118782</v>
      </c>
      <c r="I552" s="39">
        <v>3.3078002319609072</v>
      </c>
    </row>
    <row r="553" spans="2:9">
      <c r="B553" s="37">
        <v>550</v>
      </c>
      <c r="C553" s="34">
        <v>607.57160842428516</v>
      </c>
      <c r="D553">
        <v>9.0467126336546286</v>
      </c>
      <c r="E553">
        <v>0.95424720569074151</v>
      </c>
      <c r="F553">
        <v>2.5029486769646998</v>
      </c>
      <c r="G553" s="39">
        <v>0.31584902841333495</v>
      </c>
      <c r="H553" s="34">
        <v>4099.5001251609092</v>
      </c>
      <c r="I553" s="39">
        <v>2.7855335326212347</v>
      </c>
    </row>
    <row r="554" spans="2:9">
      <c r="B554" s="37">
        <v>551</v>
      </c>
      <c r="C554" s="34">
        <v>650.54565631905712</v>
      </c>
      <c r="D554">
        <v>9.0842012183410485</v>
      </c>
      <c r="E554">
        <v>0.97405448825955387</v>
      </c>
      <c r="F554">
        <v>2.45029360309892</v>
      </c>
      <c r="G554" s="39">
        <v>0.3037061648913863</v>
      </c>
      <c r="H554" s="34">
        <v>4995.4267505690368</v>
      </c>
      <c r="I554" s="39">
        <v>2.8436390634396664</v>
      </c>
    </row>
    <row r="555" spans="2:9">
      <c r="B555" s="37">
        <v>552</v>
      </c>
      <c r="C555" s="34">
        <v>661.11618816644966</v>
      </c>
      <c r="D555">
        <v>9.5192976902086173</v>
      </c>
      <c r="E555">
        <v>0.95285643345534798</v>
      </c>
      <c r="F555">
        <v>2.410937353679619</v>
      </c>
      <c r="G555" s="39">
        <v>0.35749562662831996</v>
      </c>
      <c r="H555" s="34">
        <v>4633.666213587484</v>
      </c>
      <c r="I555" s="39">
        <v>3.3311087399688608</v>
      </c>
    </row>
    <row r="556" spans="2:9">
      <c r="B556" s="37">
        <v>553</v>
      </c>
      <c r="C556" s="34">
        <v>647.00845638591693</v>
      </c>
      <c r="D556">
        <v>9.4601688021521486</v>
      </c>
      <c r="E556">
        <v>1.0069984243661165</v>
      </c>
      <c r="F556">
        <v>2.3898878076169554</v>
      </c>
      <c r="G556" s="39">
        <v>0.34604468637509195</v>
      </c>
      <c r="H556" s="34">
        <v>6404.4344276040465</v>
      </c>
      <c r="I556" s="39">
        <v>3.5849940628895842</v>
      </c>
    </row>
    <row r="557" spans="2:9">
      <c r="B557" s="37">
        <v>554</v>
      </c>
      <c r="C557" s="34">
        <v>835.03210890155583</v>
      </c>
      <c r="D557">
        <v>9.843582845151154</v>
      </c>
      <c r="E557">
        <v>0.96206656055867668</v>
      </c>
      <c r="F557">
        <v>2.3204176781702524</v>
      </c>
      <c r="G557" s="39">
        <v>0.2741627241738977</v>
      </c>
      <c r="H557" s="34">
        <v>6368.3382952763413</v>
      </c>
      <c r="I557" s="39">
        <v>2.7455833127348837</v>
      </c>
    </row>
    <row r="558" spans="2:9">
      <c r="B558" s="37">
        <v>555</v>
      </c>
      <c r="C558" s="34">
        <v>781.44141844054184</v>
      </c>
      <c r="D558">
        <v>8.8701909196142061</v>
      </c>
      <c r="E558">
        <v>0.9840962185585499</v>
      </c>
      <c r="F558">
        <v>2.3340715211091521</v>
      </c>
      <c r="G558" s="39">
        <v>0.28992310309266123</v>
      </c>
      <c r="H558" s="34">
        <v>6234.7838433741617</v>
      </c>
      <c r="I558" s="39">
        <v>2.8918854846033217</v>
      </c>
    </row>
    <row r="559" spans="2:9">
      <c r="B559" s="37">
        <v>556</v>
      </c>
      <c r="C559" s="34">
        <v>784.37050070366536</v>
      </c>
      <c r="D559">
        <v>9.3928017938772665</v>
      </c>
      <c r="E559">
        <v>1.0177634118145704</v>
      </c>
      <c r="F559">
        <v>1.9847280121077346</v>
      </c>
      <c r="G559" s="39">
        <v>0.3250979745179019</v>
      </c>
      <c r="H559" s="34">
        <v>8293.4070764544886</v>
      </c>
      <c r="I559" s="39">
        <v>3.6092520638272099</v>
      </c>
    </row>
    <row r="560" spans="2:9">
      <c r="B560" s="37">
        <v>557</v>
      </c>
      <c r="C560" s="34">
        <v>615.37301050870019</v>
      </c>
      <c r="D560">
        <v>8.2813558392495672</v>
      </c>
      <c r="E560">
        <v>0.95395264445960515</v>
      </c>
      <c r="F560">
        <v>2.3013153763272758</v>
      </c>
      <c r="G560" s="39">
        <v>0.28493712953565581</v>
      </c>
      <c r="H560" s="34">
        <v>3791.4684044664887</v>
      </c>
      <c r="I560" s="39">
        <v>2.4643335998818738</v>
      </c>
    </row>
    <row r="561" spans="2:9">
      <c r="B561" s="37">
        <v>558</v>
      </c>
      <c r="C561" s="34">
        <v>740.66395627582006</v>
      </c>
      <c r="D561">
        <v>9.0256130483826951</v>
      </c>
      <c r="E561">
        <v>0.95389220502972594</v>
      </c>
      <c r="F561">
        <v>2.2103509759771374</v>
      </c>
      <c r="G561" s="39">
        <v>0.33916290718725911</v>
      </c>
      <c r="H561" s="34">
        <v>4929.3086724357418</v>
      </c>
      <c r="I561" s="39">
        <v>3.1981608247952513</v>
      </c>
    </row>
    <row r="562" spans="2:9">
      <c r="B562" s="37">
        <v>559</v>
      </c>
      <c r="C562" s="34">
        <v>747.85519100887313</v>
      </c>
      <c r="D562">
        <v>10.087415223747735</v>
      </c>
      <c r="E562">
        <v>1.0030342380452155</v>
      </c>
      <c r="F562">
        <v>2.0929512776020642</v>
      </c>
      <c r="G562" s="39">
        <v>0.3005201001366441</v>
      </c>
      <c r="H562" s="34">
        <v>7696.9250367268105</v>
      </c>
      <c r="I562" s="39">
        <v>3.2028315156255447</v>
      </c>
    </row>
    <row r="563" spans="2:9">
      <c r="B563" s="37">
        <v>560</v>
      </c>
      <c r="C563" s="34">
        <v>704.91732954707948</v>
      </c>
      <c r="D563">
        <v>10.930590685643061</v>
      </c>
      <c r="E563">
        <v>0.96194507409155361</v>
      </c>
      <c r="F563">
        <v>2.1174814463997267</v>
      </c>
      <c r="G563" s="39">
        <v>0.34512726080268402</v>
      </c>
      <c r="H563" s="34">
        <v>6003.3841093257051</v>
      </c>
      <c r="I563" s="39">
        <v>3.4940218371847283</v>
      </c>
    </row>
    <row r="564" spans="2:9">
      <c r="B564" s="37">
        <v>561</v>
      </c>
      <c r="C564" s="34">
        <v>800.40334369553807</v>
      </c>
      <c r="D564">
        <v>8.2822734510127489</v>
      </c>
      <c r="E564">
        <v>1.0180827031177282</v>
      </c>
      <c r="F564">
        <v>2.1440395581944753</v>
      </c>
      <c r="G564" s="39">
        <v>0.32402801884869786</v>
      </c>
      <c r="H564" s="34">
        <v>7480.9737747149657</v>
      </c>
      <c r="I564" s="39">
        <v>3.4759566169137481</v>
      </c>
    </row>
    <row r="565" spans="2:9">
      <c r="B565" s="37">
        <v>562</v>
      </c>
      <c r="C565" s="34">
        <v>779.3455349437445</v>
      </c>
      <c r="D565">
        <v>8.9581552174824601</v>
      </c>
      <c r="E565">
        <v>1.0027761239099502</v>
      </c>
      <c r="F565">
        <v>2.3538192430317566</v>
      </c>
      <c r="G565" s="39">
        <v>0.3243199039954463</v>
      </c>
      <c r="H565" s="34">
        <v>7111.7492507308361</v>
      </c>
      <c r="I565" s="39">
        <v>3.4232029413854943</v>
      </c>
    </row>
    <row r="566" spans="2:9">
      <c r="B566" s="37">
        <v>563</v>
      </c>
      <c r="C566" s="34">
        <v>806.81256864922511</v>
      </c>
      <c r="D566">
        <v>9.7697056092544088</v>
      </c>
      <c r="E566">
        <v>0.96711396076142786</v>
      </c>
      <c r="F566">
        <v>2.237563318781115</v>
      </c>
      <c r="G566" s="39">
        <v>0.2817703076432726</v>
      </c>
      <c r="H566" s="34">
        <v>6325.0198501107316</v>
      </c>
      <c r="I566" s="39">
        <v>2.8181935286919395</v>
      </c>
    </row>
    <row r="567" spans="2:9">
      <c r="B567" s="37">
        <v>564</v>
      </c>
      <c r="C567" s="34">
        <v>802.86934126028802</v>
      </c>
      <c r="D567">
        <v>8.1975604161993516</v>
      </c>
      <c r="E567">
        <v>1.0009513981258868</v>
      </c>
      <c r="F567">
        <v>2.4618891672650891</v>
      </c>
      <c r="G567" s="39">
        <v>0.28797586933783331</v>
      </c>
      <c r="H567" s="34">
        <v>6623.5828634267154</v>
      </c>
      <c r="I567" s="39">
        <v>2.9217913757527643</v>
      </c>
    </row>
    <row r="568" spans="2:9">
      <c r="B568" s="37">
        <v>565</v>
      </c>
      <c r="C568" s="34">
        <v>854.02242661957871</v>
      </c>
      <c r="D568">
        <v>10.114444779096241</v>
      </c>
      <c r="E568">
        <v>1.0111302938556672</v>
      </c>
      <c r="F568">
        <v>2.0721312957670532</v>
      </c>
      <c r="G568" s="39">
        <v>0.36458561732060113</v>
      </c>
      <c r="H568" s="34">
        <v>9311.9243160623137</v>
      </c>
      <c r="I568" s="39">
        <v>4.4001172468021794</v>
      </c>
    </row>
    <row r="569" spans="2:9">
      <c r="B569" s="37">
        <v>566</v>
      </c>
      <c r="C569" s="34">
        <v>719.67310788687041</v>
      </c>
      <c r="D569">
        <v>10.405922438859626</v>
      </c>
      <c r="E569">
        <v>0.9660918001961708</v>
      </c>
      <c r="F569">
        <v>2.2320808136467289</v>
      </c>
      <c r="G569" s="39">
        <v>0.34798114836608895</v>
      </c>
      <c r="H569" s="34">
        <v>5991.4997485843633</v>
      </c>
      <c r="I569" s="39">
        <v>3.527921835795186</v>
      </c>
    </row>
    <row r="570" spans="2:9">
      <c r="B570" s="37">
        <v>567</v>
      </c>
      <c r="C570" s="34">
        <v>662.72311022480619</v>
      </c>
      <c r="D570">
        <v>8.0555307304188215</v>
      </c>
      <c r="E570">
        <v>0.9931154375374317</v>
      </c>
      <c r="F570">
        <v>2.3331200306780722</v>
      </c>
      <c r="G570" s="39">
        <v>0.33236196962351083</v>
      </c>
      <c r="H570" s="34">
        <v>5105.0809969959219</v>
      </c>
      <c r="I570" s="39">
        <v>3.1610648171460793</v>
      </c>
    </row>
    <row r="571" spans="2:9">
      <c r="B571" s="37">
        <v>568</v>
      </c>
      <c r="C571" s="34">
        <v>816.30496388209224</v>
      </c>
      <c r="D571">
        <v>8.979934902048047</v>
      </c>
      <c r="E571">
        <v>0.99185930657625199</v>
      </c>
      <c r="F571">
        <v>2.4054001340398288</v>
      </c>
      <c r="G571" s="39">
        <v>0.36429824790380533</v>
      </c>
      <c r="H571" s="34">
        <v>6940.9853504838347</v>
      </c>
      <c r="I571" s="39">
        <v>3.9488072780192596</v>
      </c>
    </row>
    <row r="572" spans="2:9">
      <c r="B572" s="37">
        <v>569</v>
      </c>
      <c r="C572" s="34">
        <v>843.18151158502246</v>
      </c>
      <c r="D572">
        <v>10.88098776729152</v>
      </c>
      <c r="E572">
        <v>1.0119494846719503</v>
      </c>
      <c r="F572">
        <v>2.205378517980451</v>
      </c>
      <c r="G572" s="39">
        <v>0.31014454994862878</v>
      </c>
      <c r="H572" s="34">
        <v>9943.8060804735887</v>
      </c>
      <c r="I572" s="39">
        <v>3.5993440901730223</v>
      </c>
    </row>
    <row r="573" spans="2:9">
      <c r="B573" s="37">
        <v>570</v>
      </c>
      <c r="C573" s="34">
        <v>821.27832507350126</v>
      </c>
      <c r="D573">
        <v>8.1454478362376044</v>
      </c>
      <c r="E573">
        <v>0.9932842413049936</v>
      </c>
      <c r="F573">
        <v>2.2357200921617806</v>
      </c>
      <c r="G573" s="39">
        <v>0.25252785108329573</v>
      </c>
      <c r="H573" s="34">
        <v>6394.8787434233482</v>
      </c>
      <c r="I573" s="39">
        <v>2.5379144185768081</v>
      </c>
    </row>
    <row r="574" spans="2:9">
      <c r="B574" s="37">
        <v>571</v>
      </c>
      <c r="C574" s="34">
        <v>538.72656999856895</v>
      </c>
      <c r="D574">
        <v>9.4506950938421532</v>
      </c>
      <c r="E574">
        <v>0.95268271041214458</v>
      </c>
      <c r="F574">
        <v>2.4417056587451387</v>
      </c>
      <c r="G574" s="39">
        <v>0.32817627508333136</v>
      </c>
      <c r="H574" s="34">
        <v>3780.8652376143345</v>
      </c>
      <c r="I574" s="39">
        <v>2.8231936425081976</v>
      </c>
    </row>
    <row r="575" spans="2:9">
      <c r="B575" s="37">
        <v>572</v>
      </c>
      <c r="C575" s="34">
        <v>865.74782616490143</v>
      </c>
      <c r="D575">
        <v>9.7124599314587439</v>
      </c>
      <c r="E575">
        <v>0.99338275815844534</v>
      </c>
      <c r="F575">
        <v>2.4653010810594531</v>
      </c>
      <c r="G575" s="39">
        <v>0.3162838046055082</v>
      </c>
      <c r="H575" s="34">
        <v>8040.5030411942907</v>
      </c>
      <c r="I575" s="39">
        <v>3.4518378069416888</v>
      </c>
    </row>
    <row r="576" spans="2:9">
      <c r="B576" s="37">
        <v>573</v>
      </c>
      <c r="C576" s="34">
        <v>607.18575140858593</v>
      </c>
      <c r="D576">
        <v>7.8600089697093649</v>
      </c>
      <c r="E576">
        <v>0.97545183240771294</v>
      </c>
      <c r="F576">
        <v>2.4169992634027224</v>
      </c>
      <c r="G576" s="39">
        <v>0.26286947655944931</v>
      </c>
      <c r="H576" s="34">
        <v>4077.7365961463947</v>
      </c>
      <c r="I576" s="39">
        <v>2.3424651098721729</v>
      </c>
    </row>
    <row r="577" spans="2:9">
      <c r="B577" s="37">
        <v>574</v>
      </c>
      <c r="C577" s="34">
        <v>555.19853448339074</v>
      </c>
      <c r="D577">
        <v>10.668637478707923</v>
      </c>
      <c r="E577">
        <v>0.98500185001313689</v>
      </c>
      <c r="F577">
        <v>2.2504066275405177</v>
      </c>
      <c r="G577" s="39">
        <v>0.28065793538491557</v>
      </c>
      <c r="H577" s="34">
        <v>5387.6034417676838</v>
      </c>
      <c r="I577" s="39">
        <v>2.6831319305671442</v>
      </c>
    </row>
    <row r="578" spans="2:9">
      <c r="B578" s="37">
        <v>575</v>
      </c>
      <c r="C578" s="34">
        <v>824.29989050541758</v>
      </c>
      <c r="D578">
        <v>8.3829730975347623</v>
      </c>
      <c r="E578">
        <v>1.0093273418676854</v>
      </c>
      <c r="F578">
        <v>2.3098748041786816</v>
      </c>
      <c r="G578" s="39">
        <v>0.36114481855065123</v>
      </c>
      <c r="H578" s="34">
        <v>7356.693094029265</v>
      </c>
      <c r="I578" s="39">
        <v>3.984977638284771</v>
      </c>
    </row>
    <row r="579" spans="2:9">
      <c r="B579" s="37">
        <v>576</v>
      </c>
      <c r="C579" s="34">
        <v>742.78913267391499</v>
      </c>
      <c r="D579">
        <v>9.6529980301745386</v>
      </c>
      <c r="E579">
        <v>0.99708933686435219</v>
      </c>
      <c r="F579">
        <v>2.1674924829799429</v>
      </c>
      <c r="G579" s="39">
        <v>0.34936384614616417</v>
      </c>
      <c r="H579" s="34">
        <v>7033.5023397572049</v>
      </c>
      <c r="I579" s="39">
        <v>3.7499272740830434</v>
      </c>
    </row>
    <row r="580" spans="2:9">
      <c r="B580" s="37">
        <v>577</v>
      </c>
      <c r="C580" s="34">
        <v>700.87245073292002</v>
      </c>
      <c r="D580">
        <v>9.1462967168644198</v>
      </c>
      <c r="E580">
        <v>0.95565005857646457</v>
      </c>
      <c r="F580">
        <v>2.5657019472606817</v>
      </c>
      <c r="G580" s="39">
        <v>0.3636687371200179</v>
      </c>
      <c r="H580" s="34">
        <v>4793.8048811209592</v>
      </c>
      <c r="I580" s="39">
        <v>3.4433315768707327</v>
      </c>
    </row>
    <row r="581" spans="2:9">
      <c r="B581" s="37">
        <v>578</v>
      </c>
      <c r="C581" s="34">
        <v>691.4555234554125</v>
      </c>
      <c r="D581">
        <v>9.4471421331597565</v>
      </c>
      <c r="E581">
        <v>0.96925861218810083</v>
      </c>
      <c r="F581">
        <v>2.2842893678482903</v>
      </c>
      <c r="G581" s="39">
        <v>0.3265528378941055</v>
      </c>
      <c r="H581" s="34">
        <v>5342.7690991124673</v>
      </c>
      <c r="I581" s="39">
        <v>3.1444961209720388</v>
      </c>
    </row>
    <row r="582" spans="2:9">
      <c r="B582" s="37">
        <v>579</v>
      </c>
      <c r="C582" s="34">
        <v>711.9458075418919</v>
      </c>
      <c r="D582">
        <v>9.6393295399723158</v>
      </c>
      <c r="E582">
        <v>1.0087499191391469</v>
      </c>
      <c r="F582">
        <v>2.418821706029354</v>
      </c>
      <c r="G582" s="39">
        <v>0.29031368669049595</v>
      </c>
      <c r="H582" s="34">
        <v>7268.6280333619798</v>
      </c>
      <c r="I582" s="39">
        <v>3.0279332507760546</v>
      </c>
    </row>
    <row r="583" spans="2:9">
      <c r="B583" s="37">
        <v>580</v>
      </c>
      <c r="C583" s="34">
        <v>694.02524336789907</v>
      </c>
      <c r="D583">
        <v>8.5053889147784485</v>
      </c>
      <c r="E583">
        <v>1.0133443966549636</v>
      </c>
      <c r="F583">
        <v>2.09132233333272</v>
      </c>
      <c r="G583" s="39">
        <v>0.32024629196888266</v>
      </c>
      <c r="H583" s="34">
        <v>6441.4832601592152</v>
      </c>
      <c r="I583" s="39">
        <v>3.2655200417264747</v>
      </c>
    </row>
    <row r="584" spans="2:9">
      <c r="B584" s="37">
        <v>581</v>
      </c>
      <c r="C584" s="34">
        <v>674.09645312375699</v>
      </c>
      <c r="D584">
        <v>9.4571066588723038</v>
      </c>
      <c r="E584">
        <v>0.99623319559037682</v>
      </c>
      <c r="F584">
        <v>2.2932290493108138</v>
      </c>
      <c r="G584" s="39">
        <v>0.35841503877726894</v>
      </c>
      <c r="H584" s="34">
        <v>6220.4970216129241</v>
      </c>
      <c r="I584" s="39">
        <v>3.7134212337841119</v>
      </c>
    </row>
    <row r="585" spans="2:9">
      <c r="B585" s="37">
        <v>582</v>
      </c>
      <c r="C585" s="34">
        <v>726.80735428524008</v>
      </c>
      <c r="D585">
        <v>7.883646193807988</v>
      </c>
      <c r="E585">
        <v>1.0057876161712409</v>
      </c>
      <c r="F585">
        <v>2.583782274679165</v>
      </c>
      <c r="G585" s="39">
        <v>0.30908777642480967</v>
      </c>
      <c r="H585" s="34">
        <v>5952.607337724914</v>
      </c>
      <c r="I585" s="39">
        <v>3.0580833740326185</v>
      </c>
    </row>
    <row r="586" spans="2:9">
      <c r="B586" s="37">
        <v>583</v>
      </c>
      <c r="C586" s="34">
        <v>851.77106576952224</v>
      </c>
      <c r="D586">
        <v>8.831351242779915</v>
      </c>
      <c r="E586">
        <v>1.0035877197718621</v>
      </c>
      <c r="F586">
        <v>2.3674859511335056</v>
      </c>
      <c r="G586" s="39">
        <v>0.33178009786259421</v>
      </c>
      <c r="H586" s="34">
        <v>7706.6071053721325</v>
      </c>
      <c r="I586" s="39">
        <v>3.6166019779605962</v>
      </c>
    </row>
    <row r="587" spans="2:9">
      <c r="B587" s="37">
        <v>584</v>
      </c>
      <c r="C587" s="34">
        <v>695.45100062444249</v>
      </c>
      <c r="D587">
        <v>8.7599503673054642</v>
      </c>
      <c r="E587">
        <v>0.97383108793199058</v>
      </c>
      <c r="F587">
        <v>2.3642761544185928</v>
      </c>
      <c r="G587" s="39">
        <v>0.29097965243810714</v>
      </c>
      <c r="H587" s="34">
        <v>5133.2115027989876</v>
      </c>
      <c r="I587" s="39">
        <v>2.7434287234539192</v>
      </c>
    </row>
    <row r="588" spans="2:9">
      <c r="B588" s="37">
        <v>585</v>
      </c>
      <c r="C588" s="34">
        <v>545.22521848356951</v>
      </c>
      <c r="D588">
        <v>9.5944176705473581</v>
      </c>
      <c r="E588">
        <v>0.96742237304389478</v>
      </c>
      <c r="F588">
        <v>2.4030406218465603</v>
      </c>
      <c r="G588" s="39">
        <v>0.28754798266506926</v>
      </c>
      <c r="H588" s="34">
        <v>4260.3316229996863</v>
      </c>
      <c r="I588" s="39">
        <v>2.5695014965334502</v>
      </c>
    </row>
    <row r="589" spans="2:9">
      <c r="B589" s="37">
        <v>586</v>
      </c>
      <c r="C589" s="34">
        <v>668.17924081177148</v>
      </c>
      <c r="D589">
        <v>10.244707846138899</v>
      </c>
      <c r="E589">
        <v>1.0152918620389699</v>
      </c>
      <c r="F589">
        <v>2.2852293574374478</v>
      </c>
      <c r="G589" s="39">
        <v>0.3407348969233851</v>
      </c>
      <c r="H589" s="34">
        <v>7561.1948582179712</v>
      </c>
      <c r="I589" s="39">
        <v>3.7200648894674062</v>
      </c>
    </row>
    <row r="590" spans="2:9">
      <c r="B590" s="37">
        <v>587</v>
      </c>
      <c r="C590" s="34">
        <v>528.89265716156149</v>
      </c>
      <c r="D590">
        <v>8.0722827450192565</v>
      </c>
      <c r="E590">
        <v>0.99135277722179893</v>
      </c>
      <c r="F590">
        <v>2.3780948029032842</v>
      </c>
      <c r="G590" s="39">
        <v>0.32300038689190752</v>
      </c>
      <c r="H590" s="34">
        <v>4044.0297063454186</v>
      </c>
      <c r="I590" s="39">
        <v>2.8383818377133387</v>
      </c>
    </row>
    <row r="591" spans="2:9">
      <c r="B591" s="37">
        <v>588</v>
      </c>
      <c r="C591" s="34">
        <v>593.6336239050321</v>
      </c>
      <c r="D591">
        <v>10.541004120776327</v>
      </c>
      <c r="E591">
        <v>0.97970945019423961</v>
      </c>
      <c r="F591">
        <v>2.1072906027164344</v>
      </c>
      <c r="G591" s="39">
        <v>0.30235504932345136</v>
      </c>
      <c r="H591" s="34">
        <v>5496.9813029092638</v>
      </c>
      <c r="I591" s="39">
        <v>2.9135243290850714</v>
      </c>
    </row>
    <row r="592" spans="2:9">
      <c r="B592" s="37">
        <v>589</v>
      </c>
      <c r="C592" s="34">
        <v>518.47438717188334</v>
      </c>
      <c r="D592">
        <v>11.858613698100751</v>
      </c>
      <c r="E592">
        <v>1.0072799170738458</v>
      </c>
      <c r="F592">
        <v>2.2942464068701995</v>
      </c>
      <c r="G592" s="39">
        <v>0.36195001094997792</v>
      </c>
      <c r="H592" s="34">
        <v>6434.639468476581</v>
      </c>
      <c r="I592" s="39">
        <v>3.8081507380115216</v>
      </c>
    </row>
    <row r="593" spans="2:9">
      <c r="B593" s="37">
        <v>590</v>
      </c>
      <c r="C593" s="34">
        <v>513.89276309126876</v>
      </c>
      <c r="D593">
        <v>7.8658361520787476</v>
      </c>
      <c r="E593">
        <v>0.97571248077988626</v>
      </c>
      <c r="F593">
        <v>2.4745185753132835</v>
      </c>
      <c r="G593" s="39">
        <v>0.30402441810495773</v>
      </c>
      <c r="H593" s="34">
        <v>3473.5777916002794</v>
      </c>
      <c r="I593" s="39">
        <v>2.5490384170624703</v>
      </c>
    </row>
    <row r="594" spans="2:9">
      <c r="B594" s="37">
        <v>591</v>
      </c>
      <c r="C594" s="34">
        <v>636.45383505165273</v>
      </c>
      <c r="D594">
        <v>8.5563968479567496</v>
      </c>
      <c r="E594">
        <v>0.9725187820577621</v>
      </c>
      <c r="F594">
        <v>2.510977306327228</v>
      </c>
      <c r="G594" s="39">
        <v>0.30012082878793744</v>
      </c>
      <c r="H594" s="34">
        <v>4560.4415866462941</v>
      </c>
      <c r="I594" s="39">
        <v>2.7330140644200802</v>
      </c>
    </row>
    <row r="595" spans="2:9">
      <c r="B595" s="37">
        <v>592</v>
      </c>
      <c r="C595" s="34">
        <v>658.43394074965966</v>
      </c>
      <c r="D595">
        <v>8.8869929075714005</v>
      </c>
      <c r="E595">
        <v>0.95059395590484141</v>
      </c>
      <c r="F595">
        <v>2.2676065310408209</v>
      </c>
      <c r="G595" s="39">
        <v>0.33613778604816791</v>
      </c>
      <c r="H595" s="34">
        <v>4246.3472353105899</v>
      </c>
      <c r="I595" s="39">
        <v>3.0104061209622728</v>
      </c>
    </row>
    <row r="596" spans="2:9">
      <c r="B596" s="37">
        <v>593</v>
      </c>
      <c r="C596" s="34">
        <v>757.92462340080453</v>
      </c>
      <c r="D596">
        <v>9.4098140302615239</v>
      </c>
      <c r="E596">
        <v>0.98091215396881104</v>
      </c>
      <c r="F596">
        <v>2.2933404521387173</v>
      </c>
      <c r="G596" s="39">
        <v>0.32140925291495936</v>
      </c>
      <c r="H596" s="34">
        <v>6284.0726747575791</v>
      </c>
      <c r="I596" s="39">
        <v>3.2536086139314411</v>
      </c>
    </row>
    <row r="597" spans="2:9">
      <c r="B597" s="37">
        <v>594</v>
      </c>
      <c r="C597" s="34">
        <v>671.19068283737715</v>
      </c>
      <c r="D597">
        <v>11.048119814530569</v>
      </c>
      <c r="E597">
        <v>1.0127345599669217</v>
      </c>
      <c r="F597">
        <v>2.4388901536771024</v>
      </c>
      <c r="G597" s="39">
        <v>0.30846134759355626</v>
      </c>
      <c r="H597" s="34">
        <v>8056.249977565808</v>
      </c>
      <c r="I597" s="39">
        <v>3.3496945637742908</v>
      </c>
    </row>
    <row r="598" spans="2:9">
      <c r="B598" s="37">
        <v>595</v>
      </c>
      <c r="C598" s="34">
        <v>761.0347708583447</v>
      </c>
      <c r="D598">
        <v>9.0973161276573933</v>
      </c>
      <c r="E598">
        <v>0.97165495776414867</v>
      </c>
      <c r="F598">
        <v>2.0365871876000075</v>
      </c>
      <c r="G598" s="39">
        <v>0.39682371012689066</v>
      </c>
      <c r="H598" s="34">
        <v>5736.4637554836063</v>
      </c>
      <c r="I598" s="39">
        <v>4.1387775894405054</v>
      </c>
    </row>
    <row r="599" spans="2:9">
      <c r="B599" s="37">
        <v>596</v>
      </c>
      <c r="C599" s="34">
        <v>622.64374125654172</v>
      </c>
      <c r="D599">
        <v>8.5521382266062762</v>
      </c>
      <c r="E599">
        <v>1.0186827856564522</v>
      </c>
      <c r="F599">
        <v>2.4001363265280804</v>
      </c>
      <c r="G599" s="39">
        <v>0.31191156053945157</v>
      </c>
      <c r="H599" s="34">
        <v>6005.0761450743639</v>
      </c>
      <c r="I599" s="39">
        <v>3.097940728067853</v>
      </c>
    </row>
    <row r="600" spans="2:9">
      <c r="B600" s="37">
        <v>597</v>
      </c>
      <c r="C600" s="34">
        <v>580.58824603370181</v>
      </c>
      <c r="D600">
        <v>8.405569454934712</v>
      </c>
      <c r="E600">
        <v>0.97085477311134338</v>
      </c>
      <c r="F600">
        <v>2.3567014548393739</v>
      </c>
      <c r="G600" s="39">
        <v>0.33539765325139548</v>
      </c>
      <c r="H600" s="34">
        <v>4053.9819757864502</v>
      </c>
      <c r="I600" s="39">
        <v>2.9567759957058692</v>
      </c>
    </row>
    <row r="601" spans="2:9">
      <c r="B601" s="37">
        <v>598</v>
      </c>
      <c r="C601" s="34">
        <v>672.96167796494365</v>
      </c>
      <c r="D601">
        <v>9.3478018367492215</v>
      </c>
      <c r="E601">
        <v>0.95217380952477448</v>
      </c>
      <c r="F601">
        <v>2.0018909701748218</v>
      </c>
      <c r="G601" s="39">
        <v>0.35133352917230642</v>
      </c>
      <c r="H601" s="34">
        <v>4607.3141616334788</v>
      </c>
      <c r="I601" s="39">
        <v>3.2561979735553956</v>
      </c>
    </row>
    <row r="602" spans="2:9">
      <c r="B602" s="37">
        <v>599</v>
      </c>
      <c r="C602" s="34">
        <v>579.67737123032828</v>
      </c>
      <c r="D602">
        <v>8.804969097474947</v>
      </c>
      <c r="E602">
        <v>0.97160114303529255</v>
      </c>
      <c r="F602">
        <v>2.4684632547175616</v>
      </c>
      <c r="G602" s="39">
        <v>0.31184273735824936</v>
      </c>
      <c r="H602" s="34">
        <v>4260.3261656015402</v>
      </c>
      <c r="I602" s="39">
        <v>2.7827653330983031</v>
      </c>
    </row>
    <row r="603" spans="2:9">
      <c r="B603" s="37">
        <v>600</v>
      </c>
      <c r="C603" s="34">
        <v>709.7416894950801</v>
      </c>
      <c r="D603">
        <v>10.154860208852716</v>
      </c>
      <c r="E603">
        <v>0.96103002596616738</v>
      </c>
      <c r="F603">
        <v>2.3700577091204438</v>
      </c>
      <c r="G603" s="39">
        <v>0.32994730387018967</v>
      </c>
      <c r="H603" s="34">
        <v>5580.4209441634212</v>
      </c>
      <c r="I603" s="39">
        <v>3.2281909545227938</v>
      </c>
    </row>
    <row r="604" spans="2:9">
      <c r="B604" s="37">
        <v>601</v>
      </c>
      <c r="C604" s="34">
        <v>722.03512198328917</v>
      </c>
      <c r="D604">
        <v>8.4364822624346107</v>
      </c>
      <c r="E604">
        <v>0.99430133216559891</v>
      </c>
      <c r="F604">
        <v>2.4222094843867206</v>
      </c>
      <c r="G604" s="39">
        <v>0.35629824842886504</v>
      </c>
      <c r="H604" s="34">
        <v>5867.1845213037786</v>
      </c>
      <c r="I604" s="39">
        <v>3.6087835047134571</v>
      </c>
    </row>
    <row r="605" spans="2:9">
      <c r="B605" s="37">
        <v>602</v>
      </c>
      <c r="C605" s="34">
        <v>717.02943847406334</v>
      </c>
      <c r="D605">
        <v>8.1991603886316664</v>
      </c>
      <c r="E605">
        <v>0.95921943788886066</v>
      </c>
      <c r="F605">
        <v>2.2995162234951025</v>
      </c>
      <c r="G605" s="39">
        <v>0.35588780402529896</v>
      </c>
      <c r="H605" s="34">
        <v>4496.3070890587323</v>
      </c>
      <c r="I605" s="39">
        <v>3.2778378617180577</v>
      </c>
    </row>
    <row r="606" spans="2:9">
      <c r="B606" s="37">
        <v>603</v>
      </c>
      <c r="C606" s="34">
        <v>732.27307075783301</v>
      </c>
      <c r="D606">
        <v>8.8423103933110898</v>
      </c>
      <c r="E606">
        <v>0.98446134521901607</v>
      </c>
      <c r="F606">
        <v>2.3485850487319908</v>
      </c>
      <c r="G606" s="39">
        <v>0.32894677567520481</v>
      </c>
      <c r="H606" s="34">
        <v>5844.207852731055</v>
      </c>
      <c r="I606" s="39">
        <v>3.2659843328770743</v>
      </c>
    </row>
    <row r="607" spans="2:9">
      <c r="B607" s="37">
        <v>604</v>
      </c>
      <c r="C607" s="34">
        <v>706.6518026110914</v>
      </c>
      <c r="D607">
        <v>8.0990820197108118</v>
      </c>
      <c r="E607">
        <v>0.9994039640188217</v>
      </c>
      <c r="F607">
        <v>2.4412742393856757</v>
      </c>
      <c r="G607" s="39">
        <v>0.30441094669751334</v>
      </c>
      <c r="H607" s="34">
        <v>5700.8949619225532</v>
      </c>
      <c r="I607" s="39">
        <v>2.9675081868400377</v>
      </c>
    </row>
    <row r="608" spans="2:9">
      <c r="B608" s="37">
        <v>605</v>
      </c>
      <c r="C608" s="34">
        <v>623.15985531915214</v>
      </c>
      <c r="D608">
        <v>8.3612939996670228</v>
      </c>
      <c r="E608">
        <v>0.99928763777911667</v>
      </c>
      <c r="F608">
        <v>2.0210347296458111</v>
      </c>
      <c r="G608" s="39">
        <v>0.34370183842228935</v>
      </c>
      <c r="H608" s="34">
        <v>5186.5933047166545</v>
      </c>
      <c r="I608" s="39">
        <v>3.3056110365160225</v>
      </c>
    </row>
    <row r="609" spans="2:9">
      <c r="B609" s="37">
        <v>606</v>
      </c>
      <c r="C609" s="34">
        <v>748.64691456189632</v>
      </c>
      <c r="D609">
        <v>10.861650657831539</v>
      </c>
      <c r="E609">
        <v>0.98927093283176426</v>
      </c>
      <c r="F609">
        <v>2.4662927385145119</v>
      </c>
      <c r="G609" s="39">
        <v>0.30569908551393415</v>
      </c>
      <c r="H609" s="34">
        <v>7574.1614480327416</v>
      </c>
      <c r="I609" s="39">
        <v>3.251708181843147</v>
      </c>
    </row>
    <row r="610" spans="2:9">
      <c r="B610" s="37">
        <v>607</v>
      </c>
      <c r="C610" s="34">
        <v>592.62542613313701</v>
      </c>
      <c r="D610">
        <v>10.150775097681956</v>
      </c>
      <c r="E610">
        <v>0.96892789521038525</v>
      </c>
      <c r="F610">
        <v>2.3603150384144089</v>
      </c>
      <c r="G610" s="39">
        <v>0.30776192780339029</v>
      </c>
      <c r="H610" s="34">
        <v>4933.1391601019432</v>
      </c>
      <c r="I610" s="39">
        <v>2.8724901755504111</v>
      </c>
    </row>
    <row r="611" spans="2:9">
      <c r="B611" s="37">
        <v>608</v>
      </c>
      <c r="C611" s="34">
        <v>660.83816312874228</v>
      </c>
      <c r="D611">
        <v>9.7438087462256178</v>
      </c>
      <c r="E611">
        <v>1.004143505423069</v>
      </c>
      <c r="F611">
        <v>2.4357146437760666</v>
      </c>
      <c r="G611" s="39">
        <v>0.334182647756252</v>
      </c>
      <c r="H611" s="34">
        <v>6614.6816242697332</v>
      </c>
      <c r="I611" s="39">
        <v>3.4687191939920963</v>
      </c>
    </row>
    <row r="612" spans="2:9">
      <c r="B612" s="37">
        <v>609</v>
      </c>
      <c r="C612" s="34">
        <v>702.25548107735949</v>
      </c>
      <c r="D612">
        <v>10.636586780348985</v>
      </c>
      <c r="E612">
        <v>0.9828669229245186</v>
      </c>
      <c r="F612">
        <v>2.1990043204417629</v>
      </c>
      <c r="G612" s="39">
        <v>0.35812426705041073</v>
      </c>
      <c r="H612" s="34">
        <v>6676.1825710965268</v>
      </c>
      <c r="I612" s="39">
        <v>3.8045868879336995</v>
      </c>
    </row>
    <row r="613" spans="2:9">
      <c r="B613" s="37">
        <v>610</v>
      </c>
      <c r="C613" s="34">
        <v>768.63230235017079</v>
      </c>
      <c r="D613">
        <v>9.1634411980608004</v>
      </c>
      <c r="E613">
        <v>0.95684675086498261</v>
      </c>
      <c r="F613">
        <v>2.3508624928746205</v>
      </c>
      <c r="G613" s="39">
        <v>0.32449429835672905</v>
      </c>
      <c r="H613" s="34">
        <v>5287.4843423495686</v>
      </c>
      <c r="I613" s="39">
        <v>3.1113490469472804</v>
      </c>
    </row>
    <row r="614" spans="2:9">
      <c r="B614" s="37">
        <v>611</v>
      </c>
      <c r="C614" s="34">
        <v>667.88255332547942</v>
      </c>
      <c r="D614">
        <v>9.2322164778445952</v>
      </c>
      <c r="E614">
        <v>1.0137011650925876</v>
      </c>
      <c r="F614">
        <v>2.338997305669261</v>
      </c>
      <c r="G614" s="39">
        <v>0.29375074270435436</v>
      </c>
      <c r="H614" s="34">
        <v>6740.742862234235</v>
      </c>
      <c r="I614" s="39">
        <v>3.0007088996579219</v>
      </c>
    </row>
    <row r="615" spans="2:9">
      <c r="B615" s="37">
        <v>612</v>
      </c>
      <c r="C615" s="34">
        <v>686.14950141501845</v>
      </c>
      <c r="D615">
        <v>8.6694586488716272</v>
      </c>
      <c r="E615">
        <v>0.97515274176716804</v>
      </c>
      <c r="F615">
        <v>2.3139144629552497</v>
      </c>
      <c r="G615" s="39">
        <v>0.2825181318212226</v>
      </c>
      <c r="H615" s="34">
        <v>5057.472178619716</v>
      </c>
      <c r="I615" s="39">
        <v>2.6529221980972606</v>
      </c>
    </row>
    <row r="616" spans="2:9">
      <c r="B616" s="37">
        <v>613</v>
      </c>
      <c r="C616" s="34">
        <v>693.29214503574508</v>
      </c>
      <c r="D616">
        <v>8.0507018867113231</v>
      </c>
      <c r="E616">
        <v>0.9721979548716545</v>
      </c>
      <c r="F616">
        <v>2.3478779916763202</v>
      </c>
      <c r="G616" s="39">
        <v>0.34950528723887014</v>
      </c>
      <c r="H616" s="34">
        <v>4653.3609639729229</v>
      </c>
      <c r="I616" s="39">
        <v>3.2475233408638893</v>
      </c>
    </row>
    <row r="617" spans="2:9">
      <c r="B617" s="37">
        <v>614</v>
      </c>
      <c r="C617" s="34">
        <v>551.31086220026714</v>
      </c>
      <c r="D617">
        <v>9.8499622634606521</v>
      </c>
      <c r="E617">
        <v>0.97354066511332982</v>
      </c>
      <c r="F617">
        <v>2.3511976188713142</v>
      </c>
      <c r="G617" s="39">
        <v>0.3083238685785949</v>
      </c>
      <c r="H617" s="34">
        <v>4595.1065544601488</v>
      </c>
      <c r="I617" s="39">
        <v>2.8157256900498853</v>
      </c>
    </row>
    <row r="618" spans="2:9">
      <c r="B618" s="37">
        <v>615</v>
      </c>
      <c r="C618" s="34">
        <v>812.89756647918966</v>
      </c>
      <c r="D618">
        <v>8.3665886919298469</v>
      </c>
      <c r="E618">
        <v>0.99551709040701386</v>
      </c>
      <c r="F618">
        <v>2.2908762549797093</v>
      </c>
      <c r="G618" s="39">
        <v>0.28715034040035825</v>
      </c>
      <c r="H618" s="34">
        <v>6599.9221859822146</v>
      </c>
      <c r="I618" s="39">
        <v>2.9098330188028294</v>
      </c>
    </row>
    <row r="619" spans="2:9">
      <c r="B619" s="37">
        <v>616</v>
      </c>
      <c r="C619" s="34">
        <v>703.78965898802301</v>
      </c>
      <c r="D619">
        <v>10.158122886967002</v>
      </c>
      <c r="E619">
        <v>1.0138811069697142</v>
      </c>
      <c r="F619">
        <v>2.3925198191591885</v>
      </c>
      <c r="G619" s="39">
        <v>0.37978285434284115</v>
      </c>
      <c r="H619" s="34">
        <v>7830.3649355830839</v>
      </c>
      <c r="I619" s="39">
        <v>4.3823258330317492</v>
      </c>
    </row>
    <row r="620" spans="2:9">
      <c r="B620" s="37">
        <v>617</v>
      </c>
      <c r="C620" s="34">
        <v>563.05230023985246</v>
      </c>
      <c r="D620">
        <v>8.3427425972843103</v>
      </c>
      <c r="E620">
        <v>0.9742679282957315</v>
      </c>
      <c r="F620">
        <v>2.5665454503683001</v>
      </c>
      <c r="G620" s="39">
        <v>0.3301014593828015</v>
      </c>
      <c r="H620" s="34">
        <v>3990.9865484102111</v>
      </c>
      <c r="I620" s="39">
        <v>2.8916027398097115</v>
      </c>
    </row>
    <row r="621" spans="2:9">
      <c r="B621" s="37">
        <v>618</v>
      </c>
      <c r="C621" s="34">
        <v>754.68087322619795</v>
      </c>
      <c r="D621">
        <v>11.08957865272637</v>
      </c>
      <c r="E621">
        <v>0.97905579995751379</v>
      </c>
      <c r="F621">
        <v>2.3933296892231168</v>
      </c>
      <c r="G621" s="39">
        <v>0.37108490258991605</v>
      </c>
      <c r="H621" s="34">
        <v>7284.6038268833145</v>
      </c>
      <c r="I621" s="39">
        <v>4.1244389739239145</v>
      </c>
    </row>
    <row r="622" spans="2:9">
      <c r="B622" s="37">
        <v>619</v>
      </c>
      <c r="C622" s="34">
        <v>816.9059202294726</v>
      </c>
      <c r="D622">
        <v>9.2171343908649579</v>
      </c>
      <c r="E622">
        <v>0.99714102771282198</v>
      </c>
      <c r="F622">
        <v>2.2845329632075719</v>
      </c>
      <c r="G622" s="39">
        <v>0.34338280088825646</v>
      </c>
      <c r="H622" s="34">
        <v>7386.5585405523834</v>
      </c>
      <c r="I622" s="39">
        <v>3.7282034617333619</v>
      </c>
    </row>
    <row r="623" spans="2:9">
      <c r="B623" s="37">
        <v>620</v>
      </c>
      <c r="C623" s="34">
        <v>612.11752291853759</v>
      </c>
      <c r="D623">
        <v>8.9555742203419495</v>
      </c>
      <c r="E623">
        <v>0.96855091944694516</v>
      </c>
      <c r="F623">
        <v>2.1538192889553298</v>
      </c>
      <c r="G623" s="39">
        <v>0.36705546484397245</v>
      </c>
      <c r="H623" s="34">
        <v>4480.0705912704334</v>
      </c>
      <c r="I623" s="39">
        <v>3.3977371267116716</v>
      </c>
    </row>
    <row r="624" spans="2:9">
      <c r="B624" s="37">
        <v>621</v>
      </c>
      <c r="C624" s="34">
        <v>591.13231448525119</v>
      </c>
      <c r="D624">
        <v>9.8220267972821329</v>
      </c>
      <c r="E624">
        <v>0.96637553013801569</v>
      </c>
      <c r="F624">
        <v>2.2174128712056183</v>
      </c>
      <c r="G624" s="39">
        <v>0.32499601511382631</v>
      </c>
      <c r="H624" s="34">
        <v>4684.7820051482149</v>
      </c>
      <c r="I624" s="39">
        <v>2.9966030157747952</v>
      </c>
    </row>
    <row r="625" spans="2:9">
      <c r="B625" s="37">
        <v>622</v>
      </c>
      <c r="C625" s="34">
        <v>857.8328109466986</v>
      </c>
      <c r="D625">
        <v>8.2452058627714138</v>
      </c>
      <c r="E625">
        <v>0.97638321098029612</v>
      </c>
      <c r="F625">
        <v>2.2925456178633872</v>
      </c>
      <c r="G625" s="39">
        <v>0.33251326091678302</v>
      </c>
      <c r="H625" s="34">
        <v>6030.1290319356167</v>
      </c>
      <c r="I625" s="39">
        <v>3.3427939227866741</v>
      </c>
    </row>
    <row r="626" spans="2:9">
      <c r="B626" s="37">
        <v>623</v>
      </c>
      <c r="C626" s="34">
        <v>667.5324159968352</v>
      </c>
      <c r="D626">
        <v>7.9204819304681182</v>
      </c>
      <c r="E626">
        <v>0.96424422622561456</v>
      </c>
      <c r="F626">
        <v>2.3872407053131393</v>
      </c>
      <c r="G626" s="39">
        <v>0.30071913339325412</v>
      </c>
      <c r="H626" s="34">
        <v>4190.1809017269088</v>
      </c>
      <c r="I626" s="39">
        <v>2.6696458306858131</v>
      </c>
    </row>
    <row r="627" spans="2:9">
      <c r="B627" s="37">
        <v>624</v>
      </c>
      <c r="C627" s="34">
        <v>750.52935486913657</v>
      </c>
      <c r="D627">
        <v>8.8712761544921861</v>
      </c>
      <c r="E627">
        <v>0.95702351933419705</v>
      </c>
      <c r="F627">
        <v>2.5067734038559939</v>
      </c>
      <c r="G627" s="39">
        <v>0.35862726866287731</v>
      </c>
      <c r="H627" s="34">
        <v>5009.3410205113487</v>
      </c>
      <c r="I627" s="39">
        <v>3.4386239314883982</v>
      </c>
    </row>
    <row r="628" spans="2:9">
      <c r="B628" s="37">
        <v>625</v>
      </c>
      <c r="C628" s="34">
        <v>612.02223445949483</v>
      </c>
      <c r="D628">
        <v>9.3673130729126584</v>
      </c>
      <c r="E628">
        <v>0.97449312903165819</v>
      </c>
      <c r="F628">
        <v>2.5385806103755288</v>
      </c>
      <c r="G628" s="39">
        <v>0.35908703104671674</v>
      </c>
      <c r="H628" s="34">
        <v>4867.4390739741211</v>
      </c>
      <c r="I628" s="39">
        <v>3.4087166123296</v>
      </c>
    </row>
    <row r="629" spans="2:9">
      <c r="B629" s="37">
        <v>626</v>
      </c>
      <c r="C629" s="34">
        <v>625.26059823872288</v>
      </c>
      <c r="D629">
        <v>9.3792996026060571</v>
      </c>
      <c r="E629">
        <v>0.99402495479524133</v>
      </c>
      <c r="F629">
        <v>2.4336359332543727</v>
      </c>
      <c r="G629" s="39">
        <v>0.35730291338398373</v>
      </c>
      <c r="H629" s="34">
        <v>5643.1926841016575</v>
      </c>
      <c r="I629" s="39">
        <v>3.5718423131716324</v>
      </c>
    </row>
    <row r="630" spans="2:9">
      <c r="B630" s="37">
        <v>627</v>
      </c>
      <c r="C630" s="34">
        <v>669.96521007556839</v>
      </c>
      <c r="D630">
        <v>8.8290190045313608</v>
      </c>
      <c r="E630">
        <v>0.98845065239191054</v>
      </c>
      <c r="F630">
        <v>2.545100432388431</v>
      </c>
      <c r="G630" s="39">
        <v>0.36034654733477706</v>
      </c>
      <c r="H630" s="34">
        <v>5486.8822863621308</v>
      </c>
      <c r="I630" s="39">
        <v>3.5744239319315469</v>
      </c>
    </row>
    <row r="631" spans="2:9">
      <c r="B631" s="37">
        <v>628</v>
      </c>
      <c r="C631" s="34">
        <v>578.98054285308683</v>
      </c>
      <c r="D631">
        <v>8.1083743630910501</v>
      </c>
      <c r="E631">
        <v>0.9635905412250757</v>
      </c>
      <c r="F631">
        <v>2.4827370235378785</v>
      </c>
      <c r="G631" s="39">
        <v>0.29174899808743654</v>
      </c>
      <c r="H631" s="34">
        <v>3724.0084784166897</v>
      </c>
      <c r="I631" s="39">
        <v>2.5048918857683891</v>
      </c>
    </row>
    <row r="632" spans="2:9">
      <c r="B632" s="37">
        <v>629</v>
      </c>
      <c r="C632" s="34">
        <v>764.33520300635905</v>
      </c>
      <c r="D632">
        <v>11.278602087057894</v>
      </c>
      <c r="E632">
        <v>0.98099951881468295</v>
      </c>
      <c r="F632">
        <v>2.3446753986130164</v>
      </c>
      <c r="G632" s="39">
        <v>0.2829814290872974</v>
      </c>
      <c r="H632" s="34">
        <v>7598.9809618297186</v>
      </c>
      <c r="I632" s="39">
        <v>2.9816500792243099</v>
      </c>
    </row>
    <row r="633" spans="2:9">
      <c r="B633" s="37">
        <v>630</v>
      </c>
      <c r="C633" s="34">
        <v>644.22931469609352</v>
      </c>
      <c r="D633">
        <v>9.1326613102250214</v>
      </c>
      <c r="E633">
        <v>1.0043958007335663</v>
      </c>
      <c r="F633">
        <v>2.4541149430289044</v>
      </c>
      <c r="G633" s="39">
        <v>0.34203646723815051</v>
      </c>
      <c r="H633" s="34">
        <v>6053.211060748381</v>
      </c>
      <c r="I633" s="39">
        <v>3.4648756723051042</v>
      </c>
    </row>
    <row r="634" spans="2:9">
      <c r="B634" s="37">
        <v>631</v>
      </c>
      <c r="C634" s="34">
        <v>590.15227982425279</v>
      </c>
      <c r="D634">
        <v>9.7087720714389718</v>
      </c>
      <c r="E634">
        <v>0.99434289314270019</v>
      </c>
      <c r="F634">
        <v>2.19147076795069</v>
      </c>
      <c r="G634" s="39">
        <v>0.38493304169518727</v>
      </c>
      <c r="H634" s="34">
        <v>5526.5328356600749</v>
      </c>
      <c r="I634" s="39">
        <v>3.9098051387987662</v>
      </c>
    </row>
    <row r="635" spans="2:9">
      <c r="B635" s="37">
        <v>632</v>
      </c>
      <c r="C635" s="34">
        <v>701.99767987329426</v>
      </c>
      <c r="D635">
        <v>8.5384248759338135</v>
      </c>
      <c r="E635">
        <v>0.98298521602749822</v>
      </c>
      <c r="F635">
        <v>2.0630010512042376</v>
      </c>
      <c r="G635" s="39">
        <v>0.33431065653394232</v>
      </c>
      <c r="H635" s="34">
        <v>5361.467180016376</v>
      </c>
      <c r="I635" s="39">
        <v>3.2350311554258848</v>
      </c>
    </row>
    <row r="636" spans="2:9">
      <c r="B636" s="37">
        <v>633</v>
      </c>
      <c r="C636" s="34">
        <v>778.55103031436863</v>
      </c>
      <c r="D636">
        <v>8.6903682075040276</v>
      </c>
      <c r="E636">
        <v>0.99471521112263206</v>
      </c>
      <c r="F636">
        <v>2.1613467456416044</v>
      </c>
      <c r="G636" s="39">
        <v>0.27845500953629915</v>
      </c>
      <c r="H636" s="34">
        <v>6531.9886235814129</v>
      </c>
      <c r="I636" s="39">
        <v>2.8091197809646595</v>
      </c>
    </row>
    <row r="637" spans="2:9">
      <c r="B637" s="37">
        <v>634</v>
      </c>
      <c r="C637" s="34">
        <v>873.03239400909763</v>
      </c>
      <c r="D637">
        <v>9.9794224968547773</v>
      </c>
      <c r="E637">
        <v>1.013103862707615</v>
      </c>
      <c r="F637">
        <v>2.1059996257742126</v>
      </c>
      <c r="G637" s="39">
        <v>0.33061171563111991</v>
      </c>
      <c r="H637" s="34">
        <v>9520.8259579590722</v>
      </c>
      <c r="I637" s="39">
        <v>3.860900017466832</v>
      </c>
    </row>
    <row r="638" spans="2:9">
      <c r="B638" s="37">
        <v>635</v>
      </c>
      <c r="C638" s="34">
        <v>665.0243871613028</v>
      </c>
      <c r="D638">
        <v>9.8686381212553034</v>
      </c>
      <c r="E638">
        <v>0.99247819850742813</v>
      </c>
      <c r="F638">
        <v>2.4844122019018626</v>
      </c>
      <c r="G638" s="39">
        <v>0.28365251879610576</v>
      </c>
      <c r="H638" s="34">
        <v>6249.7403070446553</v>
      </c>
      <c r="I638" s="39">
        <v>2.8281446895363334</v>
      </c>
    </row>
    <row r="639" spans="2:9">
      <c r="B639" s="37">
        <v>636</v>
      </c>
      <c r="C639" s="34">
        <v>743.16060223245802</v>
      </c>
      <c r="D639">
        <v>11.417790424194184</v>
      </c>
      <c r="E639">
        <v>0.99288228611886498</v>
      </c>
      <c r="F639">
        <v>2.4255162392373699</v>
      </c>
      <c r="G639" s="39">
        <v>0.35377545075983202</v>
      </c>
      <c r="H639" s="34">
        <v>8095.2301453334758</v>
      </c>
      <c r="I639" s="39">
        <v>4.0074859328615835</v>
      </c>
    </row>
    <row r="640" spans="2:9">
      <c r="B640" s="37">
        <v>637</v>
      </c>
      <c r="C640" s="34">
        <v>703.36362862896624</v>
      </c>
      <c r="D640">
        <v>9.2154726849739976</v>
      </c>
      <c r="E640">
        <v>0.95416028721690171</v>
      </c>
      <c r="F640">
        <v>2.5422800417924822</v>
      </c>
      <c r="G640" s="39">
        <v>0.37183534407639007</v>
      </c>
      <c r="H640" s="34">
        <v>4799.363164509914</v>
      </c>
      <c r="I640" s="39">
        <v>3.5418035064251865</v>
      </c>
    </row>
    <row r="641" spans="2:9">
      <c r="B641" s="37">
        <v>638</v>
      </c>
      <c r="C641" s="34">
        <v>731.49744051038817</v>
      </c>
      <c r="D641">
        <v>8.0036001185285848</v>
      </c>
      <c r="E641">
        <v>0.9828276009172201</v>
      </c>
      <c r="F641">
        <v>2.0499916251944086</v>
      </c>
      <c r="G641" s="39">
        <v>0.33035146114615621</v>
      </c>
      <c r="H641" s="34">
        <v>5227.7256451322746</v>
      </c>
      <c r="I641" s="39">
        <v>3.1638494197725646</v>
      </c>
    </row>
    <row r="642" spans="2:9">
      <c r="B642" s="37">
        <v>639</v>
      </c>
      <c r="C642" s="34">
        <v>672.02914848741773</v>
      </c>
      <c r="D642">
        <v>8.7662699877557095</v>
      </c>
      <c r="E642">
        <v>0.9720847188270092</v>
      </c>
      <c r="F642">
        <v>2.1507651410677844</v>
      </c>
      <c r="G642" s="39">
        <v>0.36131426930891319</v>
      </c>
      <c r="H642" s="34">
        <v>4912.1952240686278</v>
      </c>
      <c r="I642" s="39">
        <v>3.4461212350407182</v>
      </c>
    </row>
    <row r="643" spans="2:9">
      <c r="B643" s="37">
        <v>640</v>
      </c>
      <c r="C643" s="34">
        <v>628.67138303050046</v>
      </c>
      <c r="D643">
        <v>10.241322560170255</v>
      </c>
      <c r="E643">
        <v>0.96153625092446804</v>
      </c>
      <c r="F643">
        <v>2.2543317950366868</v>
      </c>
      <c r="G643" s="39">
        <v>0.32689436507203451</v>
      </c>
      <c r="H643" s="34">
        <v>5025.0671545341265</v>
      </c>
      <c r="I643" s="39">
        <v>3.0858017383762539</v>
      </c>
    </row>
    <row r="644" spans="2:9">
      <c r="B644" s="37">
        <v>641</v>
      </c>
      <c r="C644" s="34">
        <v>617.8079252290795</v>
      </c>
      <c r="D644">
        <v>8.4819992818944279</v>
      </c>
      <c r="E644">
        <v>1.010491859638095</v>
      </c>
      <c r="F644">
        <v>2.490374659890036</v>
      </c>
      <c r="G644" s="39">
        <v>0.31989071190647633</v>
      </c>
      <c r="H644" s="34">
        <v>5605.7399812096601</v>
      </c>
      <c r="I644" s="39">
        <v>3.1194307755569022</v>
      </c>
    </row>
    <row r="645" spans="2:9">
      <c r="B645" s="37">
        <v>642</v>
      </c>
      <c r="C645" s="34">
        <v>715.45717292169172</v>
      </c>
      <c r="D645">
        <v>11.383095931880066</v>
      </c>
      <c r="E645">
        <v>1.0158632898372413</v>
      </c>
      <c r="F645">
        <v>2.2460853719881277</v>
      </c>
      <c r="G645" s="39">
        <v>0.322678298139778</v>
      </c>
      <c r="H645" s="34">
        <v>9039.1402670300558</v>
      </c>
      <c r="I645" s="39">
        <v>3.6756545079392713</v>
      </c>
    </row>
    <row r="646" spans="2:9">
      <c r="B646" s="37">
        <v>643</v>
      </c>
      <c r="C646" s="34">
        <v>644.90337863732009</v>
      </c>
      <c r="D646">
        <v>9.2388970270440964</v>
      </c>
      <c r="E646">
        <v>1.0089783915621042</v>
      </c>
      <c r="F646">
        <v>2.5584071634480319</v>
      </c>
      <c r="G646" s="39">
        <v>0.26688208859227514</v>
      </c>
      <c r="H646" s="34">
        <v>6314.5080603104188</v>
      </c>
      <c r="I646" s="39">
        <v>2.6668734297949936</v>
      </c>
    </row>
    <row r="647" spans="2:9">
      <c r="B647" s="37">
        <v>644</v>
      </c>
      <c r="C647" s="34">
        <v>746.0430221582875</v>
      </c>
      <c r="D647">
        <v>9.5782631582769415</v>
      </c>
      <c r="E647">
        <v>0.95620762811362736</v>
      </c>
      <c r="F647">
        <v>2.2755815562222304</v>
      </c>
      <c r="G647" s="39">
        <v>0.32603937033717639</v>
      </c>
      <c r="H647" s="34">
        <v>5348.6661816121186</v>
      </c>
      <c r="I647" s="39">
        <v>3.139965829803403</v>
      </c>
    </row>
    <row r="648" spans="2:9">
      <c r="B648" s="37">
        <v>645</v>
      </c>
      <c r="C648" s="34">
        <v>820.01396095380835</v>
      </c>
      <c r="D648">
        <v>7.8986828310359103</v>
      </c>
      <c r="E648">
        <v>1.0055831184583903</v>
      </c>
      <c r="F648">
        <v>2.3855114265109116</v>
      </c>
      <c r="G648" s="39">
        <v>0.36586375958993572</v>
      </c>
      <c r="H648" s="34">
        <v>6724.2543227719179</v>
      </c>
      <c r="I648" s="39">
        <v>3.9263467278610222</v>
      </c>
    </row>
    <row r="649" spans="2:9">
      <c r="B649" s="37">
        <v>646</v>
      </c>
      <c r="C649" s="34">
        <v>696.76332107294115</v>
      </c>
      <c r="D649">
        <v>8.6130583916410437</v>
      </c>
      <c r="E649">
        <v>0.99926296538949011</v>
      </c>
      <c r="F649">
        <v>2.3358714329620356</v>
      </c>
      <c r="G649" s="39">
        <v>0.30474618471255793</v>
      </c>
      <c r="H649" s="34">
        <v>5972.3770752223536</v>
      </c>
      <c r="I649" s="39">
        <v>3.0134868646003894</v>
      </c>
    </row>
    <row r="650" spans="2:9">
      <c r="B650" s="37">
        <v>647</v>
      </c>
      <c r="C650" s="34">
        <v>787.91214625411317</v>
      </c>
      <c r="D650">
        <v>8.5696928364726688</v>
      </c>
      <c r="E650">
        <v>0.98600182399332525</v>
      </c>
      <c r="F650">
        <v>2.1516058726860274</v>
      </c>
      <c r="G650" s="39">
        <v>0.33108326911708241</v>
      </c>
      <c r="H650" s="34">
        <v>6150.3190466872657</v>
      </c>
      <c r="I650" s="39">
        <v>3.3472902258819266</v>
      </c>
    </row>
    <row r="651" spans="2:9">
      <c r="B651" s="37">
        <v>648</v>
      </c>
      <c r="C651" s="34">
        <v>779.03200294533838</v>
      </c>
      <c r="D651">
        <v>11.628978164541685</v>
      </c>
      <c r="E651">
        <v>0.95049700749516486</v>
      </c>
      <c r="F651">
        <v>2.4770562851056916</v>
      </c>
      <c r="G651" s="39">
        <v>0.27821112769967854</v>
      </c>
      <c r="H651" s="34">
        <v>6515.6269923677528</v>
      </c>
      <c r="I651" s="39">
        <v>2.8046221089626413</v>
      </c>
    </row>
    <row r="652" spans="2:9">
      <c r="B652" s="37">
        <v>649</v>
      </c>
      <c r="C652" s="34">
        <v>561.44581707591419</v>
      </c>
      <c r="D652">
        <v>10.597135181446614</v>
      </c>
      <c r="E652">
        <v>0.97502392505884172</v>
      </c>
      <c r="F652">
        <v>2.4463950888846089</v>
      </c>
      <c r="G652" s="39">
        <v>0.33183723668809167</v>
      </c>
      <c r="H652" s="34">
        <v>5079.5987315161028</v>
      </c>
      <c r="I652" s="39">
        <v>3.1500910397518136</v>
      </c>
    </row>
    <row r="653" spans="2:9">
      <c r="B653" s="37">
        <v>650</v>
      </c>
      <c r="C653" s="34">
        <v>713.427584440386</v>
      </c>
      <c r="D653">
        <v>8.2370133094184101</v>
      </c>
      <c r="E653">
        <v>0.9503860101532936</v>
      </c>
      <c r="F653">
        <v>2.4817163334920753</v>
      </c>
      <c r="G653" s="39">
        <v>0.30096267624011241</v>
      </c>
      <c r="H653" s="34">
        <v>4241.8332503218071</v>
      </c>
      <c r="I653" s="39">
        <v>2.6816394658769149</v>
      </c>
    </row>
    <row r="654" spans="2:9">
      <c r="B654" s="37">
        <v>651</v>
      </c>
      <c r="C654" s="34">
        <v>678.94570201339252</v>
      </c>
      <c r="D654">
        <v>10.442247145207705</v>
      </c>
      <c r="E654">
        <v>0.99786962533831591</v>
      </c>
      <c r="F654">
        <v>2.2792482262398917</v>
      </c>
      <c r="G654" s="39">
        <v>0.32032372136918286</v>
      </c>
      <c r="H654" s="34">
        <v>6991.9150258446607</v>
      </c>
      <c r="I654" s="39">
        <v>3.3533850824842402</v>
      </c>
    </row>
    <row r="655" spans="2:9">
      <c r="B655" s="37">
        <v>652</v>
      </c>
      <c r="C655" s="34">
        <v>627.77036922902766</v>
      </c>
      <c r="D655">
        <v>10.855048916895463</v>
      </c>
      <c r="E655">
        <v>0.95427987213850018</v>
      </c>
      <c r="F655">
        <v>2.470928380059946</v>
      </c>
      <c r="G655" s="39">
        <v>0.27952689427542005</v>
      </c>
      <c r="H655" s="34">
        <v>5075.943590881071</v>
      </c>
      <c r="I655" s="39">
        <v>2.6283354084427981</v>
      </c>
    </row>
    <row r="656" spans="2:9">
      <c r="B656" s="37">
        <v>653</v>
      </c>
      <c r="C656" s="34">
        <v>836.46381533564124</v>
      </c>
      <c r="D656">
        <v>11.488539535920541</v>
      </c>
      <c r="E656">
        <v>0.99727156074881551</v>
      </c>
      <c r="F656">
        <v>2.5523691860228443</v>
      </c>
      <c r="G656" s="39">
        <v>0.33735905557225276</v>
      </c>
      <c r="H656" s="34">
        <v>9434.9208699755964</v>
      </c>
      <c r="I656" s="39">
        <v>3.9567089973284859</v>
      </c>
    </row>
    <row r="657" spans="2:9">
      <c r="B657" s="37">
        <v>654</v>
      </c>
      <c r="C657" s="34">
        <v>553.2676888041168</v>
      </c>
      <c r="D657">
        <v>9.8132911819732627</v>
      </c>
      <c r="E657">
        <v>0.99753970034718509</v>
      </c>
      <c r="F657">
        <v>2.2448980723470333</v>
      </c>
      <c r="G657" s="39">
        <v>0.31006058306418632</v>
      </c>
      <c r="H657" s="34">
        <v>5345.6626799860851</v>
      </c>
      <c r="I657" s="39">
        <v>2.9682167222948341</v>
      </c>
    </row>
    <row r="658" spans="2:9">
      <c r="B658" s="37">
        <v>655</v>
      </c>
      <c r="C658" s="34">
        <v>661.82062863427836</v>
      </c>
      <c r="D658">
        <v>10.184905350252615</v>
      </c>
      <c r="E658">
        <v>1.011838703302145</v>
      </c>
      <c r="F658">
        <v>2.3173920884732739</v>
      </c>
      <c r="G658" s="39">
        <v>0.27300088139068385</v>
      </c>
      <c r="H658" s="34">
        <v>7279.3265911026592</v>
      </c>
      <c r="I658" s="39">
        <v>2.8354866372476275</v>
      </c>
    </row>
    <row r="659" spans="2:9">
      <c r="B659" s="37">
        <v>656</v>
      </c>
      <c r="C659" s="34">
        <v>520.9958868539951</v>
      </c>
      <c r="D659">
        <v>10.231933660216123</v>
      </c>
      <c r="E659">
        <v>0.99990182383239268</v>
      </c>
      <c r="F659">
        <v>2.3144775617048632</v>
      </c>
      <c r="G659" s="39">
        <v>0.36906248444788775</v>
      </c>
      <c r="H659" s="34">
        <v>5327.5223699083399</v>
      </c>
      <c r="I659" s="39">
        <v>3.6463863500977705</v>
      </c>
    </row>
    <row r="660" spans="2:9">
      <c r="B660" s="37">
        <v>657</v>
      </c>
      <c r="C660" s="34">
        <v>693.28314051401253</v>
      </c>
      <c r="D660">
        <v>9.0677850585224586</v>
      </c>
      <c r="E660">
        <v>0.95136839444518084</v>
      </c>
      <c r="F660">
        <v>2.0704343320994889</v>
      </c>
      <c r="G660" s="39">
        <v>0.32208646550475584</v>
      </c>
      <c r="H660" s="34">
        <v>4573.5539931612957</v>
      </c>
      <c r="I660" s="39">
        <v>2.9444283994799547</v>
      </c>
    </row>
    <row r="661" spans="2:9">
      <c r="B661" s="37">
        <v>658</v>
      </c>
      <c r="C661" s="34">
        <v>666.49847688923353</v>
      </c>
      <c r="D661">
        <v>8.10216904217544</v>
      </c>
      <c r="E661">
        <v>0.99148486540019509</v>
      </c>
      <c r="F661">
        <v>2.3433804193048013</v>
      </c>
      <c r="G661" s="39">
        <v>0.32258332021328456</v>
      </c>
      <c r="H661" s="34">
        <v>5109.2297383004143</v>
      </c>
      <c r="I661" s="39">
        <v>3.0566186976959222</v>
      </c>
    </row>
    <row r="662" spans="2:9">
      <c r="B662" s="37">
        <v>659</v>
      </c>
      <c r="C662" s="34">
        <v>592.30760693867114</v>
      </c>
      <c r="D662">
        <v>8.6917408010091357</v>
      </c>
      <c r="E662">
        <v>1.0155318839710952</v>
      </c>
      <c r="F662">
        <v>2.1768943993971117</v>
      </c>
      <c r="G662" s="39">
        <v>0.31223746217717702</v>
      </c>
      <c r="H662" s="34">
        <v>5684.8231671745216</v>
      </c>
      <c r="I662" s="39">
        <v>3.0489792240964588</v>
      </c>
    </row>
    <row r="663" spans="2:9">
      <c r="B663" s="37">
        <v>660</v>
      </c>
      <c r="C663" s="34">
        <v>708.49390730328514</v>
      </c>
      <c r="D663">
        <v>8.1940495408950103</v>
      </c>
      <c r="E663">
        <v>0.95528908561587333</v>
      </c>
      <c r="F663">
        <v>2.4133050058545331</v>
      </c>
      <c r="G663" s="39">
        <v>0.33430154000036649</v>
      </c>
      <c r="H663" s="34">
        <v>4329.0596602213582</v>
      </c>
      <c r="I663" s="39">
        <v>3.011696930272028</v>
      </c>
    </row>
    <row r="664" spans="2:9">
      <c r="B664" s="37">
        <v>661</v>
      </c>
      <c r="C664" s="34">
        <v>728.21653255167973</v>
      </c>
      <c r="D664">
        <v>8.2945579406425569</v>
      </c>
      <c r="E664">
        <v>0.97010981095910065</v>
      </c>
      <c r="F664">
        <v>2.4179750233008019</v>
      </c>
      <c r="G664" s="39">
        <v>0.31365835007137449</v>
      </c>
      <c r="H664" s="34">
        <v>4960.2123709304078</v>
      </c>
      <c r="I664" s="39">
        <v>2.9361881434604169</v>
      </c>
    </row>
    <row r="665" spans="2:9">
      <c r="B665" s="37">
        <v>662</v>
      </c>
      <c r="C665" s="34">
        <v>637.15818650709673</v>
      </c>
      <c r="D665">
        <v>8.8764728662510084</v>
      </c>
      <c r="E665">
        <v>1.0168481513220071</v>
      </c>
      <c r="F665">
        <v>2.3031363288854814</v>
      </c>
      <c r="G665" s="39">
        <v>0.31330960788692447</v>
      </c>
      <c r="H665" s="34">
        <v>6305.711248916994</v>
      </c>
      <c r="I665" s="39">
        <v>3.1617041339183625</v>
      </c>
    </row>
    <row r="666" spans="2:9">
      <c r="B666" s="37">
        <v>663</v>
      </c>
      <c r="C666" s="34">
        <v>777.91277230477567</v>
      </c>
      <c r="D666">
        <v>9.1600056070984195</v>
      </c>
      <c r="E666">
        <v>0.95381429045021526</v>
      </c>
      <c r="F666">
        <v>2.194307379189564</v>
      </c>
      <c r="G666" s="39">
        <v>0.26556186415051247</v>
      </c>
      <c r="H666" s="34">
        <v>5239.7063285893228</v>
      </c>
      <c r="I666" s="39">
        <v>2.5256657487388372</v>
      </c>
    </row>
    <row r="667" spans="2:9">
      <c r="B667" s="37">
        <v>664</v>
      </c>
      <c r="C667" s="34">
        <v>885.98423870922682</v>
      </c>
      <c r="D667">
        <v>11.180662196499537</v>
      </c>
      <c r="E667">
        <v>1.0053071131926774</v>
      </c>
      <c r="F667">
        <v>2.2363152311070977</v>
      </c>
      <c r="G667" s="39">
        <v>0.37467118781608399</v>
      </c>
      <c r="H667" s="34">
        <v>10269.181876520399</v>
      </c>
      <c r="I667" s="39">
        <v>4.755395563480695</v>
      </c>
    </row>
    <row r="668" spans="2:9">
      <c r="B668" s="37">
        <v>665</v>
      </c>
      <c r="C668" s="34">
        <v>723.3375986692115</v>
      </c>
      <c r="D668">
        <v>7.9762805630177365</v>
      </c>
      <c r="E668">
        <v>1.0047337580847739</v>
      </c>
      <c r="F668">
        <v>2.2800222438651332</v>
      </c>
      <c r="G668" s="39">
        <v>0.30456853574291964</v>
      </c>
      <c r="H668" s="34">
        <v>5952.1914346495641</v>
      </c>
      <c r="I668" s="39">
        <v>3.0084459805909987</v>
      </c>
    </row>
    <row r="669" spans="2:9">
      <c r="B669" s="37">
        <v>666</v>
      </c>
      <c r="C669" s="34">
        <v>788.77403317419612</v>
      </c>
      <c r="D669">
        <v>10.762007762087443</v>
      </c>
      <c r="E669">
        <v>1.0159481154519319</v>
      </c>
      <c r="F669">
        <v>2.3401147477290647</v>
      </c>
      <c r="G669" s="39">
        <v>0.35878845393227932</v>
      </c>
      <c r="H669" s="34">
        <v>9441.6270280877216</v>
      </c>
      <c r="I669" s="39">
        <v>4.3190487829854787</v>
      </c>
    </row>
    <row r="670" spans="2:9">
      <c r="B670" s="37">
        <v>667</v>
      </c>
      <c r="C670" s="34">
        <v>582.88449301226387</v>
      </c>
      <c r="D670">
        <v>7.9480226093304704</v>
      </c>
      <c r="E670">
        <v>0.97101595684468744</v>
      </c>
      <c r="F670">
        <v>2.5327293043729684</v>
      </c>
      <c r="G670" s="39">
        <v>0.33896689480350528</v>
      </c>
      <c r="H670" s="34">
        <v>3851.9783085231279</v>
      </c>
      <c r="I670" s="39">
        <v>2.9397094486054214</v>
      </c>
    </row>
    <row r="671" spans="2:9">
      <c r="B671" s="37">
        <v>668</v>
      </c>
      <c r="C671" s="34">
        <v>621.45021050687399</v>
      </c>
      <c r="D671">
        <v>8.1724034550108939</v>
      </c>
      <c r="E671">
        <v>1.0049213115137816</v>
      </c>
      <c r="F671">
        <v>2.5274093109428053</v>
      </c>
      <c r="G671" s="39">
        <v>0.31147880212716028</v>
      </c>
      <c r="H671" s="34">
        <v>5242.0765779918311</v>
      </c>
      <c r="I671" s="39">
        <v>2.9648982888808817</v>
      </c>
    </row>
    <row r="672" spans="2:9">
      <c r="B672" s="37">
        <v>669</v>
      </c>
      <c r="C672" s="34">
        <v>844.89654409269633</v>
      </c>
      <c r="D672">
        <v>9.2877132270697551</v>
      </c>
      <c r="E672">
        <v>0.95103931382000439</v>
      </c>
      <c r="F672">
        <v>2.3517779260487899</v>
      </c>
      <c r="G672" s="39">
        <v>0.33560334685110182</v>
      </c>
      <c r="H672" s="34">
        <v>5641.7523930178986</v>
      </c>
      <c r="I672" s="39">
        <v>3.305803674736381</v>
      </c>
    </row>
    <row r="673" spans="2:9">
      <c r="B673" s="37">
        <v>670</v>
      </c>
      <c r="C673" s="34">
        <v>741.45784004344978</v>
      </c>
      <c r="D673">
        <v>9.3512667857292868</v>
      </c>
      <c r="E673">
        <v>0.99177188733994959</v>
      </c>
      <c r="F673">
        <v>2.2906401336904554</v>
      </c>
      <c r="G673" s="39">
        <v>0.38133759801066996</v>
      </c>
      <c r="H673" s="34">
        <v>6566.614393258209</v>
      </c>
      <c r="I673" s="39">
        <v>4.1227027590556817</v>
      </c>
    </row>
    <row r="674" spans="2:9">
      <c r="B674" s="37">
        <v>671</v>
      </c>
      <c r="C674" s="34">
        <v>715.62575430296977</v>
      </c>
      <c r="D674">
        <v>7.9896402865228699</v>
      </c>
      <c r="E674">
        <v>1.014716470465064</v>
      </c>
      <c r="F674">
        <v>2.2513209536522254</v>
      </c>
      <c r="G674" s="39">
        <v>0.3019231597645009</v>
      </c>
      <c r="H674" s="34">
        <v>6298.3108347622901</v>
      </c>
      <c r="I674" s="39">
        <v>3.0310902829200175</v>
      </c>
    </row>
    <row r="675" spans="2:9">
      <c r="B675" s="37">
        <v>672</v>
      </c>
      <c r="C675" s="34">
        <v>674.94129516420867</v>
      </c>
      <c r="D675">
        <v>8.0890478179695151</v>
      </c>
      <c r="E675">
        <v>0.99819932014644142</v>
      </c>
      <c r="F675">
        <v>2.2235927255513888</v>
      </c>
      <c r="G675" s="39">
        <v>0.36319324833336852</v>
      </c>
      <c r="H675" s="34">
        <v>5395.9609862676116</v>
      </c>
      <c r="I675" s="39">
        <v>3.5887292515840596</v>
      </c>
    </row>
    <row r="676" spans="2:9">
      <c r="B676" s="37">
        <v>673</v>
      </c>
      <c r="C676" s="34">
        <v>799.52408792682377</v>
      </c>
      <c r="D676">
        <v>8.3305018513974343</v>
      </c>
      <c r="E676">
        <v>0.980231395689249</v>
      </c>
      <c r="F676">
        <v>2.3332786155672869</v>
      </c>
      <c r="G676" s="39">
        <v>0.38527695492523845</v>
      </c>
      <c r="H676" s="34">
        <v>5836.0336795225639</v>
      </c>
      <c r="I676" s="39">
        <v>3.9976222959257268</v>
      </c>
    </row>
    <row r="677" spans="2:9">
      <c r="B677" s="37">
        <v>674</v>
      </c>
      <c r="C677" s="34">
        <v>599.92228499411192</v>
      </c>
      <c r="D677">
        <v>8.5537047086543367</v>
      </c>
      <c r="E677">
        <v>0.97689059298694136</v>
      </c>
      <c r="F677">
        <v>2.2221063236163285</v>
      </c>
      <c r="G677" s="39">
        <v>0.33968945733662165</v>
      </c>
      <c r="H677" s="34">
        <v>4426.3843349828812</v>
      </c>
      <c r="I677" s="39">
        <v>3.0889304242190061</v>
      </c>
    </row>
    <row r="678" spans="2:9">
      <c r="B678" s="37">
        <v>675</v>
      </c>
      <c r="C678" s="34">
        <v>761.16517585770202</v>
      </c>
      <c r="D678">
        <v>9.5232489463983203</v>
      </c>
      <c r="E678">
        <v>0.95332100193619729</v>
      </c>
      <c r="F678">
        <v>2.2559230697903505</v>
      </c>
      <c r="G678" s="39">
        <v>0.32912548919273404</v>
      </c>
      <c r="H678" s="34">
        <v>5318.1367367893263</v>
      </c>
      <c r="I678" s="39">
        <v>3.1681836643159147</v>
      </c>
    </row>
    <row r="679" spans="2:9">
      <c r="B679" s="37">
        <v>676</v>
      </c>
      <c r="C679" s="34">
        <v>746.84941067324849</v>
      </c>
      <c r="D679">
        <v>9.4360064447107543</v>
      </c>
      <c r="E679">
        <v>0.97511407801926131</v>
      </c>
      <c r="F679">
        <v>2.356271473085334</v>
      </c>
      <c r="G679" s="39">
        <v>0.34305265323453549</v>
      </c>
      <c r="H679" s="34">
        <v>5977.4811898689368</v>
      </c>
      <c r="I679" s="39">
        <v>3.4627041434436641</v>
      </c>
    </row>
    <row r="680" spans="2:9">
      <c r="B680" s="37">
        <v>677</v>
      </c>
      <c r="C680" s="34">
        <v>760.37879019735851</v>
      </c>
      <c r="D680">
        <v>9.3906404049899788</v>
      </c>
      <c r="E680">
        <v>0.97537776684820654</v>
      </c>
      <c r="F680">
        <v>2.4177361494560303</v>
      </c>
      <c r="G680" s="39">
        <v>0.36069310326435766</v>
      </c>
      <c r="H680" s="34">
        <v>6064.3996288792823</v>
      </c>
      <c r="I680" s="39">
        <v>3.7103476053568047</v>
      </c>
    </row>
    <row r="681" spans="2:9">
      <c r="B681" s="37">
        <v>678</v>
      </c>
      <c r="C681" s="34">
        <v>704.69693333327746</v>
      </c>
      <c r="D681">
        <v>8.2886526802542484</v>
      </c>
      <c r="E681">
        <v>1.0125818491536378</v>
      </c>
      <c r="F681">
        <v>2.4021585594363857</v>
      </c>
      <c r="G681" s="39">
        <v>0.28114625034159429</v>
      </c>
      <c r="H681" s="34">
        <v>6343.3614661984602</v>
      </c>
      <c r="I681" s="39">
        <v>2.8140239557694429</v>
      </c>
    </row>
    <row r="682" spans="2:9">
      <c r="B682" s="37">
        <v>679</v>
      </c>
      <c r="C682" s="34">
        <v>852.6670461947474</v>
      </c>
      <c r="D682">
        <v>11.071088420142088</v>
      </c>
      <c r="E682">
        <v>0.95693648830771438</v>
      </c>
      <c r="F682">
        <v>2.3614022868186781</v>
      </c>
      <c r="G682" s="39">
        <v>0.32296281568423968</v>
      </c>
      <c r="H682" s="34">
        <v>7059.2756689986518</v>
      </c>
      <c r="I682" s="39">
        <v>3.3974855363731087</v>
      </c>
    </row>
    <row r="683" spans="2:9">
      <c r="B683" s="37">
        <v>680</v>
      </c>
      <c r="C683" s="34">
        <v>687.35795788821156</v>
      </c>
      <c r="D683">
        <v>8.3799555173664224</v>
      </c>
      <c r="E683">
        <v>0.97924131656169888</v>
      </c>
      <c r="F683">
        <v>2.2672933491059579</v>
      </c>
      <c r="G683" s="39">
        <v>0.35073405434960531</v>
      </c>
      <c r="H683" s="34">
        <v>5029.5426509745175</v>
      </c>
      <c r="I683" s="39">
        <v>3.3511368133057293</v>
      </c>
    </row>
    <row r="684" spans="2:9">
      <c r="B684" s="37">
        <v>681</v>
      </c>
      <c r="C684" s="34">
        <v>663.05643701594897</v>
      </c>
      <c r="D684">
        <v>7.9685694773951621</v>
      </c>
      <c r="E684">
        <v>0.95518609709799285</v>
      </c>
      <c r="F684">
        <v>2.2481315118481975</v>
      </c>
      <c r="G684" s="39">
        <v>0.2845062338545889</v>
      </c>
      <c r="H684" s="34">
        <v>3948.9912297398869</v>
      </c>
      <c r="I684" s="39">
        <v>2.48964175929724</v>
      </c>
    </row>
    <row r="685" spans="2:9">
      <c r="B685" s="37">
        <v>682</v>
      </c>
      <c r="C685" s="34">
        <v>739.05465366268891</v>
      </c>
      <c r="D685">
        <v>8.1764408183190262</v>
      </c>
      <c r="E685">
        <v>1.0181430110526084</v>
      </c>
      <c r="F685">
        <v>2.2667318573548738</v>
      </c>
      <c r="G685" s="39">
        <v>0.36190481876984049</v>
      </c>
      <c r="H685" s="34">
        <v>6812.1983393114124</v>
      </c>
      <c r="I685" s="39">
        <v>3.8869011588816482</v>
      </c>
    </row>
    <row r="686" spans="2:9">
      <c r="B686" s="37">
        <v>683</v>
      </c>
      <c r="C686" s="34">
        <v>547.68478584815045</v>
      </c>
      <c r="D686">
        <v>9.1236609261838204</v>
      </c>
      <c r="E686">
        <v>0.99079231976807114</v>
      </c>
      <c r="F686">
        <v>2.3915865442575894</v>
      </c>
      <c r="G686" s="39">
        <v>0.30934394085508393</v>
      </c>
      <c r="H686" s="34">
        <v>4715.0282454062926</v>
      </c>
      <c r="I686" s="39">
        <v>2.8479932003942601</v>
      </c>
    </row>
    <row r="687" spans="2:9">
      <c r="B687" s="37">
        <v>684</v>
      </c>
      <c r="C687" s="34">
        <v>826.47734348305346</v>
      </c>
      <c r="D687">
        <v>7.8516576340865507</v>
      </c>
      <c r="E687">
        <v>1.0103698560696841</v>
      </c>
      <c r="F687">
        <v>2.0572577580560791</v>
      </c>
      <c r="G687" s="39">
        <v>0.31257823448028704</v>
      </c>
      <c r="H687" s="34">
        <v>6957.3455175700437</v>
      </c>
      <c r="I687" s="39">
        <v>3.2516537589604906</v>
      </c>
    </row>
    <row r="688" spans="2:9">
      <c r="B688" s="37">
        <v>685</v>
      </c>
      <c r="C688" s="34">
        <v>697.2971923347036</v>
      </c>
      <c r="D688">
        <v>10.468346546463231</v>
      </c>
      <c r="E688">
        <v>0.95180816595077511</v>
      </c>
      <c r="F688">
        <v>2.2737764994331591</v>
      </c>
      <c r="G688" s="39">
        <v>0.32787735846057159</v>
      </c>
      <c r="H688" s="34">
        <v>5324.3486139194965</v>
      </c>
      <c r="I688" s="39">
        <v>3.1555667685687614</v>
      </c>
    </row>
    <row r="689" spans="2:9">
      <c r="B689" s="37">
        <v>686</v>
      </c>
      <c r="C689" s="34">
        <v>715.18820208623833</v>
      </c>
      <c r="D689">
        <v>9.4538804864398962</v>
      </c>
      <c r="E689">
        <v>1.005680697773695</v>
      </c>
      <c r="F689">
        <v>2.2197175670889369</v>
      </c>
      <c r="G689" s="39">
        <v>0.3365145582633291</v>
      </c>
      <c r="H689" s="34">
        <v>7018.5201106430168</v>
      </c>
      <c r="I689" s="39">
        <v>3.5694323836315345</v>
      </c>
    </row>
    <row r="690" spans="2:9">
      <c r="B690" s="37">
        <v>687</v>
      </c>
      <c r="C690" s="34">
        <v>653.04722804700123</v>
      </c>
      <c r="D690">
        <v>9.724643088020926</v>
      </c>
      <c r="E690">
        <v>0.97678841684162609</v>
      </c>
      <c r="F690">
        <v>2.396641514831197</v>
      </c>
      <c r="G690" s="39">
        <v>0.29475343871890036</v>
      </c>
      <c r="H690" s="34">
        <v>5463.6005593957752</v>
      </c>
      <c r="I690" s="39">
        <v>2.8311496476054572</v>
      </c>
    </row>
    <row r="691" spans="2:9">
      <c r="B691" s="37">
        <v>688</v>
      </c>
      <c r="C691" s="34">
        <v>567.11072426129033</v>
      </c>
      <c r="D691">
        <v>8.3717660240354235</v>
      </c>
      <c r="E691">
        <v>1.0072016107797623</v>
      </c>
      <c r="F691">
        <v>2.4130183342968721</v>
      </c>
      <c r="G691" s="39">
        <v>0.33954420286115727</v>
      </c>
      <c r="H691" s="34">
        <v>4969.5353730342176</v>
      </c>
      <c r="I691" s="39">
        <v>3.2111931937700078</v>
      </c>
    </row>
    <row r="692" spans="2:9">
      <c r="B692" s="37">
        <v>689</v>
      </c>
      <c r="C692" s="34">
        <v>636.08928034523524</v>
      </c>
      <c r="D692">
        <v>8.9853366966977397</v>
      </c>
      <c r="E692">
        <v>0.99207074968338016</v>
      </c>
      <c r="F692">
        <v>2.5226928860667845</v>
      </c>
      <c r="G692" s="39">
        <v>0.39463829562147296</v>
      </c>
      <c r="H692" s="34">
        <v>5430.2851526900786</v>
      </c>
      <c r="I692" s="39">
        <v>4.0185917293325746</v>
      </c>
    </row>
    <row r="693" spans="2:9">
      <c r="B693" s="37">
        <v>690</v>
      </c>
      <c r="C693" s="34">
        <v>783.57129370682992</v>
      </c>
      <c r="D693">
        <v>7.9794072072957576</v>
      </c>
      <c r="E693">
        <v>0.98484462564945219</v>
      </c>
      <c r="F693">
        <v>2.5371537359371596</v>
      </c>
      <c r="G693" s="39">
        <v>0.33604041328822143</v>
      </c>
      <c r="H693" s="34">
        <v>5651.819747172457</v>
      </c>
      <c r="I693" s="39">
        <v>3.3129395992457784</v>
      </c>
    </row>
    <row r="694" spans="2:9">
      <c r="B694" s="37">
        <v>691</v>
      </c>
      <c r="C694" s="34">
        <v>548.59806004879192</v>
      </c>
      <c r="D694">
        <v>10.177982272469913</v>
      </c>
      <c r="E694">
        <v>0.96343553283333772</v>
      </c>
      <c r="F694">
        <v>2.4066844261782583</v>
      </c>
      <c r="G694" s="39">
        <v>0.33098450672355684</v>
      </c>
      <c r="H694" s="34">
        <v>4433.600780563489</v>
      </c>
      <c r="I694" s="39">
        <v>3.0025508016029718</v>
      </c>
    </row>
    <row r="695" spans="2:9">
      <c r="B695" s="37">
        <v>692</v>
      </c>
      <c r="C695" s="34">
        <v>666.88721571369433</v>
      </c>
      <c r="D695">
        <v>8.8952100442437452</v>
      </c>
      <c r="E695">
        <v>0.99506700228095057</v>
      </c>
      <c r="F695">
        <v>2.2069035327693207</v>
      </c>
      <c r="G695" s="39">
        <v>0.28047876635897195</v>
      </c>
      <c r="H695" s="34">
        <v>5744.8349471998072</v>
      </c>
      <c r="I695" s="39">
        <v>2.7301636342740405</v>
      </c>
    </row>
    <row r="696" spans="2:9">
      <c r="B696" s="37">
        <v>693</v>
      </c>
      <c r="C696" s="34">
        <v>668.84759828600704</v>
      </c>
      <c r="D696">
        <v>9.930582749634759</v>
      </c>
      <c r="E696">
        <v>1.0140780823266506</v>
      </c>
      <c r="F696">
        <v>2.1348432965061686</v>
      </c>
      <c r="G696" s="39">
        <v>0.38603803354521143</v>
      </c>
      <c r="H696" s="34">
        <v>7279.0901005744136</v>
      </c>
      <c r="I696" s="39">
        <v>4.3655051349157299</v>
      </c>
    </row>
    <row r="697" spans="2:9">
      <c r="B697" s="37">
        <v>694</v>
      </c>
      <c r="C697" s="34">
        <v>710.68802549700217</v>
      </c>
      <c r="D697">
        <v>8.9883241413959016</v>
      </c>
      <c r="E697">
        <v>0.96199300821185108</v>
      </c>
      <c r="F697">
        <v>2.3406853480642904</v>
      </c>
      <c r="G697" s="39">
        <v>0.2762860478161967</v>
      </c>
      <c r="H697" s="34">
        <v>4977.0726884747701</v>
      </c>
      <c r="I697" s="39">
        <v>2.58496538492233</v>
      </c>
    </row>
    <row r="698" spans="2:9">
      <c r="B698" s="37">
        <v>695</v>
      </c>
      <c r="C698" s="34">
        <v>671.71021334920965</v>
      </c>
      <c r="D698">
        <v>8.8186933615054972</v>
      </c>
      <c r="E698">
        <v>0.98262956022799008</v>
      </c>
      <c r="F698">
        <v>2.1840919574512729</v>
      </c>
      <c r="G698" s="39">
        <v>0.34704530694260399</v>
      </c>
      <c r="H698" s="34">
        <v>5290.2573567601203</v>
      </c>
      <c r="I698" s="39">
        <v>3.3673297938775368</v>
      </c>
    </row>
    <row r="699" spans="2:9">
      <c r="B699" s="37">
        <v>696</v>
      </c>
      <c r="C699" s="34">
        <v>833.57087318884032</v>
      </c>
      <c r="D699">
        <v>9.1896853049359049</v>
      </c>
      <c r="E699">
        <v>1.0067287602335215</v>
      </c>
      <c r="F699">
        <v>2.3804555506032932</v>
      </c>
      <c r="G699" s="39">
        <v>0.34550304654689934</v>
      </c>
      <c r="H699" s="34">
        <v>8014.8886376074397</v>
      </c>
      <c r="I699" s="39">
        <v>3.8661465120117815</v>
      </c>
    </row>
    <row r="700" spans="2:9">
      <c r="B700" s="37">
        <v>697</v>
      </c>
      <c r="C700" s="34">
        <v>700.28475588498929</v>
      </c>
      <c r="D700">
        <v>10.816489399119812</v>
      </c>
      <c r="E700">
        <v>0.96448763951122762</v>
      </c>
      <c r="F700">
        <v>2.2984856369896938</v>
      </c>
      <c r="G700" s="39">
        <v>0.33866070412926214</v>
      </c>
      <c r="H700" s="34">
        <v>6002.3122123049961</v>
      </c>
      <c r="I700" s="39">
        <v>3.412865757548996</v>
      </c>
    </row>
    <row r="701" spans="2:9">
      <c r="B701" s="37">
        <v>698</v>
      </c>
      <c r="C701" s="34">
        <v>808.6574214106007</v>
      </c>
      <c r="D701">
        <v>10.504538486168604</v>
      </c>
      <c r="E701">
        <v>0.98628056870758529</v>
      </c>
      <c r="F701">
        <v>2.396937747511108</v>
      </c>
      <c r="G701" s="39">
        <v>0.29962214247406066</v>
      </c>
      <c r="H701" s="34">
        <v>7749.0538131638241</v>
      </c>
      <c r="I701" s="39">
        <v>3.1981723902277657</v>
      </c>
    </row>
    <row r="702" spans="2:9">
      <c r="B702" s="37">
        <v>699</v>
      </c>
      <c r="C702" s="34">
        <v>678.45739967831707</v>
      </c>
      <c r="D702">
        <v>11.082496571586217</v>
      </c>
      <c r="E702">
        <v>0.96329401116132729</v>
      </c>
      <c r="F702">
        <v>2.4489984200264998</v>
      </c>
      <c r="G702" s="39">
        <v>0.35579507584456022</v>
      </c>
      <c r="H702" s="34">
        <v>5918.7003442165951</v>
      </c>
      <c r="I702" s="39">
        <v>3.6134705945180832</v>
      </c>
    </row>
    <row r="703" spans="2:9">
      <c r="B703" s="37">
        <v>700</v>
      </c>
      <c r="C703" s="34">
        <v>584.01732987498599</v>
      </c>
      <c r="D703">
        <v>11.038369405316702</v>
      </c>
      <c r="E703">
        <v>0.99836207291185852</v>
      </c>
      <c r="F703">
        <v>2.5479836534187497</v>
      </c>
      <c r="G703" s="39">
        <v>0.3731844241099268</v>
      </c>
      <c r="H703" s="34">
        <v>6379.6882148928162</v>
      </c>
      <c r="I703" s="39">
        <v>3.9568414355979513</v>
      </c>
    </row>
    <row r="704" spans="2:9">
      <c r="B704" s="37">
        <v>701</v>
      </c>
      <c r="C704" s="34">
        <v>742.53639879447462</v>
      </c>
      <c r="D704">
        <v>9.0324736694421066</v>
      </c>
      <c r="E704">
        <v>0.968384091809392</v>
      </c>
      <c r="F704">
        <v>2.0731803647918334</v>
      </c>
      <c r="G704" s="39">
        <v>0.31617237401816906</v>
      </c>
      <c r="H704" s="34">
        <v>5442.069739511704</v>
      </c>
      <c r="I704" s="39">
        <v>3.0497452084973862</v>
      </c>
    </row>
    <row r="705" spans="2:9">
      <c r="B705" s="37">
        <v>702</v>
      </c>
      <c r="C705" s="34">
        <v>730.47003487928851</v>
      </c>
      <c r="D705">
        <v>9.2833659687110739</v>
      </c>
      <c r="E705">
        <v>0.99854194270372387</v>
      </c>
      <c r="F705">
        <v>2.4542906342152917</v>
      </c>
      <c r="G705" s="39">
        <v>0.31062190343086382</v>
      </c>
      <c r="H705" s="34">
        <v>6716.3385628484211</v>
      </c>
      <c r="I705" s="39">
        <v>3.1925908334959043</v>
      </c>
    </row>
    <row r="706" spans="2:9">
      <c r="B706" s="37">
        <v>703</v>
      </c>
      <c r="C706" s="34">
        <v>614.6939341016199</v>
      </c>
      <c r="D706">
        <v>9.5334975235926507</v>
      </c>
      <c r="E706">
        <v>0.99722786210596559</v>
      </c>
      <c r="F706">
        <v>2.2766943830942301</v>
      </c>
      <c r="G706" s="39">
        <v>0.28324774790787816</v>
      </c>
      <c r="H706" s="34">
        <v>5756.7933297560176</v>
      </c>
      <c r="I706" s="39">
        <v>2.7589934939796499</v>
      </c>
    </row>
    <row r="707" spans="2:9">
      <c r="B707" s="37">
        <v>704</v>
      </c>
      <c r="C707" s="34">
        <v>796.81498099709756</v>
      </c>
      <c r="D707">
        <v>7.9185949264890194</v>
      </c>
      <c r="E707">
        <v>0.97878728278040883</v>
      </c>
      <c r="F707">
        <v>2.2444500507763494</v>
      </c>
      <c r="G707" s="39">
        <v>0.32286489624563403</v>
      </c>
      <c r="H707" s="34">
        <v>5475.9559011288038</v>
      </c>
      <c r="I707" s="39">
        <v>3.1288483330777592</v>
      </c>
    </row>
    <row r="708" spans="2:9">
      <c r="B708" s="37">
        <v>705</v>
      </c>
      <c r="C708" s="34">
        <v>779.94762355705075</v>
      </c>
      <c r="D708">
        <v>10.045453812838241</v>
      </c>
      <c r="E708">
        <v>1.0012052636992932</v>
      </c>
      <c r="F708">
        <v>2.3942987602237729</v>
      </c>
      <c r="G708" s="39">
        <v>0.27733406179075737</v>
      </c>
      <c r="H708" s="34">
        <v>7898.0649677533256</v>
      </c>
      <c r="I708" s="39">
        <v>2.9487482740013062</v>
      </c>
    </row>
    <row r="709" spans="2:9">
      <c r="B709" s="37">
        <v>706</v>
      </c>
      <c r="C709" s="34">
        <v>706.85535915955336</v>
      </c>
      <c r="D709">
        <v>11.678799294791634</v>
      </c>
      <c r="E709">
        <v>1.0080293744224309</v>
      </c>
      <c r="F709">
        <v>2.2979907417286829</v>
      </c>
      <c r="G709" s="39">
        <v>0.34152917801513277</v>
      </c>
      <c r="H709" s="34">
        <v>8701.7598170620622</v>
      </c>
      <c r="I709" s="39">
        <v>3.9148892972847729</v>
      </c>
    </row>
    <row r="710" spans="2:9">
      <c r="B710" s="37">
        <v>707</v>
      </c>
      <c r="C710" s="34">
        <v>684.13160954749731</v>
      </c>
      <c r="D710">
        <v>10.527675972590608</v>
      </c>
      <c r="E710">
        <v>1.0088127936047315</v>
      </c>
      <c r="F710">
        <v>2.0971434844158034</v>
      </c>
      <c r="G710" s="39">
        <v>0.3267512349253035</v>
      </c>
      <c r="H710" s="34">
        <v>7628.825255039591</v>
      </c>
      <c r="I710" s="39">
        <v>3.5350772694923873</v>
      </c>
    </row>
    <row r="711" spans="2:9">
      <c r="B711" s="37">
        <v>708</v>
      </c>
      <c r="C711" s="34">
        <v>719.33272442679822</v>
      </c>
      <c r="D711">
        <v>8.0521427887400385</v>
      </c>
      <c r="E711">
        <v>1.0169867345756292</v>
      </c>
      <c r="F711">
        <v>2.3382122077347445</v>
      </c>
      <c r="G711" s="39">
        <v>0.37290666318997306</v>
      </c>
      <c r="H711" s="34">
        <v>6476.9596895262339</v>
      </c>
      <c r="I711" s="39">
        <v>3.975160663713214</v>
      </c>
    </row>
    <row r="712" spans="2:9">
      <c r="B712" s="37">
        <v>709</v>
      </c>
      <c r="C712" s="34">
        <v>766.42694635811517</v>
      </c>
      <c r="D712">
        <v>7.9601438244870275</v>
      </c>
      <c r="E712">
        <v>0.99799795118093493</v>
      </c>
      <c r="F712">
        <v>2.3786707191895378</v>
      </c>
      <c r="G712" s="39">
        <v>0.33600112657728293</v>
      </c>
      <c r="H712" s="34">
        <v>6020.2819171270921</v>
      </c>
      <c r="I712" s="39">
        <v>3.383519745162034</v>
      </c>
    </row>
    <row r="713" spans="2:9">
      <c r="B713" s="37">
        <v>710</v>
      </c>
      <c r="C713" s="34">
        <v>662.93457831663068</v>
      </c>
      <c r="D713">
        <v>8.4594365507528231</v>
      </c>
      <c r="E713">
        <v>1.0172673165816069</v>
      </c>
      <c r="F713">
        <v>2.2162260389533124</v>
      </c>
      <c r="G713" s="39">
        <v>0.35154285186910833</v>
      </c>
      <c r="H713" s="34">
        <v>6273.8096355255138</v>
      </c>
      <c r="I713" s="39">
        <v>3.6320546259241953</v>
      </c>
    </row>
    <row r="714" spans="2:9">
      <c r="B714" s="37">
        <v>711</v>
      </c>
      <c r="C714" s="34">
        <v>685.90530371926081</v>
      </c>
      <c r="D714">
        <v>8.5990620072756077</v>
      </c>
      <c r="E714">
        <v>1.0160581446516515</v>
      </c>
      <c r="F714">
        <v>2.2185540183064387</v>
      </c>
      <c r="G714" s="39">
        <v>0.30295691094888155</v>
      </c>
      <c r="H714" s="34">
        <v>6550.2877972180486</v>
      </c>
      <c r="I714" s="39">
        <v>3.0789956501035869</v>
      </c>
    </row>
    <row r="715" spans="2:9">
      <c r="B715" s="37">
        <v>712</v>
      </c>
      <c r="C715" s="34">
        <v>686.6187644984808</v>
      </c>
      <c r="D715">
        <v>9.0163343469454347</v>
      </c>
      <c r="E715">
        <v>0.98009005399465554</v>
      </c>
      <c r="F715">
        <v>2.3232818990155351</v>
      </c>
      <c r="G715" s="39">
        <v>0.37007876657172795</v>
      </c>
      <c r="H715" s="34">
        <v>5435.8419416888028</v>
      </c>
      <c r="I715" s="39">
        <v>3.6867605618515178</v>
      </c>
    </row>
    <row r="716" spans="2:9">
      <c r="B716" s="37">
        <v>713</v>
      </c>
      <c r="C716" s="34">
        <v>713.85633046291207</v>
      </c>
      <c r="D716">
        <v>8.1684326920097323</v>
      </c>
      <c r="E716">
        <v>0.99773248681068416</v>
      </c>
      <c r="F716">
        <v>2.3132743766191468</v>
      </c>
      <c r="G716" s="39">
        <v>0.36843213662214602</v>
      </c>
      <c r="H716" s="34">
        <v>5744.8533894916527</v>
      </c>
      <c r="I716" s="39">
        <v>3.7408521257232588</v>
      </c>
    </row>
    <row r="717" spans="2:9">
      <c r="B717" s="37">
        <v>714</v>
      </c>
      <c r="C717" s="34">
        <v>616.02798383756021</v>
      </c>
      <c r="D717">
        <v>9.9894434370352485</v>
      </c>
      <c r="E717">
        <v>0.97240985785663125</v>
      </c>
      <c r="F717">
        <v>2.1282550756030103</v>
      </c>
      <c r="G717" s="39">
        <v>0.33572963357228924</v>
      </c>
      <c r="H717" s="34">
        <v>5154.377949493748</v>
      </c>
      <c r="I717" s="39">
        <v>3.2084788554257915</v>
      </c>
    </row>
    <row r="718" spans="2:9">
      <c r="B718" s="37">
        <v>715</v>
      </c>
      <c r="C718" s="34">
        <v>601.38994287410412</v>
      </c>
      <c r="D718">
        <v>8.0083753624549114</v>
      </c>
      <c r="E718">
        <v>0.99747551398575307</v>
      </c>
      <c r="F718">
        <v>2.2256852417087756</v>
      </c>
      <c r="G718" s="39">
        <v>0.27725970234637737</v>
      </c>
      <c r="H718" s="34">
        <v>4738.9774381522648</v>
      </c>
      <c r="I718" s="39">
        <v>2.5586187560521072</v>
      </c>
    </row>
    <row r="719" spans="2:9">
      <c r="B719" s="37">
        <v>716</v>
      </c>
      <c r="C719" s="34">
        <v>713.00599215158172</v>
      </c>
      <c r="D719">
        <v>9.7429830637719217</v>
      </c>
      <c r="E719">
        <v>0.98399460460901256</v>
      </c>
      <c r="F719">
        <v>2.1537208971648516</v>
      </c>
      <c r="G719" s="39">
        <v>0.34356639085364421</v>
      </c>
      <c r="H719" s="34">
        <v>6253.458079902357</v>
      </c>
      <c r="I719" s="39">
        <v>3.5233661988315492</v>
      </c>
    </row>
    <row r="720" spans="2:9">
      <c r="B720" s="37">
        <v>717</v>
      </c>
      <c r="C720" s="34">
        <v>543.91995769212076</v>
      </c>
      <c r="D720">
        <v>8.587652370039887</v>
      </c>
      <c r="E720">
        <v>0.9530578968989849</v>
      </c>
      <c r="F720">
        <v>2.1150936859077558</v>
      </c>
      <c r="G720" s="39">
        <v>0.31919857798642265</v>
      </c>
      <c r="H720" s="34">
        <v>3475.3430845678254</v>
      </c>
      <c r="I720" s="39">
        <v>2.6713418092105661</v>
      </c>
    </row>
    <row r="721" spans="2:9">
      <c r="B721" s="37">
        <v>718</v>
      </c>
      <c r="C721" s="34">
        <v>620.4379628543245</v>
      </c>
      <c r="D721">
        <v>9.1602902239177393</v>
      </c>
      <c r="E721">
        <v>0.96168884925186626</v>
      </c>
      <c r="F721">
        <v>2.4738577862341931</v>
      </c>
      <c r="G721" s="39">
        <v>0.34991870454835261</v>
      </c>
      <c r="H721" s="34">
        <v>4442.3841279401649</v>
      </c>
      <c r="I721" s="39">
        <v>3.1996781417400144</v>
      </c>
    </row>
    <row r="722" spans="2:9">
      <c r="B722" s="37">
        <v>719</v>
      </c>
      <c r="C722" s="34">
        <v>762.75057731638663</v>
      </c>
      <c r="D722">
        <v>9.4946632694951241</v>
      </c>
      <c r="E722">
        <v>0.99739166397333145</v>
      </c>
      <c r="F722">
        <v>2.1865038728073594</v>
      </c>
      <c r="G722" s="39">
        <v>0.32125056686175874</v>
      </c>
      <c r="H722" s="34">
        <v>7117.7690077395191</v>
      </c>
      <c r="I722" s="39">
        <v>3.3844871105930516</v>
      </c>
    </row>
    <row r="723" spans="2:9">
      <c r="B723" s="37">
        <v>720</v>
      </c>
      <c r="C723" s="34">
        <v>670.30920929135732</v>
      </c>
      <c r="D723">
        <v>10.607912779749435</v>
      </c>
      <c r="E723">
        <v>0.98420943703353403</v>
      </c>
      <c r="F723">
        <v>2.5072589507733167</v>
      </c>
      <c r="G723" s="39">
        <v>0.35756082752662394</v>
      </c>
      <c r="H723" s="34">
        <v>6416.1816385644306</v>
      </c>
      <c r="I723" s="39">
        <v>3.7430534144128864</v>
      </c>
    </row>
    <row r="724" spans="2:9">
      <c r="B724" s="37">
        <v>721</v>
      </c>
      <c r="C724" s="34">
        <v>685.27930370536808</v>
      </c>
      <c r="D724">
        <v>8.8199701539126671</v>
      </c>
      <c r="E724">
        <v>0.99089050249755384</v>
      </c>
      <c r="F724">
        <v>2.5798695889574055</v>
      </c>
      <c r="G724" s="39">
        <v>0.29670733201447796</v>
      </c>
      <c r="H724" s="34">
        <v>5695.1006306385016</v>
      </c>
      <c r="I724" s="39">
        <v>2.8860658899118348</v>
      </c>
    </row>
    <row r="725" spans="2:9">
      <c r="B725" s="37">
        <v>722</v>
      </c>
      <c r="C725" s="34">
        <v>729.31455069076333</v>
      </c>
      <c r="D725">
        <v>10.052963769623826</v>
      </c>
      <c r="E725">
        <v>1.0005531587082148</v>
      </c>
      <c r="F725">
        <v>2.4297527601070885</v>
      </c>
      <c r="G725" s="39">
        <v>0.34424350255502195</v>
      </c>
      <c r="H725" s="34">
        <v>7358.5567239895499</v>
      </c>
      <c r="I725" s="39">
        <v>3.7356334870605759</v>
      </c>
    </row>
    <row r="726" spans="2:9">
      <c r="B726" s="37">
        <v>723</v>
      </c>
      <c r="C726" s="34">
        <v>739.46154150829784</v>
      </c>
      <c r="D726">
        <v>9.6758783131480808</v>
      </c>
      <c r="E726">
        <v>0.96315244442820547</v>
      </c>
      <c r="F726">
        <v>2.1048343127205982</v>
      </c>
      <c r="G726" s="39">
        <v>0.33851467407651703</v>
      </c>
      <c r="H726" s="34">
        <v>5609.1036194439139</v>
      </c>
      <c r="I726" s="39">
        <v>3.3337151693963509</v>
      </c>
    </row>
    <row r="727" spans="2:9">
      <c r="B727" s="37">
        <v>724</v>
      </c>
      <c r="C727" s="34">
        <v>623.76258793781415</v>
      </c>
      <c r="D727">
        <v>8.4617491794108179</v>
      </c>
      <c r="E727">
        <v>0.95532543497502798</v>
      </c>
      <c r="F727">
        <v>2.4614809348957962</v>
      </c>
      <c r="G727" s="39">
        <v>0.31477504168295245</v>
      </c>
      <c r="H727" s="34">
        <v>3959.2524900981916</v>
      </c>
      <c r="I727" s="39">
        <v>2.7455975909759345</v>
      </c>
    </row>
    <row r="728" spans="2:9">
      <c r="B728" s="37">
        <v>725</v>
      </c>
      <c r="C728" s="34">
        <v>807.76686801419987</v>
      </c>
      <c r="D728">
        <v>9.1004694485890045</v>
      </c>
      <c r="E728">
        <v>1.0065150326073169</v>
      </c>
      <c r="F728">
        <v>2.3622287423172637</v>
      </c>
      <c r="G728" s="39">
        <v>0.30957665999417394</v>
      </c>
      <c r="H728" s="34">
        <v>7678.7564864388569</v>
      </c>
      <c r="I728" s="39">
        <v>3.3147537910500655</v>
      </c>
    </row>
    <row r="729" spans="2:9">
      <c r="B729" s="37">
        <v>726</v>
      </c>
      <c r="C729" s="34">
        <v>567.61953288770223</v>
      </c>
      <c r="D729">
        <v>9.8774212643901773</v>
      </c>
      <c r="E729">
        <v>0.96919386820375919</v>
      </c>
      <c r="F729">
        <v>2.3225141525084898</v>
      </c>
      <c r="G729" s="39">
        <v>0.32978121070098809</v>
      </c>
      <c r="H729" s="34">
        <v>4611.6788415624987</v>
      </c>
      <c r="I729" s="39">
        <v>3.0296643644366883</v>
      </c>
    </row>
    <row r="730" spans="2:9">
      <c r="B730" s="37">
        <v>727</v>
      </c>
      <c r="C730" s="34">
        <v>634.61365860440333</v>
      </c>
      <c r="D730">
        <v>8.3820257364511548</v>
      </c>
      <c r="E730">
        <v>0.95466774100840091</v>
      </c>
      <c r="F730">
        <v>2.0641593728486476</v>
      </c>
      <c r="G730" s="39">
        <v>0.36105581775954748</v>
      </c>
      <c r="H730" s="34">
        <v>3970.2177109704653</v>
      </c>
      <c r="I730" s="39">
        <v>3.1883244188012774</v>
      </c>
    </row>
    <row r="731" spans="2:9">
      <c r="B731" s="37">
        <v>728</v>
      </c>
      <c r="C731" s="34">
        <v>745.64325221235765</v>
      </c>
      <c r="D731">
        <v>8.4356536803177846</v>
      </c>
      <c r="E731">
        <v>0.96457116262614728</v>
      </c>
      <c r="F731">
        <v>2.1369360001007638</v>
      </c>
      <c r="G731" s="39">
        <v>0.35501827982408457</v>
      </c>
      <c r="H731" s="34">
        <v>4975.9888311527329</v>
      </c>
      <c r="I731" s="39">
        <v>3.3881051438763077</v>
      </c>
    </row>
    <row r="732" spans="2:9">
      <c r="B732" s="37">
        <v>729</v>
      </c>
      <c r="C732" s="34">
        <v>593.08957195350354</v>
      </c>
      <c r="D732">
        <v>8.7727165820650512</v>
      </c>
      <c r="E732">
        <v>0.97837862660646435</v>
      </c>
      <c r="F732">
        <v>2.2552703711160844</v>
      </c>
      <c r="G732" s="39">
        <v>0.32901407878857236</v>
      </c>
      <c r="H732" s="34">
        <v>4532.0606986708653</v>
      </c>
      <c r="I732" s="39">
        <v>3.0045972245818073</v>
      </c>
    </row>
    <row r="733" spans="2:9">
      <c r="B733" s="37">
        <v>730</v>
      </c>
      <c r="C733" s="34">
        <v>564.54595672537835</v>
      </c>
      <c r="D733">
        <v>8.4072359715088538</v>
      </c>
      <c r="E733">
        <v>1.0146654038131238</v>
      </c>
      <c r="F733">
        <v>2.2951011182955909</v>
      </c>
      <c r="G733" s="39">
        <v>0.34844053169059863</v>
      </c>
      <c r="H733" s="34">
        <v>5208.435855594983</v>
      </c>
      <c r="I733" s="39">
        <v>3.3654778458765784</v>
      </c>
    </row>
    <row r="734" spans="2:9">
      <c r="B734" s="37">
        <v>731</v>
      </c>
      <c r="C734" s="34">
        <v>684.39287609791495</v>
      </c>
      <c r="D734">
        <v>9.1725179348510153</v>
      </c>
      <c r="E734">
        <v>1.0189754311561585</v>
      </c>
      <c r="F734">
        <v>2.3646514088045407</v>
      </c>
      <c r="G734" s="39">
        <v>0.27776964418927841</v>
      </c>
      <c r="H734" s="34">
        <v>7105.508999321597</v>
      </c>
      <c r="I734" s="39">
        <v>2.8682605733940369</v>
      </c>
    </row>
    <row r="735" spans="2:9">
      <c r="B735" s="37">
        <v>732</v>
      </c>
      <c r="C735" s="34">
        <v>760.07127614385331</v>
      </c>
      <c r="D735">
        <v>8.0839268389111698</v>
      </c>
      <c r="E735">
        <v>1.0199245183116197</v>
      </c>
      <c r="F735">
        <v>2.3263049534887665</v>
      </c>
      <c r="G735" s="39">
        <v>0.33769266845406043</v>
      </c>
      <c r="H735" s="34">
        <v>7012.5557913514313</v>
      </c>
      <c r="I735" s="39">
        <v>3.5843390332715925</v>
      </c>
    </row>
    <row r="736" spans="2:9">
      <c r="B736" s="37">
        <v>733</v>
      </c>
      <c r="C736" s="34">
        <v>687.53034569907322</v>
      </c>
      <c r="D736">
        <v>10.938749564477586</v>
      </c>
      <c r="E736">
        <v>0.96907611406505101</v>
      </c>
      <c r="F736">
        <v>2.414314540539773</v>
      </c>
      <c r="G736" s="39">
        <v>0.30991907611064634</v>
      </c>
      <c r="H736" s="34">
        <v>6144.9656684128377</v>
      </c>
      <c r="I736" s="39">
        <v>3.0976733716540212</v>
      </c>
    </row>
    <row r="737" spans="2:9">
      <c r="B737" s="37">
        <v>734</v>
      </c>
      <c r="C737" s="34">
        <v>626.61105076663489</v>
      </c>
      <c r="D737">
        <v>11.137324962050158</v>
      </c>
      <c r="E737">
        <v>0.98185871728062624</v>
      </c>
      <c r="F737">
        <v>2.3267443603769822</v>
      </c>
      <c r="G737" s="39">
        <v>0.37659197054701815</v>
      </c>
      <c r="H737" s="34">
        <v>6209.2308836397369</v>
      </c>
      <c r="I737" s="39">
        <v>3.9661916440604736</v>
      </c>
    </row>
    <row r="738" spans="2:9">
      <c r="B738" s="37">
        <v>735</v>
      </c>
      <c r="C738" s="34">
        <v>755.8104430842684</v>
      </c>
      <c r="D738">
        <v>9.1778561722813681</v>
      </c>
      <c r="E738">
        <v>0.96628646233260629</v>
      </c>
      <c r="F738">
        <v>2.4516112276811302</v>
      </c>
      <c r="G738" s="39">
        <v>0.31354222215024025</v>
      </c>
      <c r="H738" s="34">
        <v>5547.6959959895048</v>
      </c>
      <c r="I738" s="39">
        <v>3.0398539921187995</v>
      </c>
    </row>
    <row r="739" spans="2:9">
      <c r="B739" s="37">
        <v>736</v>
      </c>
      <c r="C739" s="34">
        <v>720.30541527161063</v>
      </c>
      <c r="D739">
        <v>7.8713413881169076</v>
      </c>
      <c r="E739">
        <v>0.95854794673979282</v>
      </c>
      <c r="F739">
        <v>2.4373477960589578</v>
      </c>
      <c r="G739" s="39">
        <v>0.36786480177784076</v>
      </c>
      <c r="H739" s="34">
        <v>4316.3384882644878</v>
      </c>
      <c r="I739" s="39">
        <v>3.3605694918396694</v>
      </c>
    </row>
    <row r="740" spans="2:9">
      <c r="B740" s="37">
        <v>737</v>
      </c>
      <c r="C740" s="34">
        <v>531.21240284407725</v>
      </c>
      <c r="D740">
        <v>9.9500216623031914</v>
      </c>
      <c r="E740">
        <v>0.97298680514037605</v>
      </c>
      <c r="F740">
        <v>2.3082794687529349</v>
      </c>
      <c r="G740" s="39">
        <v>0.25415147383612791</v>
      </c>
      <c r="H740" s="34">
        <v>4461.4294692454478</v>
      </c>
      <c r="I740" s="39">
        <v>2.3299084784251094</v>
      </c>
    </row>
    <row r="741" spans="2:9">
      <c r="B741" s="37">
        <v>738</v>
      </c>
      <c r="C741" s="34">
        <v>663.7247217483241</v>
      </c>
      <c r="D741">
        <v>8.3747290421629952</v>
      </c>
      <c r="E741">
        <v>1.0167437735366822</v>
      </c>
      <c r="F741">
        <v>2.4786707827291141</v>
      </c>
      <c r="G741" s="39">
        <v>0.34649367571045986</v>
      </c>
      <c r="H741" s="34">
        <v>6197.3994130825849</v>
      </c>
      <c r="I741" s="39">
        <v>3.5502829730946468</v>
      </c>
    </row>
    <row r="742" spans="2:9">
      <c r="B742" s="37">
        <v>739</v>
      </c>
      <c r="C742" s="34">
        <v>653.28538045655102</v>
      </c>
      <c r="D742">
        <v>9.6228741456150821</v>
      </c>
      <c r="E742">
        <v>0.95130062128603454</v>
      </c>
      <c r="F742">
        <v>2.238514506133269</v>
      </c>
      <c r="G742" s="39">
        <v>0.38309993838735534</v>
      </c>
      <c r="H742" s="34">
        <v>4584.7322850355431</v>
      </c>
      <c r="I742" s="39">
        <v>3.6161874199792861</v>
      </c>
    </row>
    <row r="743" spans="2:9">
      <c r="B743" s="37">
        <v>740</v>
      </c>
      <c r="C743" s="34">
        <v>699.33732630511065</v>
      </c>
      <c r="D743">
        <v>8.9681565082420285</v>
      </c>
      <c r="E743">
        <v>0.96119581414818756</v>
      </c>
      <c r="F743">
        <v>2.2720840175517534</v>
      </c>
      <c r="G743" s="39">
        <v>0.31695127341203966</v>
      </c>
      <c r="H743" s="34">
        <v>4864.1183783064498</v>
      </c>
      <c r="I743" s="39">
        <v>2.9512229580112765</v>
      </c>
    </row>
    <row r="744" spans="2:9">
      <c r="B744" s="37">
        <v>741</v>
      </c>
      <c r="C744" s="34">
        <v>740.12326332003568</v>
      </c>
      <c r="D744">
        <v>9.5146901642170789</v>
      </c>
      <c r="E744">
        <v>1.0004595631998778</v>
      </c>
      <c r="F744">
        <v>2.0193522341225454</v>
      </c>
      <c r="G744" s="39">
        <v>0.2987325423893798</v>
      </c>
      <c r="H744" s="34">
        <v>7063.4574299192245</v>
      </c>
      <c r="I744" s="39">
        <v>3.1001618467965217</v>
      </c>
    </row>
    <row r="745" spans="2:9">
      <c r="B745" s="37">
        <v>742</v>
      </c>
      <c r="C745" s="34">
        <v>896.36209037439221</v>
      </c>
      <c r="D745">
        <v>11.200581248588156</v>
      </c>
      <c r="E745">
        <v>0.9764508724212646</v>
      </c>
      <c r="F745">
        <v>1.9504645349673384</v>
      </c>
      <c r="G745" s="39">
        <v>0.30801414964373414</v>
      </c>
      <c r="H745" s="34">
        <v>8554.5197110344507</v>
      </c>
      <c r="I745" s="39">
        <v>3.406212602550057</v>
      </c>
    </row>
    <row r="746" spans="2:9">
      <c r="B746" s="37">
        <v>743</v>
      </c>
      <c r="C746" s="34">
        <v>717.81602235407274</v>
      </c>
      <c r="D746">
        <v>8.7263715645549844</v>
      </c>
      <c r="E746">
        <v>0.98132026473641398</v>
      </c>
      <c r="F746">
        <v>2.31258409760538</v>
      </c>
      <c r="G746" s="39">
        <v>0.32240477212970786</v>
      </c>
      <c r="H746" s="34">
        <v>5539.8407374123763</v>
      </c>
      <c r="I746" s="39">
        <v>3.1354695437335112</v>
      </c>
    </row>
    <row r="747" spans="2:9">
      <c r="B747" s="37">
        <v>744</v>
      </c>
      <c r="C747" s="34">
        <v>711.42776705554263</v>
      </c>
      <c r="D747">
        <v>8.4542798596401987</v>
      </c>
      <c r="E747">
        <v>1.0082620279616117</v>
      </c>
      <c r="F747">
        <v>2.0045280276858173</v>
      </c>
      <c r="G747" s="39">
        <v>0.30874809476319776</v>
      </c>
      <c r="H747" s="34">
        <v>6349.9720877145783</v>
      </c>
      <c r="I747" s="39">
        <v>3.1158798867945356</v>
      </c>
    </row>
    <row r="748" spans="2:9">
      <c r="B748" s="37">
        <v>745</v>
      </c>
      <c r="C748" s="34">
        <v>802.63900684225371</v>
      </c>
      <c r="D748">
        <v>8.3484614307174052</v>
      </c>
      <c r="E748">
        <v>1.0177018041336536</v>
      </c>
      <c r="F748">
        <v>2.4752511885284898</v>
      </c>
      <c r="G748" s="39">
        <v>0.36870131729945316</v>
      </c>
      <c r="H748" s="34">
        <v>7542.9626236040212</v>
      </c>
      <c r="I748" s="39">
        <v>4.1399289319378942</v>
      </c>
    </row>
    <row r="749" spans="2:9">
      <c r="B749" s="37">
        <v>746</v>
      </c>
      <c r="C749" s="34">
        <v>662.27197943758699</v>
      </c>
      <c r="D749">
        <v>9.7148415449417183</v>
      </c>
      <c r="E749">
        <v>0.9888105279642343</v>
      </c>
      <c r="F749">
        <v>2.2548984930450846</v>
      </c>
      <c r="G749" s="39">
        <v>0.31319587250771597</v>
      </c>
      <c r="H749" s="34">
        <v>5982.8235465354192</v>
      </c>
      <c r="I749" s="39">
        <v>3.1087811490787871</v>
      </c>
    </row>
    <row r="750" spans="2:9">
      <c r="B750" s="37">
        <v>747</v>
      </c>
      <c r="C750" s="34">
        <v>711.65008807922345</v>
      </c>
      <c r="D750">
        <v>9.9384370202745522</v>
      </c>
      <c r="E750">
        <v>0.9670000138527155</v>
      </c>
      <c r="F750">
        <v>2.4009807314814298</v>
      </c>
      <c r="G750" s="39">
        <v>0.37896413881850827</v>
      </c>
      <c r="H750" s="34">
        <v>5694.5556592833309</v>
      </c>
      <c r="I750" s="39">
        <v>3.8717042380348996</v>
      </c>
    </row>
    <row r="751" spans="2:9">
      <c r="B751" s="37">
        <v>748</v>
      </c>
      <c r="C751" s="34">
        <v>651.9466881337429</v>
      </c>
      <c r="D751">
        <v>8.0874435028767167</v>
      </c>
      <c r="E751">
        <v>1.0106392694622279</v>
      </c>
      <c r="F751">
        <v>2.130636067622389</v>
      </c>
      <c r="G751" s="39">
        <v>0.29161091477699774</v>
      </c>
      <c r="H751" s="34">
        <v>5648.9080288677305</v>
      </c>
      <c r="I751" s="39">
        <v>2.8272769777961626</v>
      </c>
    </row>
    <row r="752" spans="2:9">
      <c r="B752" s="37">
        <v>749</v>
      </c>
      <c r="C752" s="34">
        <v>797.4245810128424</v>
      </c>
      <c r="D752">
        <v>10.478558609776607</v>
      </c>
      <c r="E752">
        <v>0.99386852680742743</v>
      </c>
      <c r="F752">
        <v>2.3960685289805266</v>
      </c>
      <c r="G752" s="39">
        <v>0.34034478839750892</v>
      </c>
      <c r="H752" s="34">
        <v>8020.4647354342897</v>
      </c>
      <c r="I752" s="39">
        <v>3.7897731543158466</v>
      </c>
    </row>
    <row r="753" spans="2:9">
      <c r="B753" s="37">
        <v>750</v>
      </c>
      <c r="C753" s="34">
        <v>696.24995604593551</v>
      </c>
      <c r="D753">
        <v>8.7959999692699</v>
      </c>
      <c r="E753">
        <v>1.0166835686081648</v>
      </c>
      <c r="F753">
        <v>2.2243381827744306</v>
      </c>
      <c r="G753" s="39">
        <v>0.33729561520484358</v>
      </c>
      <c r="H753" s="34">
        <v>6830.8990606525385</v>
      </c>
      <c r="I753" s="39">
        <v>3.5474196380823599</v>
      </c>
    </row>
    <row r="754" spans="2:9">
      <c r="B754" s="37">
        <v>751</v>
      </c>
      <c r="C754" s="34">
        <v>583.11044439354646</v>
      </c>
      <c r="D754">
        <v>9.9643716828558038</v>
      </c>
      <c r="E754">
        <v>0.95718437846481796</v>
      </c>
      <c r="F754">
        <v>2.3574773535601832</v>
      </c>
      <c r="G754" s="39">
        <v>0.33679861813510004</v>
      </c>
      <c r="H754" s="34">
        <v>4423.6768972645932</v>
      </c>
      <c r="I754" s="39">
        <v>3.0587941180698484</v>
      </c>
    </row>
    <row r="755" spans="2:9">
      <c r="B755" s="37">
        <v>752</v>
      </c>
      <c r="C755" s="34">
        <v>733.06157972217432</v>
      </c>
      <c r="D755">
        <v>8.5755336135286608</v>
      </c>
      <c r="E755">
        <v>0.95122734741687776</v>
      </c>
      <c r="F755">
        <v>2.3728883634708864</v>
      </c>
      <c r="G755" s="39">
        <v>0.31413286469288143</v>
      </c>
      <c r="H755" s="34">
        <v>4556.8120054125529</v>
      </c>
      <c r="I755" s="39">
        <v>2.8636449558932222</v>
      </c>
    </row>
    <row r="756" spans="2:9">
      <c r="B756" s="37">
        <v>753</v>
      </c>
      <c r="C756" s="34">
        <v>827.83223796043012</v>
      </c>
      <c r="D756">
        <v>10.102641775090154</v>
      </c>
      <c r="E756">
        <v>0.97947819549798965</v>
      </c>
      <c r="F756">
        <v>2.3681026515349881</v>
      </c>
      <c r="G756" s="39">
        <v>0.35864558346909514</v>
      </c>
      <c r="H756" s="34">
        <v>7286.1120641506313</v>
      </c>
      <c r="I756" s="39">
        <v>3.9334096538415424</v>
      </c>
    </row>
    <row r="757" spans="2:9">
      <c r="B757" s="37">
        <v>754</v>
      </c>
      <c r="C757" s="34">
        <v>761.93778309261802</v>
      </c>
      <c r="D757">
        <v>10.918982702257784</v>
      </c>
      <c r="E757">
        <v>0.98223726641118525</v>
      </c>
      <c r="F757">
        <v>2.3314333953765782</v>
      </c>
      <c r="G757" s="39">
        <v>0.3006740288995664</v>
      </c>
      <c r="H757" s="34">
        <v>7394.5358612218988</v>
      </c>
      <c r="I757" s="39">
        <v>3.1663534944794147</v>
      </c>
    </row>
    <row r="758" spans="2:9">
      <c r="B758" s="37">
        <v>755</v>
      </c>
      <c r="C758" s="34">
        <v>685.01339992760256</v>
      </c>
      <c r="D758">
        <v>9.0723681170365023</v>
      </c>
      <c r="E758">
        <v>0.97042656128287308</v>
      </c>
      <c r="F758">
        <v>2.3901712827107096</v>
      </c>
      <c r="G758" s="39">
        <v>0.3484713582490182</v>
      </c>
      <c r="H758" s="34">
        <v>5123.4011113904398</v>
      </c>
      <c r="I758" s="39">
        <v>3.3465872757679449</v>
      </c>
    </row>
    <row r="759" spans="2:9">
      <c r="B759" s="37">
        <v>756</v>
      </c>
      <c r="C759" s="34">
        <v>608.97109834477885</v>
      </c>
      <c r="D759">
        <v>8.5396437463087569</v>
      </c>
      <c r="E759">
        <v>1.0191645939010381</v>
      </c>
      <c r="F759">
        <v>2.3336816213457845</v>
      </c>
      <c r="G759" s="39">
        <v>0.38258623669189523</v>
      </c>
      <c r="H759" s="34">
        <v>5880.3354218892773</v>
      </c>
      <c r="I759" s="39">
        <v>3.9705931996561601</v>
      </c>
    </row>
    <row r="760" spans="2:9">
      <c r="B760" s="37">
        <v>757</v>
      </c>
      <c r="C760" s="34">
        <v>717.54338615573192</v>
      </c>
      <c r="D760">
        <v>9.1978532491247531</v>
      </c>
      <c r="E760">
        <v>1.0017301527822018</v>
      </c>
      <c r="F760">
        <v>2.3838863539924362</v>
      </c>
      <c r="G760" s="39">
        <v>0.34022159246670708</v>
      </c>
      <c r="H760" s="34">
        <v>6675.3754249990279</v>
      </c>
      <c r="I760" s="39">
        <v>3.5586067730876176</v>
      </c>
    </row>
    <row r="761" spans="2:9">
      <c r="B761" s="37">
        <v>758</v>
      </c>
      <c r="C761" s="34">
        <v>682.15192183717113</v>
      </c>
      <c r="D761">
        <v>8.2589194827450623</v>
      </c>
      <c r="E761">
        <v>1.0108579713845254</v>
      </c>
      <c r="F761">
        <v>2.3834324286052473</v>
      </c>
      <c r="G761" s="39">
        <v>0.30197226916043229</v>
      </c>
      <c r="H761" s="34">
        <v>6047.4813697733834</v>
      </c>
      <c r="I761" s="39">
        <v>2.9946600703251272</v>
      </c>
    </row>
    <row r="762" spans="2:9">
      <c r="B762" s="37">
        <v>759</v>
      </c>
      <c r="C762" s="34">
        <v>664.60770339008434</v>
      </c>
      <c r="D762">
        <v>8.9083399746864202</v>
      </c>
      <c r="E762">
        <v>0.99293383884668351</v>
      </c>
      <c r="F762">
        <v>2.5350883345110504</v>
      </c>
      <c r="G762" s="39">
        <v>0.28434770507184309</v>
      </c>
      <c r="H762" s="34">
        <v>5654.8026388023254</v>
      </c>
      <c r="I762" s="39">
        <v>2.7558452839629428</v>
      </c>
    </row>
    <row r="763" spans="2:9">
      <c r="B763" s="37">
        <v>760</v>
      </c>
      <c r="C763" s="34">
        <v>597.84303825848133</v>
      </c>
      <c r="D763">
        <v>10.142965608579399</v>
      </c>
      <c r="E763">
        <v>0.96651029531359667</v>
      </c>
      <c r="F763">
        <v>2.5255703848363371</v>
      </c>
      <c r="G763" s="39">
        <v>0.29838981309948071</v>
      </c>
      <c r="H763" s="34">
        <v>4895.1391847432869</v>
      </c>
      <c r="I763" s="39">
        <v>2.7752451502925246</v>
      </c>
    </row>
    <row r="764" spans="2:9">
      <c r="B764" s="37">
        <v>761</v>
      </c>
      <c r="C764" s="34">
        <v>702.50431542342824</v>
      </c>
      <c r="D764">
        <v>8.1816972568912547</v>
      </c>
      <c r="E764">
        <v>0.98639970372319219</v>
      </c>
      <c r="F764">
        <v>2.155376196949955</v>
      </c>
      <c r="G764" s="39">
        <v>0.33134267392174876</v>
      </c>
      <c r="H764" s="34">
        <v>5257.4739821769299</v>
      </c>
      <c r="I764" s="39">
        <v>3.1807770949632848</v>
      </c>
    </row>
    <row r="765" spans="2:9">
      <c r="B765" s="37">
        <v>762</v>
      </c>
      <c r="C765" s="34">
        <v>706.9379892821629</v>
      </c>
      <c r="D765">
        <v>10.54741900520483</v>
      </c>
      <c r="E765">
        <v>0.95580418203890316</v>
      </c>
      <c r="F765">
        <v>2.4325389376926196</v>
      </c>
      <c r="G765" s="39">
        <v>0.27590341958849379</v>
      </c>
      <c r="H765" s="34">
        <v>5579.519262355856</v>
      </c>
      <c r="I765" s="39">
        <v>2.6642478462329389</v>
      </c>
    </row>
    <row r="766" spans="2:9">
      <c r="B766" s="37">
        <v>763</v>
      </c>
      <c r="C766" s="34">
        <v>738.03203084384279</v>
      </c>
      <c r="D766">
        <v>9.7282319752982254</v>
      </c>
      <c r="E766">
        <v>0.99070963453531269</v>
      </c>
      <c r="F766">
        <v>2.3680711090182731</v>
      </c>
      <c r="G766" s="39">
        <v>0.33749334751915172</v>
      </c>
      <c r="H766" s="34">
        <v>6752.4855257018089</v>
      </c>
      <c r="I766" s="39">
        <v>3.5362477096866796</v>
      </c>
    </row>
    <row r="767" spans="2:9">
      <c r="B767" s="37">
        <v>764</v>
      </c>
      <c r="C767" s="34">
        <v>691.26504006182222</v>
      </c>
      <c r="D767">
        <v>8.0481877465307239</v>
      </c>
      <c r="E767">
        <v>1.0096190972268582</v>
      </c>
      <c r="F767">
        <v>2.220489944401618</v>
      </c>
      <c r="G767" s="39">
        <v>0.33551310853481797</v>
      </c>
      <c r="H767" s="34">
        <v>5924.5792051223025</v>
      </c>
      <c r="I767" s="39">
        <v>3.359424627270982</v>
      </c>
    </row>
    <row r="768" spans="2:9">
      <c r="B768" s="37">
        <v>765</v>
      </c>
      <c r="C768" s="34">
        <v>679.11449501661775</v>
      </c>
      <c r="D768">
        <v>8.3235041217282326</v>
      </c>
      <c r="E768">
        <v>0.9624562635660171</v>
      </c>
      <c r="F768">
        <v>2.4995809523566628</v>
      </c>
      <c r="G768" s="39">
        <v>0.26974131045942673</v>
      </c>
      <c r="H768" s="34">
        <v>4425.1447102281309</v>
      </c>
      <c r="I768" s="39">
        <v>2.448584201657015</v>
      </c>
    </row>
    <row r="769" spans="2:9">
      <c r="B769" s="37">
        <v>766</v>
      </c>
      <c r="C769" s="34">
        <v>630.8315817397804</v>
      </c>
      <c r="D769">
        <v>9.8271675868996908</v>
      </c>
      <c r="E769">
        <v>0.97054429329156877</v>
      </c>
      <c r="F769">
        <v>2.1039343221786853</v>
      </c>
      <c r="G769" s="39">
        <v>0.32807647600125456</v>
      </c>
      <c r="H769" s="34">
        <v>5127.0595433251665</v>
      </c>
      <c r="I769" s="39">
        <v>3.1188940493192705</v>
      </c>
    </row>
    <row r="770" spans="2:9">
      <c r="B770" s="37">
        <v>767</v>
      </c>
      <c r="C770" s="34">
        <v>597.13017603805338</v>
      </c>
      <c r="D770">
        <v>10.356938525194877</v>
      </c>
      <c r="E770">
        <v>1.0196354192882777</v>
      </c>
      <c r="F770">
        <v>2.2583103501088875</v>
      </c>
      <c r="G770" s="39">
        <v>0.3579150760447648</v>
      </c>
      <c r="H770" s="34">
        <v>7011.4799499448645</v>
      </c>
      <c r="I770" s="39">
        <v>3.8688821310997858</v>
      </c>
    </row>
    <row r="771" spans="2:9">
      <c r="B771" s="37">
        <v>768</v>
      </c>
      <c r="C771" s="34">
        <v>762.03518431798352</v>
      </c>
      <c r="D771">
        <v>10.374312361501755</v>
      </c>
      <c r="E771">
        <v>0.97602026000380515</v>
      </c>
      <c r="F771">
        <v>2.3824040207867876</v>
      </c>
      <c r="G771" s="39">
        <v>0.28241852230523778</v>
      </c>
      <c r="H771" s="34">
        <v>6742.5679547821137</v>
      </c>
      <c r="I771" s="39">
        <v>2.8763841303691038</v>
      </c>
    </row>
    <row r="772" spans="2:9">
      <c r="B772" s="37">
        <v>769</v>
      </c>
      <c r="C772" s="34">
        <v>844.29271406436953</v>
      </c>
      <c r="D772">
        <v>11.2949093178977</v>
      </c>
      <c r="E772">
        <v>0.99008922442853453</v>
      </c>
      <c r="F772">
        <v>2.3796110013327434</v>
      </c>
      <c r="G772" s="39">
        <v>0.35045589801514671</v>
      </c>
      <c r="H772" s="34">
        <v>8920.1462365798216</v>
      </c>
      <c r="I772" s="39">
        <v>4.0924587428799573</v>
      </c>
    </row>
    <row r="773" spans="2:9">
      <c r="B773" s="37">
        <v>770</v>
      </c>
      <c r="C773" s="34">
        <v>776.48095935619665</v>
      </c>
      <c r="D773">
        <v>9.6594867457031892</v>
      </c>
      <c r="E773">
        <v>0.9615789457726478</v>
      </c>
      <c r="F773">
        <v>2.5137879018304274</v>
      </c>
      <c r="G773" s="39">
        <v>0.36010182752747699</v>
      </c>
      <c r="H773" s="34">
        <v>5808.2190762623077</v>
      </c>
      <c r="I773" s="39">
        <v>3.645281951685396</v>
      </c>
    </row>
    <row r="774" spans="2:9">
      <c r="B774" s="37">
        <v>771</v>
      </c>
      <c r="C774" s="34">
        <v>633.18298928665854</v>
      </c>
      <c r="D774">
        <v>10.211124915211951</v>
      </c>
      <c r="E774">
        <v>1.0019116277718545</v>
      </c>
      <c r="F774">
        <v>2.3449758087806298</v>
      </c>
      <c r="G774" s="39">
        <v>0.34772416912216497</v>
      </c>
      <c r="H774" s="34">
        <v>6545.7333393416584</v>
      </c>
      <c r="I774" s="39">
        <v>3.634755001240618</v>
      </c>
    </row>
    <row r="775" spans="2:9">
      <c r="B775" s="37">
        <v>772</v>
      </c>
      <c r="C775" s="34">
        <v>618.13402722697049</v>
      </c>
      <c r="D775">
        <v>8.5930495418618591</v>
      </c>
      <c r="E775">
        <v>1.0064677075129747</v>
      </c>
      <c r="F775">
        <v>2.2175467684797745</v>
      </c>
      <c r="G775" s="39">
        <v>0.33158679562473348</v>
      </c>
      <c r="H775" s="34">
        <v>5537.0937064341379</v>
      </c>
      <c r="I775" s="39">
        <v>3.2386629966074061</v>
      </c>
    </row>
    <row r="776" spans="2:9">
      <c r="B776" s="37">
        <v>773</v>
      </c>
      <c r="C776" s="34">
        <v>618.67797761536258</v>
      </c>
      <c r="D776">
        <v>10.343937690832485</v>
      </c>
      <c r="E776">
        <v>0.99159669149935248</v>
      </c>
      <c r="F776">
        <v>2.5033628854548828</v>
      </c>
      <c r="G776" s="39">
        <v>0.34396888764574374</v>
      </c>
      <c r="H776" s="34">
        <v>6063.0760309970392</v>
      </c>
      <c r="I776" s="39">
        <v>3.4912424519731755</v>
      </c>
    </row>
    <row r="777" spans="2:9">
      <c r="B777" s="37">
        <v>774</v>
      </c>
      <c r="C777" s="34">
        <v>785.07218273181331</v>
      </c>
      <c r="D777">
        <v>8.5179155446215233</v>
      </c>
      <c r="E777">
        <v>0.98499032004714016</v>
      </c>
      <c r="F777">
        <v>2.4933688960486502</v>
      </c>
      <c r="G777" s="39">
        <v>0.37747556552453743</v>
      </c>
      <c r="H777" s="34">
        <v>6050.4998243989157</v>
      </c>
      <c r="I777" s="39">
        <v>3.9403278192264097</v>
      </c>
    </row>
    <row r="778" spans="2:9">
      <c r="B778" s="37">
        <v>775</v>
      </c>
      <c r="C778" s="34">
        <v>883.41710709113545</v>
      </c>
      <c r="D778">
        <v>8.5361012591921295</v>
      </c>
      <c r="E778">
        <v>0.98486468655169013</v>
      </c>
      <c r="F778">
        <v>2.2620850448171042</v>
      </c>
      <c r="G778" s="39">
        <v>0.28736912046709184</v>
      </c>
      <c r="H778" s="34">
        <v>6805.0954373355808</v>
      </c>
      <c r="I778" s="39">
        <v>2.9379349655039668</v>
      </c>
    </row>
    <row r="779" spans="2:9">
      <c r="B779" s="37">
        <v>776</v>
      </c>
      <c r="C779" s="34">
        <v>699.88173955704315</v>
      </c>
      <c r="D779">
        <v>9.5267959835537184</v>
      </c>
      <c r="E779">
        <v>0.95604078853905194</v>
      </c>
      <c r="F779">
        <v>2.1635429058661497</v>
      </c>
      <c r="G779" s="39">
        <v>0.3503422498425463</v>
      </c>
      <c r="H779" s="34">
        <v>4999.2687800295344</v>
      </c>
      <c r="I779" s="39">
        <v>3.3395416701172262</v>
      </c>
    </row>
    <row r="780" spans="2:9">
      <c r="B780" s="37">
        <v>777</v>
      </c>
      <c r="C780" s="34">
        <v>757.54603980759964</v>
      </c>
      <c r="D780">
        <v>8.220431144321406</v>
      </c>
      <c r="E780">
        <v>0.97125843891739838</v>
      </c>
      <c r="F780">
        <v>2.1381065119990454</v>
      </c>
      <c r="G780" s="39">
        <v>0.31531934725264155</v>
      </c>
      <c r="H780" s="34">
        <v>5146.8903677486342</v>
      </c>
      <c r="I780" s="39">
        <v>2.9875848365311604</v>
      </c>
    </row>
    <row r="781" spans="2:9">
      <c r="B781" s="37">
        <v>778</v>
      </c>
      <c r="C781" s="34">
        <v>668.44172593797657</v>
      </c>
      <c r="D781">
        <v>8.1500282576037417</v>
      </c>
      <c r="E781">
        <v>1.0063712302422523</v>
      </c>
      <c r="F781">
        <v>2.2110551743322135</v>
      </c>
      <c r="G781" s="39">
        <v>0.31042786102000536</v>
      </c>
      <c r="H781" s="34">
        <v>5678.3452782001568</v>
      </c>
      <c r="I781" s="39">
        <v>3.0282713690799277</v>
      </c>
    </row>
    <row r="782" spans="2:9">
      <c r="B782" s="37">
        <v>779</v>
      </c>
      <c r="C782" s="34">
        <v>860.86768293703881</v>
      </c>
      <c r="D782">
        <v>11.395811286767277</v>
      </c>
      <c r="E782">
        <v>1.0015578698462249</v>
      </c>
      <c r="F782">
        <v>2.3411235284263245</v>
      </c>
      <c r="G782" s="39">
        <v>0.36878520214478971</v>
      </c>
      <c r="H782" s="34">
        <v>9914.1138609235713</v>
      </c>
      <c r="I782" s="39">
        <v>4.5804955952466964</v>
      </c>
    </row>
    <row r="783" spans="2:9">
      <c r="B783" s="37">
        <v>780</v>
      </c>
      <c r="C783" s="34">
        <v>828.89987402362419</v>
      </c>
      <c r="D783">
        <v>8.6191999018690701</v>
      </c>
      <c r="E783">
        <v>0.9623418180102109</v>
      </c>
      <c r="F783">
        <v>2.1086187595419199</v>
      </c>
      <c r="G783" s="39">
        <v>0.33268995435681237</v>
      </c>
      <c r="H783" s="34">
        <v>5547.0687006204489</v>
      </c>
      <c r="I783" s="39">
        <v>3.2532973045183176</v>
      </c>
    </row>
    <row r="784" spans="2:9">
      <c r="B784" s="37">
        <v>781</v>
      </c>
      <c r="C784" s="34">
        <v>697.56737252839764</v>
      </c>
      <c r="D784">
        <v>8.5435197080243945</v>
      </c>
      <c r="E784">
        <v>0.98200631926536563</v>
      </c>
      <c r="F784">
        <v>2.2469431729339968</v>
      </c>
      <c r="G784" s="39">
        <v>0.2922656923332313</v>
      </c>
      <c r="H784" s="34">
        <v>5297.3223736925065</v>
      </c>
      <c r="I784" s="39">
        <v>2.7811554898652009</v>
      </c>
    </row>
    <row r="785" spans="2:9">
      <c r="B785" s="37">
        <v>782</v>
      </c>
      <c r="C785" s="34">
        <v>648.20205803920942</v>
      </c>
      <c r="D785">
        <v>8.7908878004182061</v>
      </c>
      <c r="E785">
        <v>0.95852057044982908</v>
      </c>
      <c r="F785">
        <v>2.2327859537345836</v>
      </c>
      <c r="G785" s="39">
        <v>0.37101249374893081</v>
      </c>
      <c r="H785" s="34">
        <v>4356.2721032860736</v>
      </c>
      <c r="I785" s="39">
        <v>3.4072270860102636</v>
      </c>
    </row>
    <row r="786" spans="2:9">
      <c r="B786" s="37">
        <v>783</v>
      </c>
      <c r="C786" s="34">
        <v>640.82422174326382</v>
      </c>
      <c r="D786">
        <v>8.3346519923362816</v>
      </c>
      <c r="E786">
        <v>1.0100342743110657</v>
      </c>
      <c r="F786">
        <v>2.1233382504651974</v>
      </c>
      <c r="G786" s="39">
        <v>0.32936960215950295</v>
      </c>
      <c r="H786" s="34">
        <v>5698.8861101340144</v>
      </c>
      <c r="I786" s="39">
        <v>3.2439408673079599</v>
      </c>
    </row>
    <row r="787" spans="2:9">
      <c r="B787" s="37">
        <v>784</v>
      </c>
      <c r="C787" s="34">
        <v>720.97388389838352</v>
      </c>
      <c r="D787">
        <v>8.1618822582743977</v>
      </c>
      <c r="E787">
        <v>0.9514175642579793</v>
      </c>
      <c r="F787">
        <v>2.1011543538509554</v>
      </c>
      <c r="G787" s="39">
        <v>0.35357293995045513</v>
      </c>
      <c r="H787" s="34">
        <v>4274.3016342431438</v>
      </c>
      <c r="I787" s="39">
        <v>3.1949089746681776</v>
      </c>
    </row>
    <row r="788" spans="2:9">
      <c r="B788" s="37">
        <v>785</v>
      </c>
      <c r="C788" s="34">
        <v>745.23564240128735</v>
      </c>
      <c r="D788">
        <v>8.995491128455626</v>
      </c>
      <c r="E788">
        <v>1.014351420441866</v>
      </c>
      <c r="F788">
        <v>2.5130282575756824</v>
      </c>
      <c r="G788" s="39">
        <v>0.36768519006893258</v>
      </c>
      <c r="H788" s="34">
        <v>7371.2304789579757</v>
      </c>
      <c r="I788" s="39">
        <v>4.0889792040909647</v>
      </c>
    </row>
    <row r="789" spans="2:9">
      <c r="B789" s="37">
        <v>786</v>
      </c>
      <c r="C789" s="34">
        <v>664.7698136543803</v>
      </c>
      <c r="D789">
        <v>8.3019573544673229</v>
      </c>
      <c r="E789">
        <v>0.99779685113012795</v>
      </c>
      <c r="F789">
        <v>2.089861253394607</v>
      </c>
      <c r="G789" s="39">
        <v>0.28777472614350635</v>
      </c>
      <c r="H789" s="34">
        <v>5440.4274545135904</v>
      </c>
      <c r="I789" s="39">
        <v>2.7588668824957181</v>
      </c>
    </row>
    <row r="790" spans="2:9">
      <c r="B790" s="37">
        <v>787</v>
      </c>
      <c r="C790" s="34">
        <v>702.09607745728567</v>
      </c>
      <c r="D790">
        <v>9.5546198545409737</v>
      </c>
      <c r="E790">
        <v>1.0059135188275576</v>
      </c>
      <c r="F790">
        <v>2.2033065398086755</v>
      </c>
      <c r="G790" s="39">
        <v>0.30547026476228989</v>
      </c>
      <c r="H790" s="34">
        <v>6973.3614876036954</v>
      </c>
      <c r="I790" s="39">
        <v>3.1678469077725429</v>
      </c>
    </row>
    <row r="791" spans="2:9">
      <c r="B791" s="37">
        <v>788</v>
      </c>
      <c r="C791" s="34">
        <v>657.79206416695547</v>
      </c>
      <c r="D791">
        <v>9.1848853195438522</v>
      </c>
      <c r="E791">
        <v>0.9997454800921679</v>
      </c>
      <c r="F791">
        <v>2.5882605325850689</v>
      </c>
      <c r="G791" s="39">
        <v>0.36000030698297997</v>
      </c>
      <c r="H791" s="34">
        <v>6031.7746568873772</v>
      </c>
      <c r="I791" s="39">
        <v>3.693835315354796</v>
      </c>
    </row>
    <row r="792" spans="2:9">
      <c r="B792" s="37">
        <v>789</v>
      </c>
      <c r="C792" s="34">
        <v>660.73790001603243</v>
      </c>
      <c r="D792">
        <v>8.5670017017054256</v>
      </c>
      <c r="E792">
        <v>0.95014327937662602</v>
      </c>
      <c r="F792">
        <v>2.5315824072366562</v>
      </c>
      <c r="G792" s="39">
        <v>0.30397654151667636</v>
      </c>
      <c r="H792" s="34">
        <v>4095.0637116677462</v>
      </c>
      <c r="I792" s="39">
        <v>2.6794257946062299</v>
      </c>
    </row>
    <row r="793" spans="2:9">
      <c r="B793" s="37">
        <v>790</v>
      </c>
      <c r="C793" s="34">
        <v>791.76718738615773</v>
      </c>
      <c r="D793">
        <v>8.2054714310239074</v>
      </c>
      <c r="E793">
        <v>0.96666558108150957</v>
      </c>
      <c r="F793">
        <v>2.4736495935512646</v>
      </c>
      <c r="G793" s="39">
        <v>0.35521239878344923</v>
      </c>
      <c r="H793" s="34">
        <v>5200.8936598348691</v>
      </c>
      <c r="I793" s="39">
        <v>3.4440244422766573</v>
      </c>
    </row>
    <row r="794" spans="2:9">
      <c r="B794" s="37">
        <v>791</v>
      </c>
      <c r="C794" s="34">
        <v>598.83680688169466</v>
      </c>
      <c r="D794">
        <v>9.9970839780056355</v>
      </c>
      <c r="E794">
        <v>1.0130044525426627</v>
      </c>
      <c r="F794">
        <v>2.2615933206201437</v>
      </c>
      <c r="G794" s="39">
        <v>0.34225803132525107</v>
      </c>
      <c r="H794" s="34">
        <v>6505.7774474228218</v>
      </c>
      <c r="I794" s="39">
        <v>3.5543035218541528</v>
      </c>
    </row>
    <row r="795" spans="2:9">
      <c r="B795" s="37">
        <v>792</v>
      </c>
      <c r="C795" s="34">
        <v>749.71050722449809</v>
      </c>
      <c r="D795">
        <v>9.1802382166002996</v>
      </c>
      <c r="E795">
        <v>0.99590550436615943</v>
      </c>
      <c r="F795">
        <v>2.4344393151261441</v>
      </c>
      <c r="G795" s="39">
        <v>0.34086749250647141</v>
      </c>
      <c r="H795" s="34">
        <v>6698.4806792100189</v>
      </c>
      <c r="I795" s="39">
        <v>3.571396750880163</v>
      </c>
    </row>
    <row r="796" spans="2:9">
      <c r="B796" s="37">
        <v>793</v>
      </c>
      <c r="C796" s="34">
        <v>782.4268223177985</v>
      </c>
      <c r="D796">
        <v>8.9478975147843869</v>
      </c>
      <c r="E796">
        <v>0.97192157329559326</v>
      </c>
      <c r="F796">
        <v>2.4277897489869713</v>
      </c>
      <c r="G796" s="39">
        <v>0.34668331420321086</v>
      </c>
      <c r="H796" s="34">
        <v>5806.5929650042972</v>
      </c>
      <c r="I796" s="39">
        <v>3.4734185487482017</v>
      </c>
    </row>
    <row r="797" spans="2:9">
      <c r="B797" s="37">
        <v>794</v>
      </c>
      <c r="C797" s="34">
        <v>789.21396665583052</v>
      </c>
      <c r="D797">
        <v>9.2653316658804101</v>
      </c>
      <c r="E797">
        <v>0.98198882960021494</v>
      </c>
      <c r="F797">
        <v>2.3859553196145078</v>
      </c>
      <c r="G797" s="39">
        <v>0.36341492794188052</v>
      </c>
      <c r="H797" s="34">
        <v>6484.4607210903669</v>
      </c>
      <c r="I797" s="39">
        <v>3.8395626725727436</v>
      </c>
    </row>
    <row r="798" spans="2:9">
      <c r="B798" s="37">
        <v>795</v>
      </c>
      <c r="C798" s="34">
        <v>837.03174619657204</v>
      </c>
      <c r="D798">
        <v>11.573202294272445</v>
      </c>
      <c r="E798">
        <v>0.97071815669178962</v>
      </c>
      <c r="F798">
        <v>2.1270538336895264</v>
      </c>
      <c r="G798" s="39">
        <v>0.35077678996902367</v>
      </c>
      <c r="H798" s="34">
        <v>7954.4874884954379</v>
      </c>
      <c r="I798" s="39">
        <v>3.9363172670096365</v>
      </c>
    </row>
    <row r="799" spans="2:9">
      <c r="B799" s="37">
        <v>796</v>
      </c>
      <c r="C799" s="34">
        <v>661.62997923613625</v>
      </c>
      <c r="D799">
        <v>11.371363304518537</v>
      </c>
      <c r="E799">
        <v>1.011955869743824</v>
      </c>
      <c r="F799">
        <v>2.3348912283404228</v>
      </c>
      <c r="G799" s="39">
        <v>0.30641073679739195</v>
      </c>
      <c r="H799" s="34">
        <v>8131.1246357471691</v>
      </c>
      <c r="I799" s="39">
        <v>3.3323154293315644</v>
      </c>
    </row>
    <row r="800" spans="2:9">
      <c r="B800" s="37">
        <v>797</v>
      </c>
      <c r="C800" s="34">
        <v>716.57081823021872</v>
      </c>
      <c r="D800">
        <v>9.2307770914557654</v>
      </c>
      <c r="E800">
        <v>0.95966339930593969</v>
      </c>
      <c r="F800">
        <v>2.223349942071823</v>
      </c>
      <c r="G800" s="39">
        <v>0.3443566018372225</v>
      </c>
      <c r="H800" s="34">
        <v>5073.7134358352123</v>
      </c>
      <c r="I800" s="39">
        <v>3.288139090862451</v>
      </c>
    </row>
    <row r="801" spans="2:9">
      <c r="B801" s="37">
        <v>798</v>
      </c>
      <c r="C801" s="34">
        <v>632.83253293811367</v>
      </c>
      <c r="D801">
        <v>10.235072197269961</v>
      </c>
      <c r="E801">
        <v>0.99850379722535609</v>
      </c>
      <c r="F801">
        <v>2.3831000566212159</v>
      </c>
      <c r="G801" s="39">
        <v>0.30976713296820407</v>
      </c>
      <c r="H801" s="34">
        <v>6414.8781569943103</v>
      </c>
      <c r="I801" s="39">
        <v>3.1374579312663973</v>
      </c>
    </row>
    <row r="802" spans="2:9">
      <c r="B802" s="37">
        <v>799</v>
      </c>
      <c r="C802" s="34">
        <v>592.08332317806776</v>
      </c>
      <c r="D802">
        <v>9.0475459599095096</v>
      </c>
      <c r="E802">
        <v>0.98457991403341294</v>
      </c>
      <c r="F802">
        <v>1.9643872242728171</v>
      </c>
      <c r="G802" s="39">
        <v>0.32437818093109239</v>
      </c>
      <c r="H802" s="34">
        <v>4854.7094751713475</v>
      </c>
      <c r="I802" s="39">
        <v>3.0251192385753587</v>
      </c>
    </row>
    <row r="803" spans="2:9">
      <c r="B803" s="37">
        <v>800</v>
      </c>
      <c r="C803" s="34">
        <v>775.31717642851061</v>
      </c>
      <c r="D803">
        <v>8.1346502956762503</v>
      </c>
      <c r="E803">
        <v>0.97140697363376616</v>
      </c>
      <c r="F803">
        <v>2.3285964153567109</v>
      </c>
      <c r="G803" s="39">
        <v>0.31569934113228743</v>
      </c>
      <c r="H803" s="34">
        <v>5214.3398365052799</v>
      </c>
      <c r="I803" s="39">
        <v>3.0038493896659624</v>
      </c>
    </row>
    <row r="804" spans="2:9">
      <c r="B804" s="37">
        <v>801</v>
      </c>
      <c r="C804" s="34">
        <v>721.71987534258835</v>
      </c>
      <c r="D804">
        <v>9.2210758957212491</v>
      </c>
      <c r="E804">
        <v>1.0023792784160375</v>
      </c>
      <c r="F804">
        <v>2.3474830902889954</v>
      </c>
      <c r="G804" s="39">
        <v>0.27114974646855977</v>
      </c>
      <c r="H804" s="34">
        <v>6760.0688144184014</v>
      </c>
      <c r="I804" s="39">
        <v>2.7595845184593593</v>
      </c>
    </row>
    <row r="805" spans="2:9">
      <c r="B805" s="37">
        <v>802</v>
      </c>
      <c r="C805" s="34">
        <v>697.59884771395241</v>
      </c>
      <c r="D805">
        <v>8.2115138676136823</v>
      </c>
      <c r="E805">
        <v>1.0154961070549489</v>
      </c>
      <c r="F805">
        <v>2.341460963492354</v>
      </c>
      <c r="G805" s="39">
        <v>0.32331917687960787</v>
      </c>
      <c r="H805" s="34">
        <v>6340.0663723954767</v>
      </c>
      <c r="I805" s="39">
        <v>3.2859093693501293</v>
      </c>
    </row>
    <row r="806" spans="2:9">
      <c r="B806" s="37">
        <v>803</v>
      </c>
      <c r="C806" s="34">
        <v>771.89743649682532</v>
      </c>
      <c r="D806">
        <v>8.8585679684520304</v>
      </c>
      <c r="E806">
        <v>0.97811946785449977</v>
      </c>
      <c r="F806">
        <v>2.224744907041329</v>
      </c>
      <c r="G806" s="39">
        <v>0.33477843981606775</v>
      </c>
      <c r="H806" s="34">
        <v>5912.1001142804744</v>
      </c>
      <c r="I806" s="39">
        <v>3.3481582715283054</v>
      </c>
    </row>
    <row r="807" spans="2:9">
      <c r="B807" s="37">
        <v>804</v>
      </c>
      <c r="C807" s="34">
        <v>695.20762339258988</v>
      </c>
      <c r="D807">
        <v>8.700251802709543</v>
      </c>
      <c r="E807">
        <v>0.97218516818463796</v>
      </c>
      <c r="F807">
        <v>2.280229366564209</v>
      </c>
      <c r="G807" s="39">
        <v>0.27598464709223763</v>
      </c>
      <c r="H807" s="34">
        <v>5041.8905114114086</v>
      </c>
      <c r="I807" s="39">
        <v>2.5915265357935406</v>
      </c>
    </row>
    <row r="808" spans="2:9">
      <c r="B808" s="37">
        <v>805</v>
      </c>
      <c r="C808" s="34">
        <v>710.13735407925867</v>
      </c>
      <c r="D808">
        <v>9.5297030271261711</v>
      </c>
      <c r="E808">
        <v>0.98260077015399927</v>
      </c>
      <c r="F808">
        <v>2.0451222231826804</v>
      </c>
      <c r="G808" s="39">
        <v>0.29953695942557063</v>
      </c>
      <c r="H808" s="34">
        <v>6036.8524839712018</v>
      </c>
      <c r="I808" s="39">
        <v>2.9667237104941111</v>
      </c>
    </row>
    <row r="809" spans="2:9">
      <c r="B809" s="37">
        <v>806</v>
      </c>
      <c r="C809" s="34">
        <v>523.10251503748964</v>
      </c>
      <c r="D809">
        <v>9.3155762042127428</v>
      </c>
      <c r="E809">
        <v>1.0069037763637305</v>
      </c>
      <c r="F809">
        <v>2.1490348260466945</v>
      </c>
      <c r="G809" s="39">
        <v>0.35387208836332634</v>
      </c>
      <c r="H809" s="34">
        <v>5088.2102240380418</v>
      </c>
      <c r="I809" s="39">
        <v>3.4015226902431008</v>
      </c>
    </row>
    <row r="810" spans="2:9">
      <c r="B810" s="37">
        <v>807</v>
      </c>
      <c r="C810" s="34">
        <v>629.8396400324508</v>
      </c>
      <c r="D810">
        <v>10.767703930488342</v>
      </c>
      <c r="E810">
        <v>1.0111830595117808</v>
      </c>
      <c r="F810">
        <v>2.520151796961553</v>
      </c>
      <c r="G810" s="39">
        <v>0.33463578328659727</v>
      </c>
      <c r="H810" s="34">
        <v>7288.8170821214453</v>
      </c>
      <c r="I810" s="39">
        <v>3.5892677032955036</v>
      </c>
    </row>
    <row r="811" spans="2:9">
      <c r="B811" s="37">
        <v>808</v>
      </c>
      <c r="C811" s="34">
        <v>785.43476021021547</v>
      </c>
      <c r="D811">
        <v>8.9996646772389894</v>
      </c>
      <c r="E811">
        <v>1.013432451582551</v>
      </c>
      <c r="F811">
        <v>2.0480285529925175</v>
      </c>
      <c r="G811" s="39">
        <v>0.36581057906229969</v>
      </c>
      <c r="H811" s="34">
        <v>7730.8077283548619</v>
      </c>
      <c r="I811" s="39">
        <v>4.1310779023839741</v>
      </c>
    </row>
    <row r="812" spans="2:9">
      <c r="B812" s="37">
        <v>809</v>
      </c>
      <c r="C812" s="34">
        <v>723.80411943797787</v>
      </c>
      <c r="D812">
        <v>9.464267184495414</v>
      </c>
      <c r="E812">
        <v>0.97349156946778292</v>
      </c>
      <c r="F812">
        <v>2.3584257326000522</v>
      </c>
      <c r="G812" s="39">
        <v>0.3646647634843535</v>
      </c>
      <c r="H812" s="34">
        <v>5753.127207812071</v>
      </c>
      <c r="I812" s="39">
        <v>3.6926623828827556</v>
      </c>
    </row>
    <row r="813" spans="2:9">
      <c r="B813" s="37">
        <v>810</v>
      </c>
      <c r="C813" s="34">
        <v>587.84502123629056</v>
      </c>
      <c r="D813">
        <v>9.8837624836843201</v>
      </c>
      <c r="E813">
        <v>1.0040060613477231</v>
      </c>
      <c r="F813">
        <v>2.3748190475169091</v>
      </c>
      <c r="G813" s="39">
        <v>0.2676090982410308</v>
      </c>
      <c r="H813" s="34">
        <v>5960.4490705139751</v>
      </c>
      <c r="I813" s="39">
        <v>2.6330338529122259</v>
      </c>
    </row>
    <row r="814" spans="2:9">
      <c r="B814" s="37">
        <v>811</v>
      </c>
      <c r="C814" s="34">
        <v>550.19199264769281</v>
      </c>
      <c r="D814">
        <v>9.4139753654385459</v>
      </c>
      <c r="E814">
        <v>0.99448591751933102</v>
      </c>
      <c r="F814">
        <v>1.9892453204872946</v>
      </c>
      <c r="G814" s="39">
        <v>0.36642834632246613</v>
      </c>
      <c r="H814" s="34">
        <v>5002.3710383752159</v>
      </c>
      <c r="I814" s="39">
        <v>3.5304565256816214</v>
      </c>
    </row>
    <row r="815" spans="2:9">
      <c r="B815" s="37">
        <v>812</v>
      </c>
      <c r="C815" s="34">
        <v>728.85128713852737</v>
      </c>
      <c r="D815">
        <v>9.6146717199994711</v>
      </c>
      <c r="E815">
        <v>1.0184438057374954</v>
      </c>
      <c r="F815">
        <v>2.2135954685477706</v>
      </c>
      <c r="G815" s="39">
        <v>0.29151055723363545</v>
      </c>
      <c r="H815" s="34">
        <v>7913.5498366899556</v>
      </c>
      <c r="I815" s="39">
        <v>3.1181152103973866</v>
      </c>
    </row>
    <row r="816" spans="2:9">
      <c r="B816" s="37">
        <v>813</v>
      </c>
      <c r="C816" s="34">
        <v>738.53886569740166</v>
      </c>
      <c r="D816">
        <v>8.3169080212887287</v>
      </c>
      <c r="E816">
        <v>0.97983979073584082</v>
      </c>
      <c r="F816">
        <v>2.1830057069267044</v>
      </c>
      <c r="G816" s="39">
        <v>0.35024714450758232</v>
      </c>
      <c r="H816" s="34">
        <v>5376.6064227602747</v>
      </c>
      <c r="I816" s="39">
        <v>3.424625852332233</v>
      </c>
    </row>
    <row r="817" spans="2:9">
      <c r="B817" s="37">
        <v>814</v>
      </c>
      <c r="C817" s="34">
        <v>718.2838894879128</v>
      </c>
      <c r="D817">
        <v>9.7881309504399034</v>
      </c>
      <c r="E817">
        <v>0.96991743337094782</v>
      </c>
      <c r="F817">
        <v>2.2287714733972215</v>
      </c>
      <c r="G817" s="39">
        <v>0.31740984533852434</v>
      </c>
      <c r="H817" s="34">
        <v>5768.609994743877</v>
      </c>
      <c r="I817" s="39">
        <v>3.1202661387594377</v>
      </c>
    </row>
    <row r="818" spans="2:9">
      <c r="B818" s="37">
        <v>815</v>
      </c>
      <c r="C818" s="34">
        <v>657.10770872532817</v>
      </c>
      <c r="D818">
        <v>11.784484985206397</v>
      </c>
      <c r="E818">
        <v>0.99645551178097724</v>
      </c>
      <c r="F818">
        <v>2.4980304398669699</v>
      </c>
      <c r="G818" s="39">
        <v>0.34262542508709748</v>
      </c>
      <c r="H818" s="34">
        <v>7567.633479194973</v>
      </c>
      <c r="I818" s="39">
        <v>3.7483730236603447</v>
      </c>
    </row>
    <row r="819" spans="2:9">
      <c r="B819" s="37">
        <v>816</v>
      </c>
      <c r="C819" s="34">
        <v>814.21647091194836</v>
      </c>
      <c r="D819">
        <v>9.2664154629487818</v>
      </c>
      <c r="E819">
        <v>0.98024377220332626</v>
      </c>
      <c r="F819">
        <v>2.3169841000632547</v>
      </c>
      <c r="G819" s="39">
        <v>0.28844853011249694</v>
      </c>
      <c r="H819" s="34">
        <v>6609.1622163299016</v>
      </c>
      <c r="I819" s="39">
        <v>2.9250981825056868</v>
      </c>
    </row>
    <row r="820" spans="2:9">
      <c r="B820" s="37">
        <v>817</v>
      </c>
      <c r="C820" s="34">
        <v>747.38914502493276</v>
      </c>
      <c r="D820">
        <v>8.6929467113858827</v>
      </c>
      <c r="E820">
        <v>0.97108456243276597</v>
      </c>
      <c r="F820">
        <v>2.3846277365833548</v>
      </c>
      <c r="G820" s="39">
        <v>0.32338262141643587</v>
      </c>
      <c r="H820" s="34">
        <v>5365.6697711322095</v>
      </c>
      <c r="I820" s="39">
        <v>3.1140205117978681</v>
      </c>
    </row>
    <row r="821" spans="2:9">
      <c r="B821" s="37">
        <v>818</v>
      </c>
      <c r="C821" s="34">
        <v>752.25219264745715</v>
      </c>
      <c r="D821">
        <v>8.2074684178266075</v>
      </c>
      <c r="E821">
        <v>1.0171936347925663</v>
      </c>
      <c r="F821">
        <v>2.5593218030182472</v>
      </c>
      <c r="G821" s="39">
        <v>0.34921708214931174</v>
      </c>
      <c r="H821" s="34">
        <v>6918.7529824794337</v>
      </c>
      <c r="I821" s="39">
        <v>3.7263784833668927</v>
      </c>
    </row>
    <row r="822" spans="2:9">
      <c r="B822" s="37">
        <v>819</v>
      </c>
      <c r="C822" s="34">
        <v>755.20120568197831</v>
      </c>
      <c r="D822">
        <v>8.9519343411541517</v>
      </c>
      <c r="E822">
        <v>1.0045691216647625</v>
      </c>
      <c r="F822">
        <v>2.3718121873594566</v>
      </c>
      <c r="G822" s="39">
        <v>0.28269322448407291</v>
      </c>
      <c r="H822" s="34">
        <v>6968.3471988267875</v>
      </c>
      <c r="I822" s="39">
        <v>2.9062767322815755</v>
      </c>
    </row>
    <row r="823" spans="2:9">
      <c r="B823" s="37">
        <v>820</v>
      </c>
      <c r="C823" s="34">
        <v>837.59355589200084</v>
      </c>
      <c r="D823">
        <v>8.2420431871045867</v>
      </c>
      <c r="E823">
        <v>0.96226497433304781</v>
      </c>
      <c r="F823">
        <v>2.3777683387841706</v>
      </c>
      <c r="G823" s="39">
        <v>0.31659446143455472</v>
      </c>
      <c r="H823" s="34">
        <v>5355.0986489350225</v>
      </c>
      <c r="I823" s="39">
        <v>3.0387498604352094</v>
      </c>
    </row>
    <row r="824" spans="2:9">
      <c r="B824" s="37">
        <v>821</v>
      </c>
      <c r="C824" s="34">
        <v>710.94517956401864</v>
      </c>
      <c r="D824">
        <v>8.0068658103218695</v>
      </c>
      <c r="E824">
        <v>0.98726252244889734</v>
      </c>
      <c r="F824">
        <v>2.3218942748576219</v>
      </c>
      <c r="G824" s="39">
        <v>0.29238157378324636</v>
      </c>
      <c r="H824" s="34">
        <v>5235.6844666748266</v>
      </c>
      <c r="I824" s="39">
        <v>2.7727789308655564</v>
      </c>
    </row>
    <row r="825" spans="2:9">
      <c r="B825" s="37">
        <v>822</v>
      </c>
      <c r="C825" s="34">
        <v>665.68031239613208</v>
      </c>
      <c r="D825">
        <v>10.31849281654395</v>
      </c>
      <c r="E825">
        <v>0.96614362277328969</v>
      </c>
      <c r="F825">
        <v>2.4202938760507338</v>
      </c>
      <c r="G825" s="39">
        <v>0.32377982898977231</v>
      </c>
      <c r="H825" s="34">
        <v>5511.8378143766422</v>
      </c>
      <c r="I825" s="39">
        <v>3.1456234029271637</v>
      </c>
    </row>
    <row r="826" spans="2:9">
      <c r="B826" s="37">
        <v>823</v>
      </c>
      <c r="C826" s="34">
        <v>707.93058905232192</v>
      </c>
      <c r="D826">
        <v>8.0421365416291195</v>
      </c>
      <c r="E826">
        <v>1.019491747867465</v>
      </c>
      <c r="F826">
        <v>2.3654509163968371</v>
      </c>
      <c r="G826" s="39">
        <v>0.31891974299144371</v>
      </c>
      <c r="H826" s="34">
        <v>6470.1361617410421</v>
      </c>
      <c r="I826" s="39">
        <v>3.25415436334626</v>
      </c>
    </row>
    <row r="827" spans="2:9">
      <c r="B827" s="37">
        <v>824</v>
      </c>
      <c r="C827" s="34">
        <v>736.69623718684113</v>
      </c>
      <c r="D827">
        <v>8.5633017803648404</v>
      </c>
      <c r="E827">
        <v>1.0191396757781506</v>
      </c>
      <c r="F827">
        <v>2.0680239818165274</v>
      </c>
      <c r="G827" s="39">
        <v>0.29632823773220818</v>
      </c>
      <c r="H827" s="34">
        <v>7158.2798386908089</v>
      </c>
      <c r="I827" s="39">
        <v>3.084222282212973</v>
      </c>
    </row>
    <row r="828" spans="2:9">
      <c r="B828" s="37">
        <v>825</v>
      </c>
      <c r="C828" s="34">
        <v>803.73633125062611</v>
      </c>
      <c r="D828">
        <v>8.9270530597492641</v>
      </c>
      <c r="E828">
        <v>1.0097672379422187</v>
      </c>
      <c r="F828">
        <v>2.3918172840340688</v>
      </c>
      <c r="G828" s="39">
        <v>0.3016077443626638</v>
      </c>
      <c r="H828" s="34">
        <v>7659.4335372610558</v>
      </c>
      <c r="I828" s="39">
        <v>3.2116198582998274</v>
      </c>
    </row>
    <row r="829" spans="2:9">
      <c r="B829" s="37">
        <v>826</v>
      </c>
      <c r="C829" s="34">
        <v>679.88349183789933</v>
      </c>
      <c r="D829">
        <v>9.8053393605542603</v>
      </c>
      <c r="E829">
        <v>0.98997961918711663</v>
      </c>
      <c r="F829">
        <v>2.0357525213685355</v>
      </c>
      <c r="G829" s="39">
        <v>0.35125571970564717</v>
      </c>
      <c r="H829" s="34">
        <v>6244.7499481918567</v>
      </c>
      <c r="I829" s="39">
        <v>3.6223183905601584</v>
      </c>
    </row>
    <row r="830" spans="2:9">
      <c r="B830" s="37">
        <v>827</v>
      </c>
      <c r="C830" s="34">
        <v>621.25635228771853</v>
      </c>
      <c r="D830">
        <v>10.513484709236115</v>
      </c>
      <c r="E830">
        <v>1.0113911738753318</v>
      </c>
      <c r="F830">
        <v>2.1860608943248638</v>
      </c>
      <c r="G830" s="39">
        <v>0.362936377112141</v>
      </c>
      <c r="H830" s="34">
        <v>7028.0713786165206</v>
      </c>
      <c r="I830" s="39">
        <v>3.9464032430673388</v>
      </c>
    </row>
    <row r="831" spans="2:9">
      <c r="B831" s="37">
        <v>828</v>
      </c>
      <c r="C831" s="34">
        <v>721.91121755346694</v>
      </c>
      <c r="D831">
        <v>9.9134730863270715</v>
      </c>
      <c r="E831">
        <v>0.98521934206128114</v>
      </c>
      <c r="F831">
        <v>2.3850741560643507</v>
      </c>
      <c r="G831" s="39">
        <v>0.27874566014332558</v>
      </c>
      <c r="H831" s="34">
        <v>6493.2085371875773</v>
      </c>
      <c r="I831" s="39">
        <v>2.8074861273689864</v>
      </c>
    </row>
    <row r="832" spans="2:9">
      <c r="B832" s="37">
        <v>829</v>
      </c>
      <c r="C832" s="34">
        <v>608.56767897477016</v>
      </c>
      <c r="D832">
        <v>8.4972136167148271</v>
      </c>
      <c r="E832">
        <v>0.97413983133018012</v>
      </c>
      <c r="F832">
        <v>2.320351196223676</v>
      </c>
      <c r="G832" s="39">
        <v>0.31402764483645146</v>
      </c>
      <c r="H832" s="34">
        <v>4381.0955219536418</v>
      </c>
      <c r="I832" s="39">
        <v>2.8275027674567172</v>
      </c>
    </row>
    <row r="833" spans="2:9">
      <c r="B833" s="37">
        <v>830</v>
      </c>
      <c r="C833" s="34">
        <v>700.62610882436627</v>
      </c>
      <c r="D833">
        <v>8.3460115152134868</v>
      </c>
      <c r="E833">
        <v>1.0188705489742755</v>
      </c>
      <c r="F833">
        <v>2.152459996366451</v>
      </c>
      <c r="G833" s="39">
        <v>0.30207873953002606</v>
      </c>
      <c r="H833" s="34">
        <v>6617.0007786928836</v>
      </c>
      <c r="I833" s="39">
        <v>3.0783835458244075</v>
      </c>
    </row>
    <row r="834" spans="2:9">
      <c r="B834" s="37">
        <v>831</v>
      </c>
      <c r="C834" s="34">
        <v>574.3298423942374</v>
      </c>
      <c r="D834">
        <v>9.8350362691437354</v>
      </c>
      <c r="E834">
        <v>0.979169951030612</v>
      </c>
      <c r="F834">
        <v>2.3605776983207951</v>
      </c>
      <c r="G834" s="39">
        <v>0.34127809011080668</v>
      </c>
      <c r="H834" s="34">
        <v>4948.3895612993292</v>
      </c>
      <c r="I834" s="39">
        <v>3.2256832540542937</v>
      </c>
    </row>
    <row r="835" spans="2:9">
      <c r="B835" s="37">
        <v>832</v>
      </c>
      <c r="C835" s="34">
        <v>672.65754503135554</v>
      </c>
      <c r="D835">
        <v>10.642152270388907</v>
      </c>
      <c r="E835">
        <v>0.99100253958702089</v>
      </c>
      <c r="F835">
        <v>2.2692327363274605</v>
      </c>
      <c r="G835" s="39">
        <v>0.35526240367875794</v>
      </c>
      <c r="H835" s="34">
        <v>6751.1929726466751</v>
      </c>
      <c r="I835" s="39">
        <v>3.779148570322131</v>
      </c>
    </row>
    <row r="836" spans="2:9">
      <c r="B836" s="37">
        <v>833</v>
      </c>
      <c r="C836" s="34">
        <v>839.48518068360909</v>
      </c>
      <c r="D836">
        <v>9.3571595512317209</v>
      </c>
      <c r="E836">
        <v>0.99273747762262821</v>
      </c>
      <c r="F836">
        <v>2.2035433362046755</v>
      </c>
      <c r="G836" s="39">
        <v>0.37622070977557703</v>
      </c>
      <c r="H836" s="34">
        <v>7480.3403554687475</v>
      </c>
      <c r="I836" s="39">
        <v>4.2482871011766719</v>
      </c>
    </row>
    <row r="837" spans="2:9">
      <c r="B837" s="37">
        <v>834</v>
      </c>
      <c r="C837" s="34">
        <v>727.26262643588075</v>
      </c>
      <c r="D837">
        <v>10.063166107805992</v>
      </c>
      <c r="E837">
        <v>0.99392674727797503</v>
      </c>
      <c r="F837">
        <v>2.3706135254863114</v>
      </c>
      <c r="G837" s="39">
        <v>0.33997692896304271</v>
      </c>
      <c r="H837" s="34">
        <v>7031.4701456999328</v>
      </c>
      <c r="I837" s="39">
        <v>3.6187367301598994</v>
      </c>
    </row>
    <row r="838" spans="2:9">
      <c r="B838" s="37">
        <v>835</v>
      </c>
      <c r="C838" s="34">
        <v>622.08885025257291</v>
      </c>
      <c r="D838">
        <v>9.2951359760629284</v>
      </c>
      <c r="E838">
        <v>0.98529619735419749</v>
      </c>
      <c r="F838">
        <v>2.35535249379961</v>
      </c>
      <c r="G838" s="39">
        <v>0.32621288226768325</v>
      </c>
      <c r="H838" s="34">
        <v>5260.5107239702102</v>
      </c>
      <c r="I838" s="39">
        <v>3.1248912445060251</v>
      </c>
    </row>
    <row r="839" spans="2:9">
      <c r="B839" s="37">
        <v>836</v>
      </c>
      <c r="C839" s="34">
        <v>751.32103213352661</v>
      </c>
      <c r="D839">
        <v>9.3294346842347764</v>
      </c>
      <c r="E839">
        <v>0.95901400012195104</v>
      </c>
      <c r="F839">
        <v>2.1246531044759314</v>
      </c>
      <c r="G839" s="39">
        <v>0.2889142700477737</v>
      </c>
      <c r="H839" s="34">
        <v>5343.3336021621844</v>
      </c>
      <c r="I839" s="39">
        <v>2.7556017418602181</v>
      </c>
    </row>
    <row r="840" spans="2:9">
      <c r="B840" s="37">
        <v>837</v>
      </c>
      <c r="C840" s="34">
        <v>630.17446812212802</v>
      </c>
      <c r="D840">
        <v>9.1218862502724907</v>
      </c>
      <c r="E840">
        <v>0.98611181040167806</v>
      </c>
      <c r="F840">
        <v>2.1131240223627237</v>
      </c>
      <c r="G840" s="39">
        <v>0.33907726601944255</v>
      </c>
      <c r="H840" s="34">
        <v>5256.128974759361</v>
      </c>
      <c r="I840" s="39">
        <v>3.2675803965133028</v>
      </c>
    </row>
    <row r="841" spans="2:9">
      <c r="B841" s="37">
        <v>838</v>
      </c>
      <c r="C841" s="34">
        <v>741.69275093277906</v>
      </c>
      <c r="D841">
        <v>8.3554869859961549</v>
      </c>
      <c r="E841">
        <v>1.015676255274415</v>
      </c>
      <c r="F841">
        <v>2.3724530869391929</v>
      </c>
      <c r="G841" s="39">
        <v>0.31448997956995639</v>
      </c>
      <c r="H841" s="34">
        <v>6873.6935512159125</v>
      </c>
      <c r="I841" s="39">
        <v>3.2627530824997111</v>
      </c>
    </row>
    <row r="842" spans="2:9">
      <c r="B842" s="37">
        <v>839</v>
      </c>
      <c r="C842" s="34">
        <v>783.28058478405819</v>
      </c>
      <c r="D842">
        <v>7.8473207169204215</v>
      </c>
      <c r="E842">
        <v>0.9911353511798382</v>
      </c>
      <c r="F842">
        <v>2.1735894584700435</v>
      </c>
      <c r="G842" s="39">
        <v>0.275273468979782</v>
      </c>
      <c r="H842" s="34">
        <v>5794.0895495999703</v>
      </c>
      <c r="I842" s="39">
        <v>2.6860508920602011</v>
      </c>
    </row>
    <row r="843" spans="2:9">
      <c r="B843" s="37">
        <v>840</v>
      </c>
      <c r="C843" s="34">
        <v>581.03259055562057</v>
      </c>
      <c r="D843">
        <v>8.0328931195043385</v>
      </c>
      <c r="E843">
        <v>0.96660393090963359</v>
      </c>
      <c r="F843">
        <v>2.470887544246064</v>
      </c>
      <c r="G843" s="39">
        <v>0.32173752851291215</v>
      </c>
      <c r="H843" s="34">
        <v>3773.6276977643029</v>
      </c>
      <c r="I843" s="39">
        <v>2.7645821611971648</v>
      </c>
    </row>
    <row r="844" spans="2:9">
      <c r="B844" s="37">
        <v>841</v>
      </c>
      <c r="C844" s="34">
        <v>646.57031722053785</v>
      </c>
      <c r="D844">
        <v>9.7760224235575066</v>
      </c>
      <c r="E844">
        <v>0.98546914768278593</v>
      </c>
      <c r="F844">
        <v>2.4215789614652854</v>
      </c>
      <c r="G844" s="39">
        <v>0.38375891666119566</v>
      </c>
      <c r="H844" s="34">
        <v>5753.5687859097188</v>
      </c>
      <c r="I844" s="39">
        <v>3.954201275966005</v>
      </c>
    </row>
    <row r="845" spans="2:9">
      <c r="B845" s="37">
        <v>842</v>
      </c>
      <c r="C845" s="34">
        <v>636.65823894582536</v>
      </c>
      <c r="D845">
        <v>10.024760820349147</v>
      </c>
      <c r="E845">
        <v>0.95318049337148658</v>
      </c>
      <c r="F845">
        <v>2.4623102354390887</v>
      </c>
      <c r="G845" s="39">
        <v>0.33486255516170982</v>
      </c>
      <c r="H845" s="34">
        <v>4717.4018245026627</v>
      </c>
      <c r="I845" s="39">
        <v>3.1053337320454015</v>
      </c>
    </row>
    <row r="846" spans="2:9">
      <c r="B846" s="37">
        <v>843</v>
      </c>
      <c r="C846" s="34">
        <v>617.47480306939667</v>
      </c>
      <c r="D846">
        <v>8.8997353111103195</v>
      </c>
      <c r="E846">
        <v>0.99761137020766733</v>
      </c>
      <c r="F846">
        <v>2.1689810343437146</v>
      </c>
      <c r="G846" s="39">
        <v>0.33532158682003105</v>
      </c>
      <c r="H846" s="34">
        <v>5411.6608872068964</v>
      </c>
      <c r="I846" s="39">
        <v>3.2566967609261859</v>
      </c>
    </row>
    <row r="847" spans="2:9">
      <c r="B847" s="37">
        <v>844</v>
      </c>
      <c r="C847" s="34">
        <v>731.43807464969132</v>
      </c>
      <c r="D847">
        <v>8.4655721790405565</v>
      </c>
      <c r="E847">
        <v>0.97859734990775582</v>
      </c>
      <c r="F847">
        <v>2.4446659242008386</v>
      </c>
      <c r="G847" s="39">
        <v>0.28598511384113556</v>
      </c>
      <c r="H847" s="34">
        <v>5376.9115241719919</v>
      </c>
      <c r="I847" s="39">
        <v>2.7323187926208528</v>
      </c>
    </row>
    <row r="848" spans="2:9">
      <c r="B848" s="37">
        <v>845</v>
      </c>
      <c r="C848" s="34">
        <v>634.24243491540221</v>
      </c>
      <c r="D848">
        <v>8.8676445328901217</v>
      </c>
      <c r="E848">
        <v>1.0016351303052902</v>
      </c>
      <c r="F848">
        <v>2.0289092224587559</v>
      </c>
      <c r="G848" s="39">
        <v>0.32851604784495808</v>
      </c>
      <c r="H848" s="34">
        <v>5683.8894711531784</v>
      </c>
      <c r="I848" s="39">
        <v>3.2312648459361077</v>
      </c>
    </row>
    <row r="849" spans="2:9">
      <c r="B849" s="37">
        <v>846</v>
      </c>
      <c r="C849" s="34">
        <v>581.67469198018807</v>
      </c>
      <c r="D849">
        <v>9.8876818625276499</v>
      </c>
      <c r="E849">
        <v>0.95927550158441066</v>
      </c>
      <c r="F849">
        <v>2.3840548390748255</v>
      </c>
      <c r="G849" s="39">
        <v>0.26630479593428275</v>
      </c>
      <c r="H849" s="34">
        <v>4437.9707944222819</v>
      </c>
      <c r="I849" s="39">
        <v>2.4226740406786447</v>
      </c>
    </row>
    <row r="850" spans="2:9">
      <c r="B850" s="37">
        <v>847</v>
      </c>
      <c r="C850" s="34">
        <v>688.41257262586942</v>
      </c>
      <c r="D850">
        <v>10.751953313721863</v>
      </c>
      <c r="E850">
        <v>0.96402442911803721</v>
      </c>
      <c r="F850">
        <v>2.0528326113558841</v>
      </c>
      <c r="G850" s="39">
        <v>0.37337896193344333</v>
      </c>
      <c r="H850" s="34">
        <v>5851.1729180068842</v>
      </c>
      <c r="I850" s="39">
        <v>3.8338686045238934</v>
      </c>
    </row>
    <row r="851" spans="2:9">
      <c r="B851" s="37">
        <v>848</v>
      </c>
      <c r="C851" s="34">
        <v>791.27058392789843</v>
      </c>
      <c r="D851">
        <v>8.7530715208813881</v>
      </c>
      <c r="E851">
        <v>0.97264002355933188</v>
      </c>
      <c r="F851">
        <v>2.435403780578921</v>
      </c>
      <c r="G851" s="39">
        <v>0.27350895450818902</v>
      </c>
      <c r="H851" s="34">
        <v>5770.1538588586</v>
      </c>
      <c r="I851" s="39">
        <v>2.6660720359942247</v>
      </c>
    </row>
    <row r="852" spans="2:9">
      <c r="B852" s="37">
        <v>849</v>
      </c>
      <c r="C852" s="34">
        <v>654.57474394050132</v>
      </c>
      <c r="D852">
        <v>9.1372716334288135</v>
      </c>
      <c r="E852">
        <v>1.0014227968198062</v>
      </c>
      <c r="F852">
        <v>2.4370482411377381</v>
      </c>
      <c r="G852" s="39">
        <v>0.3112561732956961</v>
      </c>
      <c r="H852" s="34">
        <v>6036.4598754629906</v>
      </c>
      <c r="I852" s="39">
        <v>3.0956074640139915</v>
      </c>
    </row>
    <row r="853" spans="2:9">
      <c r="B853" s="37">
        <v>850</v>
      </c>
      <c r="C853" s="34">
        <v>769.94893282939881</v>
      </c>
      <c r="D853">
        <v>8.7059172832160154</v>
      </c>
      <c r="E853">
        <v>0.97846133827507498</v>
      </c>
      <c r="F853">
        <v>2.4830834311394843</v>
      </c>
      <c r="G853" s="39">
        <v>0.35429687695429879</v>
      </c>
      <c r="H853" s="34">
        <v>5809.0609201049347</v>
      </c>
      <c r="I853" s="39">
        <v>3.5702460684720445</v>
      </c>
    </row>
    <row r="854" spans="2:9">
      <c r="B854" s="37">
        <v>851</v>
      </c>
      <c r="C854" s="34">
        <v>554.83511684535711</v>
      </c>
      <c r="D854">
        <v>10.421489062298525</v>
      </c>
      <c r="E854">
        <v>1.0178637786769866</v>
      </c>
      <c r="F854">
        <v>2.3186023514203145</v>
      </c>
      <c r="G854" s="39">
        <v>0.32559179719197973</v>
      </c>
      <c r="H854" s="34">
        <v>6473.1378416313037</v>
      </c>
      <c r="I854" s="39">
        <v>3.3359869926949979</v>
      </c>
    </row>
    <row r="855" spans="2:9">
      <c r="B855" s="37">
        <v>852</v>
      </c>
      <c r="C855" s="34">
        <v>780.35304126165056</v>
      </c>
      <c r="D855">
        <v>10.085994612930071</v>
      </c>
      <c r="E855">
        <v>1.0122666326141359</v>
      </c>
      <c r="F855">
        <v>2.4888554228132946</v>
      </c>
      <c r="G855" s="39">
        <v>0.31149432688807993</v>
      </c>
      <c r="H855" s="34">
        <v>8540.6029440574384</v>
      </c>
      <c r="I855" s="39">
        <v>3.451958003955399</v>
      </c>
    </row>
    <row r="856" spans="2:9">
      <c r="B856" s="37">
        <v>853</v>
      </c>
      <c r="C856" s="34">
        <v>692.03475870724594</v>
      </c>
      <c r="D856">
        <v>10.88586099296138</v>
      </c>
      <c r="E856">
        <v>0.95799918140947815</v>
      </c>
      <c r="F856">
        <v>2.4862716254103328</v>
      </c>
      <c r="G856" s="39">
        <v>0.35658610435265287</v>
      </c>
      <c r="H856" s="34">
        <v>5724.0444219389219</v>
      </c>
      <c r="I856" s="39">
        <v>3.5808498789222916</v>
      </c>
    </row>
    <row r="857" spans="2:9">
      <c r="B857" s="37">
        <v>854</v>
      </c>
      <c r="C857" s="34">
        <v>685.70026076775616</v>
      </c>
      <c r="D857">
        <v>9.055139584303344</v>
      </c>
      <c r="E857">
        <v>0.97374952111601831</v>
      </c>
      <c r="F857">
        <v>2.3737469561241267</v>
      </c>
      <c r="G857" s="39">
        <v>0.36750232071175681</v>
      </c>
      <c r="H857" s="34">
        <v>5230.938089715688</v>
      </c>
      <c r="I857" s="39">
        <v>3.6021966388037896</v>
      </c>
    </row>
    <row r="858" spans="2:9">
      <c r="B858" s="37">
        <v>855</v>
      </c>
      <c r="C858" s="34">
        <v>830.33331062159084</v>
      </c>
      <c r="D858">
        <v>8.9337088558657456</v>
      </c>
      <c r="E858">
        <v>0.97611567107439035</v>
      </c>
      <c r="F858">
        <v>2.1575009372900134</v>
      </c>
      <c r="G858" s="39">
        <v>0.33488008354404097</v>
      </c>
      <c r="H858" s="34">
        <v>6317.7126647865689</v>
      </c>
      <c r="I858" s="39">
        <v>3.4246478686671944</v>
      </c>
    </row>
    <row r="859" spans="2:9">
      <c r="B859" s="37">
        <v>856</v>
      </c>
      <c r="C859" s="34">
        <v>677.29915521348369</v>
      </c>
      <c r="D859">
        <v>7.9530067292818591</v>
      </c>
      <c r="E859">
        <v>1.0185899092233182</v>
      </c>
      <c r="F859">
        <v>2.3903651079768289</v>
      </c>
      <c r="G859" s="39">
        <v>0.31975358050395764</v>
      </c>
      <c r="H859" s="34">
        <v>6080.451615782833</v>
      </c>
      <c r="I859" s="39">
        <v>3.2000132455454118</v>
      </c>
    </row>
    <row r="860" spans="2:9">
      <c r="B860" s="37">
        <v>857</v>
      </c>
      <c r="C860" s="34">
        <v>685.59797046523909</v>
      </c>
      <c r="D860">
        <v>10.123018541487593</v>
      </c>
      <c r="E860">
        <v>0.97706193393290042</v>
      </c>
      <c r="F860">
        <v>2.4113667566679982</v>
      </c>
      <c r="G860" s="39">
        <v>0.3379453118550122</v>
      </c>
      <c r="H860" s="34">
        <v>5974.8307231816398</v>
      </c>
      <c r="I860" s="39">
        <v>3.3987523393354078</v>
      </c>
    </row>
    <row r="861" spans="2:9">
      <c r="B861" s="37">
        <v>858</v>
      </c>
      <c r="C861" s="34">
        <v>652.17366353452849</v>
      </c>
      <c r="D861">
        <v>9.24473488484022</v>
      </c>
      <c r="E861">
        <v>0.98308665559470654</v>
      </c>
      <c r="F861">
        <v>2.1984494536936783</v>
      </c>
      <c r="G861" s="39">
        <v>0.30173551141014399</v>
      </c>
      <c r="H861" s="34">
        <v>5403.2793734757688</v>
      </c>
      <c r="I861" s="39">
        <v>2.8921048002394958</v>
      </c>
    </row>
    <row r="862" spans="2:9">
      <c r="B862" s="37">
        <v>859</v>
      </c>
      <c r="C862" s="34">
        <v>721.12522957241413</v>
      </c>
      <c r="D862">
        <v>7.9031500988327856</v>
      </c>
      <c r="E862">
        <v>0.95963577334403993</v>
      </c>
      <c r="F862">
        <v>2.2707991301464885</v>
      </c>
      <c r="G862" s="39">
        <v>0.31112306102649523</v>
      </c>
      <c r="H862" s="34">
        <v>4369.6789463297446</v>
      </c>
      <c r="I862" s="39">
        <v>2.7981774035747922</v>
      </c>
    </row>
    <row r="863" spans="2:9">
      <c r="B863" s="37">
        <v>860</v>
      </c>
      <c r="C863" s="34">
        <v>712.07063698504248</v>
      </c>
      <c r="D863">
        <v>9.3149885643504629</v>
      </c>
      <c r="E863">
        <v>0.98839532601296898</v>
      </c>
      <c r="F863">
        <v>1.9345996673867742</v>
      </c>
      <c r="G863" s="39">
        <v>0.33074040992294129</v>
      </c>
      <c r="H863" s="34">
        <v>6146.1450185796202</v>
      </c>
      <c r="I863" s="39">
        <v>3.3423544002494276</v>
      </c>
    </row>
    <row r="864" spans="2:9">
      <c r="B864" s="37">
        <v>861</v>
      </c>
      <c r="C864" s="34">
        <v>752.06867684099348</v>
      </c>
      <c r="D864">
        <v>8.976419984305501</v>
      </c>
      <c r="E864">
        <v>0.96059260070919983</v>
      </c>
      <c r="F864">
        <v>2.3150072683134484</v>
      </c>
      <c r="G864" s="39">
        <v>0.28011333605412081</v>
      </c>
      <c r="H864" s="34">
        <v>5200.1376183796256</v>
      </c>
      <c r="I864" s="39">
        <v>2.6515627632218202</v>
      </c>
    </row>
    <row r="865" spans="2:9">
      <c r="B865" s="37">
        <v>862</v>
      </c>
      <c r="C865" s="34">
        <v>825.13334295935852</v>
      </c>
      <c r="D865">
        <v>8.1526434058429462</v>
      </c>
      <c r="E865">
        <v>0.97303552863121034</v>
      </c>
      <c r="F865">
        <v>2.3842860702033035</v>
      </c>
      <c r="G865" s="39">
        <v>0.29618457762747769</v>
      </c>
      <c r="H865" s="34">
        <v>5612.8062661204513</v>
      </c>
      <c r="I865" s="39">
        <v>2.8682893746430453</v>
      </c>
    </row>
    <row r="866" spans="2:9">
      <c r="B866" s="37">
        <v>863</v>
      </c>
      <c r="C866" s="34">
        <v>624.62432616653325</v>
      </c>
      <c r="D866">
        <v>8.8526407101779068</v>
      </c>
      <c r="E866">
        <v>1.0001769378894567</v>
      </c>
      <c r="F866">
        <v>2.2780738705359713</v>
      </c>
      <c r="G866" s="39">
        <v>0.31780451011173005</v>
      </c>
      <c r="H866" s="34">
        <v>5535.876378250694</v>
      </c>
      <c r="I866" s="39">
        <v>3.0840559159439001</v>
      </c>
    </row>
    <row r="867" spans="2:9">
      <c r="B867" s="37">
        <v>864</v>
      </c>
      <c r="C867" s="34">
        <v>768.44264698809025</v>
      </c>
      <c r="D867">
        <v>8.4166679194837002</v>
      </c>
      <c r="E867">
        <v>0.96773350743055342</v>
      </c>
      <c r="F867">
        <v>1.9822718097756493</v>
      </c>
      <c r="G867" s="39">
        <v>0.34133675761611304</v>
      </c>
      <c r="H867" s="34">
        <v>5219.6705317481546</v>
      </c>
      <c r="I867" s="39">
        <v>3.2856482714219006</v>
      </c>
    </row>
    <row r="868" spans="2:9">
      <c r="B868" s="37">
        <v>865</v>
      </c>
      <c r="C868" s="34">
        <v>701.33690337187454</v>
      </c>
      <c r="D868">
        <v>8.8864780752434172</v>
      </c>
      <c r="E868">
        <v>1.0019527093821765</v>
      </c>
      <c r="F868">
        <v>2.3771859269593998</v>
      </c>
      <c r="G868" s="39">
        <v>0.2925720695459238</v>
      </c>
      <c r="H868" s="34">
        <v>6312.6779383169569</v>
      </c>
      <c r="I868" s="39">
        <v>2.9307071404953633</v>
      </c>
    </row>
    <row r="869" spans="2:9">
      <c r="B869" s="37">
        <v>866</v>
      </c>
      <c r="C869" s="34">
        <v>666.02933208291938</v>
      </c>
      <c r="D869">
        <v>9.8814548280187058</v>
      </c>
      <c r="E869">
        <v>1.0068378225886823</v>
      </c>
      <c r="F869">
        <v>2.4467465183317514</v>
      </c>
      <c r="G869" s="39">
        <v>0.38476800263985755</v>
      </c>
      <c r="H869" s="34">
        <v>6880.5125656037362</v>
      </c>
      <c r="I869" s="39">
        <v>4.2512715248422843</v>
      </c>
    </row>
    <row r="870" spans="2:9">
      <c r="B870" s="37">
        <v>867</v>
      </c>
      <c r="C870" s="34">
        <v>723.51234730204931</v>
      </c>
      <c r="D870">
        <v>8.9989620858105237</v>
      </c>
      <c r="E870">
        <v>0.96494531968355179</v>
      </c>
      <c r="F870">
        <v>2.0583866030015034</v>
      </c>
      <c r="G870" s="39">
        <v>0.33554594143867356</v>
      </c>
      <c r="H870" s="34">
        <v>5168.9389835875727</v>
      </c>
      <c r="I870" s="39">
        <v>3.2094695227070305</v>
      </c>
    </row>
    <row r="871" spans="2:9">
      <c r="B871" s="37">
        <v>868</v>
      </c>
      <c r="C871" s="34">
        <v>598.74673857312939</v>
      </c>
      <c r="D871">
        <v>11.641441425128869</v>
      </c>
      <c r="E871">
        <v>0.99954729841589929</v>
      </c>
      <c r="F871">
        <v>2.3157460774945169</v>
      </c>
      <c r="G871" s="39">
        <v>0.32619875106163465</v>
      </c>
      <c r="H871" s="34">
        <v>6950.1256424860103</v>
      </c>
      <c r="I871" s="39">
        <v>3.4219370843513297</v>
      </c>
    </row>
    <row r="872" spans="2:9">
      <c r="B872" s="37">
        <v>869</v>
      </c>
      <c r="C872" s="34">
        <v>769.44658401046513</v>
      </c>
      <c r="D872">
        <v>8.78035303516981</v>
      </c>
      <c r="E872">
        <v>0.95623885667800901</v>
      </c>
      <c r="F872">
        <v>2.3733206362753498</v>
      </c>
      <c r="G872" s="39">
        <v>0.35547170455695382</v>
      </c>
      <c r="H872" s="34">
        <v>5051.1234645147952</v>
      </c>
      <c r="I872" s="39">
        <v>3.4115155255261551</v>
      </c>
    </row>
    <row r="873" spans="2:9">
      <c r="B873" s="37">
        <v>870</v>
      </c>
      <c r="C873" s="34">
        <v>537.42833002599161</v>
      </c>
      <c r="D873">
        <v>8.2749240827167938</v>
      </c>
      <c r="E873">
        <v>1.0054093450176715</v>
      </c>
      <c r="F873">
        <v>2.1565928703481649</v>
      </c>
      <c r="G873" s="39">
        <v>0.33632508977108916</v>
      </c>
      <c r="H873" s="34">
        <v>4601.0168113177933</v>
      </c>
      <c r="I873" s="39">
        <v>3.0946304094931225</v>
      </c>
    </row>
    <row r="874" spans="2:9">
      <c r="B874" s="37">
        <v>871</v>
      </c>
      <c r="C874" s="34">
        <v>653.5750546103344</v>
      </c>
      <c r="D874">
        <v>10.269744652439307</v>
      </c>
      <c r="E874">
        <v>0.98979599620521064</v>
      </c>
      <c r="F874">
        <v>2.4208067745502078</v>
      </c>
      <c r="G874" s="39">
        <v>0.37499606102443622</v>
      </c>
      <c r="H874" s="34">
        <v>6282.4324495154624</v>
      </c>
      <c r="I874" s="39">
        <v>3.960469408971742</v>
      </c>
    </row>
    <row r="875" spans="2:9">
      <c r="B875" s="37">
        <v>872</v>
      </c>
      <c r="C875" s="34">
        <v>754.19724145327814</v>
      </c>
      <c r="D875">
        <v>9.7005631380867214</v>
      </c>
      <c r="E875">
        <v>1.0020703987038135</v>
      </c>
      <c r="F875">
        <v>2.2584012551137156</v>
      </c>
      <c r="G875" s="39">
        <v>0.33048303408382296</v>
      </c>
      <c r="H875" s="34">
        <v>7417.1903975834057</v>
      </c>
      <c r="I875" s="39">
        <v>3.5532372737331079</v>
      </c>
    </row>
    <row r="876" spans="2:9">
      <c r="B876" s="37">
        <v>873</v>
      </c>
      <c r="C876" s="34">
        <v>590.70620606649447</v>
      </c>
      <c r="D876">
        <v>8.397536609519328</v>
      </c>
      <c r="E876">
        <v>0.99107861632406713</v>
      </c>
      <c r="F876">
        <v>2.403650190695517</v>
      </c>
      <c r="G876" s="39">
        <v>0.30538475339945692</v>
      </c>
      <c r="H876" s="34">
        <v>4685.9642475994297</v>
      </c>
      <c r="I876" s="39">
        <v>2.8047967859975267</v>
      </c>
    </row>
    <row r="877" spans="2:9">
      <c r="B877" s="37">
        <v>874</v>
      </c>
      <c r="C877" s="34">
        <v>738.86500593332869</v>
      </c>
      <c r="D877">
        <v>10.048321454959524</v>
      </c>
      <c r="E877">
        <v>1.0077455627030134</v>
      </c>
      <c r="F877">
        <v>2.5172529872427942</v>
      </c>
      <c r="G877" s="39">
        <v>0.37852584481504953</v>
      </c>
      <c r="H877" s="34">
        <v>7814.0694880686551</v>
      </c>
      <c r="I877" s="39">
        <v>4.3575088565943281</v>
      </c>
    </row>
    <row r="878" spans="2:9">
      <c r="B878" s="37">
        <v>875</v>
      </c>
      <c r="C878" s="34">
        <v>718.65807972552034</v>
      </c>
      <c r="D878">
        <v>8.6230201431405806</v>
      </c>
      <c r="E878">
        <v>1.010239977888465</v>
      </c>
      <c r="F878">
        <v>2.3665657712798724</v>
      </c>
      <c r="G878" s="39">
        <v>0.3596161883373184</v>
      </c>
      <c r="H878" s="34">
        <v>6628.7621864982875</v>
      </c>
      <c r="I878" s="39">
        <v>3.8160296525225896</v>
      </c>
    </row>
    <row r="879" spans="2:9">
      <c r="B879" s="37">
        <v>876</v>
      </c>
      <c r="C879" s="34">
        <v>666.8248829538652</v>
      </c>
      <c r="D879">
        <v>9.9088996303092767</v>
      </c>
      <c r="E879">
        <v>0.9800093765681982</v>
      </c>
      <c r="F879">
        <v>2.1946769825948689</v>
      </c>
      <c r="G879" s="39">
        <v>0.29297874017720504</v>
      </c>
      <c r="H879" s="34">
        <v>5802.0767632706802</v>
      </c>
      <c r="I879" s="39">
        <v>2.8634502892887763</v>
      </c>
    </row>
    <row r="880" spans="2:9">
      <c r="B880" s="37">
        <v>877</v>
      </c>
      <c r="C880" s="34">
        <v>771.1386689553924</v>
      </c>
      <c r="D880">
        <v>8.8807360813610075</v>
      </c>
      <c r="E880">
        <v>1.0020810054844618</v>
      </c>
      <c r="F880">
        <v>2.2313170663354867</v>
      </c>
      <c r="G880" s="39">
        <v>0.3334041008604644</v>
      </c>
      <c r="H880" s="34">
        <v>6943.6781728493233</v>
      </c>
      <c r="I880" s="39">
        <v>3.5151112943965219</v>
      </c>
    </row>
    <row r="881" spans="2:9">
      <c r="B881" s="37">
        <v>878</v>
      </c>
      <c r="C881" s="34">
        <v>751.42334941167826</v>
      </c>
      <c r="D881">
        <v>9.4696989131929072</v>
      </c>
      <c r="E881">
        <v>0.96055604301750652</v>
      </c>
      <c r="F881">
        <v>2.0865379657539775</v>
      </c>
      <c r="G881" s="39">
        <v>0.32551873274694598</v>
      </c>
      <c r="H881" s="34">
        <v>5480.0508088940987</v>
      </c>
      <c r="I881" s="39">
        <v>3.1590905658653194</v>
      </c>
    </row>
    <row r="882" spans="2:9">
      <c r="B882" s="37">
        <v>879</v>
      </c>
      <c r="C882" s="34">
        <v>790.72180721554832</v>
      </c>
      <c r="D882">
        <v>8.7810363486894367</v>
      </c>
      <c r="E882">
        <v>0.97099073671221725</v>
      </c>
      <c r="F882">
        <v>2.4921686645596592</v>
      </c>
      <c r="G882" s="39">
        <v>0.27199091219143279</v>
      </c>
      <c r="H882" s="34">
        <v>5721.3689960196843</v>
      </c>
      <c r="I882" s="39">
        <v>2.6454845926198232</v>
      </c>
    </row>
    <row r="883" spans="2:9">
      <c r="B883" s="37">
        <v>880</v>
      </c>
      <c r="C883" s="34">
        <v>707.62752950049696</v>
      </c>
      <c r="D883">
        <v>10.136781984684875</v>
      </c>
      <c r="E883">
        <v>0.97595518223345279</v>
      </c>
      <c r="F883">
        <v>2.4273961642979671</v>
      </c>
      <c r="G883" s="39">
        <v>0.34296599241182452</v>
      </c>
      <c r="H883" s="34">
        <v>6126.067689996954</v>
      </c>
      <c r="I883" s="39">
        <v>3.4908916082066015</v>
      </c>
    </row>
    <row r="884" spans="2:9">
      <c r="B884" s="37">
        <v>881</v>
      </c>
      <c r="C884" s="34">
        <v>749.18102942576888</v>
      </c>
      <c r="D884">
        <v>11.122920515284823</v>
      </c>
      <c r="E884">
        <v>0.95309118771016599</v>
      </c>
      <c r="F884">
        <v>2.4572527041966956</v>
      </c>
      <c r="G884" s="39">
        <v>0.33365541562130252</v>
      </c>
      <c r="H884" s="34">
        <v>6108.8878781351668</v>
      </c>
      <c r="I884" s="39">
        <v>3.3712441604934549</v>
      </c>
    </row>
    <row r="885" spans="2:9">
      <c r="B885" s="37">
        <v>882</v>
      </c>
      <c r="C885" s="34">
        <v>666.17448910341545</v>
      </c>
      <c r="D885">
        <v>9.4143093996575775</v>
      </c>
      <c r="E885">
        <v>0.95112890596568578</v>
      </c>
      <c r="F885">
        <v>2.2451290582710475</v>
      </c>
      <c r="G885" s="39">
        <v>0.32676609954594138</v>
      </c>
      <c r="H885" s="34">
        <v>4564.4098111529202</v>
      </c>
      <c r="I885" s="39">
        <v>2.9890360479535767</v>
      </c>
    </row>
    <row r="886" spans="2:9">
      <c r="B886" s="37">
        <v>883</v>
      </c>
      <c r="C886" s="34">
        <v>745.53255191389269</v>
      </c>
      <c r="D886">
        <v>7.9623310217250536</v>
      </c>
      <c r="E886">
        <v>0.99488788388729099</v>
      </c>
      <c r="F886">
        <v>2.0832000823835823</v>
      </c>
      <c r="G886" s="39">
        <v>0.35305366719383863</v>
      </c>
      <c r="H886" s="34">
        <v>5738.8180625735586</v>
      </c>
      <c r="I886" s="39">
        <v>3.5391046911654596</v>
      </c>
    </row>
    <row r="887" spans="2:9">
      <c r="B887" s="37">
        <v>884</v>
      </c>
      <c r="C887" s="34">
        <v>692.48513909977953</v>
      </c>
      <c r="D887">
        <v>9.8161667427295516</v>
      </c>
      <c r="E887">
        <v>0.97328096582829948</v>
      </c>
      <c r="F887">
        <v>2.2487427416553736</v>
      </c>
      <c r="G887" s="39">
        <v>0.31605848008180387</v>
      </c>
      <c r="H887" s="34">
        <v>5707.6766374339923</v>
      </c>
      <c r="I887" s="39">
        <v>3.0947817302290623</v>
      </c>
    </row>
    <row r="888" spans="2:9">
      <c r="B888" s="37">
        <v>885</v>
      </c>
      <c r="C888" s="34">
        <v>794.34448247405805</v>
      </c>
      <c r="D888">
        <v>9.8421987758878604</v>
      </c>
      <c r="E888">
        <v>0.99190880092918876</v>
      </c>
      <c r="F888">
        <v>2.1403026471145785</v>
      </c>
      <c r="G888" s="39">
        <v>0.28575545373079014</v>
      </c>
      <c r="H888" s="34">
        <v>7406.8997390981094</v>
      </c>
      <c r="I888" s="39">
        <v>2.9917852616791887</v>
      </c>
    </row>
    <row r="889" spans="2:9">
      <c r="B889" s="37">
        <v>886</v>
      </c>
      <c r="C889" s="34">
        <v>604.94317338067276</v>
      </c>
      <c r="D889">
        <v>8.771203908086262</v>
      </c>
      <c r="E889">
        <v>0.96518015550315372</v>
      </c>
      <c r="F889">
        <v>2.3710288663405348</v>
      </c>
      <c r="G889" s="39">
        <v>0.32961012172929016</v>
      </c>
      <c r="H889" s="34">
        <v>4245.3638592528087</v>
      </c>
      <c r="I889" s="39">
        <v>2.9464374243696136</v>
      </c>
    </row>
    <row r="890" spans="2:9">
      <c r="B890" s="37">
        <v>887</v>
      </c>
      <c r="C890" s="34">
        <v>774.92642559488058</v>
      </c>
      <c r="D890">
        <v>10.004480097402306</v>
      </c>
      <c r="E890">
        <v>0.95210046020328998</v>
      </c>
      <c r="F890">
        <v>2.3745721057308793</v>
      </c>
      <c r="G890" s="39">
        <v>0.2999651430055581</v>
      </c>
      <c r="H890" s="34">
        <v>5637.1650231400317</v>
      </c>
      <c r="I890" s="39">
        <v>2.9109068499117328</v>
      </c>
    </row>
    <row r="891" spans="2:9">
      <c r="B891" s="37">
        <v>888</v>
      </c>
      <c r="C891" s="34">
        <v>678.42537499701473</v>
      </c>
      <c r="D891">
        <v>8.1839954658893603</v>
      </c>
      <c r="E891">
        <v>0.99875970523536206</v>
      </c>
      <c r="F891">
        <v>2.5710439185279368</v>
      </c>
      <c r="G891" s="39">
        <v>0.33757986701822706</v>
      </c>
      <c r="H891" s="34">
        <v>5507.5134479401822</v>
      </c>
      <c r="I891" s="39">
        <v>3.3022104844374853</v>
      </c>
    </row>
    <row r="892" spans="2:9">
      <c r="B892" s="37">
        <v>889</v>
      </c>
      <c r="C892" s="34">
        <v>582.14310985490772</v>
      </c>
      <c r="D892">
        <v>9.1523110066856024</v>
      </c>
      <c r="E892">
        <v>1.018885437027812</v>
      </c>
      <c r="F892">
        <v>2.1392538101733463</v>
      </c>
      <c r="G892" s="39">
        <v>0.30661560523810866</v>
      </c>
      <c r="H892" s="34">
        <v>6008.6834709598679</v>
      </c>
      <c r="I892" s="39">
        <v>3.0395908450255296</v>
      </c>
    </row>
    <row r="893" spans="2:9">
      <c r="B893" s="37">
        <v>890</v>
      </c>
      <c r="C893" s="34">
        <v>786.55178396014446</v>
      </c>
      <c r="D893">
        <v>9.6068232317705835</v>
      </c>
      <c r="E893">
        <v>0.9652689244657755</v>
      </c>
      <c r="F893">
        <v>2.3021791299202405</v>
      </c>
      <c r="G893" s="39">
        <v>0.33262748402059472</v>
      </c>
      <c r="H893" s="34">
        <v>5994.2575057257218</v>
      </c>
      <c r="I893" s="39">
        <v>3.337549654682777</v>
      </c>
    </row>
    <row r="894" spans="2:9">
      <c r="B894" s="37">
        <v>891</v>
      </c>
      <c r="C894" s="34">
        <v>870.7872230800815</v>
      </c>
      <c r="D894">
        <v>8.2968811823449862</v>
      </c>
      <c r="E894">
        <v>0.96725488298714157</v>
      </c>
      <c r="F894">
        <v>2.0260920172670378</v>
      </c>
      <c r="G894" s="39">
        <v>0.27271806955695921</v>
      </c>
      <c r="H894" s="34">
        <v>5788.408262464096</v>
      </c>
      <c r="I894" s="39">
        <v>2.6608140342983151</v>
      </c>
    </row>
    <row r="895" spans="2:9">
      <c r="B895" s="37">
        <v>892</v>
      </c>
      <c r="C895" s="34">
        <v>637.87874960620945</v>
      </c>
      <c r="D895">
        <v>10.485815518170323</v>
      </c>
      <c r="E895">
        <v>0.99409866103410716</v>
      </c>
      <c r="F895">
        <v>2.2836850031441989</v>
      </c>
      <c r="G895" s="39">
        <v>0.32866634374150849</v>
      </c>
      <c r="H895" s="34">
        <v>6438.5583591254263</v>
      </c>
      <c r="I895" s="39">
        <v>3.3682210010060811</v>
      </c>
    </row>
    <row r="896" spans="2:9">
      <c r="B896" s="37">
        <v>893</v>
      </c>
      <c r="C896" s="34">
        <v>821.73070283877087</v>
      </c>
      <c r="D896">
        <v>9.3092886591552428</v>
      </c>
      <c r="E896">
        <v>0.99202062829673288</v>
      </c>
      <c r="F896">
        <v>2.419786010135645</v>
      </c>
      <c r="G896" s="39">
        <v>0.31392675858265384</v>
      </c>
      <c r="H896" s="34">
        <v>7250.8396483228053</v>
      </c>
      <c r="I896" s="39">
        <v>3.3109067136498211</v>
      </c>
    </row>
    <row r="897" spans="2:9">
      <c r="B897" s="37">
        <v>894</v>
      </c>
      <c r="C897" s="34">
        <v>716.0657537179726</v>
      </c>
      <c r="D897">
        <v>8.889406022818056</v>
      </c>
      <c r="E897">
        <v>0.98743955231010916</v>
      </c>
      <c r="F897">
        <v>2.4673335026811198</v>
      </c>
      <c r="G897" s="39">
        <v>0.26339244887083918</v>
      </c>
      <c r="H897" s="34">
        <v>5860.9249502659013</v>
      </c>
      <c r="I897" s="39">
        <v>2.5816970254057381</v>
      </c>
    </row>
    <row r="898" spans="2:9">
      <c r="B898" s="37">
        <v>895</v>
      </c>
      <c r="C898" s="34">
        <v>743.82192262005697</v>
      </c>
      <c r="D898">
        <v>7.9103696079859569</v>
      </c>
      <c r="E898">
        <v>0.95473784292578689</v>
      </c>
      <c r="F898">
        <v>2.0648750968253897</v>
      </c>
      <c r="G898" s="39">
        <v>0.29694228563154024</v>
      </c>
      <c r="H898" s="34">
        <v>4362.1125865066906</v>
      </c>
      <c r="I898" s="39">
        <v>2.6686000037298339</v>
      </c>
    </row>
    <row r="899" spans="2:9">
      <c r="B899" s="37">
        <v>896</v>
      </c>
      <c r="C899" s="34">
        <v>800.85595040490762</v>
      </c>
      <c r="D899">
        <v>9.6943683997145556</v>
      </c>
      <c r="E899">
        <v>1.0123381220632792</v>
      </c>
      <c r="F899">
        <v>2.0072516179507378</v>
      </c>
      <c r="G899" s="39">
        <v>0.36162238744222552</v>
      </c>
      <c r="H899" s="34">
        <v>8431.3736259012621</v>
      </c>
      <c r="I899" s="39">
        <v>4.1940499491640999</v>
      </c>
    </row>
    <row r="900" spans="2:9">
      <c r="B900" s="37">
        <v>897</v>
      </c>
      <c r="C900" s="34">
        <v>705.43102315868327</v>
      </c>
      <c r="D900">
        <v>10.735179737971242</v>
      </c>
      <c r="E900">
        <v>0.95194992247462273</v>
      </c>
      <c r="F900">
        <v>2.5208143423832201</v>
      </c>
      <c r="G900" s="39">
        <v>0.29543342551337248</v>
      </c>
      <c r="H900" s="34">
        <v>5525.8031922189539</v>
      </c>
      <c r="I900" s="39">
        <v>2.8474622801154821</v>
      </c>
    </row>
    <row r="901" spans="2:9">
      <c r="B901" s="37">
        <v>898</v>
      </c>
      <c r="C901" s="34">
        <v>667.26810780962705</v>
      </c>
      <c r="D901">
        <v>9.3340823263937551</v>
      </c>
      <c r="E901">
        <v>1.0037622205656767</v>
      </c>
      <c r="F901">
        <v>2.1919834942649516</v>
      </c>
      <c r="G901" s="39">
        <v>0.35011292398610705</v>
      </c>
      <c r="H901" s="34">
        <v>6382.6001212716055</v>
      </c>
      <c r="I901" s="39">
        <v>3.6348622425411152</v>
      </c>
    </row>
    <row r="902" spans="2:9">
      <c r="B902" s="37">
        <v>899</v>
      </c>
      <c r="C902" s="34">
        <v>605.76640344108705</v>
      </c>
      <c r="D902">
        <v>8.2541067690420817</v>
      </c>
      <c r="E902">
        <v>0.97466129109561439</v>
      </c>
      <c r="F902">
        <v>2.412743882978833</v>
      </c>
      <c r="G902" s="39">
        <v>0.30767701194785868</v>
      </c>
      <c r="H902" s="34">
        <v>4250.8447542736894</v>
      </c>
      <c r="I902" s="39">
        <v>2.7430982991557764</v>
      </c>
    </row>
    <row r="903" spans="2:9">
      <c r="B903" s="37">
        <v>900</v>
      </c>
      <c r="C903" s="34">
        <v>691.08795734899024</v>
      </c>
      <c r="D903">
        <v>9.5600310072856178</v>
      </c>
      <c r="E903">
        <v>0.99582297432720657</v>
      </c>
      <c r="F903">
        <v>2.4449443131467175</v>
      </c>
      <c r="G903" s="39">
        <v>0.35336761002229528</v>
      </c>
      <c r="H903" s="34">
        <v>6428.8282348970442</v>
      </c>
      <c r="I903" s="39">
        <v>3.6881266839700335</v>
      </c>
    </row>
    <row r="904" spans="2:9">
      <c r="B904" s="37">
        <v>901</v>
      </c>
      <c r="C904" s="34">
        <v>710.27642894995972</v>
      </c>
      <c r="D904">
        <v>9.334332957171112</v>
      </c>
      <c r="E904">
        <v>0.96621500716328623</v>
      </c>
      <c r="F904">
        <v>2.4955145102107297</v>
      </c>
      <c r="G904" s="39">
        <v>0.29719487970005648</v>
      </c>
      <c r="H904" s="34">
        <v>5310.9869751077485</v>
      </c>
      <c r="I904" s="39">
        <v>2.8317169026112197</v>
      </c>
    </row>
    <row r="905" spans="2:9">
      <c r="B905" s="37">
        <v>902</v>
      </c>
      <c r="C905" s="34">
        <v>793.86084398701882</v>
      </c>
      <c r="D905">
        <v>9.7616088480983336</v>
      </c>
      <c r="E905">
        <v>0.98762419958114622</v>
      </c>
      <c r="F905">
        <v>2.0338156015512396</v>
      </c>
      <c r="G905" s="39">
        <v>0.3385206415584584</v>
      </c>
      <c r="H905" s="34">
        <v>7134.7559958624997</v>
      </c>
      <c r="I905" s="39">
        <v>3.6166648306983769</v>
      </c>
    </row>
    <row r="906" spans="2:9">
      <c r="B906" s="37">
        <v>903</v>
      </c>
      <c r="C906" s="34">
        <v>694.91360580853814</v>
      </c>
      <c r="D906">
        <v>8.0743367771502701</v>
      </c>
      <c r="E906">
        <v>0.98236610371410849</v>
      </c>
      <c r="F906">
        <v>2.2864211110297261</v>
      </c>
      <c r="G906" s="39">
        <v>0.34746494854153176</v>
      </c>
      <c r="H906" s="34">
        <v>4999.4630312993295</v>
      </c>
      <c r="I906" s="39">
        <v>3.3066770338475626</v>
      </c>
    </row>
    <row r="907" spans="2:9">
      <c r="B907" s="37">
        <v>904</v>
      </c>
      <c r="C907" s="34">
        <v>733.68432275308419</v>
      </c>
      <c r="D907">
        <v>8.249413015071644</v>
      </c>
      <c r="E907">
        <v>1.0050623932892084</v>
      </c>
      <c r="F907">
        <v>2.2474883279452498</v>
      </c>
      <c r="G907" s="39">
        <v>0.38792028273903278</v>
      </c>
      <c r="H907" s="34">
        <v>6258.0441324637877</v>
      </c>
      <c r="I907" s="39">
        <v>4.1466052823301833</v>
      </c>
    </row>
    <row r="908" spans="2:9">
      <c r="B908" s="37">
        <v>905</v>
      </c>
      <c r="C908" s="34">
        <v>712.22986922012319</v>
      </c>
      <c r="D908">
        <v>10.112726254299659</v>
      </c>
      <c r="E908">
        <v>0.97170276930153365</v>
      </c>
      <c r="F908">
        <v>2.3243136459418832</v>
      </c>
      <c r="G908" s="39">
        <v>0.34293849278098831</v>
      </c>
      <c r="H908" s="34">
        <v>5980.9088380455423</v>
      </c>
      <c r="I908" s="39">
        <v>3.4619537412545887</v>
      </c>
    </row>
    <row r="909" spans="2:9">
      <c r="B909" s="37">
        <v>906</v>
      </c>
      <c r="C909" s="34">
        <v>681.05554615134008</v>
      </c>
      <c r="D909">
        <v>9.0845771945031029</v>
      </c>
      <c r="E909">
        <v>0.99544893588066097</v>
      </c>
      <c r="F909">
        <v>2.1591636284033475</v>
      </c>
      <c r="G909" s="39">
        <v>0.32707258016553492</v>
      </c>
      <c r="H909" s="34">
        <v>6006.1096718870494</v>
      </c>
      <c r="I909" s="39">
        <v>3.2731585034431676</v>
      </c>
    </row>
    <row r="910" spans="2:9">
      <c r="B910" s="37">
        <v>907</v>
      </c>
      <c r="C910" s="34">
        <v>609.6500896985774</v>
      </c>
      <c r="D910">
        <v>8.7630025046325564</v>
      </c>
      <c r="E910">
        <v>0.96797184733569619</v>
      </c>
      <c r="F910">
        <v>2.3939518426302846</v>
      </c>
      <c r="G910" s="39">
        <v>0.31523168136243529</v>
      </c>
      <c r="H910" s="34">
        <v>4350.4340547873062</v>
      </c>
      <c r="I910" s="39">
        <v>2.8325155186943203</v>
      </c>
    </row>
    <row r="911" spans="2:9">
      <c r="B911" s="37">
        <v>908</v>
      </c>
      <c r="C911" s="34">
        <v>744.86049912301246</v>
      </c>
      <c r="D911">
        <v>8.7452134222349471</v>
      </c>
      <c r="E911">
        <v>0.96300892230987545</v>
      </c>
      <c r="F911">
        <v>2.2873263421557573</v>
      </c>
      <c r="G911" s="39">
        <v>0.35780081734715774</v>
      </c>
      <c r="H911" s="34">
        <v>5100.399670316262</v>
      </c>
      <c r="I911" s="39">
        <v>3.4510232488444448</v>
      </c>
    </row>
    <row r="912" spans="2:9">
      <c r="B912" s="37">
        <v>909</v>
      </c>
      <c r="C912" s="34">
        <v>731.92033823121324</v>
      </c>
      <c r="D912">
        <v>9.0883650857944112</v>
      </c>
      <c r="E912">
        <v>0.99281768551230432</v>
      </c>
      <c r="F912">
        <v>2.3987711556030216</v>
      </c>
      <c r="G912" s="39">
        <v>0.32832491078108389</v>
      </c>
      <c r="H912" s="34">
        <v>6344.1888152792371</v>
      </c>
      <c r="I912" s="39">
        <v>3.3477058954537537</v>
      </c>
    </row>
    <row r="913" spans="2:9">
      <c r="B913" s="37">
        <v>910</v>
      </c>
      <c r="C913" s="34">
        <v>633.88145309766924</v>
      </c>
      <c r="D913">
        <v>9.2352232621793622</v>
      </c>
      <c r="E913">
        <v>1.0128625097995996</v>
      </c>
      <c r="F913">
        <v>2.4078721096154481</v>
      </c>
      <c r="G913" s="39">
        <v>0.38169279833535857</v>
      </c>
      <c r="H913" s="34">
        <v>6360.5738553186238</v>
      </c>
      <c r="I913" s="39">
        <v>4.0782178583422297</v>
      </c>
    </row>
    <row r="914" spans="2:9">
      <c r="B914" s="37">
        <v>911</v>
      </c>
      <c r="C914" s="34">
        <v>789.40676585951292</v>
      </c>
      <c r="D914">
        <v>8.2236963255263706</v>
      </c>
      <c r="E914">
        <v>0.98786947789609436</v>
      </c>
      <c r="F914">
        <v>2.392934893495883</v>
      </c>
      <c r="G914" s="39">
        <v>0.32482990661367261</v>
      </c>
      <c r="H914" s="34">
        <v>5987.1775486243887</v>
      </c>
      <c r="I914" s="39">
        <v>3.2433261671818951</v>
      </c>
    </row>
    <row r="915" spans="2:9">
      <c r="B915" s="37">
        <v>912</v>
      </c>
      <c r="C915" s="34">
        <v>707.51166910390111</v>
      </c>
      <c r="D915">
        <v>9.0780252209651309</v>
      </c>
      <c r="E915">
        <v>0.98160191465735436</v>
      </c>
      <c r="F915">
        <v>2.1258940143669993</v>
      </c>
      <c r="G915" s="39">
        <v>0.31933732897240696</v>
      </c>
      <c r="H915" s="34">
        <v>5692.3992140939145</v>
      </c>
      <c r="I915" s="39">
        <v>3.1285867277274728</v>
      </c>
    </row>
    <row r="916" spans="2:9">
      <c r="B916" s="37">
        <v>913</v>
      </c>
      <c r="C916" s="34">
        <v>734.51756321613345</v>
      </c>
      <c r="D916">
        <v>8.6086394195573543</v>
      </c>
      <c r="E916">
        <v>0.99082837571263316</v>
      </c>
      <c r="F916">
        <v>2.4696905097028274</v>
      </c>
      <c r="G916" s="39">
        <v>0.31574206250836734</v>
      </c>
      <c r="H916" s="34">
        <v>5951.8339578132664</v>
      </c>
      <c r="I916" s="39">
        <v>3.1324391387044619</v>
      </c>
    </row>
    <row r="917" spans="2:9">
      <c r="B917" s="37">
        <v>914</v>
      </c>
      <c r="C917" s="34">
        <v>594.31533513949023</v>
      </c>
      <c r="D917">
        <v>9.5080498342032005</v>
      </c>
      <c r="E917">
        <v>1.003629799669385</v>
      </c>
      <c r="F917">
        <v>2.5093455323937266</v>
      </c>
      <c r="G917" s="39">
        <v>0.28397155325165863</v>
      </c>
      <c r="H917" s="34">
        <v>5783.3238410528038</v>
      </c>
      <c r="I917" s="39">
        <v>2.7697719740866096</v>
      </c>
    </row>
    <row r="918" spans="2:9">
      <c r="B918" s="37">
        <v>915</v>
      </c>
      <c r="C918" s="34">
        <v>773.48220906575204</v>
      </c>
      <c r="D918">
        <v>10.725687592113276</v>
      </c>
      <c r="E918">
        <v>0.95733194763839236</v>
      </c>
      <c r="F918">
        <v>2.3669489024997175</v>
      </c>
      <c r="G918" s="39">
        <v>0.31094986356464915</v>
      </c>
      <c r="H918" s="34">
        <v>6246.4162592719695</v>
      </c>
      <c r="I918" s="39">
        <v>3.1252165066588695</v>
      </c>
    </row>
    <row r="919" spans="2:9">
      <c r="B919" s="37">
        <v>916</v>
      </c>
      <c r="C919" s="34">
        <v>735.75117747701302</v>
      </c>
      <c r="D919">
        <v>11.024640256564712</v>
      </c>
      <c r="E919">
        <v>1.0086582397294044</v>
      </c>
      <c r="F919">
        <v>2.3671379182174883</v>
      </c>
      <c r="G919" s="39">
        <v>0.29281109843222275</v>
      </c>
      <c r="H919" s="34">
        <v>8588.4785775405562</v>
      </c>
      <c r="I919" s="39">
        <v>3.2099889781970785</v>
      </c>
    </row>
    <row r="920" spans="2:9">
      <c r="B920" s="37">
        <v>917</v>
      </c>
      <c r="C920" s="34">
        <v>795.64172853681202</v>
      </c>
      <c r="D920">
        <v>9.195557582731249</v>
      </c>
      <c r="E920">
        <v>0.98181537038147448</v>
      </c>
      <c r="F920">
        <v>2.190997000719169</v>
      </c>
      <c r="G920" s="39">
        <v>0.2868525897382877</v>
      </c>
      <c r="H920" s="34">
        <v>6479.5843262300777</v>
      </c>
      <c r="I920" s="39">
        <v>2.8913099094522705</v>
      </c>
    </row>
    <row r="921" spans="2:9">
      <c r="B921" s="37">
        <v>918</v>
      </c>
      <c r="C921" s="34">
        <v>732.84300400406016</v>
      </c>
      <c r="D921">
        <v>7.9460627284850069</v>
      </c>
      <c r="E921">
        <v>0.97670485348463054</v>
      </c>
      <c r="F921">
        <v>2.2095913442164168</v>
      </c>
      <c r="G921" s="39">
        <v>0.31639898325934485</v>
      </c>
      <c r="H921" s="34">
        <v>4993.6958309955335</v>
      </c>
      <c r="I921" s="39">
        <v>2.9702682029137137</v>
      </c>
    </row>
    <row r="922" spans="2:9">
      <c r="B922" s="37">
        <v>919</v>
      </c>
      <c r="C922" s="34">
        <v>584.47938935187392</v>
      </c>
      <c r="D922">
        <v>9.5815104334375878</v>
      </c>
      <c r="E922">
        <v>0.9675352611166238</v>
      </c>
      <c r="F922">
        <v>2.0843669223389885</v>
      </c>
      <c r="G922" s="39">
        <v>0.34820886079345698</v>
      </c>
      <c r="H922" s="34">
        <v>4553.8711505018</v>
      </c>
      <c r="I922" s="39">
        <v>3.2091238709725731</v>
      </c>
    </row>
    <row r="923" spans="2:9">
      <c r="B923" s="37">
        <v>920</v>
      </c>
      <c r="C923" s="34">
        <v>665.21358563739739</v>
      </c>
      <c r="D923">
        <v>8.264682388462349</v>
      </c>
      <c r="E923">
        <v>0.99617419270873064</v>
      </c>
      <c r="F923">
        <v>2.1227308175556523</v>
      </c>
      <c r="G923" s="39">
        <v>0.26234106702981319</v>
      </c>
      <c r="H923" s="34">
        <v>5362.7453296110289</v>
      </c>
      <c r="I923" s="39">
        <v>2.5126975847468191</v>
      </c>
    </row>
    <row r="924" spans="2:9">
      <c r="B924" s="37">
        <v>921</v>
      </c>
      <c r="C924" s="34">
        <v>595.73750849682813</v>
      </c>
      <c r="D924">
        <v>8.6367114138799526</v>
      </c>
      <c r="E924">
        <v>1.0162220971733331</v>
      </c>
      <c r="F924">
        <v>2.4343476633535213</v>
      </c>
      <c r="G924" s="39">
        <v>0.36019134914749285</v>
      </c>
      <c r="H924" s="34">
        <v>5707.1667804736398</v>
      </c>
      <c r="I924" s="39">
        <v>3.623474761791416</v>
      </c>
    </row>
    <row r="925" spans="2:9">
      <c r="B925" s="37">
        <v>922</v>
      </c>
      <c r="C925" s="34">
        <v>841.99061491044199</v>
      </c>
      <c r="D925">
        <v>10.260823882449582</v>
      </c>
      <c r="E925">
        <v>1.0061612580257655</v>
      </c>
      <c r="F925">
        <v>2.3754837435202036</v>
      </c>
      <c r="G925" s="39">
        <v>0.31744709915274472</v>
      </c>
      <c r="H925" s="34">
        <v>9005.608374333955</v>
      </c>
      <c r="I925" s="39">
        <v>3.5946549078013996</v>
      </c>
    </row>
    <row r="926" spans="2:9">
      <c r="B926" s="37">
        <v>923</v>
      </c>
      <c r="C926" s="34">
        <v>772.2576012941214</v>
      </c>
      <c r="D926">
        <v>8.1597983215811318</v>
      </c>
      <c r="E926">
        <v>0.98231819324254988</v>
      </c>
      <c r="F926">
        <v>2.2636136823575019</v>
      </c>
      <c r="G926" s="39">
        <v>0.26488813114798204</v>
      </c>
      <c r="H926" s="34">
        <v>5602.4857879660349</v>
      </c>
      <c r="I926" s="39">
        <v>2.5648168149008308</v>
      </c>
    </row>
    <row r="927" spans="2:9">
      <c r="B927" s="37">
        <v>924</v>
      </c>
      <c r="C927" s="34">
        <v>725.8094247789013</v>
      </c>
      <c r="D927">
        <v>9.8274733699218277</v>
      </c>
      <c r="E927">
        <v>0.95995612404644481</v>
      </c>
      <c r="F927">
        <v>2.2750703931105698</v>
      </c>
      <c r="G927" s="39">
        <v>0.32526779483536594</v>
      </c>
      <c r="H927" s="34">
        <v>5479.059964475563</v>
      </c>
      <c r="I927" s="39">
        <v>3.1561048836795531</v>
      </c>
    </row>
    <row r="928" spans="2:9">
      <c r="B928" s="37">
        <v>925</v>
      </c>
      <c r="C928" s="34">
        <v>732.09910715009971</v>
      </c>
      <c r="D928">
        <v>10.835091196506648</v>
      </c>
      <c r="E928">
        <v>0.95821689986467362</v>
      </c>
      <c r="F928">
        <v>2.0486994602092077</v>
      </c>
      <c r="G928" s="39">
        <v>0.34433909299217519</v>
      </c>
      <c r="H928" s="34">
        <v>6021.5991012347658</v>
      </c>
      <c r="I928" s="39">
        <v>3.4876899545501012</v>
      </c>
    </row>
    <row r="929" spans="2:9">
      <c r="B929" s="37">
        <v>926</v>
      </c>
      <c r="C929" s="34">
        <v>557.23015179623462</v>
      </c>
      <c r="D929">
        <v>8.9446334466743913</v>
      </c>
      <c r="E929">
        <v>1.0090903087848424</v>
      </c>
      <c r="F929">
        <v>2.2061761586200364</v>
      </c>
      <c r="G929" s="39">
        <v>0.32796320080627944</v>
      </c>
      <c r="H929" s="34">
        <v>5279.0947689248114</v>
      </c>
      <c r="I929" s="39">
        <v>3.1476922929512954</v>
      </c>
    </row>
    <row r="930" spans="2:9">
      <c r="B930" s="37">
        <v>927</v>
      </c>
      <c r="C930" s="34">
        <v>804.66887311498829</v>
      </c>
      <c r="D930">
        <v>11.109383909731809</v>
      </c>
      <c r="E930">
        <v>0.99570613623082638</v>
      </c>
      <c r="F930">
        <v>2.2653387717833779</v>
      </c>
      <c r="G930" s="39">
        <v>0.34859840370505413</v>
      </c>
      <c r="H930" s="34">
        <v>8686.220555554728</v>
      </c>
      <c r="I930" s="39">
        <v>4.0245510452925624</v>
      </c>
    </row>
    <row r="931" spans="2:9">
      <c r="B931" s="37">
        <v>928</v>
      </c>
      <c r="C931" s="34">
        <v>639.17273457750912</v>
      </c>
      <c r="D931">
        <v>8.222074970094603</v>
      </c>
      <c r="E931">
        <v>0.99233031617581846</v>
      </c>
      <c r="F931">
        <v>2.1726351512626394</v>
      </c>
      <c r="G931" s="39">
        <v>0.33247475196249449</v>
      </c>
      <c r="H931" s="34">
        <v>5001.2834424922394</v>
      </c>
      <c r="I931" s="39">
        <v>3.1407758953941176</v>
      </c>
    </row>
    <row r="932" spans="2:9">
      <c r="B932" s="37">
        <v>929</v>
      </c>
      <c r="C932" s="34">
        <v>641.42661857804899</v>
      </c>
      <c r="D932">
        <v>9.6307629630010823</v>
      </c>
      <c r="E932">
        <v>1.0128197239446639</v>
      </c>
      <c r="F932">
        <v>2.3076856171179836</v>
      </c>
      <c r="G932" s="39">
        <v>0.28915162323257626</v>
      </c>
      <c r="H932" s="34">
        <v>6711.1125458659426</v>
      </c>
      <c r="I932" s="39">
        <v>2.9457709636930804</v>
      </c>
    </row>
    <row r="933" spans="2:9">
      <c r="B933" s="37">
        <v>930</v>
      </c>
      <c r="C933" s="34">
        <v>706.21971924434706</v>
      </c>
      <c r="D933">
        <v>10.950499187875074</v>
      </c>
      <c r="E933">
        <v>0.98921484695613382</v>
      </c>
      <c r="F933">
        <v>2.3617014044748608</v>
      </c>
      <c r="G933" s="39">
        <v>0.31421395268028823</v>
      </c>
      <c r="H933" s="34">
        <v>7205.2242995518754</v>
      </c>
      <c r="I933" s="39">
        <v>3.3079689060884219</v>
      </c>
    </row>
    <row r="934" spans="2:9">
      <c r="B934" s="37">
        <v>931</v>
      </c>
      <c r="C934" s="34">
        <v>647.71662517816605</v>
      </c>
      <c r="D934">
        <v>9.6270424900483142</v>
      </c>
      <c r="E934">
        <v>0.95082187175631516</v>
      </c>
      <c r="F934">
        <v>2.2187045286038929</v>
      </c>
      <c r="G934" s="39">
        <v>0.33446416991130556</v>
      </c>
      <c r="H934" s="34">
        <v>4535.4384626643841</v>
      </c>
      <c r="I934" s="39">
        <v>3.0606168956085975</v>
      </c>
    </row>
    <row r="935" spans="2:9">
      <c r="B935" s="37">
        <v>932</v>
      </c>
      <c r="C935" s="34">
        <v>568.19508455998584</v>
      </c>
      <c r="D935">
        <v>8.8277261463352339</v>
      </c>
      <c r="E935">
        <v>0.96511200267910957</v>
      </c>
      <c r="F935">
        <v>2.2827990521384978</v>
      </c>
      <c r="G935" s="39">
        <v>0.34087696945595425</v>
      </c>
      <c r="H935" s="34">
        <v>4020.1978216656921</v>
      </c>
      <c r="I935" s="39">
        <v>3.0010359574209122</v>
      </c>
    </row>
    <row r="936" spans="2:9">
      <c r="B936" s="37">
        <v>933</v>
      </c>
      <c r="C936" s="34">
        <v>658.60680204154778</v>
      </c>
      <c r="D936">
        <v>9.1437045733435269</v>
      </c>
      <c r="E936">
        <v>0.96937449647843832</v>
      </c>
      <c r="F936">
        <v>2.5779742423336178</v>
      </c>
      <c r="G936" s="39">
        <v>0.27505429300937956</v>
      </c>
      <c r="H936" s="34">
        <v>4936.5842200985708</v>
      </c>
      <c r="I936" s="39">
        <v>2.5682669623582948</v>
      </c>
    </row>
    <row r="937" spans="2:9">
      <c r="B937" s="37">
        <v>934</v>
      </c>
      <c r="C937" s="34">
        <v>810.26838647148566</v>
      </c>
      <c r="D937">
        <v>8.3114652173044501</v>
      </c>
      <c r="E937">
        <v>0.97625217874646186</v>
      </c>
      <c r="F937">
        <v>2.3948543094650248</v>
      </c>
      <c r="G937" s="39">
        <v>0.30522686871751192</v>
      </c>
      <c r="H937" s="34">
        <v>5744.2441073975815</v>
      </c>
      <c r="I937" s="39">
        <v>2.9830617429750235</v>
      </c>
    </row>
    <row r="938" spans="2:9">
      <c r="B938" s="37">
        <v>935</v>
      </c>
      <c r="C938" s="34">
        <v>750.85428224829093</v>
      </c>
      <c r="D938">
        <v>7.9770497801292128</v>
      </c>
      <c r="E938">
        <v>0.99894224514842034</v>
      </c>
      <c r="F938">
        <v>2.5555930822075004</v>
      </c>
      <c r="G938" s="39">
        <v>0.33824175611281093</v>
      </c>
      <c r="H938" s="34">
        <v>5947.7996533398964</v>
      </c>
      <c r="I938" s="39">
        <v>3.3971873641858861</v>
      </c>
    </row>
    <row r="939" spans="2:9">
      <c r="B939" s="37">
        <v>936</v>
      </c>
      <c r="C939" s="34">
        <v>658.84480602597057</v>
      </c>
      <c r="D939">
        <v>9.6661169120005646</v>
      </c>
      <c r="E939">
        <v>0.96182612393081179</v>
      </c>
      <c r="F939">
        <v>2.5189370101805273</v>
      </c>
      <c r="G939" s="39">
        <v>0.25594146698388354</v>
      </c>
      <c r="H939" s="34">
        <v>4970.8572606347661</v>
      </c>
      <c r="I939" s="39">
        <v>2.4095966227689853</v>
      </c>
    </row>
    <row r="940" spans="2:9">
      <c r="B940" s="37">
        <v>937</v>
      </c>
      <c r="C940" s="34">
        <v>648.34456177692891</v>
      </c>
      <c r="D940">
        <v>9.0510142962199804</v>
      </c>
      <c r="E940">
        <v>0.97183856290936466</v>
      </c>
      <c r="F940">
        <v>2.175016892369507</v>
      </c>
      <c r="G940" s="39">
        <v>0.30591290489449297</v>
      </c>
      <c r="H940" s="34">
        <v>4890.1100074282449</v>
      </c>
      <c r="I940" s="39">
        <v>2.8466982362275495</v>
      </c>
    </row>
    <row r="941" spans="2:9">
      <c r="B941" s="37">
        <v>938</v>
      </c>
      <c r="C941" s="34">
        <v>608.43957933086801</v>
      </c>
      <c r="D941">
        <v>11.099821618353367</v>
      </c>
      <c r="E941">
        <v>0.98069007513344286</v>
      </c>
      <c r="F941">
        <v>2.5639471392035218</v>
      </c>
      <c r="G941" s="39">
        <v>0.31701096313904442</v>
      </c>
      <c r="H941" s="34">
        <v>5967.1977023179343</v>
      </c>
      <c r="I941" s="39">
        <v>3.1494188394192113</v>
      </c>
    </row>
    <row r="942" spans="2:9">
      <c r="B942" s="37">
        <v>939</v>
      </c>
      <c r="C942" s="34">
        <v>673.09132450220477</v>
      </c>
      <c r="D942">
        <v>9.7480748519954599</v>
      </c>
      <c r="E942">
        <v>0.99420974756360059</v>
      </c>
      <c r="F942">
        <v>2.4007157084490909</v>
      </c>
      <c r="G942" s="39">
        <v>0.29880103685878046</v>
      </c>
      <c r="H942" s="34">
        <v>6318.5523197452576</v>
      </c>
      <c r="I942" s="39">
        <v>2.9994051940769841</v>
      </c>
    </row>
    <row r="943" spans="2:9">
      <c r="B943" s="37">
        <v>940</v>
      </c>
      <c r="C943" s="34">
        <v>820.54795785627209</v>
      </c>
      <c r="D943">
        <v>11.178489731264822</v>
      </c>
      <c r="E943">
        <v>1.0139641440629958</v>
      </c>
      <c r="F943">
        <v>2.4013522232696158</v>
      </c>
      <c r="G943" s="39">
        <v>0.37604458109199584</v>
      </c>
      <c r="H943" s="34">
        <v>10073.492531919879</v>
      </c>
      <c r="I943" s="39">
        <v>4.7481758681312574</v>
      </c>
    </row>
    <row r="944" spans="2:9">
      <c r="B944" s="37">
        <v>941</v>
      </c>
      <c r="C944" s="34">
        <v>724.96645140016085</v>
      </c>
      <c r="D944">
        <v>7.9549428034279064</v>
      </c>
      <c r="E944">
        <v>0.98708186737537384</v>
      </c>
      <c r="F944">
        <v>2.4628949708285117</v>
      </c>
      <c r="G944" s="39">
        <v>0.34782972841507492</v>
      </c>
      <c r="H944" s="34">
        <v>5296.6954784916115</v>
      </c>
      <c r="I944" s="39">
        <v>3.3780120504169484</v>
      </c>
    </row>
    <row r="945" spans="2:9">
      <c r="B945" s="37">
        <v>942</v>
      </c>
      <c r="C945" s="34">
        <v>735.8228389073048</v>
      </c>
      <c r="D945">
        <v>9.8521947926279196</v>
      </c>
      <c r="E945">
        <v>0.96306371818602077</v>
      </c>
      <c r="F945">
        <v>2.2401273203013243</v>
      </c>
      <c r="G945" s="39">
        <v>0.35056930257961644</v>
      </c>
      <c r="H945" s="34">
        <v>5680.9152235511729</v>
      </c>
      <c r="I945" s="39">
        <v>3.4953204896063208</v>
      </c>
    </row>
    <row r="946" spans="2:9">
      <c r="B946" s="37">
        <v>943</v>
      </c>
      <c r="C946" s="34">
        <v>720.17696942087719</v>
      </c>
      <c r="D946">
        <v>8.350394176571033</v>
      </c>
      <c r="E946">
        <v>0.98077660513043396</v>
      </c>
      <c r="F946">
        <v>2.257032589565577</v>
      </c>
      <c r="G946" s="39">
        <v>0.29537508672910867</v>
      </c>
      <c r="H946" s="34">
        <v>5299.2758008006958</v>
      </c>
      <c r="I946" s="39">
        <v>2.811892072997066</v>
      </c>
    </row>
    <row r="947" spans="2:9">
      <c r="B947" s="37">
        <v>944</v>
      </c>
      <c r="C947" s="34">
        <v>572.87719357495121</v>
      </c>
      <c r="D947">
        <v>10.036607757220516</v>
      </c>
      <c r="E947">
        <v>0.97943036087930202</v>
      </c>
      <c r="F947">
        <v>2.5294123213137807</v>
      </c>
      <c r="G947" s="39">
        <v>0.2850663171516129</v>
      </c>
      <c r="H947" s="34">
        <v>5045.6387636138925</v>
      </c>
      <c r="I947" s="39">
        <v>2.6745843858020759</v>
      </c>
    </row>
    <row r="948" spans="2:9">
      <c r="B948" s="37">
        <v>945</v>
      </c>
      <c r="C948" s="34">
        <v>702.72485633171766</v>
      </c>
      <c r="D948">
        <v>9.2991892428411376</v>
      </c>
      <c r="E948">
        <v>0.97332275050878525</v>
      </c>
      <c r="F948">
        <v>1.9931395234553346</v>
      </c>
      <c r="G948" s="39">
        <v>0.32827369215337787</v>
      </c>
      <c r="H948" s="34">
        <v>5486.3814475208919</v>
      </c>
      <c r="I948" s="39">
        <v>3.1912043574637941</v>
      </c>
    </row>
    <row r="949" spans="2:9">
      <c r="B949" s="37">
        <v>946</v>
      </c>
      <c r="C949" s="34">
        <v>815.74815065053508</v>
      </c>
      <c r="D949">
        <v>8.21855155271348</v>
      </c>
      <c r="E949">
        <v>0.95237684749126428</v>
      </c>
      <c r="F949">
        <v>2.2632229885348614</v>
      </c>
      <c r="G949" s="39">
        <v>0.37783799687198644</v>
      </c>
      <c r="H949" s="34">
        <v>4871.8499240265419</v>
      </c>
      <c r="I949" s="39">
        <v>3.6353865634518168</v>
      </c>
    </row>
    <row r="950" spans="2:9">
      <c r="B950" s="37">
        <v>947</v>
      </c>
      <c r="C950" s="34">
        <v>833.9059076701343</v>
      </c>
      <c r="D950">
        <v>10.282101487912488</v>
      </c>
      <c r="E950">
        <v>0.98038939240038392</v>
      </c>
      <c r="F950">
        <v>2.3637694364199415</v>
      </c>
      <c r="G950" s="39">
        <v>0.28419479177286355</v>
      </c>
      <c r="H950" s="34">
        <v>7514.7416840094011</v>
      </c>
      <c r="I950" s="39">
        <v>2.9861744047849648</v>
      </c>
    </row>
    <row r="951" spans="2:9">
      <c r="B951" s="37">
        <v>948</v>
      </c>
      <c r="C951" s="34">
        <v>726.5361622506166</v>
      </c>
      <c r="D951">
        <v>10.894927150896677</v>
      </c>
      <c r="E951">
        <v>1.019274048755169</v>
      </c>
      <c r="F951">
        <v>2.189274433650116</v>
      </c>
      <c r="G951" s="39">
        <v>0.30129661993636675</v>
      </c>
      <c r="H951" s="34">
        <v>8987.3070109674991</v>
      </c>
      <c r="I951" s="39">
        <v>3.3660559271709607</v>
      </c>
    </row>
    <row r="952" spans="2:9">
      <c r="B952" s="37">
        <v>949</v>
      </c>
      <c r="C952" s="34">
        <v>677.82272904778915</v>
      </c>
      <c r="D952">
        <v>9.7039467586782209</v>
      </c>
      <c r="E952">
        <v>1.0038629640722274</v>
      </c>
      <c r="F952">
        <v>2.2307933797040365</v>
      </c>
      <c r="G952" s="39">
        <v>0.32073239300316581</v>
      </c>
      <c r="H952" s="34">
        <v>6745.296315905257</v>
      </c>
      <c r="I952" s="39">
        <v>3.3201062905286061</v>
      </c>
    </row>
    <row r="953" spans="2:9">
      <c r="B953" s="37">
        <v>950</v>
      </c>
      <c r="C953" s="34">
        <v>697.01877522436484</v>
      </c>
      <c r="D953">
        <v>9.2607701118725707</v>
      </c>
      <c r="E953">
        <v>0.98354079152703289</v>
      </c>
      <c r="F953">
        <v>2.4938495990555456</v>
      </c>
      <c r="G953" s="39">
        <v>0.29566702072964612</v>
      </c>
      <c r="H953" s="34">
        <v>5795.5415865114956</v>
      </c>
      <c r="I953" s="39">
        <v>2.8902619862983041</v>
      </c>
    </row>
    <row r="954" spans="2:9">
      <c r="B954" s="37">
        <v>951</v>
      </c>
      <c r="C954" s="34">
        <v>813.64739384544589</v>
      </c>
      <c r="D954">
        <v>9.4886187011538006</v>
      </c>
      <c r="E954">
        <v>0.99141547129273411</v>
      </c>
      <c r="F954">
        <v>2.1627810213342262</v>
      </c>
      <c r="G954" s="39">
        <v>0.29044943442367754</v>
      </c>
      <c r="H954" s="34">
        <v>7288.7744153809917</v>
      </c>
      <c r="I954" s="39">
        <v>3.0319386913508368</v>
      </c>
    </row>
    <row r="955" spans="2:9">
      <c r="B955" s="37">
        <v>952</v>
      </c>
      <c r="C955" s="34">
        <v>767.77190548137571</v>
      </c>
      <c r="D955">
        <v>9.321778560856945</v>
      </c>
      <c r="E955">
        <v>0.97420894380569456</v>
      </c>
      <c r="F955">
        <v>2.1790715459295127</v>
      </c>
      <c r="G955" s="39">
        <v>0.32426783690398087</v>
      </c>
      <c r="H955" s="34">
        <v>6030.0069412863841</v>
      </c>
      <c r="I955" s="39">
        <v>3.2442197263367039</v>
      </c>
    </row>
    <row r="956" spans="2:9">
      <c r="B956" s="37">
        <v>953</v>
      </c>
      <c r="C956" s="34">
        <v>568.94642599357564</v>
      </c>
      <c r="D956">
        <v>8.0659360176347992</v>
      </c>
      <c r="E956">
        <v>1.0094126594370603</v>
      </c>
      <c r="F956">
        <v>1.9999468483336844</v>
      </c>
      <c r="G956" s="39">
        <v>0.33088868550377143</v>
      </c>
      <c r="H956" s="34">
        <v>4871.454997163296</v>
      </c>
      <c r="I956" s="39">
        <v>3.0966075931019139</v>
      </c>
    </row>
    <row r="957" spans="2:9">
      <c r="B957" s="37">
        <v>954</v>
      </c>
      <c r="C957" s="34">
        <v>765.71398069574332</v>
      </c>
      <c r="D957">
        <v>10.017034663578368</v>
      </c>
      <c r="E957">
        <v>0.98469268364548679</v>
      </c>
      <c r="F957">
        <v>2.4210128154434001</v>
      </c>
      <c r="G957" s="39">
        <v>0.36500910337341813</v>
      </c>
      <c r="H957" s="34">
        <v>6928.8065132376169</v>
      </c>
      <c r="I957" s="39">
        <v>3.9568668168084695</v>
      </c>
    </row>
    <row r="958" spans="2:9">
      <c r="B958" s="37">
        <v>955</v>
      </c>
      <c r="C958" s="34">
        <v>831.63770521023503</v>
      </c>
      <c r="D958">
        <v>10.392747818158412</v>
      </c>
      <c r="E958">
        <v>1.0033953779989482</v>
      </c>
      <c r="F958">
        <v>2.4475898401098224</v>
      </c>
      <c r="G958" s="39">
        <v>0.32512599450435364</v>
      </c>
      <c r="H958" s="34">
        <v>8842.5768068210273</v>
      </c>
      <c r="I958" s="39">
        <v>3.6856888528312433</v>
      </c>
    </row>
    <row r="959" spans="2:9">
      <c r="B959" s="37">
        <v>956</v>
      </c>
      <c r="C959" s="34">
        <v>819.40093278620054</v>
      </c>
      <c r="D959">
        <v>8.0265779593135029</v>
      </c>
      <c r="E959">
        <v>0.97186502345740788</v>
      </c>
      <c r="F959">
        <v>2.0941189423931337</v>
      </c>
      <c r="G959" s="39">
        <v>0.26787829022703752</v>
      </c>
      <c r="H959" s="34">
        <v>5445.7252683825864</v>
      </c>
      <c r="I959" s="39">
        <v>2.5726003722962441</v>
      </c>
    </row>
    <row r="960" spans="2:9">
      <c r="B960" s="37">
        <v>957</v>
      </c>
      <c r="C960" s="34">
        <v>770.49286151736226</v>
      </c>
      <c r="D960">
        <v>10.722080021744242</v>
      </c>
      <c r="E960">
        <v>1.0006496524178983</v>
      </c>
      <c r="F960">
        <v>2.413838256074277</v>
      </c>
      <c r="G960" s="39">
        <v>0.34104354640081302</v>
      </c>
      <c r="H960" s="34">
        <v>8297.0376301090073</v>
      </c>
      <c r="I960" s="39">
        <v>3.8443464827998999</v>
      </c>
    </row>
    <row r="961" spans="2:9">
      <c r="B961" s="37">
        <v>958</v>
      </c>
      <c r="C961" s="34">
        <v>606.94036421292697</v>
      </c>
      <c r="D961">
        <v>8.7107863604044518</v>
      </c>
      <c r="E961">
        <v>1.0115802453672886</v>
      </c>
      <c r="F961">
        <v>2.1451826006474963</v>
      </c>
      <c r="G961" s="39">
        <v>0.33643759296502806</v>
      </c>
      <c r="H961" s="34">
        <v>5694.2023624606709</v>
      </c>
      <c r="I961" s="39">
        <v>3.3259826768786698</v>
      </c>
    </row>
    <row r="962" spans="2:9">
      <c r="B962" s="37">
        <v>959</v>
      </c>
      <c r="C962" s="34">
        <v>832.41503972570513</v>
      </c>
      <c r="D962">
        <v>8.4805396324597542</v>
      </c>
      <c r="E962">
        <v>0.96251405563890935</v>
      </c>
      <c r="F962">
        <v>2.2145140055890908</v>
      </c>
      <c r="G962" s="39">
        <v>0.37361963587772723</v>
      </c>
      <c r="H962" s="34">
        <v>5486.4535498447894</v>
      </c>
      <c r="I962" s="39">
        <v>3.7460218009407411</v>
      </c>
    </row>
    <row r="963" spans="2:9">
      <c r="B963" s="37">
        <v>960</v>
      </c>
      <c r="C963" s="34">
        <v>662.05269686130021</v>
      </c>
      <c r="D963">
        <v>10.701456448861196</v>
      </c>
      <c r="E963">
        <v>0.95721301474690434</v>
      </c>
      <c r="F963">
        <v>2.2277613541657217</v>
      </c>
      <c r="G963" s="39">
        <v>0.3528826169998589</v>
      </c>
      <c r="H963" s="34">
        <v>5365.842970820484</v>
      </c>
      <c r="I963" s="39">
        <v>3.4540512389459166</v>
      </c>
    </row>
    <row r="964" spans="2:9">
      <c r="B964" s="37">
        <v>961</v>
      </c>
      <c r="C964" s="34">
        <v>588.34233483448452</v>
      </c>
      <c r="D964">
        <v>10.224025419381698</v>
      </c>
      <c r="E964">
        <v>0.97610151866853234</v>
      </c>
      <c r="F964">
        <v>1.9805347326544809</v>
      </c>
      <c r="G964" s="39">
        <v>0.37443117986640678</v>
      </c>
      <c r="H964" s="34">
        <v>5164.9017796335374</v>
      </c>
      <c r="I964" s="39">
        <v>3.6727804242323696</v>
      </c>
    </row>
    <row r="965" spans="2:9">
      <c r="B965" s="37">
        <v>962</v>
      </c>
      <c r="C965" s="34">
        <v>759.8418504552377</v>
      </c>
      <c r="D965">
        <v>9.8584932033313564</v>
      </c>
      <c r="E965">
        <v>0.96833762315988536</v>
      </c>
      <c r="F965">
        <v>2.0684068663719084</v>
      </c>
      <c r="G965" s="39">
        <v>0.31279229520113161</v>
      </c>
      <c r="H965" s="34">
        <v>6071.8803844095537</v>
      </c>
      <c r="I965" s="39">
        <v>3.118621016265319</v>
      </c>
    </row>
    <row r="966" spans="2:9">
      <c r="B966" s="37">
        <v>963</v>
      </c>
      <c r="C966" s="34">
        <v>774.69363380280356</v>
      </c>
      <c r="D966">
        <v>8.3653544615382458</v>
      </c>
      <c r="E966">
        <v>0.95510170153319829</v>
      </c>
      <c r="F966">
        <v>2.4441399439240996</v>
      </c>
      <c r="G966" s="39">
        <v>0.36178656351551003</v>
      </c>
      <c r="H966" s="34">
        <v>4807.2567119211435</v>
      </c>
      <c r="I966" s="39">
        <v>3.4248375977218135</v>
      </c>
    </row>
    <row r="967" spans="2:9">
      <c r="B967" s="37">
        <v>964</v>
      </c>
      <c r="C967" s="34">
        <v>796.28300463306437</v>
      </c>
      <c r="D967">
        <v>8.3935199166282892</v>
      </c>
      <c r="E967">
        <v>0.995228123562932</v>
      </c>
      <c r="F967">
        <v>2.2534319451702531</v>
      </c>
      <c r="G967" s="39">
        <v>0.33806088362805087</v>
      </c>
      <c r="H967" s="34">
        <v>6473.9305540749201</v>
      </c>
      <c r="I967" s="39">
        <v>3.4936555558349607</v>
      </c>
    </row>
    <row r="968" spans="2:9">
      <c r="B968" s="37">
        <v>965</v>
      </c>
      <c r="C968" s="34">
        <v>563.54898081306624</v>
      </c>
      <c r="D968">
        <v>9.0920397422815729</v>
      </c>
      <c r="E968">
        <v>0.97975358132362367</v>
      </c>
      <c r="F968">
        <v>2.2901100093784295</v>
      </c>
      <c r="G968" s="39">
        <v>0.37126959812008714</v>
      </c>
      <c r="H968" s="34">
        <v>4507.0925882468373</v>
      </c>
      <c r="I968" s="39">
        <v>3.4534878900323456</v>
      </c>
    </row>
    <row r="969" spans="2:9">
      <c r="B969" s="37">
        <v>966</v>
      </c>
      <c r="C969" s="34">
        <v>674.54019225459979</v>
      </c>
      <c r="D969">
        <v>9.6454482917072006</v>
      </c>
      <c r="E969">
        <v>1.0123964038169384</v>
      </c>
      <c r="F969">
        <v>2.4082052710037489</v>
      </c>
      <c r="G969" s="39">
        <v>0.30226943621916513</v>
      </c>
      <c r="H969" s="34">
        <v>7053.4204513475488</v>
      </c>
      <c r="I969" s="39">
        <v>3.1406209625774846</v>
      </c>
    </row>
    <row r="970" spans="2:9">
      <c r="B970" s="37">
        <v>967</v>
      </c>
      <c r="C970" s="34">
        <v>651.13063537969924</v>
      </c>
      <c r="D970">
        <v>8.7470041396738765</v>
      </c>
      <c r="E970">
        <v>1.0061159028196336</v>
      </c>
      <c r="F970">
        <v>2.4580581250111209</v>
      </c>
      <c r="G970" s="39">
        <v>0.29339302262690103</v>
      </c>
      <c r="H970" s="34">
        <v>5925.6443497571663</v>
      </c>
      <c r="I970" s="39">
        <v>2.8854986273929892</v>
      </c>
    </row>
    <row r="971" spans="2:9">
      <c r="B971" s="37">
        <v>968</v>
      </c>
      <c r="C971" s="34">
        <v>645.73381943963363</v>
      </c>
      <c r="D971">
        <v>10.437642235233641</v>
      </c>
      <c r="E971">
        <v>0.99227073344111438</v>
      </c>
      <c r="F971">
        <v>2.2991281110997424</v>
      </c>
      <c r="G971" s="39">
        <v>0.32346468751580099</v>
      </c>
      <c r="H971" s="34">
        <v>6411.1551437473599</v>
      </c>
      <c r="I971" s="39">
        <v>3.2995481842658529</v>
      </c>
    </row>
    <row r="972" spans="2:9">
      <c r="B972" s="37">
        <v>969</v>
      </c>
      <c r="C972" s="34">
        <v>719.43181919043559</v>
      </c>
      <c r="D972">
        <v>7.9734561474853516</v>
      </c>
      <c r="E972">
        <v>0.97452638469517228</v>
      </c>
      <c r="F972">
        <v>2.4700995432741695</v>
      </c>
      <c r="G972" s="39">
        <v>0.35185931961449057</v>
      </c>
      <c r="H972" s="34">
        <v>4851.3029614032548</v>
      </c>
      <c r="I972" s="39">
        <v>3.3217234335784473</v>
      </c>
    </row>
    <row r="973" spans="2:9">
      <c r="B973" s="37">
        <v>970</v>
      </c>
      <c r="C973" s="34">
        <v>746.96320476300116</v>
      </c>
      <c r="D973">
        <v>10.067270754005209</v>
      </c>
      <c r="E973">
        <v>0.96959346519589418</v>
      </c>
      <c r="F973">
        <v>2.2778005717637138</v>
      </c>
      <c r="G973" s="39">
        <v>0.33875443112700265</v>
      </c>
      <c r="H973" s="34">
        <v>6149.5577683310121</v>
      </c>
      <c r="I973" s="39">
        <v>3.4421694373513434</v>
      </c>
    </row>
    <row r="974" spans="2:9">
      <c r="B974" s="37">
        <v>971</v>
      </c>
      <c r="C974" s="34">
        <v>584.90311219697139</v>
      </c>
      <c r="D974">
        <v>8.9169926199158418</v>
      </c>
      <c r="E974">
        <v>0.95838757867932312</v>
      </c>
      <c r="F974">
        <v>2.0128817972605795</v>
      </c>
      <c r="G974" s="39">
        <v>0.3372429484388928</v>
      </c>
      <c r="H974" s="34">
        <v>4000.8961343511983</v>
      </c>
      <c r="I974" s="39">
        <v>2.9612714473217996</v>
      </c>
    </row>
    <row r="975" spans="2:9">
      <c r="B975" s="37">
        <v>972</v>
      </c>
      <c r="C975" s="34">
        <v>597.29746555524673</v>
      </c>
      <c r="D975">
        <v>8.9696235874256267</v>
      </c>
      <c r="E975">
        <v>0.95932503931283952</v>
      </c>
      <c r="F975">
        <v>2.260289525567571</v>
      </c>
      <c r="G975" s="39">
        <v>0.35673745190659745</v>
      </c>
      <c r="H975" s="34">
        <v>4130.8882232600263</v>
      </c>
      <c r="I975" s="39">
        <v>3.1892310065399871</v>
      </c>
    </row>
    <row r="976" spans="2:9">
      <c r="B976" s="37">
        <v>973</v>
      </c>
      <c r="C976" s="34">
        <v>742.16575634872117</v>
      </c>
      <c r="D976">
        <v>8.502509560444711</v>
      </c>
      <c r="E976">
        <v>1.0185041009384395</v>
      </c>
      <c r="F976">
        <v>2.2535616656128856</v>
      </c>
      <c r="G976" s="39">
        <v>0.3521551049436159</v>
      </c>
      <c r="H976" s="34">
        <v>7131.2240206688612</v>
      </c>
      <c r="I976" s="39">
        <v>3.8081960393802352</v>
      </c>
    </row>
    <row r="977" spans="2:9">
      <c r="B977" s="37">
        <v>974</v>
      </c>
      <c r="C977" s="34">
        <v>705.72117893116842</v>
      </c>
      <c r="D977">
        <v>8.8929298208717285</v>
      </c>
      <c r="E977">
        <v>1.0196816888844966</v>
      </c>
      <c r="F977">
        <v>2.1656493418871978</v>
      </c>
      <c r="G977" s="39">
        <v>0.30518296775049664</v>
      </c>
      <c r="H977" s="34">
        <v>7140.7516260458524</v>
      </c>
      <c r="I977" s="39">
        <v>3.1874041308254557</v>
      </c>
    </row>
    <row r="978" spans="2:9">
      <c r="B978" s="37">
        <v>975</v>
      </c>
      <c r="C978" s="34">
        <v>650.36688309767169</v>
      </c>
      <c r="D978">
        <v>8.3065275979539273</v>
      </c>
      <c r="E978">
        <v>0.97903091529667374</v>
      </c>
      <c r="F978">
        <v>2.5286330148400147</v>
      </c>
      <c r="G978" s="39">
        <v>0.34913713835085208</v>
      </c>
      <c r="H978" s="34">
        <v>4716.1604710864822</v>
      </c>
      <c r="I978" s="39">
        <v>3.2587125924905127</v>
      </c>
    </row>
    <row r="979" spans="2:9">
      <c r="B979" s="37">
        <v>976</v>
      </c>
      <c r="C979" s="34">
        <v>728.97861416178284</v>
      </c>
      <c r="D979">
        <v>8.3371611324817074</v>
      </c>
      <c r="E979">
        <v>0.95811924147963523</v>
      </c>
      <c r="F979">
        <v>2.3216559079785939</v>
      </c>
      <c r="G979" s="39">
        <v>0.36242354612279321</v>
      </c>
      <c r="H979" s="34">
        <v>4611.4798592888337</v>
      </c>
      <c r="I979" s="39">
        <v>3.380936543652028</v>
      </c>
    </row>
    <row r="980" spans="2:9">
      <c r="B980" s="37">
        <v>977</v>
      </c>
      <c r="C980" s="34">
        <v>753.70851239532533</v>
      </c>
      <c r="D980">
        <v>9.2562020412717523</v>
      </c>
      <c r="E980">
        <v>1.0121680471009016</v>
      </c>
      <c r="F980">
        <v>2.1939178894735605</v>
      </c>
      <c r="G980" s="39">
        <v>0.27793580204969093</v>
      </c>
      <c r="H980" s="34">
        <v>7562.1657588356702</v>
      </c>
      <c r="I980" s="39">
        <v>2.9201878201523526</v>
      </c>
    </row>
    <row r="981" spans="2:9">
      <c r="B981" s="37">
        <v>978</v>
      </c>
      <c r="C981" s="34">
        <v>757.03920165115164</v>
      </c>
      <c r="D981">
        <v>10.095798116777283</v>
      </c>
      <c r="E981">
        <v>0.99791828632771973</v>
      </c>
      <c r="F981">
        <v>2.2976879933808458</v>
      </c>
      <c r="G981" s="39">
        <v>0.31731193551807091</v>
      </c>
      <c r="H981" s="34">
        <v>7538.1630421051805</v>
      </c>
      <c r="I981" s="39">
        <v>3.3955415639945179</v>
      </c>
    </row>
    <row r="982" spans="2:9">
      <c r="B982" s="37">
        <v>979</v>
      </c>
      <c r="C982" s="34">
        <v>797.77194379382559</v>
      </c>
      <c r="D982">
        <v>9.9949242184517217</v>
      </c>
      <c r="E982">
        <v>1.0000609605395794</v>
      </c>
      <c r="F982">
        <v>2.2508307421078699</v>
      </c>
      <c r="G982" s="39">
        <v>0.31940860863138393</v>
      </c>
      <c r="H982" s="34">
        <v>7976.918678682965</v>
      </c>
      <c r="I982" s="39">
        <v>3.4854980501871009</v>
      </c>
    </row>
    <row r="983" spans="2:9">
      <c r="B983" s="37">
        <v>980</v>
      </c>
      <c r="C983" s="34">
        <v>681.66646068310502</v>
      </c>
      <c r="D983">
        <v>8.3070578767506937</v>
      </c>
      <c r="E983">
        <v>0.99321509930610652</v>
      </c>
      <c r="F983">
        <v>2.2355025539281446</v>
      </c>
      <c r="G983" s="39">
        <v>0.29835712227450634</v>
      </c>
      <c r="H983" s="34">
        <v>5417.4343677481329</v>
      </c>
      <c r="I983" s="39">
        <v>2.8601514866812705</v>
      </c>
    </row>
    <row r="984" spans="2:9">
      <c r="B984" s="37">
        <v>981</v>
      </c>
      <c r="C984" s="34">
        <v>669.14051519306668</v>
      </c>
      <c r="D984">
        <v>9.3441745373691205</v>
      </c>
      <c r="E984">
        <v>1.007660184918642</v>
      </c>
      <c r="F984">
        <v>2.5251368933285847</v>
      </c>
      <c r="G984" s="39">
        <v>0.32952760951135818</v>
      </c>
      <c r="H984" s="34">
        <v>6572.0711046273291</v>
      </c>
      <c r="I984" s="39">
        <v>3.4018871946341198</v>
      </c>
    </row>
    <row r="985" spans="2:9">
      <c r="B985" s="37">
        <v>982</v>
      </c>
      <c r="C985" s="34">
        <v>805.47540445341144</v>
      </c>
      <c r="D985">
        <v>8.5907663804232595</v>
      </c>
      <c r="E985">
        <v>0.95740986645698545</v>
      </c>
      <c r="F985">
        <v>2.1581120821581483</v>
      </c>
      <c r="G985" s="39">
        <v>0.35114366396719665</v>
      </c>
      <c r="H985" s="34">
        <v>5203.7333895782149</v>
      </c>
      <c r="I985" s="39">
        <v>3.396234835247292</v>
      </c>
    </row>
    <row r="986" spans="2:9">
      <c r="B986" s="37">
        <v>983</v>
      </c>
      <c r="C986" s="34">
        <v>741.1539407282944</v>
      </c>
      <c r="D986">
        <v>8.5468538757970336</v>
      </c>
      <c r="E986">
        <v>0.98789204264402386</v>
      </c>
      <c r="F986">
        <v>2.4590970072984231</v>
      </c>
      <c r="G986" s="39">
        <v>0.37372240588240957</v>
      </c>
      <c r="H986" s="34">
        <v>5847.4426661786811</v>
      </c>
      <c r="I986" s="39">
        <v>3.8376959451114074</v>
      </c>
    </row>
    <row r="987" spans="2:9">
      <c r="B987" s="37">
        <v>984</v>
      </c>
      <c r="C987" s="34">
        <v>675.96653494425607</v>
      </c>
      <c r="D987">
        <v>10.457979533698683</v>
      </c>
      <c r="E987">
        <v>0.98897681972920892</v>
      </c>
      <c r="F987">
        <v>2.4609797708056766</v>
      </c>
      <c r="G987" s="39">
        <v>0.29979567540390323</v>
      </c>
      <c r="H987" s="34">
        <v>6579.277552350979</v>
      </c>
      <c r="I987" s="39">
        <v>3.0471067958705818</v>
      </c>
    </row>
    <row r="988" spans="2:9">
      <c r="B988" s="37">
        <v>985</v>
      </c>
      <c r="C988" s="34">
        <v>672.15615605136918</v>
      </c>
      <c r="D988">
        <v>9.4031947436281893</v>
      </c>
      <c r="E988">
        <v>1.0194286537706851</v>
      </c>
      <c r="F988">
        <v>2.4088185158896942</v>
      </c>
      <c r="G988" s="39">
        <v>0.30110827605215623</v>
      </c>
      <c r="H988" s="34">
        <v>7172.6485303366126</v>
      </c>
      <c r="I988" s="39">
        <v>3.1426661969377703</v>
      </c>
    </row>
    <row r="989" spans="2:9">
      <c r="B989" s="37">
        <v>986</v>
      </c>
      <c r="C989" s="34">
        <v>758.80709036306791</v>
      </c>
      <c r="D989">
        <v>8.3282039086627115</v>
      </c>
      <c r="E989">
        <v>0.96970032339096068</v>
      </c>
      <c r="F989">
        <v>2.4333296853611746</v>
      </c>
      <c r="G989" s="39">
        <v>0.32878160648045884</v>
      </c>
      <c r="H989" s="34">
        <v>5169.1088893860879</v>
      </c>
      <c r="I989" s="39">
        <v>3.1349358932487466</v>
      </c>
    </row>
    <row r="990" spans="2:9">
      <c r="B990" s="37">
        <v>987</v>
      </c>
      <c r="C990" s="34">
        <v>684.24260107528676</v>
      </c>
      <c r="D990">
        <v>9.2694017724607249</v>
      </c>
      <c r="E990">
        <v>0.9598109338992834</v>
      </c>
      <c r="F990">
        <v>2.4250338554467299</v>
      </c>
      <c r="G990" s="39">
        <v>0.34201752192547874</v>
      </c>
      <c r="H990" s="34">
        <v>4878.8489224228433</v>
      </c>
      <c r="I990" s="39">
        <v>3.2182628535885622</v>
      </c>
    </row>
    <row r="991" spans="2:9">
      <c r="B991" s="37">
        <v>988</v>
      </c>
      <c r="C991" s="34">
        <v>633.6189668469226</v>
      </c>
      <c r="D991">
        <v>10.080126847419111</v>
      </c>
      <c r="E991">
        <v>0.9893985646873712</v>
      </c>
      <c r="F991">
        <v>2.3997263567901785</v>
      </c>
      <c r="G991" s="39">
        <v>0.34487638396342829</v>
      </c>
      <c r="H991" s="34">
        <v>5964.7296779433973</v>
      </c>
      <c r="I991" s="39">
        <v>3.4830776886406256</v>
      </c>
    </row>
    <row r="992" spans="2:9">
      <c r="B992" s="37">
        <v>989</v>
      </c>
      <c r="C992" s="34">
        <v>559.89958749256527</v>
      </c>
      <c r="D992">
        <v>10.253955834026431</v>
      </c>
      <c r="E992">
        <v>1.0039371119266749</v>
      </c>
      <c r="F992">
        <v>2.3598577752730514</v>
      </c>
      <c r="G992" s="39">
        <v>0.33958893386904443</v>
      </c>
      <c r="H992" s="34">
        <v>5886.0128687530541</v>
      </c>
      <c r="I992" s="39">
        <v>3.4016905977236473</v>
      </c>
    </row>
    <row r="993" spans="2:9">
      <c r="B993" s="37">
        <v>990</v>
      </c>
      <c r="C993" s="34">
        <v>655.72687055070924</v>
      </c>
      <c r="D993">
        <v>8.7336760220326664</v>
      </c>
      <c r="E993">
        <v>0.96451635683655734</v>
      </c>
      <c r="F993">
        <v>2.1022926872363867</v>
      </c>
      <c r="G993" s="39">
        <v>0.29196644397061178</v>
      </c>
      <c r="H993" s="34">
        <v>4549.5921421220773</v>
      </c>
      <c r="I993" s="39">
        <v>2.6575175385312426</v>
      </c>
    </row>
    <row r="994" spans="2:9">
      <c r="B994" s="37">
        <v>991</v>
      </c>
      <c r="C994" s="34">
        <v>577.66819453339724</v>
      </c>
      <c r="D994">
        <v>8.2792963698211768</v>
      </c>
      <c r="E994">
        <v>1.0186413872331381</v>
      </c>
      <c r="F994">
        <v>2.3471370093614059</v>
      </c>
      <c r="G994" s="39">
        <v>0.3206392890991176</v>
      </c>
      <c r="H994" s="34">
        <v>5384.5994595243283</v>
      </c>
      <c r="I994" s="39">
        <v>3.0876417908295726</v>
      </c>
    </row>
    <row r="995" spans="2:9">
      <c r="B995" s="37">
        <v>992</v>
      </c>
      <c r="C995" s="34">
        <v>777.2759603072077</v>
      </c>
      <c r="D995">
        <v>9.2590025530990197</v>
      </c>
      <c r="E995">
        <v>0.96437461246252054</v>
      </c>
      <c r="F995">
        <v>1.9958377677921202</v>
      </c>
      <c r="G995" s="39">
        <v>0.34257244150223509</v>
      </c>
      <c r="H995" s="34">
        <v>5677.5579652201341</v>
      </c>
      <c r="I995" s="39">
        <v>3.3962647170161366</v>
      </c>
    </row>
    <row r="996" spans="2:9">
      <c r="B996" s="37">
        <v>993</v>
      </c>
      <c r="C996" s="34">
        <v>709.59318002134683</v>
      </c>
      <c r="D996">
        <v>8.1323815631877139</v>
      </c>
      <c r="E996">
        <v>0.95073894137442105</v>
      </c>
      <c r="F996">
        <v>2.4066592342939352</v>
      </c>
      <c r="G996" s="39">
        <v>0.34166042277930514</v>
      </c>
      <c r="H996" s="34">
        <v>4176.2206557800873</v>
      </c>
      <c r="I996" s="39">
        <v>3.0480201573304186</v>
      </c>
    </row>
    <row r="997" spans="2:9">
      <c r="B997" s="37">
        <v>994</v>
      </c>
      <c r="C997" s="34">
        <v>798.20393370732211</v>
      </c>
      <c r="D997">
        <v>9.1251431758374917</v>
      </c>
      <c r="E997">
        <v>1.0165064078360797</v>
      </c>
      <c r="F997">
        <v>2.327884253408659</v>
      </c>
      <c r="G997" s="39">
        <v>0.28603648311001972</v>
      </c>
      <c r="H997" s="34">
        <v>8133.1171159951982</v>
      </c>
      <c r="I997" s="39">
        <v>3.0762203416173319</v>
      </c>
    </row>
    <row r="998" spans="2:9">
      <c r="B998" s="37">
        <v>995</v>
      </c>
      <c r="C998" s="34">
        <v>699.72918310298303</v>
      </c>
      <c r="D998">
        <v>10.145632630837369</v>
      </c>
      <c r="E998">
        <v>0.98823130212366583</v>
      </c>
      <c r="F998">
        <v>2.4385249574217771</v>
      </c>
      <c r="G998" s="39">
        <v>0.3102326319638995</v>
      </c>
      <c r="H998" s="34">
        <v>6572.4607048273956</v>
      </c>
      <c r="I998" s="39">
        <v>3.1666047700331839</v>
      </c>
    </row>
    <row r="999" spans="2:9">
      <c r="B999" s="37">
        <v>996</v>
      </c>
      <c r="C999" s="34">
        <v>594.21042478608365</v>
      </c>
      <c r="D999">
        <v>8.106164227819578</v>
      </c>
      <c r="E999">
        <v>0.97714048570990564</v>
      </c>
      <c r="F999">
        <v>2.481410367185267</v>
      </c>
      <c r="G999" s="39">
        <v>0.30988363326195151</v>
      </c>
      <c r="H999" s="34">
        <v>4162.4088640033597</v>
      </c>
      <c r="I999" s="39">
        <v>2.7450798947617434</v>
      </c>
    </row>
    <row r="1000" spans="2:9">
      <c r="B1000" s="37">
        <v>997</v>
      </c>
      <c r="C1000" s="34">
        <v>751.00222380908724</v>
      </c>
      <c r="D1000">
        <v>10.533107977398243</v>
      </c>
      <c r="E1000">
        <v>1.0133680952739716</v>
      </c>
      <c r="F1000">
        <v>2.5537786822719561</v>
      </c>
      <c r="G1000" s="39">
        <v>0.31667795764576534</v>
      </c>
      <c r="H1000" s="34">
        <v>8642.5043162789189</v>
      </c>
      <c r="I1000" s="39">
        <v>3.5371279956646715</v>
      </c>
    </row>
    <row r="1001" spans="2:9">
      <c r="B1001" s="37">
        <v>998</v>
      </c>
      <c r="C1001" s="34">
        <v>718.13999016259118</v>
      </c>
      <c r="D1001">
        <v>9.0108877461850767</v>
      </c>
      <c r="E1001">
        <v>1.0026528311556577</v>
      </c>
      <c r="F1001">
        <v>2.3453999499937503</v>
      </c>
      <c r="G1001" s="39">
        <v>0.32280700869502638</v>
      </c>
      <c r="H1001" s="34">
        <v>6584.9689487546739</v>
      </c>
      <c r="I1001" s="39">
        <v>3.3200951417387263</v>
      </c>
    </row>
    <row r="1002" spans="2:9">
      <c r="B1002" s="37">
        <v>999</v>
      </c>
      <c r="C1002" s="34">
        <v>658.11157596284045</v>
      </c>
      <c r="D1002">
        <v>9.8095172675995546</v>
      </c>
      <c r="E1002">
        <v>0.9656138135302067</v>
      </c>
      <c r="F1002">
        <v>2.274235101888098</v>
      </c>
      <c r="G1002" s="39">
        <v>0.38409553329481622</v>
      </c>
      <c r="H1002" s="34">
        <v>5164.5988333811274</v>
      </c>
      <c r="I1002" s="39">
        <v>3.798115173392282</v>
      </c>
    </row>
    <row r="1003" spans="2:9" ht="14" thickBot="1">
      <c r="B1003" s="38">
        <v>1000</v>
      </c>
      <c r="C1003" s="35">
        <v>601.60176519940546</v>
      </c>
      <c r="D1003" s="32">
        <v>8.1803908737734172</v>
      </c>
      <c r="E1003" s="32">
        <v>0.9532294575387239</v>
      </c>
      <c r="F1003" s="32">
        <v>2.0155314314079562</v>
      </c>
      <c r="G1003" s="40">
        <v>0.30264426060365207</v>
      </c>
      <c r="H1003" s="35">
        <v>3648.3236883558361</v>
      </c>
      <c r="I1003" s="40">
        <v>2.5762194196070558</v>
      </c>
    </row>
  </sheetData>
  <mergeCells count="10">
    <mergeCell ref="K19:M19"/>
    <mergeCell ref="K64:M64"/>
    <mergeCell ref="K70:M70"/>
    <mergeCell ref="AV2:AX2"/>
    <mergeCell ref="C1:G1"/>
    <mergeCell ref="H1:I1"/>
    <mergeCell ref="K1:M1"/>
    <mergeCell ref="O1:X1"/>
    <mergeCell ref="Z1:AI1"/>
    <mergeCell ref="AK1:AT1"/>
  </mergeCells>
  <dataValidations count="1">
    <dataValidation type="list" allowBlank="1" showInputMessage="1" showErrorMessage="1" promptTitle="Select Output Cell" sqref="AL3" xr:uid="{2BF7A5BC-ABDE-6047-8032-2001E89D48CA}">
      <formula1>$AW$3:$AX$3</formula1>
    </dataValidation>
  </dataValidations>
  <hyperlinks>
    <hyperlink ref="A2" location="$H$1" display="Risk Outputs" xr:uid="{5B365A70-335B-1342-9439-05098AD53377}"/>
    <hyperlink ref="A3" location="$K$1" display="Simulation Statistics" xr:uid="{E610F01B-F8F4-FE45-9383-50E556AA3A10}"/>
    <hyperlink ref="A4" location="Percentiles" display="Risk Output Percentiles" xr:uid="{8F931DCC-6BD4-2845-BD14-D46F98ED1943}"/>
    <hyperlink ref="A5" location="PercentRank" display="Calculate Percent Rank" xr:uid="{4A19AE8B-19B7-174B-8AB7-3AAE1335245B}"/>
    <hyperlink ref="A6" location="Correlations" display="Correlations" xr:uid="{C3262969-51C7-8141-9637-03DE6B4C3863}"/>
    <hyperlink ref="A7" location="$O$1" display="Output Cumulative Distributions" xr:uid="{B8F455C8-0F60-D34E-AFE9-D20398EF7F1B}"/>
    <hyperlink ref="A8" location="$Z$1" display="Output Distributions" xr:uid="{661C159D-848C-1E4B-8D03-E708D39BDA47}"/>
    <hyperlink ref="A9" location="$AK$1" display="Risk Tornado Diagram" xr:uid="{63C08B36-560D-DC45-91D4-B4EC4E4358EC}"/>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3</vt:i4>
      </vt:variant>
      <vt:variant>
        <vt:lpstr>Rangos con nombre</vt:lpstr>
      </vt:variant>
      <vt:variant>
        <vt:i4>18</vt:i4>
      </vt:variant>
    </vt:vector>
  </HeadingPairs>
  <TitlesOfParts>
    <vt:vector size="21" baseType="lpstr">
      <vt:lpstr>Analisis_MCSim</vt:lpstr>
      <vt:lpstr>XLRisk</vt:lpstr>
      <vt:lpstr>Risk Results 1</vt:lpstr>
      <vt:lpstr>XLRisk!CalcDataTables</vt:lpstr>
      <vt:lpstr>'Risk Results 1'!Correlations</vt:lpstr>
      <vt:lpstr>'Risk Results 1'!InputResults</vt:lpstr>
      <vt:lpstr>XLRisk!Iterations</vt:lpstr>
      <vt:lpstr>XLRisk!LatinHypercube</vt:lpstr>
      <vt:lpstr>XLRisk!MacroAfter</vt:lpstr>
      <vt:lpstr>XLRisk!MacroBefore</vt:lpstr>
      <vt:lpstr>'Risk Results 1'!OutCumDist</vt:lpstr>
      <vt:lpstr>'Risk Results 1'!OutDist</vt:lpstr>
      <vt:lpstr>'Risk Results 1'!OutputResults</vt:lpstr>
      <vt:lpstr>'Risk Results 1'!Percentiles</vt:lpstr>
      <vt:lpstr>'Risk Results 1'!PercentRank</vt:lpstr>
      <vt:lpstr>XLRisk!RiskInputs</vt:lpstr>
      <vt:lpstr>XLRisk!RiskOutputs</vt:lpstr>
      <vt:lpstr>XLRisk!ScreenUpdate</vt:lpstr>
      <vt:lpstr>XLRisk!Seed</vt:lpstr>
      <vt:lpstr>'Risk Results 1'!SimStats</vt:lpstr>
      <vt:lpstr>'Risk Results 1'!Tornado</vt:lpstr>
    </vt:vector>
  </TitlesOfParts>
  <Company>EDS: UAF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E. Colla</dc:creator>
  <cp:lastModifiedBy>Pedro E. Colla</cp:lastModifiedBy>
  <dcterms:created xsi:type="dcterms:W3CDTF">2010-05-29T13:33:13Z</dcterms:created>
  <dcterms:modified xsi:type="dcterms:W3CDTF">2024-07-24T14:17:30Z</dcterms:modified>
</cp:coreProperties>
</file>