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e\Documents\Repo\STAT6013\"/>
    </mc:Choice>
  </mc:AlternateContent>
  <xr:revisionPtr revIDLastSave="0" documentId="13_ncr:1_{6B564E12-09A2-4003-97DC-11BC11ADB705}" xr6:coauthVersionLast="47" xr6:coauthVersionMax="47" xr10:uidLastSave="{00000000-0000-0000-0000-000000000000}"/>
  <bookViews>
    <workbookView xWindow="-120" yWindow="-120" windowWidth="29040" windowHeight="15840" xr2:uid="{9F3E482E-1FB3-40C6-80D3-51C360A7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" l="1"/>
  <c r="J62" i="1"/>
  <c r="J63" i="1"/>
  <c r="J64" i="1"/>
  <c r="J65" i="1"/>
  <c r="J66" i="1"/>
  <c r="J67" i="1"/>
  <c r="J68" i="1"/>
  <c r="J69" i="1"/>
  <c r="J70" i="1"/>
  <c r="J71" i="1"/>
  <c r="J60" i="1"/>
  <c r="N61" i="1"/>
  <c r="N62" i="1"/>
  <c r="N63" i="1"/>
  <c r="N64" i="1"/>
  <c r="N65" i="1"/>
  <c r="N66" i="1"/>
  <c r="N67" i="1"/>
  <c r="N68" i="1"/>
  <c r="N69" i="1"/>
  <c r="N70" i="1"/>
  <c r="N71" i="1"/>
  <c r="N60" i="1"/>
  <c r="N72" i="1" s="1"/>
  <c r="M61" i="1"/>
  <c r="M62" i="1"/>
  <c r="M63" i="1"/>
  <c r="M64" i="1"/>
  <c r="M65" i="1"/>
  <c r="M66" i="1"/>
  <c r="M67" i="1"/>
  <c r="M68" i="1"/>
  <c r="M69" i="1"/>
  <c r="M70" i="1"/>
  <c r="M71" i="1"/>
  <c r="M60" i="1"/>
  <c r="M73" i="1" s="1"/>
  <c r="F43" i="1"/>
  <c r="F42" i="1"/>
  <c r="D43" i="1"/>
  <c r="D42" i="1"/>
  <c r="B43" i="1"/>
  <c r="B44" i="1"/>
  <c r="B42" i="1"/>
  <c r="K43" i="1"/>
  <c r="K44" i="1"/>
  <c r="K45" i="1"/>
  <c r="K46" i="1"/>
  <c r="K47" i="1"/>
  <c r="K48" i="1"/>
  <c r="K49" i="1"/>
  <c r="K50" i="1"/>
  <c r="K51" i="1"/>
  <c r="K52" i="1"/>
  <c r="K53" i="1"/>
  <c r="I48" i="1"/>
  <c r="I66" i="1" s="1"/>
  <c r="I44" i="1"/>
  <c r="I62" i="1" s="1"/>
  <c r="K42" i="1"/>
  <c r="B40" i="1"/>
  <c r="L35" i="1" a="1"/>
  <c r="L35" i="1" s="1"/>
  <c r="M35" i="1" s="1"/>
  <c r="L39" i="1" a="1"/>
  <c r="L39" i="1" s="1"/>
  <c r="L31" i="1" a="1"/>
  <c r="L31" i="1" s="1"/>
  <c r="M31" i="1" s="1"/>
  <c r="J27" i="1" a="1"/>
  <c r="J27" i="1" s="1"/>
  <c r="P27" i="1" s="1" a="1"/>
  <c r="P27" i="1" s="1"/>
  <c r="H24" i="1" a="1"/>
  <c r="H24" i="1" s="1"/>
  <c r="L13" i="1"/>
  <c r="L14" i="1"/>
  <c r="L12" i="1"/>
  <c r="F12" i="1" a="1"/>
  <c r="F12" i="1" s="1"/>
  <c r="E9" i="1" a="1"/>
  <c r="E9" i="1" s="1"/>
  <c r="J9" i="1" s="1" a="1"/>
  <c r="J9" i="1" s="1"/>
  <c r="L9" i="1" s="1"/>
  <c r="L21" i="1"/>
  <c r="L22" i="1"/>
  <c r="L20" i="1"/>
  <c r="F20" i="1" a="1"/>
  <c r="F20" i="1" s="1"/>
  <c r="K17" i="1"/>
  <c r="K18" i="1"/>
  <c r="K16" i="1"/>
  <c r="F16" i="1" a="1"/>
  <c r="F16" i="1" s="1"/>
  <c r="F1" i="1" a="1"/>
  <c r="F1" i="1" s="1"/>
  <c r="B5" i="1" s="1" a="1"/>
  <c r="N75" i="1" l="1"/>
  <c r="N76" i="1" s="1"/>
  <c r="J48" i="1"/>
  <c r="J44" i="1"/>
  <c r="I49" i="1"/>
  <c r="I45" i="1"/>
  <c r="O31" i="1"/>
  <c r="I47" i="1"/>
  <c r="I53" i="1"/>
  <c r="K54" i="1"/>
  <c r="I43" i="1"/>
  <c r="L10" i="1"/>
  <c r="N9" i="1" s="1"/>
  <c r="N12" i="1" a="1"/>
  <c r="I46" i="1"/>
  <c r="I50" i="1"/>
  <c r="I52" i="1"/>
  <c r="I42" i="1"/>
  <c r="M16" i="1" a="1"/>
  <c r="M16" i="1" s="1"/>
  <c r="N16" i="1" s="1"/>
  <c r="N20" i="1" a="1"/>
  <c r="I51" i="1"/>
  <c r="N20" i="1"/>
  <c r="O20" i="1" s="1"/>
  <c r="B5" i="1"/>
  <c r="C5" i="1" s="1"/>
  <c r="I63" i="1" l="1"/>
  <c r="J45" i="1"/>
  <c r="J51" i="1"/>
  <c r="I69" i="1"/>
  <c r="I70" i="1"/>
  <c r="J52" i="1"/>
  <c r="I71" i="1"/>
  <c r="J53" i="1"/>
  <c r="I67" i="1"/>
  <c r="J49" i="1"/>
  <c r="J42" i="1"/>
  <c r="I60" i="1"/>
  <c r="I68" i="1"/>
  <c r="J50" i="1"/>
  <c r="N10" i="1"/>
  <c r="J47" i="1"/>
  <c r="I65" i="1"/>
  <c r="M44" i="1"/>
  <c r="N44" i="1"/>
  <c r="J46" i="1"/>
  <c r="I64" i="1"/>
  <c r="J43" i="1"/>
  <c r="I61" i="1"/>
  <c r="M48" i="1"/>
  <c r="N48" i="1"/>
  <c r="N12" i="1"/>
  <c r="O12" i="1" s="1"/>
  <c r="O13" i="1"/>
  <c r="P9" i="1"/>
  <c r="O22" i="1"/>
  <c r="O21" i="1"/>
  <c r="N17" i="1"/>
  <c r="N18" i="1"/>
  <c r="C7" i="1"/>
  <c r="C6" i="1"/>
  <c r="N46" i="1" l="1"/>
  <c r="M46" i="1"/>
  <c r="M53" i="1"/>
  <c r="N53" i="1"/>
  <c r="M42" i="1"/>
  <c r="N42" i="1"/>
  <c r="N51" i="1"/>
  <c r="M51" i="1"/>
  <c r="N43" i="1"/>
  <c r="M43" i="1"/>
  <c r="N50" i="1"/>
  <c r="M50" i="1"/>
  <c r="M49" i="1"/>
  <c r="N49" i="1"/>
  <c r="M52" i="1"/>
  <c r="N52" i="1"/>
  <c r="M45" i="1"/>
  <c r="N45" i="1"/>
  <c r="N47" i="1"/>
  <c r="M47" i="1"/>
  <c r="M55" i="1"/>
  <c r="N54" i="1" l="1"/>
  <c r="N57" i="1"/>
  <c r="N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<sst xmlns="http://schemas.openxmlformats.org/spreadsheetml/2006/main" count="19" uniqueCount="15">
  <si>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Tut 4 Q1</t>
  </si>
  <si>
    <t>Assign 1 Q4a</t>
  </si>
  <si>
    <t>Assign 1 Q5b</t>
  </si>
  <si>
    <t>Assign 1 Q5A</t>
  </si>
  <si>
    <t>Assign 1 Q5C</t>
  </si>
  <si>
    <t>Assign 1 Q1</t>
  </si>
  <si>
    <t>Assign 1 Q3</t>
  </si>
  <si>
    <t>Assign 1 Q2</t>
  </si>
  <si>
    <t>x</t>
  </si>
  <si>
    <t>p</t>
  </si>
  <si>
    <t>x*p</t>
  </si>
  <si>
    <t>x^2*p</t>
  </si>
  <si>
    <t>Mean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</si>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</sst>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"/>
    <numFmt numFmtId="166" formatCode="0.000000"/>
    <numFmt numFmtId="167" formatCode="0.00000%"/>
    <numFmt numFmtId="170" formatCode="0.000"/>
    <numFmt numFmtId="171" formatCode="0.000000%"/>
    <numFmt numFmtId="172" formatCode="0.0000%"/>
  </numFmts>
  <fonts count="4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7"/>
      <color rgb="FF000000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2" fillId="0" borderId="0" xfId="0" applyNumberFormat="1" applyFont="1"/>
    <xf numFmtId="9" fontId="0" fillId="0" borderId="0" xfId="0" applyNumberFormat="1"/>
    <xf numFmtId="167" fontId="0" fillId="0" borderId="0" xfId="0" applyNumberFormat="1"/>
    <xf numFmtId="2" fontId="0" fillId="0" borderId="0" xfId="1" applyNumberFormat="1" applyFont="1"/>
    <xf numFmtId="170" fontId="0" fillId="0" borderId="0" xfId="1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70" fontId="0" fillId="0" borderId="0" xfId="0" applyNumberFormat="1"/>
    <xf numFmtId="165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8496-3F02-4C54-A7A7-9CB5D46E981C}">
  <dimension ref="A1:P76"/>
  <sheetViews>
    <sheetView tabSelected="1" topLeftCell="D40" workbookViewId="0">
      <selection activeCell="T59" sqref="T59"/>
    </sheetView>
  </sheetViews>
  <sheetFormatPr defaultRowHeight="15" x14ac:dyDescent="0.25"/>
  <cols>
    <col min="1" max="1" width="12.140625" bestFit="1" customWidth="1"/>
    <col min="2" max="2" width="15.5703125" bestFit="1" customWidth="1"/>
    <col min="6" max="6" width="9.140625" customWidth="1"/>
    <col min="7" max="8" width="10.28515625" bestFit="1" customWidth="1"/>
    <col min="9" max="9" width="15.28515625" bestFit="1" customWidth="1"/>
    <col min="10" max="10" width="12.140625" bestFit="1" customWidth="1"/>
    <col min="12" max="12" width="11" bestFit="1" customWidth="1"/>
    <col min="13" max="13" width="12.7109375" bestFit="1" customWidth="1"/>
    <col min="14" max="14" width="16.42578125" bestFit="1" customWidth="1"/>
    <col min="15" max="15" width="9.5703125" bestFit="1" customWidth="1"/>
  </cols>
  <sheetData>
    <row r="1" spans="1:16" x14ac:dyDescent="0.25">
      <c r="A1" t="s">
        <v>1</v>
      </c>
      <c r="B1">
        <v>1</v>
      </c>
      <c r="C1">
        <v>-0.2</v>
      </c>
      <c r="D1">
        <v>0.9</v>
      </c>
      <c r="F1" s="3" cm="1">
        <f t="array" ref="F1:H3">MINVERSE(B1:D3)</f>
        <v>1.8790849673202614</v>
      </c>
      <c r="G1" s="3">
        <v>0.27777777777777779</v>
      </c>
      <c r="H1" s="3">
        <v>-0.91503267973856217</v>
      </c>
      <c r="J1">
        <v>1</v>
      </c>
    </row>
    <row r="2" spans="1:16" x14ac:dyDescent="0.25">
      <c r="B2">
        <v>-0.2</v>
      </c>
      <c r="C2">
        <v>3</v>
      </c>
      <c r="D2">
        <v>0.5</v>
      </c>
      <c r="F2" s="3">
        <v>0.27777777777777779</v>
      </c>
      <c r="G2" s="3">
        <v>0.3888888888888889</v>
      </c>
      <c r="H2" s="3">
        <v>-0.22222222222222224</v>
      </c>
      <c r="J2">
        <v>1</v>
      </c>
    </row>
    <row r="3" spans="1:16" x14ac:dyDescent="0.25">
      <c r="B3">
        <v>0.9</v>
      </c>
      <c r="C3">
        <v>0.5</v>
      </c>
      <c r="D3">
        <v>2</v>
      </c>
      <c r="F3" s="3">
        <v>-0.91503267973856206</v>
      </c>
      <c r="G3" s="3">
        <v>-0.22222222222222224</v>
      </c>
      <c r="H3" s="3">
        <v>0.9673202614379085</v>
      </c>
      <c r="J3">
        <v>1</v>
      </c>
    </row>
    <row r="5" spans="1:16" ht="16.5" x14ac:dyDescent="0.25">
      <c r="B5" s="3" cm="1">
        <f t="array" ref="B5:B7">MMULT(F1:H3, J1:J3)</f>
        <v>1.2418300653594769</v>
      </c>
      <c r="C5" s="4">
        <f>B5/(SUM(B$5:B$7))</f>
        <v>0.81896551724137923</v>
      </c>
    </row>
    <row r="6" spans="1:16" ht="16.5" x14ac:dyDescent="0.25">
      <c r="B6" s="3">
        <v>0.44444444444444453</v>
      </c>
      <c r="C6" s="4">
        <f t="shared" ref="C6:C7" si="0">B6/(SUM(B$5:B$7))</f>
        <v>0.29310344827586216</v>
      </c>
    </row>
    <row r="7" spans="1:16" ht="16.5" x14ac:dyDescent="0.25">
      <c r="B7" s="3">
        <v>-0.16993464052287577</v>
      </c>
      <c r="C7" s="4">
        <f t="shared" si="0"/>
        <v>-0.11206896551724135</v>
      </c>
    </row>
    <row r="8" spans="1:16" ht="16.5" x14ac:dyDescent="0.25">
      <c r="B8" s="3"/>
      <c r="C8" s="4"/>
    </row>
    <row r="9" spans="1:16" ht="16.5" x14ac:dyDescent="0.25">
      <c r="A9" t="s">
        <v>1</v>
      </c>
      <c r="B9" s="3">
        <v>1</v>
      </c>
      <c r="C9" s="4">
        <v>-0.2</v>
      </c>
      <c r="E9" cm="1">
        <f t="array" ref="E9:F10">MINVERSE(B9:C10)</f>
        <v>1.0135135135135136</v>
      </c>
      <c r="F9">
        <v>6.7567567567567571E-2</v>
      </c>
      <c r="H9">
        <v>1</v>
      </c>
      <c r="J9" cm="1">
        <f t="array" ref="J9:J10">MMULT(E9:F10, H9:H10)</f>
        <v>1.0810810810810811</v>
      </c>
      <c r="L9" s="1">
        <f>J9/(SUM($J$9:$J$10))</f>
        <v>0.7272727272727274</v>
      </c>
      <c r="N9" s="3">
        <f>L9-0.2*L10</f>
        <v>0.67272727272727284</v>
      </c>
      <c r="P9">
        <f>0.9*L9+0.5*L10-N9</f>
        <v>0.11818181818181817</v>
      </c>
    </row>
    <row r="10" spans="1:16" ht="16.5" x14ac:dyDescent="0.25">
      <c r="B10" s="3">
        <v>-0.2</v>
      </c>
      <c r="C10" s="4">
        <v>3</v>
      </c>
      <c r="E10">
        <v>6.7567567567567571E-2</v>
      </c>
      <c r="F10">
        <v>0.33783783783783783</v>
      </c>
      <c r="H10">
        <v>1</v>
      </c>
      <c r="J10">
        <v>0.40540540540540537</v>
      </c>
      <c r="L10" s="1">
        <f>J10/(SUM($J$9:$J$10))</f>
        <v>0.27272727272727271</v>
      </c>
      <c r="N10" s="3">
        <f>-0.2*L9+3*L10</f>
        <v>0.67272727272727262</v>
      </c>
    </row>
    <row r="11" spans="1:16" ht="16.5" x14ac:dyDescent="0.25">
      <c r="B11" s="3"/>
      <c r="C11" s="4"/>
    </row>
    <row r="12" spans="1:16" ht="16.5" x14ac:dyDescent="0.25">
      <c r="A12" t="s">
        <v>2</v>
      </c>
      <c r="B12" s="3">
        <v>1</v>
      </c>
      <c r="C12" s="4">
        <v>0.2</v>
      </c>
      <c r="D12">
        <v>0</v>
      </c>
      <c r="F12" cm="1">
        <f t="array" ref="F12:H14">MINVERSE(B12:D14)</f>
        <v>1.0416666666666667</v>
      </c>
      <c r="G12">
        <v>-0.20833333333333337</v>
      </c>
      <c r="H12">
        <v>0</v>
      </c>
      <c r="J12">
        <v>12</v>
      </c>
      <c r="K12">
        <v>3.5</v>
      </c>
      <c r="L12">
        <f>J12-K12</f>
        <v>8.5</v>
      </c>
      <c r="N12" s="3" cm="1">
        <f t="array" ref="N12:N14">MMULT(_xlfn.ANCHORARRAY(F12), L12:L14)</f>
        <v>5</v>
      </c>
      <c r="O12" s="3">
        <f>N12/($N$12+$N$13)</f>
        <v>0.22222222222222218</v>
      </c>
    </row>
    <row r="13" spans="1:16" ht="16.5" x14ac:dyDescent="0.25">
      <c r="B13" s="3">
        <v>0.2</v>
      </c>
      <c r="C13" s="4">
        <v>1</v>
      </c>
      <c r="D13">
        <v>0</v>
      </c>
      <c r="F13">
        <v>-0.20833333333333334</v>
      </c>
      <c r="G13">
        <v>1.0416666666666667</v>
      </c>
      <c r="H13">
        <v>0</v>
      </c>
      <c r="J13">
        <v>22</v>
      </c>
      <c r="K13">
        <v>3.5</v>
      </c>
      <c r="L13">
        <f t="shared" ref="L13:L14" si="1">J13-K13</f>
        <v>18.5</v>
      </c>
      <c r="N13" s="3">
        <v>17.500000000000004</v>
      </c>
      <c r="O13" s="3">
        <f>N13/($N$12+$N$13)</f>
        <v>0.77777777777777779</v>
      </c>
    </row>
    <row r="14" spans="1:16" ht="16.5" x14ac:dyDescent="0.25">
      <c r="B14" s="3">
        <v>0.4</v>
      </c>
      <c r="C14" s="4">
        <v>0.5</v>
      </c>
      <c r="D14">
        <v>-1</v>
      </c>
      <c r="F14">
        <v>0.3125</v>
      </c>
      <c r="G14">
        <v>0.4375</v>
      </c>
      <c r="H14">
        <v>-1</v>
      </c>
      <c r="J14">
        <v>6</v>
      </c>
      <c r="K14">
        <v>3.5</v>
      </c>
      <c r="L14">
        <f t="shared" si="1"/>
        <v>2.5</v>
      </c>
      <c r="N14" s="3">
        <v>8.25</v>
      </c>
    </row>
    <row r="16" spans="1:16" ht="16.5" x14ac:dyDescent="0.25">
      <c r="A16" t="s">
        <v>0</v>
      </c>
      <c r="B16">
        <v>16</v>
      </c>
      <c r="C16">
        <v>36</v>
      </c>
      <c r="D16">
        <v>16</v>
      </c>
      <c r="F16" cm="1">
        <f t="array" ref="F16:H18">MINVERSE(B16:D18)</f>
        <v>0.10307017543859649</v>
      </c>
      <c r="G16">
        <v>-1.3157894736842099E-2</v>
      </c>
      <c r="H16">
        <v>-2.0833333333333332E-2</v>
      </c>
      <c r="J16">
        <v>10</v>
      </c>
      <c r="K16">
        <f>J16-$J$19</f>
        <v>6</v>
      </c>
      <c r="M16" cm="1">
        <f t="array" ref="M16:M18">MMULT(F16:H18, K16:K18)</f>
        <v>0.35307017543859659</v>
      </c>
      <c r="N16" s="1">
        <f>M16/(SUM(M$16:M$18))</f>
        <v>1.115473441108545</v>
      </c>
    </row>
    <row r="17" spans="1:16" ht="16.5" x14ac:dyDescent="0.25">
      <c r="B17">
        <v>24</v>
      </c>
      <c r="C17">
        <v>225</v>
      </c>
      <c r="D17">
        <v>24</v>
      </c>
      <c r="F17">
        <v>-8.771929824561403E-3</v>
      </c>
      <c r="G17">
        <v>5.8479532163742687E-3</v>
      </c>
      <c r="H17">
        <v>0</v>
      </c>
      <c r="J17">
        <v>21</v>
      </c>
      <c r="K17">
        <f t="shared" ref="K17:K18" si="2">J17-$J$19</f>
        <v>17</v>
      </c>
      <c r="M17">
        <v>4.6783625730994149E-2</v>
      </c>
      <c r="N17" s="1">
        <f t="shared" ref="N17:N18" si="3">M17/(SUM(M$16:M$18))</f>
        <v>0.14780600461893759</v>
      </c>
    </row>
    <row r="18" spans="1:16" ht="16.5" x14ac:dyDescent="0.25">
      <c r="B18">
        <v>16</v>
      </c>
      <c r="C18">
        <v>36</v>
      </c>
      <c r="D18">
        <v>64</v>
      </c>
      <c r="F18">
        <v>-2.0833333333333332E-2</v>
      </c>
      <c r="G18">
        <v>0</v>
      </c>
      <c r="H18">
        <v>2.0833333333333332E-2</v>
      </c>
      <c r="J18">
        <v>6</v>
      </c>
      <c r="K18">
        <f t="shared" si="2"/>
        <v>2</v>
      </c>
      <c r="M18">
        <v>-8.3333333333333343E-2</v>
      </c>
      <c r="N18" s="1">
        <f t="shared" si="3"/>
        <v>-0.26327944572748263</v>
      </c>
    </row>
    <row r="19" spans="1:16" x14ac:dyDescent="0.25">
      <c r="J19">
        <v>4</v>
      </c>
    </row>
    <row r="20" spans="1:16" x14ac:dyDescent="0.25">
      <c r="A20" t="s">
        <v>3</v>
      </c>
      <c r="B20">
        <v>1</v>
      </c>
      <c r="C20">
        <v>0.2</v>
      </c>
      <c r="D20">
        <v>0.4</v>
      </c>
      <c r="F20" s="3" cm="1">
        <f t="array" ref="F20:H22">MINVERSE(B20:D22)</f>
        <v>1.1904761904761905</v>
      </c>
      <c r="G20" s="3">
        <v>-5.5511151231257827E-17</v>
      </c>
      <c r="H20" s="3">
        <v>-0.47619047619047628</v>
      </c>
      <c r="J20">
        <v>12</v>
      </c>
      <c r="K20">
        <v>3.5</v>
      </c>
      <c r="L20">
        <f>J20-K20</f>
        <v>8.5</v>
      </c>
      <c r="N20" cm="1">
        <f t="array" ref="N20:N22">MMULT(F20:H22, L20:L22)</f>
        <v>8.928571428571427</v>
      </c>
      <c r="O20" s="2">
        <f>N20/(SUM($N$20:$N$22))</f>
        <v>0.46125461254612538</v>
      </c>
    </row>
    <row r="21" spans="1:16" x14ac:dyDescent="0.25">
      <c r="B21">
        <v>0.2</v>
      </c>
      <c r="C21">
        <v>1</v>
      </c>
      <c r="D21">
        <v>0.5</v>
      </c>
      <c r="F21" s="3">
        <v>-2.8912057932946787E-17</v>
      </c>
      <c r="G21" s="3">
        <v>1.3333333333333335</v>
      </c>
      <c r="H21" s="3">
        <v>-0.66666666666666663</v>
      </c>
      <c r="J21">
        <v>22</v>
      </c>
      <c r="K21">
        <v>3.5</v>
      </c>
      <c r="L21">
        <f t="shared" ref="L21:L22" si="4">J21-K21</f>
        <v>18.5</v>
      </c>
      <c r="N21">
        <v>23</v>
      </c>
      <c r="O21" s="2">
        <f t="shared" ref="O21:O22" si="5">N21/(SUM($N$20:$N$22))</f>
        <v>1.1881918819188191</v>
      </c>
    </row>
    <row r="22" spans="1:16" x14ac:dyDescent="0.25">
      <c r="B22">
        <v>0.4</v>
      </c>
      <c r="C22">
        <v>0.5</v>
      </c>
      <c r="D22">
        <v>1</v>
      </c>
      <c r="F22" s="3">
        <v>-0.47619047619047616</v>
      </c>
      <c r="G22" s="3">
        <v>-0.66666666666666663</v>
      </c>
      <c r="H22" s="3">
        <v>1.5238095238095237</v>
      </c>
      <c r="J22">
        <v>6</v>
      </c>
      <c r="K22">
        <v>3.5</v>
      </c>
      <c r="L22">
        <f t="shared" si="4"/>
        <v>2.5</v>
      </c>
      <c r="N22">
        <v>-12.571428571428569</v>
      </c>
      <c r="O22" s="2">
        <f t="shared" si="5"/>
        <v>-0.64944649446494451</v>
      </c>
    </row>
    <row r="24" spans="1:16" x14ac:dyDescent="0.25">
      <c r="A24" t="s">
        <v>4</v>
      </c>
      <c r="B24">
        <v>0.22220000000000001</v>
      </c>
      <c r="C24">
        <v>0.77780000000000005</v>
      </c>
      <c r="D24">
        <v>0</v>
      </c>
      <c r="F24">
        <v>12</v>
      </c>
      <c r="H24" cm="1">
        <f t="array" ref="H24">MMULT(B24:D24, F24:F26)</f>
        <v>19.778000000000002</v>
      </c>
    </row>
    <row r="25" spans="1:16" x14ac:dyDescent="0.25">
      <c r="F25">
        <v>22</v>
      </c>
    </row>
    <row r="26" spans="1:16" x14ac:dyDescent="0.25">
      <c r="F26">
        <v>6</v>
      </c>
    </row>
    <row r="27" spans="1:16" x14ac:dyDescent="0.25">
      <c r="B27">
        <v>0.22220000000000001</v>
      </c>
      <c r="C27">
        <v>0.77780000000000005</v>
      </c>
      <c r="D27">
        <v>0</v>
      </c>
      <c r="F27">
        <v>1</v>
      </c>
      <c r="G27">
        <v>0.2</v>
      </c>
      <c r="H27">
        <v>0.4</v>
      </c>
      <c r="J27" cm="1">
        <f t="array" ref="J27:L27">MMULT(B27:D27,F27:H29)</f>
        <v>0.37776000000000004</v>
      </c>
      <c r="K27">
        <v>0.82224000000000008</v>
      </c>
      <c r="L27">
        <v>0.47778000000000004</v>
      </c>
      <c r="N27">
        <v>0.22220000000000001</v>
      </c>
      <c r="P27" cm="1">
        <f t="array" ref="P27">MMULT(_xlfn.ANCHORARRAY(J27),N27:N29)</f>
        <v>0.72347654400000017</v>
      </c>
    </row>
    <row r="28" spans="1:16" x14ac:dyDescent="0.25">
      <c r="F28">
        <v>0.2</v>
      </c>
      <c r="G28">
        <v>1</v>
      </c>
      <c r="H28">
        <v>0.5</v>
      </c>
      <c r="N28">
        <v>0.77780000000000005</v>
      </c>
    </row>
    <row r="29" spans="1:16" x14ac:dyDescent="0.25">
      <c r="F29">
        <v>0.4</v>
      </c>
      <c r="G29">
        <v>0.5</v>
      </c>
      <c r="H29">
        <v>1</v>
      </c>
      <c r="N29">
        <v>0</v>
      </c>
    </row>
    <row r="31" spans="1:16" x14ac:dyDescent="0.25">
      <c r="A31" t="s">
        <v>5</v>
      </c>
      <c r="B31">
        <v>100</v>
      </c>
      <c r="C31">
        <v>48</v>
      </c>
      <c r="D31">
        <v>3</v>
      </c>
      <c r="F31">
        <v>0.1</v>
      </c>
      <c r="G31">
        <v>0.4</v>
      </c>
      <c r="H31">
        <v>0.5</v>
      </c>
      <c r="J31">
        <v>0.1</v>
      </c>
      <c r="L31" cm="1">
        <f t="array" ref="L31">MMULT(MMULT(F31:H31,B31:D33),J31:J33)</f>
        <v>52.190000000000005</v>
      </c>
      <c r="M31">
        <f>SQRT(L31)</f>
        <v>7.2242646684628049</v>
      </c>
      <c r="O31">
        <f>L39/(M31*M35)</f>
        <v>0.98254248860675675</v>
      </c>
    </row>
    <row r="32" spans="1:16" x14ac:dyDescent="0.25">
      <c r="B32">
        <v>48</v>
      </c>
      <c r="C32">
        <v>256</v>
      </c>
      <c r="D32">
        <v>9.6</v>
      </c>
      <c r="J32">
        <v>0.4</v>
      </c>
    </row>
    <row r="33" spans="1:14" x14ac:dyDescent="0.25">
      <c r="B33">
        <v>3</v>
      </c>
      <c r="C33">
        <v>9.6</v>
      </c>
      <c r="D33">
        <v>9</v>
      </c>
      <c r="J33">
        <v>0.5</v>
      </c>
    </row>
    <row r="35" spans="1:14" x14ac:dyDescent="0.25">
      <c r="F35">
        <v>0.2</v>
      </c>
      <c r="G35">
        <v>0.3</v>
      </c>
      <c r="H35">
        <v>0.5</v>
      </c>
      <c r="J35">
        <v>0.2</v>
      </c>
      <c r="L35" cm="1">
        <f t="array" ref="L35">MMULT(MMULT(F35:H35,B31:D33),J35:J37)</f>
        <v>38.53</v>
      </c>
      <c r="M35">
        <f>SQRT(L35)</f>
        <v>6.2072538211353985</v>
      </c>
    </row>
    <row r="36" spans="1:14" x14ac:dyDescent="0.25">
      <c r="J36">
        <v>0.3</v>
      </c>
    </row>
    <row r="37" spans="1:14" x14ac:dyDescent="0.25">
      <c r="J37">
        <v>0.5</v>
      </c>
    </row>
    <row r="39" spans="1:14" x14ac:dyDescent="0.25">
      <c r="L39" cm="1">
        <f t="array" ref="L39">MMULT(MMULT(F31:H31,B31:D33),J35:J37)</f>
        <v>44.06</v>
      </c>
    </row>
    <row r="40" spans="1:14" ht="21.75" x14ac:dyDescent="0.3">
      <c r="A40" t="s">
        <v>6</v>
      </c>
      <c r="B40" s="5">
        <f>_xlfn.NORM.S.DIST(0.143151186, TRUE)</f>
        <v>0.55691460970196416</v>
      </c>
    </row>
    <row r="41" spans="1:14" x14ac:dyDescent="0.25">
      <c r="J41" t="s">
        <v>8</v>
      </c>
      <c r="K41" t="s">
        <v>9</v>
      </c>
      <c r="M41" t="s">
        <v>10</v>
      </c>
      <c r="N41" t="s">
        <v>11</v>
      </c>
    </row>
    <row r="42" spans="1:14" x14ac:dyDescent="0.25">
      <c r="A42" t="s">
        <v>7</v>
      </c>
      <c r="B42" s="6">
        <f>1+B46</f>
        <v>1.04</v>
      </c>
      <c r="C42">
        <v>0.3</v>
      </c>
      <c r="D42" s="6">
        <f>1+D46</f>
        <v>1.05</v>
      </c>
      <c r="E42">
        <v>0.6</v>
      </c>
      <c r="F42" s="6">
        <f>1+F46</f>
        <v>1.04</v>
      </c>
      <c r="G42">
        <v>0.4</v>
      </c>
      <c r="H42" s="12">
        <v>10000</v>
      </c>
      <c r="I42" s="7">
        <f>B42*D42*F42</f>
        <v>1.13568</v>
      </c>
      <c r="J42" s="12">
        <f>I42*$H$42</f>
        <v>11356.800000000001</v>
      </c>
      <c r="K42" s="9">
        <f>C42*E42*G42</f>
        <v>7.1999999999999995E-2</v>
      </c>
      <c r="M42">
        <f>J42*K42</f>
        <v>817.68960000000004</v>
      </c>
      <c r="N42">
        <f>J42^2*K42</f>
        <v>9286337.249280002</v>
      </c>
    </row>
    <row r="43" spans="1:14" x14ac:dyDescent="0.25">
      <c r="B43" s="6">
        <f t="shared" ref="B43:B44" si="6">1+B47</f>
        <v>1.05</v>
      </c>
      <c r="C43">
        <v>0.4</v>
      </c>
      <c r="D43" s="6">
        <f>1+D47</f>
        <v>1.07</v>
      </c>
      <c r="E43">
        <v>0.4</v>
      </c>
      <c r="F43" s="6">
        <f>1+F47</f>
        <v>1.07</v>
      </c>
      <c r="G43">
        <v>0.6</v>
      </c>
      <c r="I43" s="7">
        <f>B42*D42*F43</f>
        <v>1.1684400000000001</v>
      </c>
      <c r="J43" s="12">
        <f>I43*$H$42</f>
        <v>11684.400000000001</v>
      </c>
      <c r="K43" s="13">
        <f>C42*E42*G43</f>
        <v>0.108</v>
      </c>
      <c r="M43">
        <f>J43*K43</f>
        <v>1261.9152000000001</v>
      </c>
      <c r="N43">
        <f t="shared" ref="N43:N53" si="7">J43^2*K43</f>
        <v>14744721.962880004</v>
      </c>
    </row>
    <row r="44" spans="1:14" x14ac:dyDescent="0.25">
      <c r="B44" s="6">
        <f t="shared" si="6"/>
        <v>1.06</v>
      </c>
      <c r="C44">
        <v>0.3</v>
      </c>
      <c r="I44" s="10">
        <f>B42*D43*F42</f>
        <v>1.1573120000000001</v>
      </c>
      <c r="J44" s="12">
        <f>I44*$H$42</f>
        <v>11573.12</v>
      </c>
      <c r="K44" s="13">
        <f>C42*E43*G42</f>
        <v>4.8000000000000001E-2</v>
      </c>
      <c r="M44">
        <f t="shared" ref="M44:M53" si="8">J44*K44</f>
        <v>555.50976000000003</v>
      </c>
      <c r="N44">
        <f t="shared" si="7"/>
        <v>6428981.1136512011</v>
      </c>
    </row>
    <row r="45" spans="1:14" x14ac:dyDescent="0.25">
      <c r="I45" s="10">
        <f>B42*D43*F43</f>
        <v>1.190696</v>
      </c>
      <c r="J45" s="12">
        <f>I45*$H$42</f>
        <v>11906.96</v>
      </c>
      <c r="K45" s="13">
        <f>C42*E43*G43</f>
        <v>7.1999999999999995E-2</v>
      </c>
      <c r="M45">
        <f t="shared" si="8"/>
        <v>857.30111999999986</v>
      </c>
      <c r="N45">
        <f t="shared" si="7"/>
        <v>10207850.143795196</v>
      </c>
    </row>
    <row r="46" spans="1:14" x14ac:dyDescent="0.25">
      <c r="B46" s="6">
        <v>0.04</v>
      </c>
      <c r="C46">
        <v>0.3</v>
      </c>
      <c r="D46" s="6">
        <v>0.05</v>
      </c>
      <c r="E46">
        <v>0.6</v>
      </c>
      <c r="F46" s="6">
        <v>0.04</v>
      </c>
      <c r="G46">
        <v>0.4</v>
      </c>
      <c r="I46" s="11">
        <f>B43*D42*F42</f>
        <v>1.1466000000000001</v>
      </c>
      <c r="J46" s="12">
        <f>I46*$H$42</f>
        <v>11466</v>
      </c>
      <c r="K46" s="13">
        <f>C43*E42*G42</f>
        <v>9.6000000000000002E-2</v>
      </c>
      <c r="M46">
        <f t="shared" si="8"/>
        <v>1100.7360000000001</v>
      </c>
      <c r="N46">
        <f t="shared" si="7"/>
        <v>12621038.976</v>
      </c>
    </row>
    <row r="47" spans="1:14" x14ac:dyDescent="0.25">
      <c r="B47" s="6">
        <v>0.05</v>
      </c>
      <c r="C47">
        <v>0.4</v>
      </c>
      <c r="D47" s="6">
        <v>7.0000000000000007E-2</v>
      </c>
      <c r="E47">
        <v>0.4</v>
      </c>
      <c r="F47" s="6">
        <v>7.0000000000000007E-2</v>
      </c>
      <c r="G47">
        <v>0.6</v>
      </c>
      <c r="I47" s="10">
        <f>B43*D42*F43</f>
        <v>1.179675</v>
      </c>
      <c r="J47" s="12">
        <f>I47*$H$42</f>
        <v>11796.75</v>
      </c>
      <c r="K47" s="13">
        <f>C43*E42*G43</f>
        <v>0.14399999999999999</v>
      </c>
      <c r="M47">
        <f t="shared" si="8"/>
        <v>1698.732</v>
      </c>
      <c r="N47">
        <f t="shared" si="7"/>
        <v>20039516.720999997</v>
      </c>
    </row>
    <row r="48" spans="1:14" x14ac:dyDescent="0.25">
      <c r="B48" s="6">
        <v>0.06</v>
      </c>
      <c r="C48">
        <v>0.3</v>
      </c>
      <c r="I48" s="7">
        <f>B43*D43*F42</f>
        <v>1.1684400000000001</v>
      </c>
      <c r="J48" s="12">
        <f>I48*$H$42</f>
        <v>11684.400000000001</v>
      </c>
      <c r="K48" s="13">
        <f>C43*E43*G42</f>
        <v>6.4000000000000015E-2</v>
      </c>
      <c r="M48">
        <f t="shared" si="8"/>
        <v>747.80160000000024</v>
      </c>
      <c r="N48">
        <f t="shared" si="7"/>
        <v>8737613.0150400046</v>
      </c>
    </row>
    <row r="49" spans="9:14" x14ac:dyDescent="0.25">
      <c r="I49" s="10">
        <f>B43*D43*F43</f>
        <v>1.2021450000000002</v>
      </c>
      <c r="J49" s="12">
        <f>I49*$H$42</f>
        <v>12021.450000000003</v>
      </c>
      <c r="K49" s="13">
        <f>C43*E43*G43</f>
        <v>9.6000000000000016E-2</v>
      </c>
      <c r="M49">
        <f t="shared" si="8"/>
        <v>1154.0592000000004</v>
      </c>
      <c r="N49">
        <f t="shared" si="7"/>
        <v>13873464.969840007</v>
      </c>
    </row>
    <row r="50" spans="9:14" x14ac:dyDescent="0.25">
      <c r="I50" s="7">
        <f>B44*D42*F42</f>
        <v>1.1575200000000003</v>
      </c>
      <c r="J50" s="12">
        <f>I50*$H$42</f>
        <v>11575.200000000003</v>
      </c>
      <c r="K50" s="13">
        <f>C44*E42*G42</f>
        <v>7.1999999999999995E-2</v>
      </c>
      <c r="M50">
        <f t="shared" si="8"/>
        <v>833.41440000000011</v>
      </c>
      <c r="N50">
        <f t="shared" si="7"/>
        <v>9646938.3628800046</v>
      </c>
    </row>
    <row r="51" spans="9:14" x14ac:dyDescent="0.25">
      <c r="I51" s="7">
        <f>B44*D42*F43</f>
        <v>1.1909100000000004</v>
      </c>
      <c r="J51" s="12">
        <f>I51*$H$42</f>
        <v>11909.100000000004</v>
      </c>
      <c r="K51" s="13">
        <f>C44*E42*G43</f>
        <v>0.108</v>
      </c>
      <c r="M51">
        <f t="shared" si="8"/>
        <v>1286.1828000000005</v>
      </c>
      <c r="N51">
        <f t="shared" si="7"/>
        <v>15317279.58348001</v>
      </c>
    </row>
    <row r="52" spans="9:14" x14ac:dyDescent="0.25">
      <c r="I52" s="10">
        <f>B44*D43*F42</f>
        <v>1.1795680000000002</v>
      </c>
      <c r="J52" s="12">
        <f>I52*$H$42</f>
        <v>11795.680000000002</v>
      </c>
      <c r="K52" s="13">
        <f>C44*E43*G42</f>
        <v>4.8000000000000001E-2</v>
      </c>
      <c r="M52">
        <f t="shared" si="8"/>
        <v>566.1926400000001</v>
      </c>
      <c r="N52">
        <f t="shared" si="7"/>
        <v>6678627.1997952024</v>
      </c>
    </row>
    <row r="53" spans="9:14" x14ac:dyDescent="0.25">
      <c r="I53" s="10">
        <f>B44*D43*F43</f>
        <v>1.2135940000000003</v>
      </c>
      <c r="J53" s="12">
        <f>I53*$H$42</f>
        <v>12135.940000000002</v>
      </c>
      <c r="K53" s="13">
        <f>C44*E43*G43</f>
        <v>7.1999999999999995E-2</v>
      </c>
      <c r="M53">
        <f t="shared" si="8"/>
        <v>873.78768000000014</v>
      </c>
      <c r="N53">
        <f t="shared" si="7"/>
        <v>10604234.857219204</v>
      </c>
    </row>
    <row r="54" spans="9:14" x14ac:dyDescent="0.25">
      <c r="K54">
        <f>SUM(K42:K53)</f>
        <v>1</v>
      </c>
      <c r="N54">
        <f>SUM(N42:N53)</f>
        <v>138186604.15486085</v>
      </c>
    </row>
    <row r="55" spans="9:14" x14ac:dyDescent="0.25">
      <c r="L55" t="s">
        <v>12</v>
      </c>
      <c r="M55" s="8">
        <f>SUM(M42:M53)</f>
        <v>11753.321999999998</v>
      </c>
    </row>
    <row r="57" spans="9:14" x14ac:dyDescent="0.25">
      <c r="M57" t="s">
        <v>13</v>
      </c>
      <c r="N57">
        <f>N54-M55^2</f>
        <v>46026.119176894426</v>
      </c>
    </row>
    <row r="58" spans="9:14" x14ac:dyDescent="0.25">
      <c r="M58" t="s">
        <v>14</v>
      </c>
      <c r="N58">
        <f>SQRT(N57)</f>
        <v>214.53698789927677</v>
      </c>
    </row>
    <row r="60" spans="9:14" x14ac:dyDescent="0.25">
      <c r="I60" s="15">
        <f>1/I42</f>
        <v>0.88052972668357277</v>
      </c>
      <c r="J60" s="12">
        <f>I60</f>
        <v>0.88052972668357277</v>
      </c>
      <c r="K60" s="9"/>
      <c r="M60">
        <f>J60*K42</f>
        <v>6.3398140321217239E-2</v>
      </c>
      <c r="N60">
        <f>J60^2*K42</f>
        <v>5.5823947169288207E-2</v>
      </c>
    </row>
    <row r="61" spans="9:14" x14ac:dyDescent="0.25">
      <c r="I61" s="15">
        <f>1/I43</f>
        <v>0.85584197733730438</v>
      </c>
      <c r="J61" s="12">
        <f t="shared" ref="J61:J71" si="9">I61</f>
        <v>0.85584197733730438</v>
      </c>
      <c r="M61">
        <f t="shared" ref="M61:M71" si="10">J61*K43</f>
        <v>9.2430933552428873E-2</v>
      </c>
      <c r="N61">
        <f t="shared" ref="N61:N71" si="11">J61^2*K43</f>
        <v>7.9106272938643724E-2</v>
      </c>
    </row>
    <row r="62" spans="9:14" x14ac:dyDescent="0.25">
      <c r="I62" s="15">
        <f>1/I44</f>
        <v>0.86407122711939377</v>
      </c>
      <c r="J62" s="12">
        <f t="shared" si="9"/>
        <v>0.86407122711939377</v>
      </c>
      <c r="M62">
        <f t="shared" si="10"/>
        <v>4.1475418901730905E-2</v>
      </c>
      <c r="N62">
        <f t="shared" si="11"/>
        <v>3.5837716105709516E-2</v>
      </c>
    </row>
    <row r="63" spans="9:14" x14ac:dyDescent="0.25">
      <c r="I63" s="15">
        <f>1/I45</f>
        <v>0.83984493103193425</v>
      </c>
      <c r="J63" s="12">
        <f t="shared" si="9"/>
        <v>0.83984493103193425</v>
      </c>
      <c r="M63">
        <f t="shared" si="10"/>
        <v>6.0468835034299263E-2</v>
      </c>
      <c r="N63">
        <f t="shared" si="11"/>
        <v>5.0784444588962474E-2</v>
      </c>
    </row>
    <row r="64" spans="9:14" x14ac:dyDescent="0.25">
      <c r="I64" s="15">
        <f>1/I46</f>
        <v>0.87214372928658634</v>
      </c>
      <c r="J64" s="12">
        <f t="shared" si="9"/>
        <v>0.87214372928658634</v>
      </c>
      <c r="M64">
        <f t="shared" si="10"/>
        <v>8.3725798011512295E-2</v>
      </c>
      <c r="N64">
        <f t="shared" si="11"/>
        <v>7.3020929715255783E-2</v>
      </c>
    </row>
    <row r="65" spans="9:14" x14ac:dyDescent="0.25">
      <c r="I65" s="15">
        <f>1/I47</f>
        <v>0.84769110136266346</v>
      </c>
      <c r="J65" s="12">
        <f t="shared" si="9"/>
        <v>0.84769110136266346</v>
      </c>
      <c r="M65">
        <f t="shared" si="10"/>
        <v>0.12206751859622353</v>
      </c>
      <c r="N65">
        <f t="shared" si="11"/>
        <v>0.10347554927944012</v>
      </c>
    </row>
    <row r="66" spans="9:14" x14ac:dyDescent="0.25">
      <c r="I66" s="15">
        <f>1/I48</f>
        <v>0.85584197733730438</v>
      </c>
      <c r="J66" s="12">
        <f t="shared" si="9"/>
        <v>0.85584197733730438</v>
      </c>
      <c r="M66">
        <f t="shared" si="10"/>
        <v>5.4773886549587494E-2</v>
      </c>
      <c r="N66">
        <f t="shared" si="11"/>
        <v>4.6877791371048146E-2</v>
      </c>
    </row>
    <row r="67" spans="9:14" x14ac:dyDescent="0.25">
      <c r="I67" s="15">
        <f>1/I49</f>
        <v>0.83184640787924902</v>
      </c>
      <c r="J67" s="12">
        <f t="shared" si="9"/>
        <v>0.83184640787924902</v>
      </c>
      <c r="M67">
        <f t="shared" si="10"/>
        <v>7.9857255156407916E-2</v>
      </c>
      <c r="N67">
        <f t="shared" si="11"/>
        <v>6.6428970844954568E-2</v>
      </c>
    </row>
    <row r="68" spans="9:14" x14ac:dyDescent="0.25">
      <c r="I68" s="15">
        <f>1/I50</f>
        <v>0.86391595825558065</v>
      </c>
      <c r="J68" s="12">
        <f t="shared" si="9"/>
        <v>0.86391595825558065</v>
      </c>
      <c r="M68">
        <f t="shared" si="10"/>
        <v>6.2201948994401804E-2</v>
      </c>
      <c r="N68">
        <f t="shared" si="11"/>
        <v>5.3737256370863386E-2</v>
      </c>
    </row>
    <row r="69" spans="9:14" x14ac:dyDescent="0.25">
      <c r="I69" s="15">
        <f>1/I51</f>
        <v>0.83969401550075129</v>
      </c>
      <c r="J69" s="12">
        <f t="shared" si="9"/>
        <v>0.83969401550075129</v>
      </c>
      <c r="M69">
        <f t="shared" si="10"/>
        <v>9.0686953674081139E-2</v>
      </c>
      <c r="N69">
        <f t="shared" si="11"/>
        <v>7.6149292284119804E-2</v>
      </c>
    </row>
    <row r="70" spans="9:14" x14ac:dyDescent="0.25">
      <c r="I70" s="15">
        <f>1/I52</f>
        <v>0.84776799641902789</v>
      </c>
      <c r="J70" s="12">
        <f t="shared" si="9"/>
        <v>0.84776799641902789</v>
      </c>
      <c r="M70">
        <f t="shared" si="10"/>
        <v>4.0692863828113338E-2</v>
      </c>
      <c r="N70">
        <f t="shared" si="11"/>
        <v>3.4498107636111976E-2</v>
      </c>
    </row>
    <row r="71" spans="9:14" x14ac:dyDescent="0.25">
      <c r="I71" s="15">
        <f>1/I53</f>
        <v>0.82399880025774663</v>
      </c>
      <c r="J71" s="12">
        <f t="shared" si="9"/>
        <v>0.82399880025774663</v>
      </c>
      <c r="M71">
        <f t="shared" si="10"/>
        <v>5.932791361855775E-2</v>
      </c>
      <c r="N71">
        <f t="shared" si="11"/>
        <v>4.8886129643486813E-2</v>
      </c>
    </row>
    <row r="72" spans="9:14" x14ac:dyDescent="0.25">
      <c r="N72">
        <f>SUM(N60:N71)</f>
        <v>0.72462640794788447</v>
      </c>
    </row>
    <row r="73" spans="9:14" x14ac:dyDescent="0.25">
      <c r="L73" t="s">
        <v>12</v>
      </c>
      <c r="M73" s="14">
        <f>SUM(M60:M71)</f>
        <v>0.85110746623856159</v>
      </c>
    </row>
    <row r="75" spans="9:14" x14ac:dyDescent="0.25">
      <c r="M75" t="s">
        <v>13</v>
      </c>
      <c r="N75">
        <f>N72-M73^2</f>
        <v>2.424888608602016E-4</v>
      </c>
    </row>
    <row r="76" spans="9:14" x14ac:dyDescent="0.25">
      <c r="M76" t="s">
        <v>14</v>
      </c>
      <c r="N76">
        <f>SQRT(N75)</f>
        <v>1.5572053842065971E-2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Tsang</dc:creator>
  <cp:lastModifiedBy>Florence Tsang</cp:lastModifiedBy>
  <dcterms:created xsi:type="dcterms:W3CDTF">2022-09-24T13:43:10Z</dcterms:created>
  <dcterms:modified xsi:type="dcterms:W3CDTF">2022-09-26T16:47:00Z</dcterms:modified>
</cp:coreProperties>
</file>