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N:\°2024\VALENCIENNES\PAIE\5 - Mai\"/>
    </mc:Choice>
  </mc:AlternateContent>
  <xr:revisionPtr revIDLastSave="0" documentId="13_ncr:1_{51AADC94-FFA6-4893-AD7F-B56C4B69BC0C}" xr6:coauthVersionLast="47" xr6:coauthVersionMax="47" xr10:uidLastSave="{00000000-0000-0000-0000-000000000000}"/>
  <bookViews>
    <workbookView xWindow="-28920" yWindow="-120" windowWidth="29040" windowHeight="15840" tabRatio="953" activeTab="1" xr2:uid="{00000000-000D-0000-FFFF-FFFF00000000}"/>
  </bookViews>
  <sheets>
    <sheet name="Précontrole" sheetId="1" r:id="rId1"/>
    <sheet name="Tempo-Banco" sheetId="2" r:id="rId2"/>
    <sheet name="Cotisations" sheetId="3" r:id="rId3"/>
    <sheet name="Réduc Générale" sheetId="4" r:id="rId4"/>
    <sheet name="AF CET TEPA MALADIE" sheetId="5" r:id="rId5"/>
    <sheet name="Versement Mobilité" sheetId="6" r:id="rId6"/>
    <sheet name="PAS" sheetId="7" r:id="rId7"/>
    <sheet name="Verif ATD" sheetId="8" r:id="rId8"/>
    <sheet name="DSN" sheetId="9" r:id="rId9"/>
    <sheet name="Reporting" sheetId="10" r:id="rId10"/>
  </sheets>
  <definedNames>
    <definedName name="CHARGE">'Verif ATD'!#REF!</definedName>
    <definedName name="SALNET">'Verif ATD'!#REF!</definedName>
    <definedName name="Z_AC14A582_788A_40DB_BAC2_A43A3AB168DB_.wvu.Rows" localSheetId="1" hidden="1">'Tempo-Banco'!$11:$27,'Tempo-Banco'!$29:$32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0" l="1"/>
  <c r="B44" i="10"/>
  <c r="A44" i="10"/>
  <c r="B37" i="10"/>
  <c r="B34" i="10"/>
  <c r="B32" i="10"/>
  <c r="B31" i="10"/>
  <c r="B30" i="10"/>
  <c r="B29" i="10"/>
  <c r="B28" i="10"/>
  <c r="B26" i="10"/>
  <c r="B17" i="10"/>
  <c r="B16" i="10"/>
  <c r="B12" i="10"/>
  <c r="B11" i="10"/>
  <c r="B41" i="10" s="1"/>
  <c r="B10" i="10"/>
  <c r="B40" i="10" s="1"/>
  <c r="B9" i="10"/>
  <c r="B8" i="10"/>
  <c r="B39" i="10" s="1"/>
  <c r="B7" i="10"/>
  <c r="B6" i="10"/>
  <c r="D17" i="9"/>
  <c r="C17" i="9"/>
  <c r="C14" i="9"/>
  <c r="D14" i="9" s="1"/>
  <c r="C13" i="9"/>
  <c r="D13" i="9" s="1"/>
  <c r="D10" i="9"/>
  <c r="C10" i="9"/>
  <c r="D9" i="9"/>
  <c r="C9" i="9"/>
  <c r="C8" i="9"/>
  <c r="D8" i="9" s="1"/>
  <c r="I7" i="9"/>
  <c r="D7" i="9"/>
  <c r="C7" i="9"/>
  <c r="C12" i="9" s="1"/>
  <c r="D12" i="9" s="1"/>
  <c r="I6" i="9"/>
  <c r="C6" i="9"/>
  <c r="D6" i="9" s="1"/>
  <c r="I5" i="9"/>
  <c r="D5" i="9"/>
  <c r="C5" i="9"/>
  <c r="I4" i="9"/>
  <c r="C4" i="9"/>
  <c r="D4" i="9" s="1"/>
  <c r="I3" i="9"/>
  <c r="I8" i="9" s="1"/>
  <c r="C11" i="9" s="1"/>
  <c r="D11" i="9" s="1"/>
  <c r="B7" i="8"/>
  <c r="G13" i="7"/>
  <c r="H12" i="7"/>
  <c r="B8" i="7"/>
  <c r="E7" i="7"/>
  <c r="K4" i="7"/>
  <c r="B6" i="6"/>
  <c r="B16" i="5"/>
  <c r="E14" i="5"/>
  <c r="B14" i="5"/>
  <c r="A12" i="5"/>
  <c r="E10" i="5"/>
  <c r="B10" i="5"/>
  <c r="A10" i="5"/>
  <c r="B39" i="4"/>
  <c r="B37" i="4"/>
  <c r="B35" i="4"/>
  <c r="I30" i="4"/>
  <c r="I28" i="4"/>
  <c r="C27" i="4"/>
  <c r="D27" i="4" s="1"/>
  <c r="E27" i="4" s="1"/>
  <c r="F27" i="4" s="1"/>
  <c r="G27" i="4" s="1"/>
  <c r="B31" i="4" s="1"/>
  <c r="I26" i="4"/>
  <c r="B26" i="4"/>
  <c r="C20" i="4"/>
  <c r="B18" i="4"/>
  <c r="B16" i="4"/>
  <c r="Q13" i="4"/>
  <c r="Q11" i="4"/>
  <c r="J11" i="4"/>
  <c r="K11" i="4" s="1"/>
  <c r="D11" i="4"/>
  <c r="Q9" i="4"/>
  <c r="C16" i="9" s="1"/>
  <c r="D16" i="9" s="1"/>
  <c r="I9" i="4"/>
  <c r="I7" i="4"/>
  <c r="B7" i="4"/>
  <c r="Q5" i="4"/>
  <c r="P5" i="4"/>
  <c r="C23" i="3"/>
  <c r="B23" i="3"/>
  <c r="D23" i="3" s="1"/>
  <c r="C22" i="3"/>
  <c r="B22" i="3"/>
  <c r="D22" i="3" s="1"/>
  <c r="C21" i="3"/>
  <c r="B21" i="3"/>
  <c r="D21" i="3" s="1"/>
  <c r="C20" i="3"/>
  <c r="B20" i="3"/>
  <c r="D20" i="3" s="1"/>
  <c r="B16" i="3"/>
  <c r="G13" i="3"/>
  <c r="D9" i="3"/>
  <c r="E9" i="3" s="1"/>
  <c r="I8" i="3" s="1"/>
  <c r="B9" i="3"/>
  <c r="B6" i="3"/>
  <c r="B15" i="3" s="1"/>
  <c r="B17" i="3" s="1"/>
  <c r="B5" i="3"/>
  <c r="D5" i="3" s="1"/>
  <c r="B3" i="3"/>
  <c r="G2" i="3"/>
  <c r="B2" i="3"/>
  <c r="B4" i="3" s="1"/>
  <c r="G74" i="2"/>
  <c r="G70" i="2"/>
  <c r="G69" i="2"/>
  <c r="G68" i="2"/>
  <c r="G67" i="2"/>
  <c r="G66" i="2"/>
  <c r="B4" i="10" s="1"/>
  <c r="G63" i="2"/>
  <c r="G62" i="2"/>
  <c r="G58" i="2"/>
  <c r="G56" i="2"/>
  <c r="G57" i="2" s="1"/>
  <c r="G53" i="2"/>
  <c r="G52" i="2"/>
  <c r="G51" i="2"/>
  <c r="G50" i="2"/>
  <c r="B2" i="10" s="1"/>
  <c r="G49" i="2"/>
  <c r="B1" i="10" s="1"/>
  <c r="G46" i="2"/>
  <c r="G40" i="2"/>
  <c r="B5" i="10" s="1"/>
  <c r="D35" i="2"/>
  <c r="H13" i="7" l="1"/>
  <c r="C36" i="4"/>
  <c r="D36" i="4" s="1"/>
  <c r="E36" i="4" s="1"/>
  <c r="F36" i="4" s="1"/>
  <c r="G36" i="4" s="1"/>
  <c r="B40" i="4" s="1"/>
  <c r="L35" i="4" s="1"/>
  <c r="J27" i="4"/>
  <c r="K27" i="4" s="1"/>
  <c r="L27" i="4" s="1"/>
  <c r="M27" i="4" s="1"/>
  <c r="N27" i="4" s="1"/>
  <c r="B3" i="10"/>
  <c r="B36" i="10"/>
  <c r="B38" i="10" s="1"/>
  <c r="B46" i="10" s="1"/>
  <c r="B8" i="3"/>
  <c r="B25" i="3"/>
  <c r="E2" i="3"/>
  <c r="K13" i="4"/>
  <c r="I11" i="4" s="1"/>
  <c r="J8" i="4" s="1"/>
  <c r="K8" i="4" s="1"/>
  <c r="L8" i="4" s="1"/>
  <c r="M8" i="4" s="1"/>
  <c r="N8" i="4" s="1"/>
  <c r="I12" i="4" s="1"/>
  <c r="I31" i="4"/>
  <c r="G54" i="2"/>
  <c r="D6" i="3"/>
  <c r="Q7" i="4"/>
  <c r="R6" i="4" s="1"/>
  <c r="D12" i="4"/>
  <c r="D13" i="4" s="1"/>
  <c r="B11" i="4" s="1"/>
  <c r="C8" i="4" s="1"/>
  <c r="D8" i="4" s="1"/>
  <c r="E8" i="4" s="1"/>
  <c r="F8" i="4" s="1"/>
  <c r="G8" i="4" s="1"/>
  <c r="B12" i="4" s="1"/>
  <c r="K12" i="4"/>
  <c r="D20" i="4"/>
  <c r="D21" i="4" s="1"/>
  <c r="B12" i="5"/>
  <c r="C12" i="5" s="1"/>
  <c r="D22" i="4" l="1"/>
  <c r="B20" i="4" s="1"/>
  <c r="C17" i="4" s="1"/>
  <c r="D17" i="4" s="1"/>
  <c r="E17" i="4" s="1"/>
  <c r="F17" i="4" s="1"/>
  <c r="G17" i="4" s="1"/>
  <c r="B21" i="4" s="1"/>
  <c r="L16" i="4" s="1"/>
  <c r="B12" i="3"/>
  <c r="D12" i="3" s="1"/>
  <c r="E13" i="3" s="1"/>
  <c r="D8" i="3"/>
  <c r="E8" i="3" s="1"/>
  <c r="G8" i="3" s="1"/>
  <c r="C15" i="9" s="1"/>
  <c r="D15" i="9" s="1"/>
</calcChain>
</file>

<file path=xl/sharedStrings.xml><?xml version="1.0" encoding="utf-8"?>
<sst xmlns="http://schemas.openxmlformats.org/spreadsheetml/2006/main" count="490" uniqueCount="397">
  <si>
    <t>TACHE A EFFECTUER</t>
  </si>
  <si>
    <t>CHEMIN</t>
  </si>
  <si>
    <t>A REMPLIR</t>
  </si>
  <si>
    <t>Imprimer RH Manquants</t>
  </si>
  <si>
    <t>TEMPO Heures -&gt; Liste des relevés manquants</t>
  </si>
  <si>
    <t>ok</t>
  </si>
  <si>
    <t>Tableau des IFM à ne pas verser</t>
  </si>
  <si>
    <t>Vérifier saisie AT (021)</t>
  </si>
  <si>
    <t xml:space="preserve">TEMPO Heures -&gt; Relevés d'heures ayant la prime -&gt;  copier coller ces listes de primes (en 2 fois) :  </t>
  </si>
  <si>
    <t>ras</t>
  </si>
  <si>
    <t>Vérifier les TH</t>
  </si>
  <si>
    <t>TEMPO -&gt; Intérimaires &gt; Liste (Nouvelle version)</t>
  </si>
  <si>
    <t>Faire l'intégration TOPAZE + Mutuelle</t>
  </si>
  <si>
    <t>BANCO -&gt; Mensuel &gt;  Intégration TOPAZE
BANCO -&gt; Edition &gt; Complémentaire SIACI &gt; Situation des salariés&gt; Outil &gt; Générer et transmettre le fichier</t>
  </si>
  <si>
    <t>Transfert zones transport</t>
  </si>
  <si>
    <t>TEMPO Paie -&gt; 12 transfert des zones de transport par commune : outils : outils de maintenance : telecharger le fichier du mois en cours</t>
  </si>
  <si>
    <t>Transfert relevé paie
- Imprimer et contrôler IFM ICP oubliées</t>
  </si>
  <si>
    <t>TEMPO Heures -&gt; Transfert des relevés en paie</t>
  </si>
  <si>
    <t>IFM ICP</t>
  </si>
  <si>
    <t>TEMPO Payes &gt; 16</t>
  </si>
  <si>
    <t>Bloquer RH</t>
  </si>
  <si>
    <t>TEMPO Factures -&gt; Edition des factures -&gt; cocher Saisie Rh bloquée</t>
  </si>
  <si>
    <t>Formation</t>
  </si>
  <si>
    <t>TEMPO Heures -&gt; Marges nouveau -&gt; Marges réel -&gt; Tris : cocher salarié -&gt; regarder client JANUS, si formation hope il y a un nombre d'heures élevé par intérimaire</t>
  </si>
  <si>
    <t>Formation Hope</t>
  </si>
  <si>
    <t>Nb de contrats</t>
  </si>
  <si>
    <t>TEMPO Heures -&gt; Marges nouveau -&gt; Marges réel -&gt; Onglet Stats</t>
  </si>
  <si>
    <t>Nb intérimaires</t>
  </si>
  <si>
    <t>Nb de clients</t>
  </si>
  <si>
    <t>Nbr nouveaux clients</t>
  </si>
  <si>
    <t xml:space="preserve">CA </t>
  </si>
  <si>
    <t>Liste avoirs</t>
  </si>
  <si>
    <t>TEMPO Heures -&gt; Relevés d'heures ayant la prime -&gt;  copier coller ces listes de primes (en 2 fois) :  001;002;020;021;1350;2115;8110;INTP;RTTA;RTTS</t>
  </si>
  <si>
    <t>EXTRACTION EXCEL</t>
  </si>
  <si>
    <t>Liste evènements familiaux (1350)</t>
  </si>
  <si>
    <t>Liste TR (001; 002)</t>
  </si>
  <si>
    <t>Liste VM (020)</t>
  </si>
  <si>
    <t>Liste RTTA</t>
  </si>
  <si>
    <t>Liste RTTS</t>
  </si>
  <si>
    <t>Liste Intempérie (INTP)</t>
  </si>
  <si>
    <t>Remboursement Prévoyance (8110 et 2115)</t>
  </si>
  <si>
    <t>Activité Partielle (PARTIEL)</t>
  </si>
  <si>
    <t>Liste acomptes</t>
  </si>
  <si>
    <t>TEMPO Acomptes -&gt; 2</t>
  </si>
  <si>
    <t>Nb de RH</t>
  </si>
  <si>
    <t>TEMPO Heures -&gt; saisie des heures -&gt; nbre noté en haut (relevés pour modif)</t>
  </si>
  <si>
    <t>nb</t>
  </si>
  <si>
    <t>Nb nouveaux intérimaires</t>
  </si>
  <si>
    <t>TEMPO intérimaires liste des intérimaires inscrits du ,,, au ,,,</t>
  </si>
  <si>
    <t>Travailleurs handicapés</t>
  </si>
  <si>
    <t>noms</t>
  </si>
  <si>
    <t>Etat des marges</t>
  </si>
  <si>
    <t>Justif écart</t>
  </si>
  <si>
    <t>BANCO</t>
  </si>
  <si>
    <t>Heures payées</t>
  </si>
  <si>
    <t>Calcul auto paie</t>
  </si>
  <si>
    <t>Heures facturées</t>
  </si>
  <si>
    <t>JAL/COT en PDF</t>
  </si>
  <si>
    <t>JFNT</t>
  </si>
  <si>
    <t>JAL/RUB en PDF</t>
  </si>
  <si>
    <t>Journal cotisations</t>
  </si>
  <si>
    <t>JAL/MAT en PDF</t>
  </si>
  <si>
    <t>3005 base</t>
  </si>
  <si>
    <t>URSSAF mal mat inv dec/brut</t>
  </si>
  <si>
    <t>Virements/Chqs BLOQUER PERIODE</t>
  </si>
  <si>
    <t>3006 base</t>
  </si>
  <si>
    <t>URSSAF alloc fam &gt;160% (mettre le signe - si négatif)</t>
  </si>
  <si>
    <t xml:space="preserve">JAL/COT - Montant patronal charges </t>
  </si>
  <si>
    <t>3007 base</t>
  </si>
  <si>
    <t>URSSAF Maladie &gt;250%</t>
  </si>
  <si>
    <t>DSN 1 (verif des onglets) EXCEL pour onglet URSSAF récap</t>
  </si>
  <si>
    <t>3031 patronal montant</t>
  </si>
  <si>
    <t>URSSAF Taux AT/Brut</t>
  </si>
  <si>
    <t>dsn</t>
  </si>
  <si>
    <t>3050 base</t>
  </si>
  <si>
    <t>Versement mobilité</t>
  </si>
  <si>
    <t>urssaf jnal Cot</t>
  </si>
  <si>
    <t>3081 base</t>
  </si>
  <si>
    <t>Réduction générale URSSAF</t>
  </si>
  <si>
    <t>Formation jcot 3920</t>
  </si>
  <si>
    <t>3082 base</t>
  </si>
  <si>
    <t>Exonération URSSAF</t>
  </si>
  <si>
    <t>Taxe apprenti jcot 3930</t>
  </si>
  <si>
    <t>3082 patronal montant</t>
  </si>
  <si>
    <t>Vérif à 0</t>
  </si>
  <si>
    <t>3750 base</t>
  </si>
  <si>
    <t>Forfait Social sur Prévoyance</t>
  </si>
  <si>
    <t>3101 base</t>
  </si>
  <si>
    <t>Réduction générale Pole Emploi</t>
  </si>
  <si>
    <t>HEURES</t>
  </si>
  <si>
    <t>5100 base</t>
  </si>
  <si>
    <t>CSG CRDS non déductible</t>
  </si>
  <si>
    <t>JAL/MAT - Heures travaillées</t>
  </si>
  <si>
    <t>5102 base</t>
  </si>
  <si>
    <t>CSG non déductible sur Hrs sup</t>
  </si>
  <si>
    <t>JAL/RUB - Heures payées (addition des hrs)</t>
  </si>
  <si>
    <t>5103 base</t>
  </si>
  <si>
    <t>CSG CRDS activité partielle</t>
  </si>
  <si>
    <t>ETAT MARGE - Heures payées</t>
  </si>
  <si>
    <t>3201 base</t>
  </si>
  <si>
    <t>Retraite tranche 1</t>
  </si>
  <si>
    <t>ETAT MARGE - Heures facturées</t>
  </si>
  <si>
    <t>3202 base</t>
  </si>
  <si>
    <t>Retraite tranche 2 (mettre le signe - si négatif)</t>
  </si>
  <si>
    <t>JAL/COT - Rubrique 3601</t>
  </si>
  <si>
    <t>3208 base</t>
  </si>
  <si>
    <t>Réduction générale Retraite</t>
  </si>
  <si>
    <t>Justif écart :</t>
  </si>
  <si>
    <t>montant</t>
  </si>
  <si>
    <t>3401 base</t>
  </si>
  <si>
    <t>Prévoyance &lt; 414h tr1</t>
  </si>
  <si>
    <t>Virements</t>
  </si>
  <si>
    <t>3402 base</t>
  </si>
  <si>
    <t>Prévoyance &lt; 414h tr2 (mettre le signe - si négatif)</t>
  </si>
  <si>
    <t>ACOMPTES</t>
  </si>
  <si>
    <t>Chèques</t>
  </si>
  <si>
    <t>3403 base</t>
  </si>
  <si>
    <t>Prévoyance &gt; 414h tr1</t>
  </si>
  <si>
    <t>Total Liste des acomptes</t>
  </si>
  <si>
    <t>Paies négatives</t>
  </si>
  <si>
    <t>3404 base</t>
  </si>
  <si>
    <t>Prévoyance &gt; 414h tr2 (mettre le signe - si négatif)</t>
  </si>
  <si>
    <t>JAL/RUB / Rubrique 6000</t>
  </si>
  <si>
    <t>3601 base</t>
  </si>
  <si>
    <t>Siaci St Honoré FG</t>
  </si>
  <si>
    <t>3602 base</t>
  </si>
  <si>
    <t>Siaci St Honoré Mutuelle</t>
  </si>
  <si>
    <t xml:space="preserve"> MONTANTS NETS</t>
  </si>
  <si>
    <t>5110 base</t>
  </si>
  <si>
    <t>Impôt prélevé à la source (PAS)</t>
  </si>
  <si>
    <t>VIREMENT ET CHEQUE - NET A PAYER en PDF</t>
  </si>
  <si>
    <t>5110 salarié montant</t>
  </si>
  <si>
    <t>JAL/MAT - NET A PAYER</t>
  </si>
  <si>
    <t>Agence patronal montant</t>
  </si>
  <si>
    <t>Janus SAS (charges)</t>
  </si>
  <si>
    <t>JAL/RUB - NET TOTAL</t>
  </si>
  <si>
    <t>Journal matricule</t>
  </si>
  <si>
    <t xml:space="preserve"> MONTANTS BRUTS</t>
  </si>
  <si>
    <t>Brut total</t>
  </si>
  <si>
    <t>JAL/MAT - BRUT TOTAL</t>
  </si>
  <si>
    <t>Brut tranche A</t>
  </si>
  <si>
    <t>JAL/MAT - BRUT TA/TB</t>
  </si>
  <si>
    <t>Brut tranche B</t>
  </si>
  <si>
    <t>mettre le signe - si négatif</t>
  </si>
  <si>
    <t>JAL/COT - BASE URSSAF</t>
  </si>
  <si>
    <t>Heures travaillées</t>
  </si>
  <si>
    <t>JAL/COT - RETRAITE T1/T2</t>
  </si>
  <si>
    <t>Net à payer</t>
  </si>
  <si>
    <t>JAL/RUB - BRUT A PAYER</t>
  </si>
  <si>
    <t>Journal de rubriques</t>
  </si>
  <si>
    <t>TICKETS RESTAURANT</t>
  </si>
  <si>
    <t>1110 base</t>
  </si>
  <si>
    <t>Heures normales</t>
  </si>
  <si>
    <t>LISTE TICKET RESTAURANT - Taux exonéré</t>
  </si>
  <si>
    <t>1120 base</t>
  </si>
  <si>
    <t>Heures sup 125%</t>
  </si>
  <si>
    <t>JAL/RUB - Rubrique  5230 Part salariale</t>
  </si>
  <si>
    <t>1130 base</t>
  </si>
  <si>
    <t>Heures sup 150%</t>
  </si>
  <si>
    <t>1170 base</t>
  </si>
  <si>
    <t>Heures JFNT</t>
  </si>
  <si>
    <t>non trav</t>
  </si>
  <si>
    <t>1175 base</t>
  </si>
  <si>
    <t>Heures visites médicales</t>
  </si>
  <si>
    <t>1172 base</t>
  </si>
  <si>
    <t>Hrs du Dimanche</t>
  </si>
  <si>
    <t xml:space="preserve">Informations transfert de paie et DSN : </t>
  </si>
  <si>
    <t>1200 base</t>
  </si>
  <si>
    <t>Congés evenements familiaux</t>
  </si>
  <si>
    <t>Le RH n° 134830 du salarié 606954-ZAZAI  NAJIBULLAH a des heures travaillées au-delà de la durée légale journ. (10h.)
Le RH n° 134843 du salarié 606822-HENIN  DAVID a des heures travaillées au-delà de la durée légale journ. (10h.)
Le RH n° 134849 du salarié 606961-OFFRE  CHRISTOPHER a des heures travaillées au-delà de la durée légale journ. (10h.)
Le RH n° 134859 du salarié 606858-DEMATTE  EVAN a des heures travaillées au-delà de la durée légale journ. (10h.)
Le RH n° 134861 du salarié 606926-SERVOISE  MATHIEU a des heures travaillées au-delà de la durée légale journ. (10h.)</t>
  </si>
  <si>
    <t>1405 base</t>
  </si>
  <si>
    <t>Heures Congés Payés /SA</t>
  </si>
  <si>
    <t>1285 base</t>
  </si>
  <si>
    <t>Heures Normales</t>
  </si>
  <si>
    <t>Heures habillage/déshabillage</t>
  </si>
  <si>
    <t>1900 à payer</t>
  </si>
  <si>
    <t>IFM</t>
  </si>
  <si>
    <t>1910 à payer</t>
  </si>
  <si>
    <t>ICP</t>
  </si>
  <si>
    <t xml:space="preserve">Total </t>
  </si>
  <si>
    <t>BRUT à payer</t>
  </si>
  <si>
    <t>3602 à retenir</t>
  </si>
  <si>
    <t>Siaci St Honoré mutuelle</t>
  </si>
  <si>
    <t>4072 à payer</t>
  </si>
  <si>
    <t>Intempéries</t>
  </si>
  <si>
    <t>4076 base</t>
  </si>
  <si>
    <t>Activité partielle</t>
  </si>
  <si>
    <t>4076 à payer</t>
  </si>
  <si>
    <t>Total</t>
  </si>
  <si>
    <t xml:space="preserve"> Fiscal</t>
  </si>
  <si>
    <t>5100 à retenir</t>
  </si>
  <si>
    <t>5102 à retenir</t>
  </si>
  <si>
    <t>CSG CRDS non déductible Hrs sup</t>
  </si>
  <si>
    <t xml:space="preserve">5103 à retenir </t>
  </si>
  <si>
    <t xml:space="preserve">CSG CRDS activité partielle </t>
  </si>
  <si>
    <t>5110 à retenir</t>
  </si>
  <si>
    <t>Impôt prélevé à la source</t>
  </si>
  <si>
    <t>5230 à retenir</t>
  </si>
  <si>
    <t>Ticket restaurant part salariale</t>
  </si>
  <si>
    <t>6000 à retenir</t>
  </si>
  <si>
    <t>Acompte CIC</t>
  </si>
  <si>
    <t>Pas d'icp sur le contrat 1000530 (rel=134609)</t>
  </si>
  <si>
    <t>AVENANT</t>
  </si>
  <si>
    <t>6011 à retenir</t>
  </si>
  <si>
    <t>Saisie arrêt</t>
  </si>
  <si>
    <t>Pas d'ifm sur le contrat 1000530 (rel=134609)</t>
  </si>
  <si>
    <t>Total à payer</t>
  </si>
  <si>
    <t>Net ***</t>
  </si>
  <si>
    <t>Pas d'icp sur le contrat 1000588 (rel=134583)
Pas d'ifm sur le contrat 1000588 (rel=134583)</t>
  </si>
  <si>
    <t>ACOMPTE</t>
  </si>
  <si>
    <t>Pas d'icp sur le contrat 1000766 (rel=134766)
Pas d'ifm sur le contrat 1000766 (rel=134766)</t>
  </si>
  <si>
    <t>Brut</t>
  </si>
  <si>
    <t>JCOT Rub 3750 (Base) Forf. Soc. Prévoyance</t>
  </si>
  <si>
    <t>JCOT Rub 3201 (Base) TA (J mat)</t>
  </si>
  <si>
    <t>=</t>
  </si>
  <si>
    <t>JCOT Rub 3202 (Base) TB (J mat)</t>
  </si>
  <si>
    <t>JCOT Rub 3602 (Base) Siaci Mutuelle</t>
  </si>
  <si>
    <t>JCOT Rub 3601 (Base) Siaci FG</t>
  </si>
  <si>
    <t xml:space="preserve">Rub </t>
  </si>
  <si>
    <t>JCOT Rub 5100 base + 5102 base + E9 de cette page
CSG CRDS non deduc + non deduc sur hrs sup</t>
  </si>
  <si>
    <t>Base CSG</t>
  </si>
  <si>
    <t>JRUB Rub 4072+4073 (A payer) Intempéries/chom part</t>
  </si>
  <si>
    <t>AT</t>
  </si>
  <si>
    <t>JCOT Rub 3031 (Patron. Mont.) URSSAF AT</t>
  </si>
  <si>
    <t>Mutuelle CAISSE SIACI</t>
  </si>
  <si>
    <t>Hrs Sciaci</t>
  </si>
  <si>
    <t>JCOT Rub 3601 (Base) Heures Trav.</t>
  </si>
  <si>
    <t>Ecart à Justifier</t>
  </si>
  <si>
    <t>pour vérifier</t>
  </si>
  <si>
    <t>Prévoyance</t>
  </si>
  <si>
    <t>JCOT Rub 3401 (Base) &lt; 414h NC TR1</t>
  </si>
  <si>
    <t>JCOT Rub 3403 (Base) &gt;414h NC TR1</t>
  </si>
  <si>
    <t>JCOT Rub 3402 (Base) &lt; 414h NC TR2</t>
  </si>
  <si>
    <t>JCOT Rub 3404 (Base) &gt;414h NC TR2</t>
  </si>
  <si>
    <t>Cadre</t>
  </si>
  <si>
    <t>Commentaire</t>
  </si>
  <si>
    <t xml:space="preserve">A imprimer </t>
  </si>
  <si>
    <t>Chemin</t>
  </si>
  <si>
    <t xml:space="preserve">Sorti ? </t>
  </si>
  <si>
    <t>Justif réduc générale</t>
  </si>
  <si>
    <t>BANCO Mensuel -&gt; 10 (le 2ème)</t>
  </si>
  <si>
    <t>SANS FDM</t>
  </si>
  <si>
    <t>JUSTIF REDUC GENERALE Brut du mois</t>
  </si>
  <si>
    <t>REDUCTION GENERALE URSSAF AVEC PROVISION (Théorique)</t>
  </si>
  <si>
    <t>REDUCTION GENERALE CHOMAGE AVEC PROVISION (Théorique)</t>
  </si>
  <si>
    <t>Taux</t>
  </si>
  <si>
    <t>JUSTIF REDUC GENERALE Heures du mois</t>
  </si>
  <si>
    <t>A VERIFIER</t>
  </si>
  <si>
    <t>JAL/RUB - Heures payés (addition des hrs)</t>
  </si>
  <si>
    <t>JUSTIF REDUC GENERALE Total Urssaf</t>
  </si>
  <si>
    <t>Hrs trav</t>
  </si>
  <si>
    <t>JAL/COT - Rubrique 3083</t>
  </si>
  <si>
    <t xml:space="preserve">Smic    hor </t>
  </si>
  <si>
    <t>JUSTIF REDUC GENERALE  Total Retraite</t>
  </si>
  <si>
    <t>JAL/COT - Rubrique 3208</t>
  </si>
  <si>
    <t>Réduction</t>
  </si>
  <si>
    <t>JUSTIF REDUC GENERALE  Total Pôle  Emploi</t>
  </si>
  <si>
    <t>JAL/COT - Rubrique 3101</t>
  </si>
  <si>
    <t>REDUCTION GENERALE RETRAITE AVEC PROVISION (Théorique)</t>
  </si>
  <si>
    <t>(T/0,6) x ((1,6 x18 473 € / rémunération annuelle brute -1)*1,1)</t>
  </si>
  <si>
    <t>TOTAL REDUCTION AVEC PROSIVSION</t>
  </si>
  <si>
    <t>OK</t>
  </si>
  <si>
    <t>AVEC FDM</t>
  </si>
  <si>
    <t>REDUCTION GENERALE URSSAF SANS PROVISION (Réelle)</t>
  </si>
  <si>
    <t>REDUCTION GENERALE CHOMAGE SANS PROVISION (Réelle)</t>
  </si>
  <si>
    <t>REDUCTION GENERALE RETRAITE SANS PROVISION (Réelle)</t>
  </si>
  <si>
    <t>TOTAL REDUCTION SANS PROVISION</t>
  </si>
  <si>
    <t xml:space="preserve">ok </t>
  </si>
  <si>
    <t>Justif allocations familiales</t>
  </si>
  <si>
    <t>Justif CET</t>
  </si>
  <si>
    <t>Justif maladie</t>
  </si>
  <si>
    <t>Justif TEPA</t>
  </si>
  <si>
    <t>ALLOCATIONS FAMILIALES</t>
  </si>
  <si>
    <t>CET</t>
  </si>
  <si>
    <t>JUSTIF AF ALLOCATION - Brut du mois</t>
  </si>
  <si>
    <t>JUSTIF CET - Total général brut abbatu cumulé</t>
  </si>
  <si>
    <t>JAL/COT - Rubrique 3201 + 3202</t>
  </si>
  <si>
    <t>JUSTIFICATIF AF - Heures du mois</t>
  </si>
  <si>
    <t>MALADIE</t>
  </si>
  <si>
    <t>JUSTIFICATIF AF - Total général base minorée</t>
  </si>
  <si>
    <t>JUSTIF MALADIE -  Base de calcul de la maladie</t>
  </si>
  <si>
    <t>JAL/COT - Rubrique 3005</t>
  </si>
  <si>
    <t>JAL/COT - Rubrique  3007</t>
  </si>
  <si>
    <t>JUSTIFICATIF AF - Total général base majorée</t>
  </si>
  <si>
    <t>JAL/COT - Rubrique 3006</t>
  </si>
  <si>
    <t>Transport</t>
  </si>
  <si>
    <t>Banco Mensuel -&gt; 11bis 2020</t>
  </si>
  <si>
    <t>VERSEMENT MOBILITE</t>
  </si>
  <si>
    <t>JUSTIF TRANSPORT - Répartition par zone</t>
  </si>
  <si>
    <t>JAL/COT - Montant Rubrique 3050</t>
  </si>
  <si>
    <t>DSN Onglet 1</t>
  </si>
  <si>
    <t>PAS</t>
  </si>
  <si>
    <t xml:space="preserve">BANCO Edition -&gt; Situation salarié PAS -&gt; Sélectionner historique des taux et prélèvements </t>
  </si>
  <si>
    <t>EXTRACTION</t>
  </si>
  <si>
    <t>BULLETIN DE SALAIRE</t>
  </si>
  <si>
    <t>HISTORIQUE PAS</t>
  </si>
  <si>
    <t>VERIFICATION CALCUL</t>
  </si>
  <si>
    <t>JAL/RUB - Rubrique 5110</t>
  </si>
  <si>
    <t>INTERIMAIRE</t>
  </si>
  <si>
    <t xml:space="preserve">BASE </t>
  </si>
  <si>
    <t>BASE (fiche de paie clarifiée)</t>
  </si>
  <si>
    <t>HISTORIQUE PAS - Montant Total</t>
  </si>
  <si>
    <t xml:space="preserve">TAUX </t>
  </si>
  <si>
    <t>BRUT TOTAL</t>
  </si>
  <si>
    <t>MONTANT</t>
  </si>
  <si>
    <t>TOTAL DES COTISATIONS ET CONTRIBUTIONS SALARIALES</t>
  </si>
  <si>
    <t>CSG NON DEDUCTIBLE</t>
  </si>
  <si>
    <t>COMPLEMENTAIRE SANTE</t>
  </si>
  <si>
    <t>ATTENTION PENSER A COPIER L'EXTRACTION</t>
  </si>
  <si>
    <t>HEURES SUPPLEMENTAIRES</t>
  </si>
  <si>
    <t>CSG NON DEDUCTIBLE SUR HEURES SUPPLEMENTAIRES</t>
  </si>
  <si>
    <t>TOTAL</t>
  </si>
  <si>
    <t>Liste ATD</t>
  </si>
  <si>
    <t>BANCO Mensuel -&gt; 11 BIS</t>
  </si>
  <si>
    <t>http://rfpaye.grouperf.com/calcul/index.php?salaire=1500&amp;charge=3&amp;fichier=saisie_sur_salaires</t>
  </si>
  <si>
    <t>Total des saisies sur salaire</t>
  </si>
  <si>
    <t>JAL/RUB - Rubrique 6011</t>
  </si>
  <si>
    <t>THOPART</t>
  </si>
  <si>
    <t>MONTANT SAISIE SUR BS</t>
  </si>
  <si>
    <t>hennebelle</t>
  </si>
  <si>
    <t>INFO DSN</t>
  </si>
  <si>
    <t xml:space="preserve">CONTROLE </t>
  </si>
  <si>
    <t>Ecart</t>
  </si>
  <si>
    <t>Justif Ecart</t>
  </si>
  <si>
    <t xml:space="preserve"> LE TOTAL FISCAL : JNALRUB: a payer</t>
  </si>
  <si>
    <t>Net Fiscal :</t>
  </si>
  <si>
    <t>Heure 
Payées</t>
  </si>
  <si>
    <t xml:space="preserve"> LA RUBRIQUE 5100 : JNALRUB: a retenir</t>
  </si>
  <si>
    <t>CSG/CRDS non déductible</t>
  </si>
  <si>
    <t xml:space="preserve">I.F.M. </t>
  </si>
  <si>
    <t xml:space="preserve"> LA RUBRIQUE 5103 : JNALRUB: a retenir</t>
  </si>
  <si>
    <t>CSG/CRDS non déductible intempérie / AP</t>
  </si>
  <si>
    <t>I.C.P.</t>
  </si>
  <si>
    <t xml:space="preserve"> LA RUBRIQUE 5102 : JNALRUB: a retenir</t>
  </si>
  <si>
    <t>CSG/CRDS non déductible des Heures supp</t>
  </si>
  <si>
    <t>Rémunération Brute</t>
  </si>
  <si>
    <t xml:space="preserve"> LA RUBRIQUE 3602 : JNALRUB: a retenir</t>
  </si>
  <si>
    <t>Part Patronale mutuelle santé</t>
  </si>
  <si>
    <t>Base fiscale dsn</t>
  </si>
  <si>
    <t>NOUVEAU CAHIER DES CHARGES</t>
  </si>
  <si>
    <t xml:space="preserve"> LA DSN MENSUELLE </t>
  </si>
  <si>
    <t>NET VERSE :</t>
  </si>
  <si>
    <t>Base PAS</t>
  </si>
  <si>
    <t>Montant PAS</t>
  </si>
  <si>
    <t xml:space="preserve">OBS DSN à mettre sur onglet Tempo Banco à la suite des info transfert de paie 
</t>
  </si>
  <si>
    <t xml:space="preserve">Net Versé </t>
  </si>
  <si>
    <t>Pôle Emploi</t>
  </si>
  <si>
    <t>Déplafon.</t>
  </si>
  <si>
    <t>Plafonnée</t>
  </si>
  <si>
    <t>CSG</t>
  </si>
  <si>
    <t>Heures Siaci</t>
  </si>
  <si>
    <t>modulation crédit ok</t>
  </si>
  <si>
    <t>Net social</t>
  </si>
  <si>
    <t>è_</t>
  </si>
  <si>
    <t>Heures Payées</t>
  </si>
  <si>
    <t>ETP 2021</t>
  </si>
  <si>
    <t>Charges</t>
  </si>
  <si>
    <t xml:space="preserve">Intempéries </t>
  </si>
  <si>
    <t>Allocation Chômage Partiel (AP)</t>
  </si>
  <si>
    <t>Congés Evt Fam</t>
  </si>
  <si>
    <t>Visites Médicales</t>
  </si>
  <si>
    <t>Formation Plan</t>
  </si>
  <si>
    <t>Formation HOPE</t>
  </si>
  <si>
    <t>Formation Client</t>
  </si>
  <si>
    <t xml:space="preserve">Taux de formation </t>
  </si>
  <si>
    <t>Hrs Fériées non fact</t>
  </si>
  <si>
    <t>Hrs RTT Aquises</t>
  </si>
  <si>
    <t>Hrs RTT Soldées</t>
  </si>
  <si>
    <t>Heures absences Accident Travail</t>
  </si>
  <si>
    <t>Heures absences Arrêt Maladie</t>
  </si>
  <si>
    <t>Heures absences Evènements Familiaux</t>
  </si>
  <si>
    <t>Heures absences Paternité/Maternité</t>
  </si>
  <si>
    <t>Heures absences Enfant Malade</t>
  </si>
  <si>
    <t>Heures absences Injustifiées</t>
  </si>
  <si>
    <t>Heures absences Justifiées</t>
  </si>
  <si>
    <t>Heures absences Activité Partielle</t>
  </si>
  <si>
    <t>CA</t>
  </si>
  <si>
    <t>Nombre intérimaires</t>
  </si>
  <si>
    <t>Nombre de nouveaux intérimaires</t>
  </si>
  <si>
    <t>Nvx clients</t>
  </si>
  <si>
    <t>Nombre de clients</t>
  </si>
  <si>
    <t>RH</t>
  </si>
  <si>
    <t>Nbr factures</t>
  </si>
  <si>
    <t>Nbr Contrats</t>
  </si>
  <si>
    <t xml:space="preserve">Ecart </t>
  </si>
  <si>
    <t xml:space="preserve">Congés Evt Fam </t>
  </si>
  <si>
    <t xml:space="preserve">Visites médicales </t>
  </si>
  <si>
    <t xml:space="preserve">Formation JANUS </t>
  </si>
  <si>
    <t xml:space="preserve">Remboursement client </t>
  </si>
  <si>
    <t>Regul jour payéen trop ( Form. JANUS )</t>
  </si>
  <si>
    <t xml:space="preserve">Régularisation </t>
  </si>
  <si>
    <t xml:space="preserve">VERIF </t>
  </si>
  <si>
    <t>Nombre d'avoirs</t>
  </si>
  <si>
    <t>AMIRI</t>
  </si>
  <si>
    <t>DEBIH</t>
  </si>
  <si>
    <t>Heures HAB/DESHAB</t>
  </si>
  <si>
    <t>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</si>
</sst>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00"/>
    <numFmt numFmtId="165" formatCode="0.0000"/>
    <numFmt numFmtId="166" formatCode="##0.000\ &quot;%&quot;"/>
    <numFmt numFmtId="167" formatCode="_-* #,##0.00\ _€_-;\-* #,##0.00\ _€_-;_-* &quot;-&quot;??\ _€_-;_-@_-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Arial Narrow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2"/>
      <name val="Calibri"/>
      <family val="2"/>
      <scheme val="minor"/>
    </font>
    <font>
      <i/>
      <sz val="12"/>
      <name val="Calibri"/>
      <family val="2"/>
      <scheme val="minor"/>
    </font>
    <font>
      <sz val="10"/>
      <name val="Arial"/>
      <family val="2"/>
    </font>
    <font>
      <sz val="11"/>
      <color theme="3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9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10"/>
      <name val="Arial"/>
      <family val="2"/>
    </font>
    <font>
      <sz val="10"/>
      <color indexed="0"/>
      <name val="Arial"/>
      <family val="2"/>
    </font>
    <font>
      <b/>
      <sz val="1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0F2F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0DDEF"/>
        <bgColor indexed="64"/>
      </patternFill>
    </fill>
    <fill>
      <patternFill patternType="solid">
        <fgColor rgb="FFEBFBB7"/>
        <bgColor indexed="64"/>
      </patternFill>
    </fill>
    <fill>
      <patternFill patternType="solid">
        <fgColor rgb="FF652E92"/>
        <bgColor indexed="64"/>
      </patternFill>
    </fill>
    <fill>
      <patternFill patternType="solid">
        <fgColor rgb="FFD05CC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34" fillId="0" borderId="0"/>
    <xf numFmtId="0" fontId="5" fillId="0" borderId="0">
      <alignment vertical="top"/>
      <protection locked="0"/>
    </xf>
    <xf numFmtId="0" fontId="34" fillId="0" borderId="0"/>
    <xf numFmtId="167" fontId="37" fillId="0" borderId="0"/>
    <xf numFmtId="0" fontId="31" fillId="32" borderId="0"/>
    <xf numFmtId="0" fontId="32" fillId="33" borderId="0"/>
    <xf numFmtId="0" fontId="34" fillId="0" borderId="0"/>
    <xf numFmtId="0" fontId="34" fillId="0" borderId="0"/>
    <xf numFmtId="0" fontId="34" fillId="0" borderId="0"/>
    <xf numFmtId="0" fontId="34" fillId="0" borderId="0"/>
  </cellStyleXfs>
  <cellXfs count="332">
    <xf numFmtId="0" fontId="0" fillId="0" borderId="0" xfId="0"/>
    <xf numFmtId="3" fontId="1" fillId="27" borderId="3" xfId="0" applyNumberFormat="1" applyFont="1" applyFill="1" applyBorder="1" applyAlignment="1">
      <alignment horizontal="center" vertical="center" wrapText="1"/>
    </xf>
    <xf numFmtId="0" fontId="0" fillId="4" borderId="3" xfId="0" applyFill="1" applyBorder="1"/>
    <xf numFmtId="0" fontId="2" fillId="0" borderId="0" xfId="0" applyFont="1" applyAlignment="1">
      <alignment vertical="center"/>
    </xf>
    <xf numFmtId="0" fontId="5" fillId="0" borderId="0" xfId="2" applyAlignment="1" applyProtection="1">
      <alignment vertical="center"/>
    </xf>
    <xf numFmtId="0" fontId="0" fillId="0" borderId="0" xfId="0" applyAlignment="1">
      <alignment wrapText="1"/>
    </xf>
    <xf numFmtId="0" fontId="8" fillId="0" borderId="7" xfId="0" applyFont="1" applyBorder="1" applyAlignment="1" applyProtection="1">
      <alignment horizontal="center"/>
      <protection hidden="1"/>
    </xf>
    <xf numFmtId="0" fontId="8" fillId="0" borderId="7" xfId="0" applyFont="1" applyBorder="1" applyAlignment="1">
      <alignment horizontal="center"/>
    </xf>
    <xf numFmtId="0" fontId="2" fillId="0" borderId="8" xfId="0" applyFont="1" applyBorder="1" applyProtection="1">
      <protection hidden="1"/>
    </xf>
    <xf numFmtId="4" fontId="2" fillId="5" borderId="0" xfId="0" applyNumberFormat="1" applyFont="1" applyFill="1" applyProtection="1">
      <protection hidden="1"/>
    </xf>
    <xf numFmtId="0" fontId="2" fillId="0" borderId="7" xfId="0" applyFont="1" applyBorder="1" applyProtection="1">
      <protection hidden="1"/>
    </xf>
    <xf numFmtId="4" fontId="2" fillId="4" borderId="0" xfId="0" applyNumberFormat="1" applyFont="1" applyFill="1"/>
    <xf numFmtId="0" fontId="2" fillId="0" borderId="7" xfId="0" applyFont="1" applyBorder="1"/>
    <xf numFmtId="0" fontId="2" fillId="9" borderId="8" xfId="0" applyFont="1" applyFill="1" applyBorder="1" applyProtection="1">
      <protection hidden="1"/>
    </xf>
    <xf numFmtId="4" fontId="8" fillId="9" borderId="0" xfId="0" applyNumberFormat="1" applyFont="1" applyFill="1" applyProtection="1">
      <protection hidden="1"/>
    </xf>
    <xf numFmtId="0" fontId="2" fillId="10" borderId="8" xfId="0" applyFont="1" applyFill="1" applyBorder="1"/>
    <xf numFmtId="4" fontId="8" fillId="10" borderId="0" xfId="0" applyNumberFormat="1" applyFont="1" applyFill="1"/>
    <xf numFmtId="0" fontId="2" fillId="0" borderId="5" xfId="0" applyFont="1" applyBorder="1" applyProtection="1">
      <protection hidden="1"/>
    </xf>
    <xf numFmtId="4" fontId="2" fillId="0" borderId="4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2" fillId="0" borderId="6" xfId="0" applyFont="1" applyBorder="1" applyProtection="1">
      <protection hidden="1"/>
    </xf>
    <xf numFmtId="0" fontId="2" fillId="0" borderId="5" xfId="0" applyFont="1" applyBorder="1"/>
    <xf numFmtId="4" fontId="2" fillId="0" borderId="4" xfId="0" applyNumberFormat="1" applyFont="1" applyBorder="1"/>
    <xf numFmtId="0" fontId="2" fillId="0" borderId="4" xfId="0" applyFont="1" applyBorder="1"/>
    <xf numFmtId="0" fontId="2" fillId="0" borderId="6" xfId="0" applyFont="1" applyBorder="1"/>
    <xf numFmtId="0" fontId="9" fillId="0" borderId="0" xfId="0" applyFont="1" applyAlignment="1">
      <alignment vertical="center" wrapText="1"/>
    </xf>
    <xf numFmtId="0" fontId="2" fillId="0" borderId="0" xfId="0" applyFont="1" applyProtection="1">
      <protection hidden="1"/>
    </xf>
    <xf numFmtId="0" fontId="11" fillId="0" borderId="0" xfId="0" applyFont="1"/>
    <xf numFmtId="0" fontId="2" fillId="11" borderId="8" xfId="0" applyFont="1" applyFill="1" applyBorder="1"/>
    <xf numFmtId="4" fontId="8" fillId="11" borderId="0" xfId="0" applyNumberFormat="1" applyFont="1" applyFill="1"/>
    <xf numFmtId="0" fontId="12" fillId="0" borderId="0" xfId="1" applyFont="1" applyAlignment="1">
      <alignment horizontal="center"/>
    </xf>
    <xf numFmtId="4" fontId="1" fillId="4" borderId="3" xfId="0" applyNumberFormat="1" applyFont="1" applyFill="1" applyBorder="1"/>
    <xf numFmtId="0" fontId="0" fillId="0" borderId="3" xfId="0" applyBorder="1"/>
    <xf numFmtId="0" fontId="0" fillId="12" borderId="3" xfId="0" applyFill="1" applyBorder="1"/>
    <xf numFmtId="4" fontId="0" fillId="12" borderId="3" xfId="0" applyNumberFormat="1" applyFill="1" applyBorder="1"/>
    <xf numFmtId="0" fontId="13" fillId="0" borderId="3" xfId="0" applyFont="1" applyBorder="1"/>
    <xf numFmtId="3" fontId="0" fillId="0" borderId="3" xfId="0" applyNumberFormat="1" applyBorder="1"/>
    <xf numFmtId="0" fontId="13" fillId="13" borderId="3" xfId="0" applyFont="1" applyFill="1" applyBorder="1"/>
    <xf numFmtId="4" fontId="0" fillId="13" borderId="3" xfId="0" applyNumberFormat="1" applyFill="1" applyBorder="1"/>
    <xf numFmtId="0" fontId="2" fillId="0" borderId="3" xfId="0" applyFont="1" applyBorder="1"/>
    <xf numFmtId="4" fontId="6" fillId="0" borderId="3" xfId="0" applyNumberFormat="1" applyFont="1" applyBorder="1"/>
    <xf numFmtId="0" fontId="6" fillId="0" borderId="3" xfId="0" applyFont="1" applyBorder="1"/>
    <xf numFmtId="4" fontId="0" fillId="4" borderId="3" xfId="0" applyNumberFormat="1" applyFill="1" applyBorder="1"/>
    <xf numFmtId="0" fontId="17" fillId="0" borderId="0" xfId="0" applyFont="1" applyAlignment="1">
      <alignment horizontal="center"/>
    </xf>
    <xf numFmtId="0" fontId="0" fillId="0" borderId="3" xfId="0" applyBorder="1" applyAlignment="1">
      <alignment wrapText="1"/>
    </xf>
    <xf numFmtId="0" fontId="0" fillId="3" borderId="3" xfId="0" applyFill="1" applyBorder="1" applyAlignment="1">
      <alignment wrapText="1"/>
    </xf>
    <xf numFmtId="4" fontId="4" fillId="16" borderId="3" xfId="0" applyNumberFormat="1" applyFont="1" applyFill="1" applyBorder="1" applyAlignment="1">
      <alignment vertical="center"/>
    </xf>
    <xf numFmtId="0" fontId="1" fillId="17" borderId="3" xfId="0" applyFont="1" applyFill="1" applyBorder="1" applyAlignment="1">
      <alignment horizontal="left" vertical="center" wrapText="1"/>
    </xf>
    <xf numFmtId="0" fontId="1" fillId="19" borderId="3" xfId="0" applyFont="1" applyFill="1" applyBorder="1" applyAlignment="1">
      <alignment horizontal="left" vertical="center"/>
    </xf>
    <xf numFmtId="0" fontId="1" fillId="19" borderId="3" xfId="0" applyFont="1" applyFill="1" applyBorder="1" applyAlignment="1">
      <alignment horizontal="left" vertical="center" wrapText="1"/>
    </xf>
    <xf numFmtId="0" fontId="1" fillId="15" borderId="3" xfId="0" applyFont="1" applyFill="1" applyBorder="1" applyAlignment="1">
      <alignment horizontal="left" vertical="center" wrapText="1"/>
    </xf>
    <xf numFmtId="0" fontId="1" fillId="9" borderId="3" xfId="0" applyFont="1" applyFill="1" applyBorder="1" applyAlignment="1">
      <alignment horizontal="left" vertical="center" wrapText="1"/>
    </xf>
    <xf numFmtId="0" fontId="1" fillId="20" borderId="3" xfId="0" applyFont="1" applyFill="1" applyBorder="1" applyAlignment="1">
      <alignment horizontal="left" vertical="center" wrapText="1"/>
    </xf>
    <xf numFmtId="0" fontId="1" fillId="6" borderId="3" xfId="0" applyFont="1" applyFill="1" applyBorder="1" applyAlignment="1">
      <alignment horizontal="left" vertical="center"/>
    </xf>
    <xf numFmtId="4" fontId="4" fillId="21" borderId="3" xfId="0" applyNumberFormat="1" applyFont="1" applyFill="1" applyBorder="1" applyAlignment="1">
      <alignment vertical="center"/>
    </xf>
    <xf numFmtId="0" fontId="0" fillId="22" borderId="3" xfId="0" applyFill="1" applyBorder="1" applyAlignment="1">
      <alignment horizontal="left" vertical="center" wrapText="1"/>
    </xf>
    <xf numFmtId="0" fontId="0" fillId="22" borderId="3" xfId="0" applyFill="1" applyBorder="1" applyAlignment="1">
      <alignment horizontal="center" vertical="center" wrapText="1"/>
    </xf>
    <xf numFmtId="0" fontId="17" fillId="0" borderId="0" xfId="0" applyFont="1"/>
    <xf numFmtId="0" fontId="0" fillId="0" borderId="3" xfId="0" applyBorder="1" applyAlignment="1">
      <alignment horizontal="right"/>
    </xf>
    <xf numFmtId="0" fontId="1" fillId="3" borderId="3" xfId="0" applyFont="1" applyFill="1" applyBorder="1" applyAlignment="1">
      <alignment horizontal="left" vertical="center"/>
    </xf>
    <xf numFmtId="0" fontId="1" fillId="21" borderId="3" xfId="0" applyFont="1" applyFill="1" applyBorder="1" applyAlignment="1">
      <alignment horizontal="left" vertical="center"/>
    </xf>
    <xf numFmtId="0" fontId="0" fillId="19" borderId="3" xfId="0" applyFill="1" applyBorder="1" applyAlignment="1">
      <alignment horizontal="center" vertical="center" wrapText="1"/>
    </xf>
    <xf numFmtId="0" fontId="1" fillId="19" borderId="3" xfId="0" applyFont="1" applyFill="1" applyBorder="1"/>
    <xf numFmtId="0" fontId="14" fillId="0" borderId="3" xfId="0" applyFont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left" vertical="center"/>
    </xf>
    <xf numFmtId="4" fontId="18" fillId="0" borderId="0" xfId="0" applyNumberFormat="1" applyFont="1"/>
    <xf numFmtId="4" fontId="0" fillId="4" borderId="0" xfId="0" applyNumberFormat="1" applyFill="1"/>
    <xf numFmtId="4" fontId="6" fillId="0" borderId="0" xfId="0" applyNumberFormat="1" applyFont="1"/>
    <xf numFmtId="0" fontId="0" fillId="0" borderId="0" xfId="0" applyAlignment="1">
      <alignment horizontal="right"/>
    </xf>
    <xf numFmtId="4" fontId="19" fillId="0" borderId="0" xfId="0" applyNumberFormat="1" applyFont="1"/>
    <xf numFmtId="0" fontId="18" fillId="0" borderId="0" xfId="0" applyFont="1"/>
    <xf numFmtId="10" fontId="6" fillId="0" borderId="0" xfId="0" applyNumberFormat="1" applyFont="1"/>
    <xf numFmtId="4" fontId="19" fillId="0" borderId="0" xfId="0" applyNumberFormat="1" applyFont="1" applyAlignment="1">
      <alignment horizontal="center"/>
    </xf>
    <xf numFmtId="4" fontId="7" fillId="0" borderId="0" xfId="0" applyNumberFormat="1" applyFont="1"/>
    <xf numFmtId="49" fontId="18" fillId="0" borderId="0" xfId="0" applyNumberFormat="1" applyFont="1" applyAlignment="1">
      <alignment horizontal="center"/>
    </xf>
    <xf numFmtId="10" fontId="6" fillId="8" borderId="0" xfId="0" applyNumberFormat="1" applyFont="1" applyFill="1"/>
    <xf numFmtId="4" fontId="21" fillId="0" borderId="0" xfId="0" applyNumberFormat="1" applyFont="1"/>
    <xf numFmtId="4" fontId="21" fillId="4" borderId="0" xfId="0" applyNumberFormat="1" applyFont="1" applyFill="1"/>
    <xf numFmtId="0" fontId="22" fillId="24" borderId="0" xfId="0" applyFont="1" applyFill="1"/>
    <xf numFmtId="4" fontId="23" fillId="24" borderId="0" xfId="0" applyNumberFormat="1" applyFont="1" applyFill="1"/>
    <xf numFmtId="0" fontId="12" fillId="15" borderId="1" xfId="1" applyFont="1" applyFill="1" applyBorder="1" applyAlignment="1">
      <alignment horizontal="left"/>
    </xf>
    <xf numFmtId="0" fontId="0" fillId="15" borderId="1" xfId="0" applyFill="1" applyBorder="1" applyAlignment="1">
      <alignment wrapText="1"/>
    </xf>
    <xf numFmtId="3" fontId="0" fillId="4" borderId="3" xfId="0" applyNumberFormat="1" applyFill="1" applyBorder="1"/>
    <xf numFmtId="4" fontId="19" fillId="17" borderId="0" xfId="0" applyNumberFormat="1" applyFont="1" applyFill="1" applyAlignment="1">
      <alignment horizontal="center" vertical="center"/>
    </xf>
    <xf numFmtId="4" fontId="0" fillId="17" borderId="3" xfId="0" applyNumberFormat="1" applyFill="1" applyBorder="1" applyAlignment="1">
      <alignment horizontal="center"/>
    </xf>
    <xf numFmtId="4" fontId="0" fillId="19" borderId="3" xfId="0" applyNumberFormat="1" applyFill="1" applyBorder="1" applyAlignment="1">
      <alignment horizontal="center"/>
    </xf>
    <xf numFmtId="4" fontId="0" fillId="6" borderId="3" xfId="0" applyNumberFormat="1" applyFill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9" xfId="0" applyBorder="1" applyAlignment="1">
      <alignment vertical="center"/>
    </xf>
    <xf numFmtId="4" fontId="0" fillId="6" borderId="3" xfId="0" applyNumberForma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4" fillId="0" borderId="8" xfId="0" applyFont="1" applyBorder="1"/>
    <xf numFmtId="0" fontId="2" fillId="0" borderId="8" xfId="0" applyFont="1" applyBorder="1"/>
    <xf numFmtId="4" fontId="12" fillId="4" borderId="1" xfId="1" applyNumberFormat="1" applyFont="1" applyFill="1" applyBorder="1" applyAlignment="1">
      <alignment horizontal="center" vertical="center"/>
    </xf>
    <xf numFmtId="4" fontId="0" fillId="4" borderId="3" xfId="0" applyNumberFormat="1" applyFill="1" applyBorder="1" applyAlignment="1">
      <alignment horizontal="center" vertical="center" wrapText="1"/>
    </xf>
    <xf numFmtId="4" fontId="0" fillId="4" borderId="3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 vertical="center"/>
    </xf>
    <xf numFmtId="4" fontId="0" fillId="0" borderId="2" xfId="0" applyNumberFormat="1" applyBorder="1" applyAlignment="1">
      <alignment horizontal="left" vertical="center"/>
    </xf>
    <xf numFmtId="4" fontId="6" fillId="0" borderId="2" xfId="0" applyNumberFormat="1" applyFont="1" applyBorder="1" applyAlignment="1">
      <alignment horizontal="left" vertical="center"/>
    </xf>
    <xf numFmtId="4" fontId="0" fillId="0" borderId="9" xfId="0" applyNumberFormat="1" applyBorder="1" applyAlignment="1">
      <alignment horizontal="left" vertical="center"/>
    </xf>
    <xf numFmtId="4" fontId="0" fillId="0" borderId="9" xfId="0" applyNumberFormat="1" applyBorder="1" applyAlignment="1">
      <alignment vertical="center"/>
    </xf>
    <xf numFmtId="4" fontId="1" fillId="15" borderId="3" xfId="0" applyNumberFormat="1" applyFont="1" applyFill="1" applyBorder="1" applyAlignment="1">
      <alignment horizontal="left" vertical="center"/>
    </xf>
    <xf numFmtId="4" fontId="15" fillId="0" borderId="0" xfId="0" applyNumberFormat="1" applyFont="1"/>
    <xf numFmtId="4" fontId="1" fillId="15" borderId="3" xfId="0" applyNumberFormat="1" applyFont="1" applyFill="1" applyBorder="1" applyAlignment="1">
      <alignment horizontal="left" vertical="center" wrapText="1"/>
    </xf>
    <xf numFmtId="4" fontId="1" fillId="17" borderId="3" xfId="0" applyNumberFormat="1" applyFont="1" applyFill="1" applyBorder="1" applyAlignment="1">
      <alignment horizontal="center" vertical="center" wrapText="1"/>
    </xf>
    <xf numFmtId="4" fontId="1" fillId="17" borderId="3" xfId="0" applyNumberFormat="1" applyFont="1" applyFill="1" applyBorder="1" applyAlignment="1">
      <alignment horizontal="left" vertical="center" wrapText="1"/>
    </xf>
    <xf numFmtId="4" fontId="2" fillId="4" borderId="3" xfId="3" applyNumberFormat="1" applyFont="1" applyFill="1" applyBorder="1" applyAlignment="1">
      <alignment horizontal="right"/>
    </xf>
    <xf numFmtId="4" fontId="0" fillId="4" borderId="3" xfId="0" applyNumberFormat="1" applyFill="1" applyBorder="1" applyAlignment="1">
      <alignment horizontal="right"/>
    </xf>
    <xf numFmtId="4" fontId="1" fillId="17" borderId="3" xfId="0" applyNumberFormat="1" applyFont="1" applyFill="1" applyBorder="1" applyAlignment="1">
      <alignment horizontal="left"/>
    </xf>
    <xf numFmtId="4" fontId="1" fillId="7" borderId="3" xfId="0" applyNumberFormat="1" applyFont="1" applyFill="1" applyBorder="1" applyAlignment="1">
      <alignment horizontal="center" vertical="center"/>
    </xf>
    <xf numFmtId="4" fontId="1" fillId="7" borderId="3" xfId="0" applyNumberFormat="1" applyFont="1" applyFill="1" applyBorder="1" applyAlignment="1">
      <alignment horizontal="left" vertical="center" wrapText="1"/>
    </xf>
    <xf numFmtId="4" fontId="0" fillId="7" borderId="3" xfId="0" applyNumberFormat="1" applyFill="1" applyBorder="1" applyAlignment="1">
      <alignment horizontal="right"/>
    </xf>
    <xf numFmtId="4" fontId="0" fillId="4" borderId="3" xfId="0" applyNumberFormat="1" applyFill="1" applyBorder="1" applyAlignment="1">
      <alignment horizontal="right" vertical="center" wrapText="1"/>
    </xf>
    <xf numFmtId="4" fontId="1" fillId="18" borderId="3" xfId="0" applyNumberFormat="1" applyFont="1" applyFill="1" applyBorder="1" applyAlignment="1">
      <alignment horizontal="left" vertical="center"/>
    </xf>
    <xf numFmtId="4" fontId="1" fillId="18" borderId="3" xfId="0" applyNumberFormat="1" applyFont="1" applyFill="1" applyBorder="1" applyAlignment="1">
      <alignment vertical="center"/>
    </xf>
    <xf numFmtId="4" fontId="1" fillId="0" borderId="3" xfId="0" applyNumberFormat="1" applyFont="1" applyBorder="1" applyAlignment="1">
      <alignment vertical="center"/>
    </xf>
    <xf numFmtId="4" fontId="0" fillId="0" borderId="3" xfId="0" applyNumberFormat="1" applyBorder="1" applyAlignment="1">
      <alignment horizontal="center" vertical="center"/>
    </xf>
    <xf numFmtId="4" fontId="1" fillId="19" borderId="3" xfId="0" applyNumberFormat="1" applyFont="1" applyFill="1" applyBorder="1" applyAlignment="1">
      <alignment horizontal="left" vertical="center"/>
    </xf>
    <xf numFmtId="4" fontId="0" fillId="4" borderId="3" xfId="0" applyNumberFormat="1" applyFill="1" applyBorder="1" applyAlignment="1">
      <alignment horizontal="right" vertical="center"/>
    </xf>
    <xf numFmtId="4" fontId="1" fillId="19" borderId="3" xfId="0" applyNumberFormat="1" applyFont="1" applyFill="1" applyBorder="1" applyAlignment="1">
      <alignment vertical="center"/>
    </xf>
    <xf numFmtId="4" fontId="1" fillId="21" borderId="3" xfId="0" applyNumberFormat="1" applyFont="1" applyFill="1" applyBorder="1" applyAlignment="1">
      <alignment horizontal="left" vertical="center" wrapText="1"/>
    </xf>
    <xf numFmtId="4" fontId="0" fillId="21" borderId="3" xfId="0" applyNumberFormat="1" applyFill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center"/>
    </xf>
    <xf numFmtId="4" fontId="2" fillId="4" borderId="3" xfId="0" applyNumberFormat="1" applyFont="1" applyFill="1" applyBorder="1" applyAlignment="1">
      <alignment horizontal="center"/>
    </xf>
    <xf numFmtId="4" fontId="12" fillId="4" borderId="3" xfId="3" applyNumberFormat="1" applyFont="1" applyFill="1" applyBorder="1" applyAlignment="1">
      <alignment horizontal="center"/>
    </xf>
    <xf numFmtId="4" fontId="12" fillId="0" borderId="3" xfId="3" applyNumberFormat="1" applyFont="1" applyBorder="1" applyAlignment="1">
      <alignment horizontal="center"/>
    </xf>
    <xf numFmtId="4" fontId="0" fillId="4" borderId="3" xfId="0" applyNumberFormat="1" applyFill="1" applyBorder="1" applyAlignment="1">
      <alignment vertical="center"/>
    </xf>
    <xf numFmtId="4" fontId="0" fillId="3" borderId="3" xfId="0" applyNumberFormat="1" applyFill="1" applyBorder="1" applyAlignment="1">
      <alignment horizontal="center"/>
    </xf>
    <xf numFmtId="4" fontId="0" fillId="5" borderId="3" xfId="0" applyNumberForma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 vertical="center" wrapText="1"/>
    </xf>
    <xf numFmtId="4" fontId="0" fillId="21" borderId="3" xfId="0" applyNumberFormat="1" applyFill="1" applyBorder="1" applyAlignment="1">
      <alignment horizontal="center" vertical="center"/>
    </xf>
    <xf numFmtId="4" fontId="12" fillId="15" borderId="3" xfId="1" applyNumberFormat="1" applyFont="1" applyFill="1" applyBorder="1" applyAlignment="1">
      <alignment horizontal="center"/>
    </xf>
    <xf numFmtId="4" fontId="16" fillId="19" borderId="3" xfId="0" applyNumberFormat="1" applyFont="1" applyFill="1" applyBorder="1"/>
    <xf numFmtId="4" fontId="25" fillId="15" borderId="3" xfId="0" applyNumberFormat="1" applyFont="1" applyFill="1" applyBorder="1" applyAlignment="1">
      <alignment horizontal="center"/>
    </xf>
    <xf numFmtId="4" fontId="0" fillId="0" borderId="3" xfId="0" applyNumberFormat="1" applyBorder="1"/>
    <xf numFmtId="0" fontId="1" fillId="26" borderId="3" xfId="0" applyFont="1" applyFill="1" applyBorder="1" applyAlignment="1">
      <alignment horizontal="left" vertical="center" wrapText="1"/>
    </xf>
    <xf numFmtId="0" fontId="1" fillId="27" borderId="3" xfId="0" applyFont="1" applyFill="1" applyBorder="1" applyAlignment="1">
      <alignment horizontal="left" vertical="center" wrapText="1"/>
    </xf>
    <xf numFmtId="3" fontId="1" fillId="27" borderId="3" xfId="0" applyNumberFormat="1" applyFont="1" applyFill="1" applyBorder="1" applyAlignment="1">
      <alignment horizontal="left" vertical="center" wrapText="1"/>
    </xf>
    <xf numFmtId="0" fontId="0" fillId="28" borderId="3" xfId="0" applyFill="1" applyBorder="1" applyAlignment="1">
      <alignment horizontal="center" vertical="center" wrapText="1"/>
    </xf>
    <xf numFmtId="0" fontId="26" fillId="29" borderId="3" xfId="0" applyFont="1" applyFill="1" applyBorder="1" applyAlignment="1">
      <alignment horizontal="center" vertical="center"/>
    </xf>
    <xf numFmtId="0" fontId="2" fillId="27" borderId="3" xfId="0" applyFont="1" applyFill="1" applyBorder="1"/>
    <xf numFmtId="4" fontId="2" fillId="27" borderId="3" xfId="0" applyNumberFormat="1" applyFont="1" applyFill="1" applyBorder="1"/>
    <xf numFmtId="0" fontId="0" fillId="27" borderId="3" xfId="0" applyFill="1" applyBorder="1" applyAlignment="1">
      <alignment vertical="center"/>
    </xf>
    <xf numFmtId="0" fontId="0" fillId="27" borderId="3" xfId="0" applyFill="1" applyBorder="1"/>
    <xf numFmtId="0" fontId="27" fillId="29" borderId="3" xfId="0" applyFont="1" applyFill="1" applyBorder="1" applyAlignment="1">
      <alignment vertical="center"/>
    </xf>
    <xf numFmtId="4" fontId="20" fillId="0" borderId="0" xfId="0" applyNumberFormat="1" applyFont="1" applyAlignment="1">
      <alignment vertical="center"/>
    </xf>
    <xf numFmtId="4" fontId="20" fillId="0" borderId="0" xfId="0" applyNumberFormat="1" applyFont="1" applyAlignment="1">
      <alignment horizontal="center" vertical="center" wrapText="1"/>
    </xf>
    <xf numFmtId="4" fontId="19" fillId="14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" fontId="19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horizontal="center"/>
    </xf>
    <xf numFmtId="0" fontId="0" fillId="18" borderId="3" xfId="0" applyFill="1" applyBorder="1" applyAlignment="1">
      <alignment horizontal="center" vertical="center"/>
    </xf>
    <xf numFmtId="0" fontId="24" fillId="4" borderId="0" xfId="0" applyFont="1" applyFill="1"/>
    <xf numFmtId="0" fontId="24" fillId="4" borderId="0" xfId="0" applyFont="1" applyFill="1" applyAlignment="1">
      <alignment wrapText="1"/>
    </xf>
    <xf numFmtId="0" fontId="24" fillId="0" borderId="0" xfId="0" applyFont="1"/>
    <xf numFmtId="0" fontId="1" fillId="0" borderId="0" xfId="0" applyFont="1" applyAlignment="1">
      <alignment vertical="top"/>
    </xf>
    <xf numFmtId="0" fontId="1" fillId="4" borderId="3" xfId="0" applyFont="1" applyFill="1" applyBorder="1"/>
    <xf numFmtId="0" fontId="0" fillId="31" borderId="0" xfId="0" applyFill="1"/>
    <xf numFmtId="0" fontId="0" fillId="31" borderId="0" xfId="0" applyFill="1" applyAlignment="1">
      <alignment horizontal="left" vertical="center"/>
    </xf>
    <xf numFmtId="0" fontId="0" fillId="31" borderId="0" xfId="0" applyFill="1" applyAlignment="1">
      <alignment vertical="center"/>
    </xf>
    <xf numFmtId="0" fontId="0" fillId="27" borderId="3" xfId="0" applyFill="1" applyBorder="1" applyAlignment="1">
      <alignment horizontal="center" vertical="center"/>
    </xf>
    <xf numFmtId="4" fontId="15" fillId="0" borderId="3" xfId="0" applyNumberFormat="1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" fontId="0" fillId="31" borderId="1" xfId="0" applyNumberFormat="1" applyFill="1" applyBorder="1" applyAlignment="1">
      <alignment horizontal="center" vertical="center"/>
    </xf>
    <xf numFmtId="4" fontId="0" fillId="0" borderId="11" xfId="0" applyNumberFormat="1" applyBorder="1" applyAlignment="1">
      <alignment horizontal="left" vertical="center"/>
    </xf>
    <xf numFmtId="4" fontId="0" fillId="0" borderId="11" xfId="4" applyNumberFormat="1" applyFont="1" applyBorder="1" applyAlignment="1">
      <alignment vertical="center"/>
    </xf>
    <xf numFmtId="0" fontId="25" fillId="15" borderId="1" xfId="1" applyFont="1" applyFill="1" applyBorder="1" applyAlignment="1">
      <alignment horizontal="left"/>
    </xf>
    <xf numFmtId="4" fontId="12" fillId="15" borderId="3" xfId="1" applyNumberFormat="1" applyFont="1" applyFill="1" applyBorder="1" applyAlignment="1">
      <alignment horizontal="center" vertical="center"/>
    </xf>
    <xf numFmtId="4" fontId="1" fillId="31" borderId="3" xfId="0" applyNumberFormat="1" applyFont="1" applyFill="1" applyBorder="1" applyAlignment="1">
      <alignment horizontal="center" wrapText="1"/>
    </xf>
    <xf numFmtId="4" fontId="0" fillId="18" borderId="1" xfId="0" applyNumberFormat="1" applyFill="1" applyBorder="1" applyAlignment="1">
      <alignment horizontal="right" vertical="center"/>
    </xf>
    <xf numFmtId="0" fontId="0" fillId="31" borderId="3" xfId="0" applyFill="1" applyBorder="1"/>
    <xf numFmtId="4" fontId="0" fillId="31" borderId="3" xfId="0" applyNumberFormat="1" applyFill="1" applyBorder="1"/>
    <xf numFmtId="4" fontId="1" fillId="31" borderId="3" xfId="0" applyNumberFormat="1" applyFont="1" applyFill="1" applyBorder="1"/>
    <xf numFmtId="0" fontId="1" fillId="31" borderId="3" xfId="0" applyFont="1" applyFill="1" applyBorder="1"/>
    <xf numFmtId="4" fontId="0" fillId="15" borderId="3" xfId="0" applyNumberFormat="1" applyFill="1" applyBorder="1" applyAlignment="1">
      <alignment horizontal="center" vertical="center"/>
    </xf>
    <xf numFmtId="14" fontId="0" fillId="0" borderId="0" xfId="0" applyNumberFormat="1"/>
    <xf numFmtId="0" fontId="24" fillId="0" borderId="3" xfId="0" applyFont="1" applyBorder="1" applyAlignment="1">
      <alignment horizontal="center" vertical="center" wrapText="1"/>
    </xf>
    <xf numFmtId="4" fontId="0" fillId="0" borderId="0" xfId="0" quotePrefix="1" applyNumberFormat="1"/>
    <xf numFmtId="0" fontId="33" fillId="0" borderId="0" xfId="0" applyFont="1"/>
    <xf numFmtId="0" fontId="35" fillId="0" borderId="0" xfId="10" applyFont="1" applyAlignment="1">
      <alignment horizontal="left"/>
    </xf>
    <xf numFmtId="4" fontId="33" fillId="0" borderId="0" xfId="0" applyNumberFormat="1" applyFont="1"/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36" fillId="0" borderId="0" xfId="0" applyFont="1"/>
    <xf numFmtId="4" fontId="2" fillId="0" borderId="0" xfId="0" applyNumberFormat="1" applyFont="1" applyProtection="1">
      <protection hidden="1"/>
    </xf>
    <xf numFmtId="4" fontId="2" fillId="0" borderId="0" xfId="0" applyNumberFormat="1" applyFont="1"/>
    <xf numFmtId="0" fontId="27" fillId="29" borderId="1" xfId="0" applyFont="1" applyFill="1" applyBorder="1" applyAlignment="1">
      <alignment horizontal="center" vertical="center" wrapText="1"/>
    </xf>
    <xf numFmtId="0" fontId="2" fillId="27" borderId="1" xfId="0" applyFont="1" applyFill="1" applyBorder="1" applyAlignment="1">
      <alignment horizontal="center" wrapText="1"/>
    </xf>
    <xf numFmtId="4" fontId="0" fillId="14" borderId="9" xfId="0" applyNumberFormat="1" applyFill="1" applyBorder="1" applyAlignment="1">
      <alignment vertical="center"/>
    </xf>
    <xf numFmtId="4" fontId="37" fillId="14" borderId="1" xfId="4" applyNumberFormat="1" applyFill="1" applyBorder="1" applyAlignment="1">
      <alignment vertical="center"/>
    </xf>
    <xf numFmtId="4" fontId="2" fillId="0" borderId="8" xfId="0" applyNumberFormat="1" applyFont="1" applyBorder="1" applyAlignment="1">
      <alignment horizontal="left"/>
    </xf>
    <xf numFmtId="0" fontId="2" fillId="0" borderId="0" xfId="0" quotePrefix="1" applyFont="1"/>
    <xf numFmtId="0" fontId="12" fillId="15" borderId="8" xfId="1" applyFont="1" applyFill="1" applyBorder="1" applyAlignment="1">
      <alignment horizontal="left"/>
    </xf>
    <xf numFmtId="4" fontId="25" fillId="15" borderId="14" xfId="0" applyNumberFormat="1" applyFont="1" applyFill="1" applyBorder="1" applyAlignment="1">
      <alignment horizontal="center"/>
    </xf>
    <xf numFmtId="4" fontId="38" fillId="33" borderId="0" xfId="0" applyNumberFormat="1" applyFont="1" applyFill="1"/>
    <xf numFmtId="4" fontId="32" fillId="33" borderId="0" xfId="0" applyNumberFormat="1" applyFont="1" applyFill="1" applyAlignment="1">
      <alignment wrapText="1"/>
    </xf>
    <xf numFmtId="0" fontId="12" fillId="0" borderId="0" xfId="8" applyFont="1" applyAlignment="1">
      <alignment horizontal="left" vertical="center"/>
    </xf>
    <xf numFmtId="0" fontId="12" fillId="0" borderId="0" xfId="8" applyFont="1" applyAlignment="1">
      <alignment horizontal="center" vertical="center"/>
    </xf>
    <xf numFmtId="4" fontId="12" fillId="0" borderId="0" xfId="8" applyNumberFormat="1" applyFont="1" applyAlignment="1">
      <alignment horizontal="right" vertical="center"/>
    </xf>
    <xf numFmtId="0" fontId="12" fillId="0" borderId="0" xfId="8" applyFont="1" applyAlignment="1">
      <alignment horizontal="right" vertical="center"/>
    </xf>
    <xf numFmtId="17" fontId="0" fillId="0" borderId="0" xfId="0" applyNumberFormat="1"/>
    <xf numFmtId="10" fontId="0" fillId="0" borderId="0" xfId="0" applyNumberFormat="1"/>
    <xf numFmtId="0" fontId="31" fillId="32" borderId="0" xfId="5"/>
    <xf numFmtId="0" fontId="31" fillId="32" borderId="0" xfId="5" applyAlignment="1">
      <alignment wrapText="1"/>
    </xf>
    <xf numFmtId="10" fontId="31" fillId="32" borderId="0" xfId="5" applyNumberFormat="1"/>
    <xf numFmtId="4" fontId="31" fillId="32" borderId="0" xfId="5" applyNumberFormat="1"/>
    <xf numFmtId="4" fontId="32" fillId="0" borderId="0" xfId="0" applyNumberFormat="1" applyFont="1"/>
    <xf numFmtId="0" fontId="12" fillId="0" borderId="0" xfId="3" applyFont="1"/>
    <xf numFmtId="4" fontId="0" fillId="0" borderId="0" xfId="0" applyNumberFormat="1" applyAlignment="1">
      <alignment horizontal="right"/>
    </xf>
    <xf numFmtId="4" fontId="31" fillId="0" borderId="0" xfId="0" applyNumberFormat="1" applyFont="1"/>
    <xf numFmtId="4" fontId="0" fillId="0" borderId="0" xfId="0" applyNumberFormat="1" applyAlignment="1">
      <alignment vertical="center"/>
    </xf>
    <xf numFmtId="0" fontId="6" fillId="0" borderId="0" xfId="0" applyFont="1"/>
    <xf numFmtId="4" fontId="31" fillId="0" borderId="0" xfId="8" applyNumberFormat="1" applyFont="1" applyAlignment="1">
      <alignment horizontal="right" vertical="center"/>
    </xf>
    <xf numFmtId="0" fontId="32" fillId="0" borderId="0" xfId="6" applyFill="1"/>
    <xf numFmtId="0" fontId="26" fillId="29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 wrapText="1"/>
    </xf>
    <xf numFmtId="0" fontId="0" fillId="27" borderId="1" xfId="0" applyFill="1" applyBorder="1" applyAlignment="1">
      <alignment horizontal="center" vertical="center"/>
    </xf>
    <xf numFmtId="0" fontId="0" fillId="28" borderId="15" xfId="0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26" borderId="3" xfId="0" applyFont="1" applyFill="1" applyBorder="1" applyAlignment="1">
      <alignment horizontal="left" vertical="center" wrapText="1"/>
    </xf>
    <xf numFmtId="0" fontId="0" fillId="31" borderId="0" xfId="0" applyFill="1" applyAlignment="1">
      <alignment horizontal="left" vertical="top" wrapText="1"/>
    </xf>
    <xf numFmtId="0" fontId="0" fillId="31" borderId="0" xfId="0" applyFill="1" applyAlignment="1">
      <alignment horizontal="left" vertical="top"/>
    </xf>
    <xf numFmtId="4" fontId="0" fillId="14" borderId="1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4" fontId="15" fillId="15" borderId="3" xfId="0" applyNumberFormat="1" applyFont="1" applyFill="1" applyBorder="1" applyAlignment="1">
      <alignment horizontal="left" vertical="center"/>
    </xf>
    <xf numFmtId="4" fontId="39" fillId="0" borderId="3" xfId="0" applyNumberFormat="1" applyFont="1" applyBorder="1" applyAlignment="1">
      <alignment horizontal="left" vertical="center"/>
    </xf>
    <xf numFmtId="0" fontId="26" fillId="29" borderId="3" xfId="0" applyFont="1" applyFill="1" applyBorder="1" applyAlignment="1">
      <alignment horizontal="center" vertical="center" wrapText="1"/>
    </xf>
    <xf numFmtId="0" fontId="15" fillId="26" borderId="9" xfId="0" applyFont="1" applyFill="1" applyBorder="1" applyAlignment="1">
      <alignment horizontal="center" vertical="center" wrapText="1"/>
    </xf>
    <xf numFmtId="0" fontId="15" fillId="26" borderId="2" xfId="0" applyFont="1" applyFill="1" applyBorder="1" applyAlignment="1">
      <alignment horizontal="center" vertical="center" wrapText="1"/>
    </xf>
    <xf numFmtId="0" fontId="0" fillId="27" borderId="1" xfId="0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9" borderId="2" xfId="0" applyFont="1" applyFill="1" applyBorder="1" applyAlignment="1">
      <alignment horizontal="center" vertical="center" wrapText="1"/>
    </xf>
    <xf numFmtId="166" fontId="12" fillId="0" borderId="0" xfId="8" applyNumberFormat="1" applyFont="1" applyAlignment="1">
      <alignment horizontal="right" vertical="center"/>
    </xf>
    <xf numFmtId="4" fontId="0" fillId="0" borderId="3" xfId="0" applyNumberFormat="1" applyBorder="1" applyAlignment="1">
      <alignment horizontal="left" vertical="center"/>
    </xf>
    <xf numFmtId="4" fontId="4" fillId="0" borderId="3" xfId="0" applyNumberFormat="1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left" vertical="center"/>
    </xf>
    <xf numFmtId="4" fontId="0" fillId="0" borderId="13" xfId="0" applyNumberFormat="1" applyBorder="1" applyAlignment="1">
      <alignment horizontal="left" vertical="center"/>
    </xf>
    <xf numFmtId="0" fontId="0" fillId="0" borderId="0" xfId="0"/>
    <xf numFmtId="0" fontId="0" fillId="0" borderId="0" xfId="0" applyAlignment="1">
      <alignment horizontal="left" vertical="center"/>
    </xf>
    <xf numFmtId="0" fontId="15" fillId="26" borderId="1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" fontId="0" fillId="0" borderId="0" xfId="0" applyNumberFormat="1"/>
    <xf numFmtId="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7" fillId="29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4" fontId="6" fillId="31" borderId="3" xfId="0" applyNumberFormat="1" applyFont="1" applyFill="1" applyBorder="1"/>
    <xf numFmtId="164" fontId="2" fillId="0" borderId="0" xfId="0" applyNumberFormat="1" applyFont="1" applyProtection="1">
      <protection hidden="1"/>
    </xf>
    <xf numFmtId="164" fontId="2" fillId="0" borderId="0" xfId="0" applyNumberFormat="1" applyFont="1"/>
    <xf numFmtId="165" fontId="8" fillId="0" borderId="7" xfId="0" applyNumberFormat="1" applyFont="1" applyBorder="1" applyAlignment="1" applyProtection="1">
      <alignment horizontal="center"/>
      <protection hidden="1"/>
    </xf>
    <xf numFmtId="165" fontId="8" fillId="0" borderId="7" xfId="0" applyNumberFormat="1" applyFont="1" applyBorder="1" applyAlignment="1">
      <alignment horizontal="center"/>
    </xf>
    <xf numFmtId="4" fontId="0" fillId="24" borderId="3" xfId="0" applyNumberFormat="1" applyFill="1" applyBorder="1" applyAlignment="1">
      <alignment horizontal="left" vertical="center"/>
    </xf>
    <xf numFmtId="4" fontId="37" fillId="24" borderId="1" xfId="4" applyNumberFormat="1" applyFill="1" applyBorder="1" applyAlignment="1">
      <alignment vertical="center"/>
    </xf>
    <xf numFmtId="0" fontId="0" fillId="31" borderId="3" xfId="0" applyFill="1" applyBorder="1" applyAlignment="1">
      <alignment horizontal="center" vertical="center"/>
    </xf>
    <xf numFmtId="0" fontId="2" fillId="4" borderId="0" xfId="0" applyFont="1" applyFill="1"/>
    <xf numFmtId="0" fontId="0" fillId="0" borderId="15" xfId="0" applyBorder="1"/>
    <xf numFmtId="0" fontId="15" fillId="27" borderId="3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0" xfId="0"/>
    <xf numFmtId="0" fontId="0" fillId="0" borderId="0" xfId="0" applyAlignment="1">
      <alignment horizontal="left" vertical="center"/>
    </xf>
    <xf numFmtId="0" fontId="0" fillId="0" borderId="7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15" fillId="26" borderId="3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2" xfId="0" applyBorder="1"/>
    <xf numFmtId="4" fontId="0" fillId="25" borderId="3" xfId="0" applyNumberFormat="1" applyFill="1" applyBorder="1" applyAlignment="1">
      <alignment horizontal="center" vertical="center"/>
    </xf>
    <xf numFmtId="0" fontId="24" fillId="4" borderId="0" xfId="0" applyFont="1" applyFill="1" applyAlignment="1">
      <alignment horizontal="center" vertical="center" textRotation="255"/>
    </xf>
    <xf numFmtId="0" fontId="0" fillId="0" borderId="0" xfId="0" applyAlignment="1">
      <alignment vertical="center"/>
    </xf>
    <xf numFmtId="0" fontId="0" fillId="31" borderId="0" xfId="0" applyFill="1" applyAlignment="1">
      <alignment horizontal="center" vertical="top" wrapText="1"/>
    </xf>
    <xf numFmtId="4" fontId="12" fillId="0" borderId="8" xfId="3" applyNumberFormat="1" applyFont="1" applyBorder="1" applyAlignment="1">
      <alignment horizontal="center"/>
    </xf>
    <xf numFmtId="0" fontId="15" fillId="26" borderId="1" xfId="0" applyFont="1" applyFill="1" applyBorder="1" applyAlignment="1">
      <alignment horizontal="center" vertical="center" wrapText="1"/>
    </xf>
    <xf numFmtId="0" fontId="0" fillId="25" borderId="1" xfId="0" applyFill="1" applyBorder="1" applyAlignment="1">
      <alignment horizontal="center" vertical="center"/>
    </xf>
    <xf numFmtId="4" fontId="0" fillId="25" borderId="1" xfId="0" applyNumberFormat="1" applyFill="1" applyBorder="1" applyAlignment="1">
      <alignment horizontal="center" vertical="center"/>
    </xf>
    <xf numFmtId="4" fontId="1" fillId="21" borderId="3" xfId="0" applyNumberFormat="1" applyFont="1" applyFill="1" applyBorder="1" applyAlignment="1">
      <alignment horizontal="center"/>
    </xf>
    <xf numFmtId="0" fontId="0" fillId="25" borderId="3" xfId="0" applyFill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 wrapText="1"/>
    </xf>
    <xf numFmtId="0" fontId="26" fillId="29" borderId="3" xfId="0" applyFont="1" applyFill="1" applyBorder="1" applyAlignment="1">
      <alignment horizontal="center" vertical="center" wrapText="1"/>
    </xf>
    <xf numFmtId="4" fontId="1" fillId="19" borderId="3" xfId="0" applyNumberFormat="1" applyFont="1" applyFill="1" applyBorder="1" applyAlignment="1">
      <alignment horizontal="center" vertical="center"/>
    </xf>
    <xf numFmtId="4" fontId="1" fillId="18" borderId="3" xfId="0" applyNumberFormat="1" applyFont="1" applyFill="1" applyBorder="1" applyAlignment="1">
      <alignment horizontal="center" vertical="center"/>
    </xf>
    <xf numFmtId="0" fontId="0" fillId="27" borderId="3" xfId="0" applyFill="1" applyBorder="1" applyAlignment="1">
      <alignment horizontal="center" vertical="center" wrapText="1"/>
    </xf>
    <xf numFmtId="4" fontId="8" fillId="30" borderId="0" xfId="0" applyNumberFormat="1" applyFont="1" applyFill="1" applyAlignment="1">
      <alignment horizontal="center" vertical="center"/>
    </xf>
    <xf numFmtId="4" fontId="28" fillId="0" borderId="0" xfId="0" applyNumberFormat="1" applyFont="1" applyAlignment="1">
      <alignment horizontal="center" vertical="center"/>
    </xf>
    <xf numFmtId="4" fontId="0" fillId="0" borderId="0" xfId="0" applyNumberFormat="1"/>
    <xf numFmtId="0" fontId="0" fillId="0" borderId="0" xfId="0" applyAlignment="1">
      <alignment horizontal="center"/>
    </xf>
    <xf numFmtId="0" fontId="30" fillId="30" borderId="0" xfId="0" applyFont="1" applyFill="1" applyAlignment="1">
      <alignment horizontal="center" vertical="center"/>
    </xf>
    <xf numFmtId="4" fontId="0" fillId="0" borderId="3" xfId="0" applyNumberFormat="1" applyBorder="1" applyAlignment="1">
      <alignment horizontal="center"/>
    </xf>
    <xf numFmtId="0" fontId="29" fillId="0" borderId="0" xfId="0" applyFont="1" applyAlignment="1">
      <alignment horizontal="center" vertical="center"/>
    </xf>
    <xf numFmtId="0" fontId="4" fillId="21" borderId="3" xfId="0" applyFont="1" applyFill="1" applyBorder="1" applyAlignment="1">
      <alignment horizontal="center" wrapText="1"/>
    </xf>
    <xf numFmtId="0" fontId="4" fillId="10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wrapText="1"/>
    </xf>
    <xf numFmtId="0" fontId="27" fillId="29" borderId="3" xfId="0" applyFont="1" applyFill="1" applyBorder="1" applyAlignment="1">
      <alignment horizontal="center" vertical="center"/>
    </xf>
    <xf numFmtId="0" fontId="4" fillId="21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 vertical="center"/>
    </xf>
    <xf numFmtId="0" fontId="2" fillId="27" borderId="3" xfId="0" applyFont="1" applyFill="1" applyBorder="1" applyAlignment="1">
      <alignment horizontal="center"/>
    </xf>
    <xf numFmtId="4" fontId="2" fillId="27" borderId="3" xfId="0" applyNumberFormat="1" applyFont="1" applyFill="1" applyBorder="1" applyAlignment="1">
      <alignment horizontal="center"/>
    </xf>
    <xf numFmtId="0" fontId="10" fillId="0" borderId="10" xfId="0" applyFont="1" applyBorder="1" applyAlignment="1">
      <alignment horizontal="left"/>
    </xf>
    <xf numFmtId="0" fontId="4" fillId="16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27" fillId="29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 wrapText="1"/>
    </xf>
    <xf numFmtId="0" fontId="2" fillId="27" borderId="3" xfId="0" applyFont="1" applyFill="1" applyBorder="1" applyAlignment="1">
      <alignment horizontal="left"/>
    </xf>
    <xf numFmtId="0" fontId="1" fillId="23" borderId="3" xfId="0" applyFont="1" applyFill="1" applyBorder="1" applyAlignment="1">
      <alignment horizontal="center" wrapText="1"/>
    </xf>
    <xf numFmtId="4" fontId="1" fillId="24" borderId="3" xfId="0" applyNumberFormat="1" applyFont="1" applyFill="1" applyBorder="1" applyAlignment="1">
      <alignment horizontal="left" vertical="center"/>
    </xf>
    <xf numFmtId="4" fontId="0" fillId="24" borderId="9" xfId="0" applyNumberFormat="1" applyFill="1" applyBorder="1" applyAlignment="1">
      <alignment vertical="center"/>
    </xf>
  </cellXfs>
  <cellStyles count="11">
    <cellStyle name="Insatisfaisant" xfId="6" builtinId="27"/>
    <cellStyle name="Lien hypertexte" xfId="2" builtinId="8"/>
    <cellStyle name="Milliers" xfId="4" builtinId="3"/>
    <cellStyle name="NiveauLigne_1" xfId="1" builtinId="1" iLevel="0"/>
    <cellStyle name="NiveauLigne_4 2" xfId="10" xr:uid="{00000000-0005-0000-0000-00000A000000}"/>
    <cellStyle name="Normal" xfId="0" builtinId="0"/>
    <cellStyle name="Normal 2" xfId="3" xr:uid="{00000000-0005-0000-0000-000003000000}"/>
    <cellStyle name="Normal 3" xfId="7" xr:uid="{00000000-0005-0000-0000-000007000000}"/>
    <cellStyle name="Normal 4" xfId="8" xr:uid="{00000000-0005-0000-0000-000008000000}"/>
    <cellStyle name="Normal 5" xfId="9" xr:uid="{00000000-0005-0000-0000-000009000000}"/>
    <cellStyle name="Satisfaisant" xfId="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rfpaye.grouperf.com/calcul/index.php?salaire=1500&amp;charge=3&amp;fichier=saisie_sur_salair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20" sqref="D20"/>
    </sheetView>
  </sheetViews>
  <sheetFormatPr baseColWidth="10" defaultRowHeight="15" x14ac:dyDescent="0.25"/>
  <cols>
    <col min="1" max="1" width="18.7109375" style="253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7"/>
  <sheetViews>
    <sheetView zoomScale="85" zoomScaleNormal="85" workbookViewId="0">
      <selection activeCell="D43" sqref="D43"/>
    </sheetView>
  </sheetViews>
  <sheetFormatPr baseColWidth="10" defaultRowHeight="15" x14ac:dyDescent="0.25"/>
  <cols>
    <col min="1" max="1" width="35.85546875" style="253" bestFit="1" customWidth="1"/>
    <col min="2" max="2" width="10.140625" style="253" bestFit="1" customWidth="1"/>
    <col min="3" max="3" width="5.85546875" style="253" customWidth="1"/>
    <col min="4" max="4" width="26.85546875" style="253" bestFit="1" customWidth="1"/>
  </cols>
  <sheetData>
    <row r="1" spans="1:2" x14ac:dyDescent="0.25">
      <c r="A1" s="32" t="s">
        <v>145</v>
      </c>
      <c r="B1" s="141">
        <f>'Tempo-Banco'!G49</f>
        <v>5645.13</v>
      </c>
    </row>
    <row r="2" spans="1:2" x14ac:dyDescent="0.25">
      <c r="A2" s="32" t="s">
        <v>354</v>
      </c>
      <c r="B2" s="141">
        <f>'Tempo-Banco'!G50</f>
        <v>6217.13</v>
      </c>
    </row>
    <row r="3" spans="1:2" x14ac:dyDescent="0.25">
      <c r="A3" s="2" t="s">
        <v>355</v>
      </c>
      <c r="B3" s="31">
        <f>B2/151.67</f>
        <v>40.991165029340017</v>
      </c>
    </row>
    <row r="4" spans="1:2" x14ac:dyDescent="0.25">
      <c r="A4" s="32" t="s">
        <v>211</v>
      </c>
      <c r="B4" s="141">
        <f>'Tempo-Banco'!G66</f>
        <v>98229.95</v>
      </c>
    </row>
    <row r="5" spans="1:2" x14ac:dyDescent="0.25">
      <c r="A5" s="32" t="s">
        <v>356</v>
      </c>
      <c r="B5" s="141">
        <f>'Tempo-Banco'!G40</f>
        <v>0</v>
      </c>
    </row>
    <row r="6" spans="1:2" x14ac:dyDescent="0.25">
      <c r="A6" s="32" t="s">
        <v>357</v>
      </c>
      <c r="B6" s="141">
        <f>'Tempo-Banco'!F25</f>
        <v>0</v>
      </c>
    </row>
    <row r="7" spans="1:2" x14ac:dyDescent="0.25">
      <c r="A7" s="32" t="s">
        <v>358</v>
      </c>
      <c r="B7" s="141">
        <f>'Tempo-Banco'!F27</f>
        <v>0</v>
      </c>
    </row>
    <row r="8" spans="1:2" x14ac:dyDescent="0.25">
      <c r="A8" s="32" t="s">
        <v>359</v>
      </c>
      <c r="B8" s="141">
        <f>'Tempo-Banco'!F20</f>
        <v>0</v>
      </c>
    </row>
    <row r="9" spans="1:2" x14ac:dyDescent="0.25">
      <c r="A9" s="32" t="s">
        <v>222</v>
      </c>
      <c r="B9" s="141">
        <f>'Tempo-Banco'!F19</f>
        <v>0</v>
      </c>
    </row>
    <row r="10" spans="1:2" x14ac:dyDescent="0.25">
      <c r="A10" s="32" t="s">
        <v>360</v>
      </c>
      <c r="B10" s="141">
        <f>'Tempo-Banco'!F22</f>
        <v>0</v>
      </c>
    </row>
    <row r="11" spans="1:2" x14ac:dyDescent="0.25">
      <c r="A11" s="32" t="s">
        <v>361</v>
      </c>
      <c r="B11" s="141">
        <f>'Tempo-Banco'!F11</f>
        <v>0</v>
      </c>
    </row>
    <row r="12" spans="1:2" x14ac:dyDescent="0.25">
      <c r="A12" s="32" t="s">
        <v>362</v>
      </c>
      <c r="B12" s="141">
        <f>'Tempo-Banco'!F12</f>
        <v>0</v>
      </c>
    </row>
    <row r="13" spans="1:2" x14ac:dyDescent="0.25">
      <c r="A13" s="32" t="s">
        <v>363</v>
      </c>
      <c r="B13" s="141">
        <v>0</v>
      </c>
    </row>
    <row r="14" spans="1:2" x14ac:dyDescent="0.25">
      <c r="A14" s="32" t="s">
        <v>364</v>
      </c>
      <c r="B14" s="141"/>
    </row>
    <row r="15" spans="1:2" x14ac:dyDescent="0.25">
      <c r="A15" s="32" t="s">
        <v>365</v>
      </c>
      <c r="B15" s="141">
        <v>0</v>
      </c>
    </row>
    <row r="16" spans="1:2" x14ac:dyDescent="0.25">
      <c r="A16" s="32" t="s">
        <v>366</v>
      </c>
      <c r="B16" s="141">
        <f>'Tempo-Banco'!F23</f>
        <v>0</v>
      </c>
    </row>
    <row r="17" spans="1:2" x14ac:dyDescent="0.25">
      <c r="A17" s="32" t="s">
        <v>367</v>
      </c>
      <c r="B17" s="141">
        <f>'Tempo-Banco'!F24</f>
        <v>0</v>
      </c>
    </row>
    <row r="18" spans="1:2" x14ac:dyDescent="0.25">
      <c r="A18" s="39" t="s">
        <v>368</v>
      </c>
      <c r="B18" s="32"/>
    </row>
    <row r="19" spans="1:2" x14ac:dyDescent="0.25">
      <c r="A19" s="39" t="s">
        <v>369</v>
      </c>
      <c r="B19" s="32"/>
    </row>
    <row r="20" spans="1:2" x14ac:dyDescent="0.25">
      <c r="A20" s="39" t="s">
        <v>370</v>
      </c>
      <c r="B20" s="32"/>
    </row>
    <row r="21" spans="1:2" x14ac:dyDescent="0.25">
      <c r="A21" s="39" t="s">
        <v>371</v>
      </c>
      <c r="B21" s="32"/>
    </row>
    <row r="22" spans="1:2" x14ac:dyDescent="0.25">
      <c r="A22" s="39" t="s">
        <v>372</v>
      </c>
      <c r="B22" s="32"/>
    </row>
    <row r="23" spans="1:2" x14ac:dyDescent="0.25">
      <c r="A23" s="39" t="s">
        <v>373</v>
      </c>
      <c r="B23" s="32"/>
    </row>
    <row r="24" spans="1:2" x14ac:dyDescent="0.25">
      <c r="A24" s="39" t="s">
        <v>374</v>
      </c>
      <c r="B24" s="32"/>
    </row>
    <row r="25" spans="1:2" x14ac:dyDescent="0.25">
      <c r="A25" s="39" t="s">
        <v>375</v>
      </c>
      <c r="B25" s="32"/>
    </row>
    <row r="26" spans="1:2" x14ac:dyDescent="0.25">
      <c r="A26" s="32" t="s">
        <v>376</v>
      </c>
      <c r="B26" s="141">
        <f>'Tempo-Banco'!F17</f>
        <v>0</v>
      </c>
    </row>
    <row r="27" spans="1:2" x14ac:dyDescent="0.25">
      <c r="A27" s="33"/>
      <c r="B27" s="34"/>
    </row>
    <row r="28" spans="1:2" x14ac:dyDescent="0.25">
      <c r="A28" s="35" t="s">
        <v>377</v>
      </c>
      <c r="B28" s="36">
        <f>'Tempo-Banco'!F14</f>
        <v>0</v>
      </c>
    </row>
    <row r="29" spans="1:2" x14ac:dyDescent="0.25">
      <c r="A29" s="35" t="s">
        <v>378</v>
      </c>
      <c r="B29" s="36">
        <f>'Tempo-Banco'!F30</f>
        <v>0</v>
      </c>
    </row>
    <row r="30" spans="1:2" x14ac:dyDescent="0.25">
      <c r="A30" s="35" t="s">
        <v>379</v>
      </c>
      <c r="B30" s="36">
        <f>'Tempo-Banco'!F16</f>
        <v>0</v>
      </c>
    </row>
    <row r="31" spans="1:2" x14ac:dyDescent="0.25">
      <c r="A31" s="35" t="s">
        <v>380</v>
      </c>
      <c r="B31" s="36">
        <f>'Tempo-Banco'!F15</f>
        <v>0</v>
      </c>
    </row>
    <row r="32" spans="1:2" x14ac:dyDescent="0.25">
      <c r="A32" s="35" t="s">
        <v>381</v>
      </c>
      <c r="B32" s="36">
        <f>'Tempo-Banco'!F29</f>
        <v>0</v>
      </c>
    </row>
    <row r="33" spans="1:2" x14ac:dyDescent="0.25">
      <c r="A33" s="35" t="s">
        <v>382</v>
      </c>
      <c r="B33" s="83"/>
    </row>
    <row r="34" spans="1:2" x14ac:dyDescent="0.25">
      <c r="A34" s="35" t="s">
        <v>383</v>
      </c>
      <c r="B34" s="36">
        <f>'Tempo-Banco'!F13</f>
        <v>0</v>
      </c>
    </row>
    <row r="35" spans="1:2" x14ac:dyDescent="0.25">
      <c r="A35" s="37"/>
      <c r="B35" s="38"/>
    </row>
    <row r="36" spans="1:2" x14ac:dyDescent="0.25">
      <c r="A36" s="39" t="s">
        <v>54</v>
      </c>
      <c r="B36" s="141">
        <f>B2</f>
        <v>6217.13</v>
      </c>
    </row>
    <row r="37" spans="1:2" x14ac:dyDescent="0.25">
      <c r="A37" s="39" t="s">
        <v>56</v>
      </c>
      <c r="B37" s="141">
        <f>'Tempo-Banco'!C36</f>
        <v>6146.68</v>
      </c>
    </row>
    <row r="38" spans="1:2" x14ac:dyDescent="0.25">
      <c r="A38" s="41" t="s">
        <v>384</v>
      </c>
      <c r="B38" s="40">
        <f>B36-B37</f>
        <v>70.449999999999818</v>
      </c>
    </row>
    <row r="39" spans="1:2" x14ac:dyDescent="0.25">
      <c r="A39" s="39" t="s">
        <v>385</v>
      </c>
      <c r="B39" s="141">
        <f>B8</f>
        <v>0</v>
      </c>
    </row>
    <row r="40" spans="1:2" x14ac:dyDescent="0.25">
      <c r="A40" s="39" t="s">
        <v>386</v>
      </c>
      <c r="B40" s="141">
        <f>B10</f>
        <v>0</v>
      </c>
    </row>
    <row r="41" spans="1:2" x14ac:dyDescent="0.25">
      <c r="A41" s="39" t="s">
        <v>387</v>
      </c>
      <c r="B41" s="141">
        <f>B11+B12</f>
        <v>0</v>
      </c>
    </row>
    <row r="42" spans="1:2" x14ac:dyDescent="0.25">
      <c r="A42" s="39" t="s">
        <v>388</v>
      </c>
      <c r="B42" s="141">
        <v>0</v>
      </c>
    </row>
    <row r="43" spans="1:2" x14ac:dyDescent="0.25">
      <c r="A43" s="39" t="s">
        <v>389</v>
      </c>
      <c r="B43" s="141">
        <v>0</v>
      </c>
    </row>
    <row r="44" spans="1:2" x14ac:dyDescent="0.25">
      <c r="A44" s="39" t="str">
        <f>A15</f>
        <v>Hrs Fériées non fact</v>
      </c>
      <c r="B44" s="141">
        <f>B15</f>
        <v>0</v>
      </c>
    </row>
    <row r="45" spans="1:2" x14ac:dyDescent="0.25">
      <c r="A45" s="41" t="s">
        <v>390</v>
      </c>
      <c r="B45" s="40">
        <v>0</v>
      </c>
    </row>
    <row r="46" spans="1:2" x14ac:dyDescent="0.25">
      <c r="A46" s="39" t="s">
        <v>391</v>
      </c>
      <c r="B46" s="42">
        <f>SUM(B39:B45)-B38</f>
        <v>-70.449999999999818</v>
      </c>
    </row>
    <row r="47" spans="1:2" x14ac:dyDescent="0.25">
      <c r="A47" s="39" t="s">
        <v>392</v>
      </c>
      <c r="B47" s="32">
        <f>'Tempo-Banco'!F18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3"/>
  <sheetViews>
    <sheetView tabSelected="1" topLeftCell="A28" zoomScaleNormal="100" workbookViewId="0">
      <selection activeCell="F79" sqref="F79:J95"/>
    </sheetView>
  </sheetViews>
  <sheetFormatPr baseColWidth="10" defaultRowHeight="15" x14ac:dyDescent="0.25"/>
  <cols>
    <col min="1" max="1" width="24.42578125" style="253" customWidth="1"/>
    <col min="2" max="2" width="50.85546875" style="95" customWidth="1"/>
    <col min="3" max="3" width="12.140625" style="253" customWidth="1"/>
    <col min="4" max="4" width="24" style="254" customWidth="1"/>
    <col min="5" max="5" width="3.85546875" style="254" customWidth="1"/>
    <col min="6" max="6" width="53.42578125" style="254" customWidth="1"/>
    <col min="7" max="7" width="13.5703125" style="257" customWidth="1"/>
    <col min="8" max="8" width="16.5703125" style="253" bestFit="1" customWidth="1"/>
    <col min="9" max="9" width="17.5703125" style="253" customWidth="1"/>
    <col min="10" max="10" width="20.140625" style="253" customWidth="1"/>
    <col min="11" max="11" width="20" style="253" customWidth="1"/>
    <col min="12" max="12" width="39" style="253" bestFit="1" customWidth="1"/>
    <col min="13" max="13" width="11.42578125" style="253" bestFit="1" customWidth="1"/>
    <col min="14" max="14" width="22.140625" style="253" bestFit="1" customWidth="1"/>
  </cols>
  <sheetData>
    <row r="1" spans="1:14" ht="18.75" customHeight="1" x14ac:dyDescent="0.25">
      <c r="A1" s="146" t="s">
        <v>0</v>
      </c>
      <c r="B1" s="297" t="s">
        <v>1</v>
      </c>
      <c r="C1" s="284"/>
      <c r="D1" s="285"/>
      <c r="E1" s="241"/>
      <c r="F1" s="228" t="s">
        <v>2</v>
      </c>
    </row>
    <row r="2" spans="1:14" x14ac:dyDescent="0.25">
      <c r="A2" s="142" t="s">
        <v>3</v>
      </c>
      <c r="B2" s="283" t="s">
        <v>4</v>
      </c>
      <c r="C2" s="284"/>
      <c r="D2" s="284"/>
      <c r="E2" s="285"/>
      <c r="F2" s="229" t="s">
        <v>5</v>
      </c>
      <c r="J2" s="195"/>
      <c r="K2" s="196"/>
      <c r="L2" s="196"/>
      <c r="M2" s="196"/>
      <c r="N2" s="196"/>
    </row>
    <row r="3" spans="1:14" ht="30" customHeight="1" x14ac:dyDescent="0.25">
      <c r="A3" s="142" t="s">
        <v>6</v>
      </c>
      <c r="B3" s="255"/>
      <c r="C3" s="242"/>
      <c r="D3" s="242"/>
      <c r="E3" s="243"/>
      <c r="F3" s="229" t="s">
        <v>5</v>
      </c>
      <c r="J3" s="195"/>
      <c r="K3" s="196"/>
      <c r="L3" s="196"/>
      <c r="M3" s="196"/>
      <c r="N3" s="196"/>
    </row>
    <row r="4" spans="1:14" x14ac:dyDescent="0.25">
      <c r="A4" s="234" t="s">
        <v>7</v>
      </c>
      <c r="B4" s="283" t="s">
        <v>8</v>
      </c>
      <c r="C4" s="284"/>
      <c r="D4" s="284"/>
      <c r="E4" s="285"/>
      <c r="F4" s="229" t="s">
        <v>9</v>
      </c>
      <c r="J4" s="196"/>
      <c r="K4" s="196"/>
      <c r="L4" s="196"/>
      <c r="M4" s="196"/>
      <c r="N4" s="196"/>
    </row>
    <row r="5" spans="1:14" x14ac:dyDescent="0.25">
      <c r="A5" s="234" t="s">
        <v>10</v>
      </c>
      <c r="B5" s="291" t="s">
        <v>11</v>
      </c>
      <c r="C5" s="284"/>
      <c r="D5" s="284"/>
      <c r="E5" s="243"/>
      <c r="F5" s="229" t="s">
        <v>9</v>
      </c>
      <c r="J5" s="196"/>
      <c r="K5" s="196"/>
      <c r="L5" s="196"/>
      <c r="M5" s="196"/>
      <c r="N5" s="196"/>
    </row>
    <row r="6" spans="1:14" ht="53.25" customHeight="1" x14ac:dyDescent="0.25">
      <c r="A6" s="234" t="s">
        <v>12</v>
      </c>
      <c r="B6" s="291" t="s">
        <v>13</v>
      </c>
      <c r="C6" s="284"/>
      <c r="D6" s="284"/>
      <c r="E6" s="243"/>
      <c r="F6" s="229" t="s">
        <v>5</v>
      </c>
      <c r="J6" s="196"/>
      <c r="K6" s="196"/>
      <c r="L6" s="196"/>
      <c r="M6" s="196"/>
      <c r="N6" s="196"/>
    </row>
    <row r="7" spans="1:14" ht="37.5" customHeight="1" x14ac:dyDescent="0.25">
      <c r="A7" s="234" t="s">
        <v>14</v>
      </c>
      <c r="B7" s="283" t="s">
        <v>15</v>
      </c>
      <c r="C7" s="284"/>
      <c r="D7" s="284"/>
      <c r="E7" s="285"/>
      <c r="F7" s="229" t="s">
        <v>5</v>
      </c>
      <c r="H7" s="257"/>
      <c r="J7" s="196"/>
      <c r="K7" s="196"/>
      <c r="L7" s="196"/>
      <c r="M7" s="196"/>
      <c r="N7" s="196"/>
    </row>
    <row r="8" spans="1:14" ht="45" customHeight="1" x14ac:dyDescent="0.25">
      <c r="A8" s="142" t="s">
        <v>16</v>
      </c>
      <c r="B8" s="283" t="s">
        <v>17</v>
      </c>
      <c r="C8" s="284"/>
      <c r="D8" s="284"/>
      <c r="E8" s="285"/>
      <c r="F8" s="229" t="s">
        <v>5</v>
      </c>
      <c r="J8" s="196"/>
      <c r="K8" s="196"/>
      <c r="L8" s="196"/>
      <c r="M8" s="196"/>
      <c r="N8" s="196"/>
    </row>
    <row r="9" spans="1:14" x14ac:dyDescent="0.25">
      <c r="A9" s="142" t="s">
        <v>18</v>
      </c>
      <c r="B9" s="283" t="s">
        <v>19</v>
      </c>
      <c r="C9" s="284"/>
      <c r="D9" s="284"/>
      <c r="E9" s="285"/>
      <c r="F9" s="229" t="s">
        <v>5</v>
      </c>
      <c r="J9" s="196"/>
      <c r="K9" s="196"/>
      <c r="L9" s="196"/>
      <c r="M9" s="196"/>
      <c r="N9" s="196"/>
    </row>
    <row r="10" spans="1:14" ht="30" customHeight="1" x14ac:dyDescent="0.25">
      <c r="A10" s="142" t="s">
        <v>20</v>
      </c>
      <c r="B10" s="283" t="s">
        <v>21</v>
      </c>
      <c r="C10" s="284"/>
      <c r="D10" s="284"/>
      <c r="E10" s="285"/>
      <c r="F10" s="229" t="s">
        <v>5</v>
      </c>
      <c r="I10" s="257"/>
      <c r="J10" s="196"/>
      <c r="K10" s="196"/>
      <c r="L10" s="196"/>
      <c r="M10" s="196"/>
      <c r="N10" s="196"/>
    </row>
    <row r="11" spans="1:14" ht="15" hidden="1" customHeight="1" x14ac:dyDescent="0.25">
      <c r="A11" s="143" t="s">
        <v>22</v>
      </c>
      <c r="B11" s="273" t="s">
        <v>23</v>
      </c>
      <c r="C11" s="274"/>
      <c r="D11" s="274"/>
      <c r="E11" s="275"/>
      <c r="F11" s="244"/>
      <c r="I11" s="257"/>
      <c r="J11" s="196"/>
      <c r="K11" s="196"/>
      <c r="L11" s="196"/>
      <c r="M11" s="196"/>
      <c r="N11" s="196"/>
    </row>
    <row r="12" spans="1:14" ht="15" hidden="1" customHeight="1" x14ac:dyDescent="0.25">
      <c r="A12" s="143" t="s">
        <v>24</v>
      </c>
      <c r="B12" s="280"/>
      <c r="C12" s="281"/>
      <c r="D12" s="281"/>
      <c r="E12" s="282"/>
      <c r="F12" s="244"/>
      <c r="I12" s="257"/>
      <c r="J12" s="196"/>
      <c r="K12" s="196"/>
      <c r="L12" s="196"/>
      <c r="M12" s="196"/>
      <c r="N12" s="196"/>
    </row>
    <row r="13" spans="1:14" ht="15" hidden="1" customHeight="1" x14ac:dyDescent="0.25">
      <c r="A13" s="143" t="s">
        <v>25</v>
      </c>
      <c r="B13" s="273" t="s">
        <v>26</v>
      </c>
      <c r="C13" s="274"/>
      <c r="D13" s="274"/>
      <c r="E13" s="275"/>
      <c r="F13" s="244"/>
      <c r="I13" s="257"/>
      <c r="J13" s="196"/>
      <c r="K13" s="196"/>
      <c r="L13" s="196"/>
      <c r="M13" s="196"/>
      <c r="N13" s="196"/>
    </row>
    <row r="14" spans="1:14" ht="15" hidden="1" customHeight="1" x14ac:dyDescent="0.25">
      <c r="A14" s="143" t="s">
        <v>27</v>
      </c>
      <c r="B14" s="276"/>
      <c r="C14" s="277"/>
      <c r="D14" s="278"/>
      <c r="E14" s="279"/>
      <c r="F14" s="244"/>
      <c r="J14" s="196"/>
      <c r="K14" s="196"/>
      <c r="L14" s="196"/>
      <c r="M14" s="196"/>
      <c r="N14" s="196"/>
    </row>
    <row r="15" spans="1:14" ht="15" hidden="1" customHeight="1" x14ac:dyDescent="0.25">
      <c r="A15" s="143" t="s">
        <v>28</v>
      </c>
      <c r="B15" s="276"/>
      <c r="C15" s="277"/>
      <c r="D15" s="278"/>
      <c r="E15" s="279"/>
      <c r="F15" s="244"/>
      <c r="J15" s="196"/>
      <c r="K15" s="196"/>
      <c r="L15" s="196"/>
      <c r="M15" s="196"/>
      <c r="N15" s="196"/>
    </row>
    <row r="16" spans="1:14" ht="15" hidden="1" customHeight="1" x14ac:dyDescent="0.25">
      <c r="A16" s="143" t="s">
        <v>29</v>
      </c>
      <c r="B16" s="276"/>
      <c r="C16" s="277"/>
      <c r="D16" s="278"/>
      <c r="E16" s="279"/>
      <c r="F16" s="244"/>
      <c r="J16" s="196"/>
      <c r="K16" s="196"/>
      <c r="L16" s="196"/>
      <c r="M16" s="196"/>
      <c r="N16" s="196"/>
    </row>
    <row r="17" spans="1:14" ht="15" hidden="1" customHeight="1" x14ac:dyDescent="0.25">
      <c r="A17" s="143" t="s">
        <v>30</v>
      </c>
      <c r="B17" s="280"/>
      <c r="C17" s="281"/>
      <c r="D17" s="281"/>
      <c r="E17" s="282"/>
      <c r="F17" s="244"/>
      <c r="J17" s="196"/>
      <c r="K17" s="196"/>
      <c r="L17" s="196"/>
      <c r="M17" s="196"/>
      <c r="N17" s="196"/>
    </row>
    <row r="18" spans="1:14" ht="15" hidden="1" customHeight="1" x14ac:dyDescent="0.25">
      <c r="A18" s="143" t="s">
        <v>31</v>
      </c>
      <c r="B18" s="273"/>
      <c r="C18" s="284"/>
      <c r="D18" s="284"/>
      <c r="E18" s="285"/>
      <c r="F18" s="244"/>
      <c r="J18" s="196"/>
      <c r="K18" s="196"/>
      <c r="L18" s="196"/>
      <c r="M18" s="196"/>
      <c r="N18" s="196"/>
    </row>
    <row r="19" spans="1:14" ht="15" hidden="1" customHeight="1" x14ac:dyDescent="0.25">
      <c r="A19" s="143" t="s">
        <v>7</v>
      </c>
      <c r="B19" s="273" t="s">
        <v>32</v>
      </c>
      <c r="C19" s="274"/>
      <c r="D19" s="274"/>
      <c r="E19" s="275"/>
      <c r="F19" s="244"/>
      <c r="G19" s="287" t="s">
        <v>33</v>
      </c>
      <c r="H19" s="287" t="s">
        <v>33</v>
      </c>
      <c r="J19" s="196"/>
      <c r="K19" s="196"/>
      <c r="L19" s="196"/>
      <c r="M19" s="196"/>
      <c r="N19" s="196"/>
    </row>
    <row r="20" spans="1:14" ht="30" hidden="1" customHeight="1" x14ac:dyDescent="0.25">
      <c r="A20" s="143" t="s">
        <v>34</v>
      </c>
      <c r="B20" s="276"/>
      <c r="C20" s="277"/>
      <c r="D20" s="278"/>
      <c r="E20" s="279"/>
      <c r="F20" s="244"/>
      <c r="G20" s="288"/>
      <c r="H20" s="277"/>
    </row>
    <row r="21" spans="1:14" hidden="1" x14ac:dyDescent="0.25">
      <c r="A21" s="143" t="s">
        <v>35</v>
      </c>
      <c r="B21" s="276"/>
      <c r="C21" s="277"/>
      <c r="D21" s="278"/>
      <c r="E21" s="279"/>
      <c r="F21" s="230"/>
      <c r="G21" s="288"/>
      <c r="H21" s="277"/>
    </row>
    <row r="22" spans="1:14" hidden="1" x14ac:dyDescent="0.25">
      <c r="A22" s="143" t="s">
        <v>36</v>
      </c>
      <c r="B22" s="276"/>
      <c r="C22" s="277"/>
      <c r="D22" s="278"/>
      <c r="E22" s="279"/>
      <c r="F22" s="244"/>
      <c r="G22" s="288"/>
      <c r="H22" s="277"/>
    </row>
    <row r="23" spans="1:14" hidden="1" x14ac:dyDescent="0.25">
      <c r="A23" s="143" t="s">
        <v>37</v>
      </c>
      <c r="B23" s="276"/>
      <c r="C23" s="277"/>
      <c r="D23" s="278"/>
      <c r="E23" s="279"/>
      <c r="F23" s="244"/>
      <c r="G23" s="288"/>
      <c r="H23" s="277"/>
    </row>
    <row r="24" spans="1:14" hidden="1" x14ac:dyDescent="0.25">
      <c r="A24" s="143" t="s">
        <v>38</v>
      </c>
      <c r="B24" s="276"/>
      <c r="C24" s="277"/>
      <c r="D24" s="278"/>
      <c r="E24" s="279"/>
      <c r="F24" s="244"/>
      <c r="G24" s="288"/>
      <c r="H24" s="277"/>
    </row>
    <row r="25" spans="1:14" hidden="1" x14ac:dyDescent="0.25">
      <c r="A25" s="143" t="s">
        <v>39</v>
      </c>
      <c r="B25" s="276"/>
      <c r="C25" s="277"/>
      <c r="D25" s="278"/>
      <c r="E25" s="279"/>
      <c r="F25" s="244"/>
      <c r="G25" s="288"/>
      <c r="H25" s="277"/>
    </row>
    <row r="26" spans="1:14" ht="30" hidden="1" customHeight="1" x14ac:dyDescent="0.25">
      <c r="A26" s="143" t="s">
        <v>40</v>
      </c>
      <c r="B26" s="276"/>
      <c r="C26" s="277"/>
      <c r="D26" s="278"/>
      <c r="E26" s="279"/>
      <c r="F26" s="244"/>
      <c r="G26" s="288"/>
      <c r="H26" s="277"/>
    </row>
    <row r="27" spans="1:14" ht="30" hidden="1" customHeight="1" x14ac:dyDescent="0.25">
      <c r="A27" s="143" t="s">
        <v>41</v>
      </c>
      <c r="B27" s="280"/>
      <c r="C27" s="281"/>
      <c r="D27" s="281"/>
      <c r="E27" s="282"/>
      <c r="F27" s="244"/>
      <c r="G27" s="288"/>
      <c r="H27" s="277"/>
    </row>
    <row r="28" spans="1:14" ht="30" customHeight="1" x14ac:dyDescent="0.25">
      <c r="A28" s="143" t="s">
        <v>42</v>
      </c>
      <c r="B28" s="273" t="s">
        <v>43</v>
      </c>
      <c r="C28" s="284"/>
      <c r="D28" s="284"/>
      <c r="E28" s="285"/>
      <c r="F28" s="231">
        <v>2250</v>
      </c>
      <c r="G28" s="233"/>
      <c r="H28" s="233"/>
    </row>
    <row r="29" spans="1:14" ht="30" hidden="1" customHeight="1" x14ac:dyDescent="0.25">
      <c r="A29" s="143" t="s">
        <v>44</v>
      </c>
      <c r="B29" s="300" t="s">
        <v>45</v>
      </c>
      <c r="C29" s="284"/>
      <c r="D29" s="284"/>
      <c r="E29" s="285"/>
      <c r="F29" s="256"/>
      <c r="G29" s="232" t="s">
        <v>46</v>
      </c>
    </row>
    <row r="30" spans="1:14" ht="15" hidden="1" customHeight="1" x14ac:dyDescent="0.25">
      <c r="A30" s="144" t="s">
        <v>47</v>
      </c>
      <c r="B30" s="273" t="s">
        <v>48</v>
      </c>
      <c r="C30" s="284"/>
      <c r="D30" s="284"/>
      <c r="E30" s="285"/>
      <c r="F30" s="256"/>
      <c r="G30" s="145" t="s">
        <v>46</v>
      </c>
    </row>
    <row r="31" spans="1:14" ht="15" hidden="1" customHeight="1" x14ac:dyDescent="0.25">
      <c r="A31" s="1" t="s">
        <v>49</v>
      </c>
      <c r="B31" s="273"/>
      <c r="C31" s="274"/>
      <c r="D31" s="274"/>
      <c r="E31" s="275"/>
      <c r="F31" s="256"/>
      <c r="G31" s="145" t="s">
        <v>46</v>
      </c>
    </row>
    <row r="32" spans="1:14" ht="15" hidden="1" customHeight="1" x14ac:dyDescent="0.25">
      <c r="A32" s="272"/>
      <c r="B32" s="280"/>
      <c r="C32" s="281"/>
      <c r="D32" s="281"/>
      <c r="E32" s="282"/>
      <c r="F32" s="256"/>
      <c r="G32" s="145" t="s">
        <v>50</v>
      </c>
    </row>
    <row r="34" spans="1:15" ht="16.5" customHeight="1" x14ac:dyDescent="0.25">
      <c r="A34" s="295" t="s">
        <v>51</v>
      </c>
      <c r="B34" s="284"/>
      <c r="C34" s="285"/>
      <c r="D34" s="173" t="s">
        <v>52</v>
      </c>
      <c r="F34" s="89" t="s">
        <v>53</v>
      </c>
      <c r="G34" s="90"/>
    </row>
    <row r="35" spans="1:15" ht="16.5" customHeight="1" x14ac:dyDescent="0.25">
      <c r="A35" s="91" t="s">
        <v>54</v>
      </c>
      <c r="B35" s="92"/>
      <c r="C35" s="237">
        <v>6216.68</v>
      </c>
      <c r="D35" s="296">
        <f>C35-C36</f>
        <v>70</v>
      </c>
      <c r="F35" s="108" t="s">
        <v>55</v>
      </c>
      <c r="G35" s="188" t="s">
        <v>5</v>
      </c>
      <c r="H35" s="258"/>
      <c r="I35" s="258"/>
    </row>
    <row r="36" spans="1:15" ht="16.5" customHeight="1" x14ac:dyDescent="0.25">
      <c r="A36" s="91" t="s">
        <v>56</v>
      </c>
      <c r="B36" s="92"/>
      <c r="C36" s="237">
        <v>6146.68</v>
      </c>
      <c r="D36" s="272"/>
      <c r="F36" s="108" t="s">
        <v>57</v>
      </c>
      <c r="G36" s="188" t="s">
        <v>5</v>
      </c>
      <c r="H36" s="109"/>
      <c r="I36" s="258"/>
    </row>
    <row r="37" spans="1:15" x14ac:dyDescent="0.25">
      <c r="A37" s="88"/>
      <c r="B37" s="88"/>
      <c r="C37" s="93"/>
      <c r="D37" s="190" t="s">
        <v>58</v>
      </c>
      <c r="F37" s="108" t="s">
        <v>59</v>
      </c>
      <c r="G37" s="188" t="s">
        <v>5</v>
      </c>
      <c r="H37" s="258"/>
      <c r="I37" s="258"/>
      <c r="K37" s="220"/>
    </row>
    <row r="38" spans="1:15" ht="16.5" customHeight="1" x14ac:dyDescent="0.25">
      <c r="A38" s="292" t="s">
        <v>60</v>
      </c>
      <c r="B38" s="284"/>
      <c r="C38" s="284"/>
      <c r="D38" s="160" t="s">
        <v>52</v>
      </c>
      <c r="F38" s="108" t="s">
        <v>61</v>
      </c>
      <c r="G38" s="188" t="s">
        <v>5</v>
      </c>
      <c r="H38" s="258"/>
      <c r="I38" s="258"/>
      <c r="K38" s="221"/>
      <c r="O38" s="221"/>
    </row>
    <row r="39" spans="1:15" ht="16.5" customHeight="1" x14ac:dyDescent="0.25">
      <c r="A39" s="248" t="s">
        <v>62</v>
      </c>
      <c r="B39" s="248" t="s">
        <v>63</v>
      </c>
      <c r="C39" s="203">
        <v>98229.95</v>
      </c>
      <c r="D39" s="238"/>
      <c r="F39" s="110" t="s">
        <v>64</v>
      </c>
      <c r="G39" s="188" t="s">
        <v>5</v>
      </c>
      <c r="H39" s="258"/>
      <c r="O39" s="221"/>
    </row>
    <row r="40" spans="1:15" ht="16.5" customHeight="1" x14ac:dyDescent="0.25">
      <c r="A40" s="250" t="s">
        <v>65</v>
      </c>
      <c r="B40" s="248" t="s">
        <v>66</v>
      </c>
      <c r="C40" s="203">
        <v>0</v>
      </c>
      <c r="D40" s="238"/>
      <c r="F40" s="108" t="s">
        <v>67</v>
      </c>
      <c r="G40" s="114">
        <f>C63</f>
        <v>0</v>
      </c>
      <c r="H40" s="258"/>
      <c r="K40" s="222"/>
    </row>
    <row r="41" spans="1:15" ht="16.5" customHeight="1" x14ac:dyDescent="0.25">
      <c r="A41" s="248" t="s">
        <v>68</v>
      </c>
      <c r="B41" s="248" t="s">
        <v>69</v>
      </c>
      <c r="C41" s="203">
        <v>5179.17</v>
      </c>
      <c r="D41" s="238"/>
      <c r="F41" s="108" t="s">
        <v>70</v>
      </c>
      <c r="G41" s="188"/>
      <c r="H41" s="258"/>
    </row>
    <row r="42" spans="1:15" ht="16.5" customHeight="1" x14ac:dyDescent="0.25">
      <c r="A42" s="250" t="s">
        <v>71</v>
      </c>
      <c r="B42" s="248" t="s">
        <v>72</v>
      </c>
      <c r="C42" s="203">
        <v>2357.52</v>
      </c>
      <c r="D42" s="238"/>
      <c r="F42" s="239" t="s">
        <v>73</v>
      </c>
      <c r="G42" s="188">
        <v>40898.639999999999</v>
      </c>
      <c r="H42" s="258"/>
    </row>
    <row r="43" spans="1:15" ht="16.5" customHeight="1" x14ac:dyDescent="0.25">
      <c r="A43" s="248" t="s">
        <v>74</v>
      </c>
      <c r="B43" s="248" t="s">
        <v>75</v>
      </c>
      <c r="C43" s="203">
        <v>1902.56</v>
      </c>
      <c r="D43" s="238"/>
      <c r="F43" s="239" t="s">
        <v>76</v>
      </c>
      <c r="G43" s="188">
        <v>39336.79</v>
      </c>
      <c r="H43" s="258"/>
      <c r="K43" s="223"/>
    </row>
    <row r="44" spans="1:15" ht="16.5" customHeight="1" x14ac:dyDescent="0.25">
      <c r="A44" s="248" t="s">
        <v>77</v>
      </c>
      <c r="B44" s="248" t="s">
        <v>78</v>
      </c>
      <c r="C44" s="203">
        <v>5986.36</v>
      </c>
      <c r="D44" s="238"/>
      <c r="F44" s="239" t="s">
        <v>79</v>
      </c>
      <c r="G44" s="188">
        <v>982.3</v>
      </c>
      <c r="H44" s="258"/>
      <c r="K44" s="224"/>
      <c r="L44" s="172"/>
    </row>
    <row r="45" spans="1:15" x14ac:dyDescent="0.25">
      <c r="A45" s="248" t="s">
        <v>80</v>
      </c>
      <c r="B45" s="248" t="s">
        <v>81</v>
      </c>
      <c r="C45" s="203">
        <v>2633.92</v>
      </c>
      <c r="D45" s="238"/>
      <c r="F45" s="239" t="s">
        <v>82</v>
      </c>
      <c r="G45" s="188">
        <v>579.55999999999995</v>
      </c>
      <c r="H45" s="258"/>
      <c r="I45" s="258"/>
      <c r="J45" s="258"/>
      <c r="K45" s="224"/>
      <c r="L45" s="172"/>
    </row>
    <row r="46" spans="1:15" ht="16.5" customHeight="1" x14ac:dyDescent="0.25">
      <c r="A46" s="248" t="s">
        <v>83</v>
      </c>
      <c r="B46" s="248" t="s">
        <v>81</v>
      </c>
      <c r="C46" s="203">
        <v>0</v>
      </c>
      <c r="D46" s="238"/>
      <c r="F46" s="239" t="s">
        <v>84</v>
      </c>
      <c r="G46" s="114">
        <f>G42-G43-G44-G45</f>
        <v>-1.0000000001355147E-2</v>
      </c>
      <c r="H46" s="258"/>
      <c r="I46" s="258"/>
      <c r="J46" s="258"/>
      <c r="K46" s="224"/>
      <c r="L46" s="172"/>
    </row>
    <row r="47" spans="1:15" ht="16.5" customHeight="1" x14ac:dyDescent="0.25">
      <c r="A47" s="248" t="s">
        <v>85</v>
      </c>
      <c r="B47" s="248" t="s">
        <v>86</v>
      </c>
      <c r="C47" s="203">
        <v>670.39</v>
      </c>
      <c r="D47" s="238"/>
      <c r="F47" s="258"/>
      <c r="G47" s="258"/>
      <c r="H47" s="258"/>
      <c r="I47" s="258"/>
      <c r="J47" s="258"/>
      <c r="K47" s="225"/>
    </row>
    <row r="48" spans="1:15" ht="16.5" customHeight="1" x14ac:dyDescent="0.25">
      <c r="A48" s="248" t="s">
        <v>87</v>
      </c>
      <c r="B48" s="248" t="s">
        <v>88</v>
      </c>
      <c r="C48" s="203">
        <v>1087.52</v>
      </c>
      <c r="D48" s="238"/>
      <c r="F48" s="111" t="s">
        <v>89</v>
      </c>
      <c r="G48" s="111"/>
      <c r="H48" s="258"/>
      <c r="I48" s="258"/>
    </row>
    <row r="49" spans="1:10" ht="16.5" customHeight="1" x14ac:dyDescent="0.25">
      <c r="A49" s="248" t="s">
        <v>90</v>
      </c>
      <c r="B49" s="248" t="s">
        <v>91</v>
      </c>
      <c r="C49" s="203">
        <v>94593.49</v>
      </c>
      <c r="D49" s="238"/>
      <c r="F49" s="112" t="s">
        <v>92</v>
      </c>
      <c r="G49" s="113">
        <f>C69</f>
        <v>5645.13</v>
      </c>
      <c r="H49" s="290"/>
      <c r="I49" s="277"/>
    </row>
    <row r="50" spans="1:10" x14ac:dyDescent="0.25">
      <c r="A50" s="248" t="s">
        <v>93</v>
      </c>
      <c r="B50" s="248" t="s">
        <v>94</v>
      </c>
      <c r="C50" s="203">
        <v>2587.83</v>
      </c>
      <c r="D50" s="238"/>
      <c r="F50" s="112" t="s">
        <v>95</v>
      </c>
      <c r="G50" s="113">
        <f>C73+C74+C75+C76+C77+C79+C82</f>
        <v>6217.13</v>
      </c>
      <c r="H50" s="258"/>
      <c r="I50" s="258"/>
    </row>
    <row r="51" spans="1:10" ht="16.5" customHeight="1" x14ac:dyDescent="0.25">
      <c r="A51" s="248" t="s">
        <v>96</v>
      </c>
      <c r="B51" s="248" t="s">
        <v>97</v>
      </c>
      <c r="C51" s="203">
        <v>0</v>
      </c>
      <c r="D51" s="238"/>
      <c r="F51" s="112" t="s">
        <v>98</v>
      </c>
      <c r="G51" s="114">
        <f>C35</f>
        <v>6216.68</v>
      </c>
      <c r="H51" s="258"/>
      <c r="I51" s="258"/>
    </row>
    <row r="52" spans="1:10" ht="16.5" customHeight="1" x14ac:dyDescent="0.25">
      <c r="A52" s="268" t="s">
        <v>99</v>
      </c>
      <c r="B52" s="268" t="s">
        <v>100</v>
      </c>
      <c r="C52" s="269">
        <v>98420.3</v>
      </c>
      <c r="D52" s="270">
        <v>3211</v>
      </c>
      <c r="F52" s="112" t="s">
        <v>101</v>
      </c>
      <c r="G52" s="114">
        <f>C36</f>
        <v>6146.68</v>
      </c>
      <c r="H52" s="258"/>
      <c r="I52" s="258"/>
    </row>
    <row r="53" spans="1:10" ht="16.5" customHeight="1" x14ac:dyDescent="0.25">
      <c r="A53" s="268" t="s">
        <v>102</v>
      </c>
      <c r="B53" s="268" t="s">
        <v>103</v>
      </c>
      <c r="C53" s="269">
        <v>-190.35</v>
      </c>
      <c r="D53" s="270">
        <v>3212</v>
      </c>
      <c r="F53" s="112" t="s">
        <v>104</v>
      </c>
      <c r="G53" s="114">
        <f>C59</f>
        <v>5645.13</v>
      </c>
      <c r="H53" s="258"/>
      <c r="I53" s="258"/>
    </row>
    <row r="54" spans="1:10" ht="16.5" customHeight="1" x14ac:dyDescent="0.25">
      <c r="A54" s="268" t="s">
        <v>105</v>
      </c>
      <c r="B54" s="268" t="s">
        <v>106</v>
      </c>
      <c r="C54" s="269">
        <v>1614.53</v>
      </c>
      <c r="D54" s="270">
        <v>3218</v>
      </c>
      <c r="F54" s="115" t="s">
        <v>107</v>
      </c>
      <c r="G54" s="182">
        <f>G50-G49</f>
        <v>572</v>
      </c>
      <c r="H54" s="263" t="s">
        <v>58</v>
      </c>
      <c r="I54" s="186" t="s">
        <v>46</v>
      </c>
      <c r="J54" s="187" t="s">
        <v>108</v>
      </c>
    </row>
    <row r="55" spans="1:10" ht="16.5" customHeight="1" x14ac:dyDescent="0.25">
      <c r="A55" s="248" t="s">
        <v>109</v>
      </c>
      <c r="B55" s="248" t="s">
        <v>110</v>
      </c>
      <c r="C55" s="203">
        <v>38881.25</v>
      </c>
      <c r="D55" s="238"/>
      <c r="F55" s="258"/>
      <c r="G55" s="258"/>
      <c r="H55" s="186" t="s">
        <v>111</v>
      </c>
      <c r="I55" s="185"/>
      <c r="J55" s="185"/>
    </row>
    <row r="56" spans="1:10" ht="16.5" customHeight="1" x14ac:dyDescent="0.25">
      <c r="A56" s="248" t="s">
        <v>112</v>
      </c>
      <c r="B56" s="248" t="s">
        <v>113</v>
      </c>
      <c r="C56" s="203">
        <v>-190.35</v>
      </c>
      <c r="D56" s="238"/>
      <c r="F56" s="116" t="s">
        <v>114</v>
      </c>
      <c r="G56" s="116">
        <f>F28</f>
        <v>2250</v>
      </c>
      <c r="H56" s="186" t="s">
        <v>115</v>
      </c>
      <c r="I56" s="185"/>
      <c r="J56" s="184"/>
    </row>
    <row r="57" spans="1:10" ht="16.5" customHeight="1" x14ac:dyDescent="0.25">
      <c r="A57" s="248" t="s">
        <v>116</v>
      </c>
      <c r="B57" s="248" t="s">
        <v>117</v>
      </c>
      <c r="C57" s="203">
        <v>59539.05</v>
      </c>
      <c r="D57" s="238"/>
      <c r="F57" s="117" t="s">
        <v>118</v>
      </c>
      <c r="G57" s="118">
        <f>+G56</f>
        <v>2250</v>
      </c>
      <c r="H57" s="186" t="s">
        <v>119</v>
      </c>
      <c r="I57" s="185"/>
      <c r="J57" s="184"/>
    </row>
    <row r="58" spans="1:10" ht="16.5" customHeight="1" x14ac:dyDescent="0.25">
      <c r="A58" s="248" t="s">
        <v>120</v>
      </c>
      <c r="B58" s="248" t="s">
        <v>121</v>
      </c>
      <c r="C58" s="203">
        <v>0</v>
      </c>
      <c r="D58" s="238"/>
      <c r="F58" s="117" t="s">
        <v>122</v>
      </c>
      <c r="G58" s="119">
        <f>C96</f>
        <v>2250</v>
      </c>
      <c r="H58" s="258"/>
      <c r="I58" s="258"/>
    </row>
    <row r="59" spans="1:10" x14ac:dyDescent="0.25">
      <c r="A59" s="248" t="s">
        <v>123</v>
      </c>
      <c r="B59" s="248" t="s">
        <v>124</v>
      </c>
      <c r="C59" s="203">
        <v>5645.13</v>
      </c>
      <c r="D59" s="238"/>
      <c r="E59" s="221"/>
      <c r="F59" s="258"/>
      <c r="G59" s="258"/>
      <c r="H59" s="258"/>
      <c r="I59" s="258"/>
    </row>
    <row r="60" spans="1:10" x14ac:dyDescent="0.25">
      <c r="A60" s="248" t="s">
        <v>125</v>
      </c>
      <c r="B60" s="248" t="s">
        <v>126</v>
      </c>
      <c r="C60" s="203">
        <v>3261.61</v>
      </c>
      <c r="D60" s="238"/>
      <c r="E60" s="221"/>
      <c r="F60" s="299" t="s">
        <v>127</v>
      </c>
      <c r="G60" s="285"/>
      <c r="H60" s="258"/>
      <c r="I60" s="258"/>
    </row>
    <row r="61" spans="1:10" ht="33.75" customHeight="1" x14ac:dyDescent="0.5">
      <c r="A61" s="248" t="s">
        <v>128</v>
      </c>
      <c r="B61" s="248" t="s">
        <v>129</v>
      </c>
      <c r="C61" s="203">
        <v>72134.2</v>
      </c>
      <c r="D61" s="238"/>
      <c r="F61" s="120" t="s">
        <v>130</v>
      </c>
      <c r="G61" s="183"/>
      <c r="H61" s="194"/>
      <c r="I61" s="258"/>
    </row>
    <row r="62" spans="1:10" x14ac:dyDescent="0.25">
      <c r="A62" s="248" t="s">
        <v>131</v>
      </c>
      <c r="B62" s="248" t="s">
        <v>129</v>
      </c>
      <c r="C62" s="203">
        <v>259.38</v>
      </c>
      <c r="D62" s="238"/>
      <c r="F62" s="120" t="s">
        <v>132</v>
      </c>
      <c r="G62" s="125">
        <f>C70</f>
        <v>83584.87</v>
      </c>
      <c r="H62" s="258"/>
      <c r="I62" s="258"/>
    </row>
    <row r="63" spans="1:10" x14ac:dyDescent="0.25">
      <c r="A63" s="252" t="s">
        <v>133</v>
      </c>
      <c r="B63" s="252" t="s">
        <v>134</v>
      </c>
      <c r="C63" s="203">
        <v>0</v>
      </c>
      <c r="D63" s="238"/>
      <c r="F63" s="121" t="s">
        <v>135</v>
      </c>
      <c r="G63" s="125">
        <f>C98</f>
        <v>0</v>
      </c>
      <c r="H63" s="258"/>
      <c r="I63" s="258"/>
    </row>
    <row r="64" spans="1:10" x14ac:dyDescent="0.25">
      <c r="A64" s="178"/>
      <c r="B64" s="178"/>
      <c r="C64" s="179"/>
      <c r="D64" s="171"/>
      <c r="F64" s="122"/>
      <c r="G64" s="123"/>
      <c r="H64" s="258"/>
      <c r="I64" s="258"/>
    </row>
    <row r="65" spans="1:12" x14ac:dyDescent="0.25">
      <c r="A65" s="286" t="s">
        <v>136</v>
      </c>
      <c r="B65" s="284"/>
      <c r="C65" s="285"/>
      <c r="D65" s="160" t="s">
        <v>52</v>
      </c>
      <c r="F65" s="298" t="s">
        <v>137</v>
      </c>
      <c r="G65" s="285"/>
      <c r="H65" s="258"/>
      <c r="I65" s="258"/>
    </row>
    <row r="66" spans="1:12" x14ac:dyDescent="0.25">
      <c r="A66" s="251" t="s">
        <v>138</v>
      </c>
      <c r="B66" s="104"/>
      <c r="C66" s="237">
        <v>98229.95</v>
      </c>
      <c r="D66" s="174"/>
      <c r="F66" s="124" t="s">
        <v>139</v>
      </c>
      <c r="G66" s="125">
        <f>C66</f>
        <v>98229.95</v>
      </c>
      <c r="H66" s="258"/>
      <c r="I66" s="258"/>
    </row>
    <row r="67" spans="1:12" x14ac:dyDescent="0.25">
      <c r="A67" s="251" t="s">
        <v>140</v>
      </c>
      <c r="B67" s="104"/>
      <c r="C67" s="237">
        <v>98420.3</v>
      </c>
      <c r="D67" s="176"/>
      <c r="F67" s="126" t="s">
        <v>141</v>
      </c>
      <c r="G67" s="125">
        <f>C67+C68</f>
        <v>98229.95</v>
      </c>
      <c r="H67" s="258"/>
      <c r="I67" s="258"/>
    </row>
    <row r="68" spans="1:12" x14ac:dyDescent="0.25">
      <c r="A68" s="251" t="s">
        <v>142</v>
      </c>
      <c r="B68" s="105" t="s">
        <v>143</v>
      </c>
      <c r="C68" s="237">
        <v>-190.35</v>
      </c>
      <c r="D68" s="176"/>
      <c r="F68" s="126" t="s">
        <v>144</v>
      </c>
      <c r="G68" s="125">
        <f>C39</f>
        <v>98229.95</v>
      </c>
      <c r="H68" s="191"/>
      <c r="I68" s="258"/>
    </row>
    <row r="69" spans="1:12" x14ac:dyDescent="0.25">
      <c r="A69" s="251" t="s">
        <v>145</v>
      </c>
      <c r="B69" s="104"/>
      <c r="C69" s="237">
        <v>5645.13</v>
      </c>
      <c r="D69" s="176"/>
      <c r="F69" s="126" t="s">
        <v>146</v>
      </c>
      <c r="G69" s="125">
        <f>C52+C53</f>
        <v>98229.95</v>
      </c>
      <c r="H69" s="258"/>
      <c r="I69" s="258"/>
    </row>
    <row r="70" spans="1:12" x14ac:dyDescent="0.25">
      <c r="A70" s="251" t="s">
        <v>147</v>
      </c>
      <c r="B70" s="104"/>
      <c r="C70" s="237">
        <v>83584.87</v>
      </c>
      <c r="D70" s="175"/>
      <c r="F70" s="124" t="s">
        <v>148</v>
      </c>
      <c r="G70" s="125">
        <f>C85</f>
        <v>98229.95</v>
      </c>
      <c r="H70" s="258"/>
      <c r="I70" s="258"/>
    </row>
    <row r="71" spans="1:12" x14ac:dyDescent="0.25">
      <c r="A71" s="106"/>
      <c r="B71" s="106"/>
      <c r="C71" s="107"/>
      <c r="F71" s="258"/>
      <c r="G71" s="258"/>
    </row>
    <row r="72" spans="1:12" x14ac:dyDescent="0.25">
      <c r="A72" s="293" t="s">
        <v>149</v>
      </c>
      <c r="B72" s="284"/>
      <c r="C72" s="284"/>
      <c r="D72" s="160" t="s">
        <v>52</v>
      </c>
      <c r="F72" s="294" t="s">
        <v>150</v>
      </c>
      <c r="G72" s="285"/>
    </row>
    <row r="73" spans="1:12" x14ac:dyDescent="0.25">
      <c r="A73" s="248" t="s">
        <v>151</v>
      </c>
      <c r="B73" s="248" t="s">
        <v>152</v>
      </c>
      <c r="C73" s="202">
        <v>5196.17</v>
      </c>
      <c r="D73" s="238"/>
      <c r="F73" s="127" t="s">
        <v>153</v>
      </c>
      <c r="G73" s="128"/>
    </row>
    <row r="74" spans="1:12" x14ac:dyDescent="0.25">
      <c r="A74" s="248" t="s">
        <v>154</v>
      </c>
      <c r="B74" s="248" t="s">
        <v>155</v>
      </c>
      <c r="C74" s="202">
        <v>169.33</v>
      </c>
      <c r="D74" s="238"/>
      <c r="F74" s="127" t="s">
        <v>156</v>
      </c>
      <c r="G74" s="119">
        <f>C95</f>
        <v>0</v>
      </c>
    </row>
    <row r="75" spans="1:12" x14ac:dyDescent="0.25">
      <c r="A75" s="248" t="s">
        <v>157</v>
      </c>
      <c r="B75" s="248" t="s">
        <v>158</v>
      </c>
      <c r="C75" s="202">
        <v>2.3199999999999998</v>
      </c>
      <c r="D75" s="238"/>
      <c r="L75" s="193"/>
    </row>
    <row r="76" spans="1:12" x14ac:dyDescent="0.25">
      <c r="A76" s="248" t="s">
        <v>159</v>
      </c>
      <c r="B76" s="248" t="s">
        <v>160</v>
      </c>
      <c r="C76" s="202">
        <v>572</v>
      </c>
      <c r="D76" s="238" t="s">
        <v>161</v>
      </c>
      <c r="L76" s="193"/>
    </row>
    <row r="77" spans="1:12" x14ac:dyDescent="0.25">
      <c r="A77" s="248" t="s">
        <v>162</v>
      </c>
      <c r="B77" s="248" t="s">
        <v>163</v>
      </c>
      <c r="C77" s="237">
        <v>0</v>
      </c>
      <c r="D77" s="238"/>
      <c r="L77" s="193"/>
    </row>
    <row r="78" spans="1:12" x14ac:dyDescent="0.25">
      <c r="A78" s="248" t="s">
        <v>164</v>
      </c>
      <c r="B78" s="248" t="s">
        <v>165</v>
      </c>
      <c r="C78" s="237">
        <v>0</v>
      </c>
      <c r="D78" s="238"/>
      <c r="F78" s="165" t="s">
        <v>166</v>
      </c>
      <c r="L78" s="193"/>
    </row>
    <row r="79" spans="1:12" ht="20.45" customHeight="1" x14ac:dyDescent="0.25">
      <c r="A79" s="248" t="s">
        <v>167</v>
      </c>
      <c r="B79" s="248" t="s">
        <v>168</v>
      </c>
      <c r="C79" s="237">
        <v>0</v>
      </c>
      <c r="D79" s="238" t="s">
        <v>161</v>
      </c>
      <c r="F79" s="289" t="s">
        <v>169</v>
      </c>
      <c r="G79" s="288"/>
      <c r="H79" s="277"/>
      <c r="I79" s="277"/>
      <c r="J79" s="277"/>
      <c r="L79" s="193"/>
    </row>
    <row r="80" spans="1:12" x14ac:dyDescent="0.25">
      <c r="A80" s="248" t="s">
        <v>170</v>
      </c>
      <c r="B80" s="248" t="s">
        <v>171</v>
      </c>
      <c r="C80" s="202">
        <v>35</v>
      </c>
      <c r="D80" s="238" t="s">
        <v>161</v>
      </c>
      <c r="F80" s="278"/>
      <c r="G80" s="288"/>
      <c r="H80" s="277"/>
      <c r="I80" s="277"/>
      <c r="J80" s="277"/>
      <c r="L80" s="193"/>
    </row>
    <row r="81" spans="1:12" x14ac:dyDescent="0.25">
      <c r="A81" s="248" t="s">
        <v>172</v>
      </c>
      <c r="B81" s="248" t="s">
        <v>173</v>
      </c>
      <c r="C81" s="202">
        <v>0</v>
      </c>
      <c r="D81" s="238"/>
      <c r="F81" s="278"/>
      <c r="G81" s="288"/>
      <c r="H81" s="277"/>
      <c r="I81" s="277"/>
      <c r="J81" s="277"/>
      <c r="L81" s="193"/>
    </row>
    <row r="82" spans="1:12" x14ac:dyDescent="0.25">
      <c r="A82" s="248">
        <v>1270</v>
      </c>
      <c r="B82" s="248" t="s">
        <v>174</v>
      </c>
      <c r="C82" s="202">
        <v>277.31</v>
      </c>
      <c r="D82" s="238"/>
      <c r="F82" s="278"/>
      <c r="G82" s="288"/>
      <c r="H82" s="277"/>
      <c r="I82" s="277"/>
      <c r="J82" s="277"/>
      <c r="L82" s="193"/>
    </row>
    <row r="83" spans="1:12" x14ac:dyDescent="0.25">
      <c r="A83" s="248" t="s">
        <v>175</v>
      </c>
      <c r="B83" s="248" t="s">
        <v>176</v>
      </c>
      <c r="C83" s="202">
        <v>7791.12</v>
      </c>
      <c r="D83" s="238"/>
      <c r="F83" s="278"/>
      <c r="G83" s="288"/>
      <c r="H83" s="277"/>
      <c r="I83" s="277"/>
      <c r="J83" s="277"/>
      <c r="L83" s="193"/>
    </row>
    <row r="84" spans="1:12" x14ac:dyDescent="0.25">
      <c r="A84" s="248" t="s">
        <v>177</v>
      </c>
      <c r="B84" s="248" t="s">
        <v>178</v>
      </c>
      <c r="C84" s="202">
        <v>8570.2900000000009</v>
      </c>
      <c r="D84" s="238"/>
      <c r="F84" s="278"/>
      <c r="G84" s="288"/>
      <c r="H84" s="277"/>
      <c r="I84" s="277"/>
      <c r="J84" s="277"/>
      <c r="L84" s="193"/>
    </row>
    <row r="85" spans="1:12" x14ac:dyDescent="0.25">
      <c r="A85" s="249" t="s">
        <v>179</v>
      </c>
      <c r="B85" s="249" t="s">
        <v>180</v>
      </c>
      <c r="C85" s="202">
        <v>98229.95</v>
      </c>
      <c r="D85" s="238"/>
      <c r="F85" s="278"/>
      <c r="G85" s="288"/>
      <c r="H85" s="277"/>
      <c r="I85" s="277"/>
      <c r="J85" s="277"/>
      <c r="L85" s="193"/>
    </row>
    <row r="86" spans="1:12" x14ac:dyDescent="0.25">
      <c r="A86" s="248" t="s">
        <v>181</v>
      </c>
      <c r="B86" s="248" t="s">
        <v>182</v>
      </c>
      <c r="C86" s="202">
        <v>215.6</v>
      </c>
      <c r="D86" s="238"/>
      <c r="F86" s="278"/>
      <c r="G86" s="288"/>
      <c r="H86" s="277"/>
      <c r="I86" s="277"/>
      <c r="J86" s="277"/>
      <c r="L86" s="193"/>
    </row>
    <row r="87" spans="1:12" x14ac:dyDescent="0.25">
      <c r="A87" s="248" t="s">
        <v>183</v>
      </c>
      <c r="B87" s="248" t="s">
        <v>184</v>
      </c>
      <c r="C87" s="202">
        <v>0</v>
      </c>
      <c r="D87" s="238"/>
      <c r="F87" s="278"/>
      <c r="G87" s="288"/>
      <c r="H87" s="277"/>
      <c r="I87" s="277"/>
      <c r="J87" s="277"/>
      <c r="L87" s="193"/>
    </row>
    <row r="88" spans="1:12" x14ac:dyDescent="0.25">
      <c r="A88" s="250" t="s">
        <v>185</v>
      </c>
      <c r="B88" s="248" t="s">
        <v>186</v>
      </c>
      <c r="C88" s="202">
        <v>0</v>
      </c>
      <c r="D88" s="238"/>
      <c r="F88" s="278"/>
      <c r="G88" s="288"/>
      <c r="H88" s="277"/>
      <c r="I88" s="277"/>
      <c r="J88" s="277"/>
      <c r="L88" s="193"/>
    </row>
    <row r="89" spans="1:12" x14ac:dyDescent="0.25">
      <c r="A89" s="250" t="s">
        <v>187</v>
      </c>
      <c r="B89" s="248" t="s">
        <v>186</v>
      </c>
      <c r="C89" s="202">
        <v>0</v>
      </c>
      <c r="D89" s="238"/>
      <c r="F89" s="278"/>
      <c r="G89" s="288"/>
      <c r="H89" s="277"/>
      <c r="I89" s="277"/>
      <c r="J89" s="277"/>
      <c r="L89" s="193"/>
    </row>
    <row r="90" spans="1:12" x14ac:dyDescent="0.25">
      <c r="A90" s="249" t="s">
        <v>188</v>
      </c>
      <c r="B90" s="249" t="s">
        <v>189</v>
      </c>
      <c r="C90" s="202">
        <v>77845.460000000006</v>
      </c>
      <c r="D90" s="238"/>
      <c r="F90" s="278"/>
      <c r="G90" s="288"/>
      <c r="H90" s="277"/>
      <c r="I90" s="277"/>
      <c r="J90" s="277"/>
      <c r="L90" s="193"/>
    </row>
    <row r="91" spans="1:12" x14ac:dyDescent="0.25">
      <c r="A91" s="248" t="s">
        <v>190</v>
      </c>
      <c r="B91" s="248" t="s">
        <v>91</v>
      </c>
      <c r="C91" s="202">
        <v>2743.22</v>
      </c>
      <c r="D91" s="238"/>
      <c r="F91" s="278"/>
      <c r="G91" s="288"/>
      <c r="H91" s="277"/>
      <c r="I91" s="277"/>
      <c r="J91" s="277"/>
      <c r="L91" s="193"/>
    </row>
    <row r="92" spans="1:12" x14ac:dyDescent="0.25">
      <c r="A92" s="248" t="s">
        <v>191</v>
      </c>
      <c r="B92" s="248" t="s">
        <v>192</v>
      </c>
      <c r="C92" s="202">
        <v>251.04</v>
      </c>
      <c r="D92" s="238"/>
      <c r="F92" s="278"/>
      <c r="G92" s="288"/>
      <c r="H92" s="277"/>
      <c r="I92" s="277"/>
      <c r="J92" s="277"/>
      <c r="L92" s="193"/>
    </row>
    <row r="93" spans="1:12" x14ac:dyDescent="0.25">
      <c r="A93" s="248" t="s">
        <v>193</v>
      </c>
      <c r="B93" s="248" t="s">
        <v>194</v>
      </c>
      <c r="C93" s="202">
        <v>0</v>
      </c>
      <c r="D93" s="238"/>
      <c r="F93" s="278"/>
      <c r="G93" s="288"/>
      <c r="H93" s="277"/>
      <c r="I93" s="277"/>
      <c r="J93" s="277"/>
      <c r="L93" s="193"/>
    </row>
    <row r="94" spans="1:12" x14ac:dyDescent="0.25">
      <c r="A94" s="248" t="s">
        <v>195</v>
      </c>
      <c r="B94" s="248" t="s">
        <v>196</v>
      </c>
      <c r="C94" s="202">
        <v>259.38</v>
      </c>
      <c r="D94" s="238"/>
      <c r="F94" s="278"/>
      <c r="G94" s="288"/>
      <c r="H94" s="277"/>
      <c r="I94" s="277"/>
      <c r="J94" s="277"/>
      <c r="L94" s="193"/>
    </row>
    <row r="95" spans="1:12" x14ac:dyDescent="0.25">
      <c r="A95" s="248" t="s">
        <v>197</v>
      </c>
      <c r="B95" s="248" t="s">
        <v>198</v>
      </c>
      <c r="C95" s="202">
        <v>0</v>
      </c>
      <c r="D95" s="238"/>
      <c r="F95" s="278"/>
      <c r="G95" s="288"/>
      <c r="H95" s="277"/>
      <c r="I95" s="277"/>
      <c r="J95" s="277"/>
      <c r="L95" s="193"/>
    </row>
    <row r="96" spans="1:12" x14ac:dyDescent="0.25">
      <c r="A96" s="248" t="s">
        <v>199</v>
      </c>
      <c r="B96" s="248" t="s">
        <v>200</v>
      </c>
      <c r="C96" s="202">
        <v>2250</v>
      </c>
      <c r="D96" s="238"/>
      <c r="F96" s="168" t="s">
        <v>201</v>
      </c>
      <c r="G96" s="236" t="s">
        <v>202</v>
      </c>
      <c r="H96" s="236"/>
      <c r="I96" s="236"/>
      <c r="J96" s="236"/>
      <c r="L96" s="193"/>
    </row>
    <row r="97" spans="1:12" x14ac:dyDescent="0.25">
      <c r="A97" s="248" t="s">
        <v>203</v>
      </c>
      <c r="B97" s="248" t="s">
        <v>204</v>
      </c>
      <c r="C97" s="202">
        <v>0</v>
      </c>
      <c r="D97" s="238"/>
      <c r="F97" s="168" t="s">
        <v>205</v>
      </c>
      <c r="G97" s="236" t="s">
        <v>202</v>
      </c>
      <c r="H97" s="236"/>
      <c r="I97" s="236"/>
      <c r="J97" s="236"/>
      <c r="L97" s="193"/>
    </row>
    <row r="98" spans="1:12" ht="28.9" customHeight="1" x14ac:dyDescent="0.25">
      <c r="A98" s="330" t="s">
        <v>206</v>
      </c>
      <c r="B98" s="330" t="s">
        <v>207</v>
      </c>
      <c r="C98" s="331"/>
      <c r="D98" s="238"/>
      <c r="F98" s="235" t="s">
        <v>208</v>
      </c>
      <c r="G98" s="236" t="s">
        <v>209</v>
      </c>
      <c r="H98" s="236"/>
      <c r="I98" s="236"/>
      <c r="J98" s="236"/>
      <c r="L98" s="193"/>
    </row>
    <row r="99" spans="1:12" ht="28.9" customHeight="1" x14ac:dyDescent="0.25">
      <c r="A99" s="254"/>
      <c r="B99" s="254"/>
      <c r="C99" s="257"/>
      <c r="F99" s="235" t="s">
        <v>210</v>
      </c>
      <c r="G99" s="236" t="s">
        <v>202</v>
      </c>
      <c r="H99" s="236"/>
      <c r="I99" s="236"/>
      <c r="J99" s="236"/>
      <c r="L99" s="193"/>
    </row>
    <row r="100" spans="1:12" x14ac:dyDescent="0.25">
      <c r="A100" s="254"/>
      <c r="F100" s="236"/>
      <c r="G100" s="236"/>
      <c r="H100" s="236"/>
      <c r="I100" s="236"/>
      <c r="J100" s="236"/>
      <c r="L100" s="193"/>
    </row>
    <row r="101" spans="1:12" x14ac:dyDescent="0.25">
      <c r="A101" s="254"/>
      <c r="F101" s="236"/>
      <c r="G101" s="236"/>
      <c r="H101" s="236"/>
      <c r="I101" s="236"/>
      <c r="J101" s="236"/>
      <c r="L101" s="193"/>
    </row>
    <row r="102" spans="1:12" x14ac:dyDescent="0.25">
      <c r="A102" s="254"/>
      <c r="B102" s="254"/>
      <c r="C102" s="257"/>
      <c r="F102" s="236"/>
      <c r="G102" s="236"/>
      <c r="H102" s="236"/>
      <c r="I102" s="236"/>
      <c r="J102" s="236"/>
      <c r="L102" s="193"/>
    </row>
    <row r="103" spans="1:12" x14ac:dyDescent="0.25">
      <c r="A103" s="254"/>
      <c r="B103" s="254"/>
      <c r="C103" s="257"/>
      <c r="F103" s="236"/>
      <c r="G103" s="236"/>
      <c r="H103" s="236"/>
      <c r="I103" s="236"/>
      <c r="J103" s="236"/>
      <c r="L103" s="193"/>
    </row>
    <row r="104" spans="1:12" x14ac:dyDescent="0.25">
      <c r="F104" s="236"/>
      <c r="G104" s="236"/>
      <c r="H104" s="236"/>
      <c r="I104" s="236"/>
      <c r="J104" s="236"/>
      <c r="L104" s="193"/>
    </row>
    <row r="105" spans="1:12" x14ac:dyDescent="0.25">
      <c r="F105" s="236"/>
      <c r="G105" s="236"/>
      <c r="H105" s="236"/>
      <c r="I105" s="236"/>
      <c r="J105" s="236"/>
      <c r="L105" s="193"/>
    </row>
    <row r="106" spans="1:12" x14ac:dyDescent="0.25">
      <c r="F106" s="236"/>
      <c r="G106" s="236"/>
      <c r="H106" s="236"/>
      <c r="I106" s="236"/>
      <c r="J106" s="236"/>
      <c r="L106" s="193"/>
    </row>
    <row r="107" spans="1:12" x14ac:dyDescent="0.25">
      <c r="F107" s="236"/>
      <c r="G107" s="236"/>
      <c r="H107" s="236"/>
      <c r="I107" s="236"/>
      <c r="J107" s="236"/>
      <c r="L107" s="193"/>
    </row>
    <row r="108" spans="1:12" x14ac:dyDescent="0.25">
      <c r="F108" s="236"/>
      <c r="G108" s="236"/>
      <c r="H108" s="236"/>
      <c r="I108" s="236"/>
      <c r="J108" s="236"/>
      <c r="L108" s="193"/>
    </row>
    <row r="109" spans="1:12" x14ac:dyDescent="0.25">
      <c r="F109" s="236"/>
      <c r="G109" s="236"/>
      <c r="H109" s="236"/>
      <c r="I109" s="236"/>
      <c r="J109" s="236"/>
      <c r="L109" s="193"/>
    </row>
    <row r="110" spans="1:12" x14ac:dyDescent="0.25">
      <c r="F110" s="236"/>
      <c r="G110" s="236"/>
      <c r="H110" s="236"/>
      <c r="I110" s="236"/>
      <c r="J110" s="236"/>
      <c r="L110" s="193"/>
    </row>
    <row r="111" spans="1:12" x14ac:dyDescent="0.25">
      <c r="F111" s="236"/>
      <c r="G111" s="236"/>
      <c r="H111" s="236"/>
      <c r="I111" s="236"/>
      <c r="J111" s="236"/>
      <c r="L111" s="193"/>
    </row>
    <row r="112" spans="1:12" x14ac:dyDescent="0.25">
      <c r="F112" s="236"/>
      <c r="G112" s="236"/>
      <c r="H112" s="236"/>
      <c r="I112" s="236"/>
      <c r="J112" s="236"/>
      <c r="L112" s="193"/>
    </row>
    <row r="113" spans="6:12" x14ac:dyDescent="0.25">
      <c r="F113" s="236"/>
      <c r="G113" s="236"/>
      <c r="H113" s="236"/>
      <c r="I113" s="236"/>
      <c r="J113" s="236"/>
      <c r="L113" s="193"/>
    </row>
    <row r="114" spans="6:12" x14ac:dyDescent="0.25">
      <c r="F114" s="236"/>
      <c r="G114" s="236"/>
      <c r="H114" s="236"/>
      <c r="I114" s="236"/>
      <c r="J114" s="236"/>
      <c r="L114" s="193"/>
    </row>
    <row r="115" spans="6:12" x14ac:dyDescent="0.25">
      <c r="F115" s="236"/>
      <c r="G115" s="236"/>
      <c r="H115" s="236"/>
      <c r="I115" s="236"/>
      <c r="J115" s="236"/>
      <c r="L115" s="193"/>
    </row>
    <row r="116" spans="6:12" x14ac:dyDescent="0.25">
      <c r="F116" s="236"/>
      <c r="G116" s="236"/>
      <c r="H116" s="236"/>
      <c r="I116" s="236"/>
      <c r="J116" s="236"/>
      <c r="L116" s="193"/>
    </row>
    <row r="117" spans="6:12" x14ac:dyDescent="0.25">
      <c r="F117" s="236"/>
      <c r="G117" s="236"/>
      <c r="H117" s="236"/>
      <c r="I117" s="236"/>
      <c r="J117" s="236"/>
      <c r="L117" s="193"/>
    </row>
    <row r="118" spans="6:12" x14ac:dyDescent="0.25">
      <c r="F118" s="236"/>
      <c r="G118" s="236"/>
      <c r="H118" s="236"/>
      <c r="I118" s="236"/>
      <c r="J118" s="236"/>
      <c r="L118" s="193"/>
    </row>
    <row r="119" spans="6:12" x14ac:dyDescent="0.25">
      <c r="F119" s="236"/>
      <c r="G119" s="236"/>
      <c r="H119" s="236"/>
      <c r="I119" s="236"/>
      <c r="J119" s="236"/>
      <c r="L119" s="193"/>
    </row>
    <row r="120" spans="6:12" x14ac:dyDescent="0.25">
      <c r="F120" s="236"/>
      <c r="G120" s="236"/>
      <c r="H120" s="236"/>
      <c r="I120" s="236"/>
      <c r="J120" s="236"/>
      <c r="L120" s="193"/>
    </row>
    <row r="121" spans="6:12" x14ac:dyDescent="0.25">
      <c r="F121" s="236"/>
      <c r="G121" s="236"/>
      <c r="H121" s="236"/>
      <c r="I121" s="236"/>
      <c r="J121" s="236"/>
      <c r="L121" s="193"/>
    </row>
    <row r="122" spans="6:12" x14ac:dyDescent="0.25">
      <c r="F122" s="236"/>
      <c r="G122" s="236"/>
      <c r="H122" s="236"/>
      <c r="I122" s="236"/>
      <c r="J122" s="236"/>
      <c r="L122" s="193"/>
    </row>
    <row r="123" spans="6:12" x14ac:dyDescent="0.25">
      <c r="F123" s="236"/>
      <c r="G123" s="236"/>
      <c r="H123" s="236"/>
      <c r="I123" s="236"/>
      <c r="J123" s="236"/>
    </row>
    <row r="124" spans="6:12" x14ac:dyDescent="0.25">
      <c r="F124" s="236"/>
      <c r="G124" s="236"/>
      <c r="H124" s="236"/>
      <c r="I124" s="236"/>
      <c r="J124" s="236"/>
    </row>
    <row r="125" spans="6:12" x14ac:dyDescent="0.25">
      <c r="F125" s="236"/>
      <c r="G125" s="236"/>
      <c r="H125" s="236"/>
      <c r="I125" s="236"/>
      <c r="J125" s="236"/>
    </row>
    <row r="126" spans="6:12" x14ac:dyDescent="0.25">
      <c r="F126" s="236"/>
      <c r="G126" s="236"/>
      <c r="H126" s="236"/>
      <c r="I126" s="236"/>
      <c r="J126" s="236"/>
    </row>
    <row r="127" spans="6:12" x14ac:dyDescent="0.25">
      <c r="F127" s="236"/>
      <c r="G127" s="236"/>
      <c r="H127" s="236"/>
      <c r="I127" s="236"/>
      <c r="J127" s="236"/>
    </row>
    <row r="128" spans="6:12" x14ac:dyDescent="0.25">
      <c r="F128" s="236"/>
      <c r="G128" s="236"/>
      <c r="H128" s="236"/>
      <c r="I128" s="236"/>
      <c r="J128" s="236"/>
    </row>
    <row r="129" spans="6:10" x14ac:dyDescent="0.25">
      <c r="F129" s="236"/>
      <c r="G129" s="236"/>
      <c r="H129" s="236"/>
      <c r="I129" s="236"/>
      <c r="J129" s="236"/>
    </row>
    <row r="130" spans="6:10" x14ac:dyDescent="0.25">
      <c r="F130" s="236"/>
      <c r="G130" s="236"/>
      <c r="H130" s="236"/>
      <c r="I130" s="236"/>
      <c r="J130" s="236"/>
    </row>
    <row r="131" spans="6:10" x14ac:dyDescent="0.25">
      <c r="F131" s="236"/>
      <c r="G131" s="236"/>
      <c r="H131" s="236"/>
      <c r="I131" s="236"/>
      <c r="J131" s="236"/>
    </row>
    <row r="132" spans="6:10" x14ac:dyDescent="0.25">
      <c r="F132" s="236"/>
      <c r="G132" s="236"/>
      <c r="H132" s="236"/>
      <c r="I132" s="236"/>
      <c r="J132" s="236"/>
    </row>
    <row r="133" spans="6:10" x14ac:dyDescent="0.25">
      <c r="F133" s="236"/>
      <c r="G133" s="236"/>
      <c r="H133" s="236"/>
      <c r="I133" s="236"/>
      <c r="J133" s="236"/>
    </row>
    <row r="134" spans="6:10" x14ac:dyDescent="0.25">
      <c r="F134" s="236"/>
      <c r="G134" s="236"/>
      <c r="H134" s="236"/>
      <c r="I134" s="236"/>
      <c r="J134" s="236"/>
    </row>
    <row r="135" spans="6:10" x14ac:dyDescent="0.25">
      <c r="F135" s="236"/>
      <c r="G135" s="236"/>
      <c r="H135" s="236"/>
      <c r="I135" s="236"/>
      <c r="J135" s="236"/>
    </row>
    <row r="136" spans="6:10" x14ac:dyDescent="0.25">
      <c r="F136" s="236"/>
      <c r="G136" s="236"/>
      <c r="H136" s="236"/>
      <c r="I136" s="236"/>
      <c r="J136" s="236"/>
    </row>
    <row r="137" spans="6:10" x14ac:dyDescent="0.25">
      <c r="F137" s="236"/>
      <c r="G137" s="236"/>
      <c r="H137" s="236"/>
      <c r="I137" s="236"/>
      <c r="J137" s="236"/>
    </row>
    <row r="138" spans="6:10" x14ac:dyDescent="0.25">
      <c r="F138" s="236"/>
      <c r="G138" s="236"/>
      <c r="H138" s="236"/>
      <c r="I138" s="236"/>
      <c r="J138" s="236"/>
    </row>
    <row r="139" spans="6:10" x14ac:dyDescent="0.25">
      <c r="F139" s="236"/>
      <c r="G139" s="236"/>
      <c r="H139" s="236"/>
      <c r="I139" s="236"/>
      <c r="J139" s="236"/>
    </row>
    <row r="140" spans="6:10" x14ac:dyDescent="0.25">
      <c r="F140" s="236"/>
      <c r="G140" s="236"/>
      <c r="H140" s="236"/>
      <c r="I140" s="236"/>
      <c r="J140" s="236"/>
    </row>
    <row r="141" spans="6:10" x14ac:dyDescent="0.25">
      <c r="F141" s="236"/>
      <c r="G141" s="236"/>
      <c r="H141" s="236"/>
      <c r="I141" s="236"/>
      <c r="J141" s="236"/>
    </row>
    <row r="142" spans="6:10" x14ac:dyDescent="0.25">
      <c r="F142" s="236"/>
      <c r="G142" s="236"/>
      <c r="H142" s="236"/>
      <c r="I142" s="236"/>
      <c r="J142" s="236"/>
    </row>
    <row r="143" spans="6:10" x14ac:dyDescent="0.25">
      <c r="F143" s="236"/>
      <c r="G143" s="236"/>
      <c r="H143" s="236"/>
      <c r="I143" s="236"/>
      <c r="J143" s="236"/>
    </row>
    <row r="144" spans="6:10" x14ac:dyDescent="0.25">
      <c r="F144" s="236"/>
      <c r="G144" s="236"/>
      <c r="H144" s="236"/>
      <c r="I144" s="236"/>
      <c r="J144" s="236"/>
    </row>
    <row r="145" spans="6:10" x14ac:dyDescent="0.25">
      <c r="F145" s="236"/>
      <c r="G145" s="236"/>
      <c r="H145" s="236"/>
      <c r="I145" s="236"/>
      <c r="J145" s="236"/>
    </row>
    <row r="146" spans="6:10" x14ac:dyDescent="0.25">
      <c r="F146" s="236"/>
      <c r="G146" s="236"/>
      <c r="H146" s="236"/>
      <c r="I146" s="236"/>
      <c r="J146" s="236"/>
    </row>
    <row r="147" spans="6:10" x14ac:dyDescent="0.25">
      <c r="F147" s="236"/>
      <c r="G147" s="236"/>
      <c r="H147" s="236"/>
      <c r="I147" s="236"/>
      <c r="J147" s="236"/>
    </row>
    <row r="148" spans="6:10" x14ac:dyDescent="0.25">
      <c r="F148" s="236"/>
      <c r="G148" s="236"/>
      <c r="H148" s="236"/>
      <c r="I148" s="236"/>
      <c r="J148" s="236"/>
    </row>
    <row r="149" spans="6:10" x14ac:dyDescent="0.25">
      <c r="F149" s="236"/>
      <c r="G149" s="236"/>
      <c r="H149" s="236"/>
      <c r="I149" s="236"/>
      <c r="J149" s="236"/>
    </row>
    <row r="150" spans="6:10" x14ac:dyDescent="0.25">
      <c r="F150" s="236"/>
      <c r="G150" s="236"/>
      <c r="H150" s="236"/>
      <c r="I150" s="236"/>
      <c r="J150" s="236"/>
    </row>
    <row r="151" spans="6:10" x14ac:dyDescent="0.25">
      <c r="F151" s="236"/>
      <c r="G151" s="236"/>
      <c r="H151" s="236"/>
      <c r="I151" s="236"/>
      <c r="J151" s="236"/>
    </row>
    <row r="152" spans="6:10" x14ac:dyDescent="0.25">
      <c r="F152" s="236"/>
      <c r="G152" s="236"/>
      <c r="H152" s="236"/>
      <c r="I152" s="236"/>
      <c r="J152" s="236"/>
    </row>
    <row r="153" spans="6:10" x14ac:dyDescent="0.25">
      <c r="F153" s="236"/>
      <c r="G153" s="236"/>
      <c r="H153" s="236"/>
      <c r="I153" s="236"/>
      <c r="J153" s="236"/>
    </row>
    <row r="154" spans="6:10" x14ac:dyDescent="0.25">
      <c r="F154" s="236"/>
      <c r="G154" s="236"/>
      <c r="H154" s="236"/>
      <c r="I154" s="236"/>
      <c r="J154" s="236"/>
    </row>
    <row r="155" spans="6:10" x14ac:dyDescent="0.25">
      <c r="F155" s="236"/>
      <c r="G155" s="236"/>
      <c r="H155" s="236"/>
      <c r="I155" s="236"/>
      <c r="J155" s="236"/>
    </row>
    <row r="156" spans="6:10" x14ac:dyDescent="0.25">
      <c r="F156" s="236"/>
      <c r="G156" s="236"/>
      <c r="H156" s="236"/>
      <c r="I156" s="236"/>
      <c r="J156" s="236"/>
    </row>
    <row r="157" spans="6:10" x14ac:dyDescent="0.25">
      <c r="F157" s="236"/>
      <c r="G157" s="236"/>
      <c r="H157" s="236"/>
      <c r="I157" s="236"/>
      <c r="J157" s="236"/>
    </row>
    <row r="158" spans="6:10" x14ac:dyDescent="0.25">
      <c r="F158" s="236"/>
      <c r="G158" s="236"/>
      <c r="H158" s="236"/>
      <c r="I158" s="236"/>
      <c r="J158" s="236"/>
    </row>
    <row r="159" spans="6:10" x14ac:dyDescent="0.25">
      <c r="F159" s="236"/>
      <c r="G159" s="236"/>
      <c r="H159" s="236"/>
      <c r="I159" s="236"/>
      <c r="J159" s="236"/>
    </row>
    <row r="160" spans="6:10" x14ac:dyDescent="0.25">
      <c r="F160" s="236"/>
      <c r="G160" s="236"/>
      <c r="H160" s="236"/>
      <c r="I160" s="236"/>
      <c r="J160" s="236"/>
    </row>
    <row r="161" spans="6:10" x14ac:dyDescent="0.25">
      <c r="F161" s="236"/>
      <c r="G161" s="236"/>
      <c r="H161" s="236"/>
      <c r="I161" s="236"/>
      <c r="J161" s="236"/>
    </row>
    <row r="162" spans="6:10" x14ac:dyDescent="0.25">
      <c r="F162" s="236"/>
      <c r="G162" s="236"/>
      <c r="H162" s="236"/>
      <c r="I162" s="236"/>
      <c r="J162" s="236"/>
    </row>
    <row r="163" spans="6:10" x14ac:dyDescent="0.25">
      <c r="F163" s="236"/>
      <c r="G163" s="236"/>
      <c r="H163" s="236"/>
      <c r="I163" s="236"/>
      <c r="J163" s="236"/>
    </row>
    <row r="164" spans="6:10" x14ac:dyDescent="0.25">
      <c r="F164" s="236"/>
      <c r="G164" s="236"/>
      <c r="H164" s="236"/>
      <c r="I164" s="236"/>
      <c r="J164" s="236"/>
    </row>
    <row r="165" spans="6:10" x14ac:dyDescent="0.25">
      <c r="F165" s="236"/>
      <c r="G165" s="236"/>
      <c r="H165" s="236"/>
      <c r="I165" s="236"/>
      <c r="J165" s="236"/>
    </row>
    <row r="166" spans="6:10" x14ac:dyDescent="0.25">
      <c r="F166" s="236"/>
      <c r="G166" s="236"/>
      <c r="H166" s="236"/>
      <c r="I166" s="236"/>
      <c r="J166" s="236"/>
    </row>
    <row r="167" spans="6:10" x14ac:dyDescent="0.25">
      <c r="F167" s="236"/>
      <c r="G167" s="236"/>
      <c r="H167" s="236"/>
      <c r="I167" s="236"/>
      <c r="J167" s="236"/>
    </row>
    <row r="168" spans="6:10" x14ac:dyDescent="0.25">
      <c r="F168" s="236"/>
      <c r="G168" s="236"/>
      <c r="H168" s="236"/>
      <c r="I168" s="236"/>
      <c r="J168" s="236"/>
    </row>
    <row r="169" spans="6:10" x14ac:dyDescent="0.25">
      <c r="F169" s="236"/>
      <c r="G169" s="236"/>
      <c r="H169" s="236"/>
      <c r="I169" s="236"/>
      <c r="J169" s="236"/>
    </row>
    <row r="170" spans="6:10" x14ac:dyDescent="0.25">
      <c r="F170" s="236"/>
      <c r="G170" s="236"/>
      <c r="H170" s="236"/>
      <c r="I170" s="236"/>
      <c r="J170" s="236"/>
    </row>
    <row r="171" spans="6:10" x14ac:dyDescent="0.25">
      <c r="F171" s="236"/>
      <c r="G171" s="236"/>
      <c r="H171" s="236"/>
      <c r="I171" s="236"/>
      <c r="J171" s="236"/>
    </row>
    <row r="172" spans="6:10" x14ac:dyDescent="0.25">
      <c r="F172" s="236"/>
      <c r="G172" s="236"/>
      <c r="H172" s="236"/>
      <c r="I172" s="236"/>
      <c r="J172" s="236"/>
    </row>
    <row r="173" spans="6:10" x14ac:dyDescent="0.25">
      <c r="F173" s="236"/>
      <c r="G173" s="236"/>
      <c r="H173" s="236"/>
      <c r="I173" s="236"/>
      <c r="J173" s="236"/>
    </row>
    <row r="174" spans="6:10" x14ac:dyDescent="0.25">
      <c r="F174" s="236"/>
      <c r="G174" s="236"/>
      <c r="H174" s="236"/>
      <c r="I174" s="236"/>
      <c r="J174" s="236"/>
    </row>
    <row r="175" spans="6:10" x14ac:dyDescent="0.25">
      <c r="F175" s="236"/>
      <c r="G175" s="236"/>
      <c r="H175" s="236"/>
      <c r="I175" s="236"/>
      <c r="J175" s="236"/>
    </row>
    <row r="176" spans="6:10" x14ac:dyDescent="0.25">
      <c r="F176" s="236"/>
      <c r="G176" s="236"/>
      <c r="H176" s="236"/>
      <c r="I176" s="236"/>
      <c r="J176" s="236"/>
    </row>
    <row r="177" spans="6:10" x14ac:dyDescent="0.25">
      <c r="F177" s="236"/>
      <c r="G177" s="236"/>
      <c r="H177" s="236"/>
      <c r="I177" s="236"/>
      <c r="J177" s="236"/>
    </row>
    <row r="178" spans="6:10" x14ac:dyDescent="0.25">
      <c r="F178" s="236"/>
      <c r="G178" s="236"/>
      <c r="H178" s="166"/>
      <c r="I178" s="166"/>
      <c r="J178" s="166"/>
    </row>
    <row r="179" spans="6:10" x14ac:dyDescent="0.25">
      <c r="F179" s="236"/>
      <c r="G179" s="236"/>
      <c r="H179" s="166"/>
      <c r="I179" s="166"/>
      <c r="J179" s="166"/>
    </row>
    <row r="180" spans="6:10" x14ac:dyDescent="0.25">
      <c r="F180" s="236"/>
      <c r="G180" s="236"/>
      <c r="H180" s="166"/>
      <c r="I180" s="166"/>
      <c r="J180" s="166"/>
    </row>
    <row r="181" spans="6:10" x14ac:dyDescent="0.25">
      <c r="F181" s="236"/>
      <c r="G181" s="236"/>
      <c r="H181" s="166"/>
      <c r="I181" s="166"/>
      <c r="J181" s="166"/>
    </row>
    <row r="182" spans="6:10" x14ac:dyDescent="0.25">
      <c r="F182" s="236"/>
      <c r="G182" s="236"/>
      <c r="H182" s="166"/>
      <c r="I182" s="166"/>
      <c r="J182" s="166"/>
    </row>
    <row r="183" spans="6:10" x14ac:dyDescent="0.25">
      <c r="F183" s="167"/>
      <c r="G183" s="168"/>
      <c r="H183" s="166"/>
      <c r="I183" s="166"/>
      <c r="J183" s="166"/>
    </row>
  </sheetData>
  <mergeCells count="30">
    <mergeCell ref="B9:E9"/>
    <mergeCell ref="B1:D1"/>
    <mergeCell ref="F65:G65"/>
    <mergeCell ref="B30:E30"/>
    <mergeCell ref="B28:E28"/>
    <mergeCell ref="B2:E2"/>
    <mergeCell ref="F60:G60"/>
    <mergeCell ref="B29:E29"/>
    <mergeCell ref="F79:J95"/>
    <mergeCell ref="B11:E12"/>
    <mergeCell ref="B19:E27"/>
    <mergeCell ref="B4:E4"/>
    <mergeCell ref="H49:I49"/>
    <mergeCell ref="B7:E7"/>
    <mergeCell ref="H19:H27"/>
    <mergeCell ref="B6:D6"/>
    <mergeCell ref="A38:C38"/>
    <mergeCell ref="A72:C72"/>
    <mergeCell ref="B18:E18"/>
    <mergeCell ref="B5:D5"/>
    <mergeCell ref="F72:G72"/>
    <mergeCell ref="A34:C34"/>
    <mergeCell ref="B8:E8"/>
    <mergeCell ref="D35:D36"/>
    <mergeCell ref="A31:A32"/>
    <mergeCell ref="B13:E17"/>
    <mergeCell ref="B10:E10"/>
    <mergeCell ref="A65:C65"/>
    <mergeCell ref="G19:G27"/>
    <mergeCell ref="B31:E3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zoomScale="85" zoomScaleNormal="85" workbookViewId="0">
      <selection activeCell="C13" sqref="C13"/>
    </sheetView>
  </sheetViews>
  <sheetFormatPr baseColWidth="10" defaultRowHeight="15" x14ac:dyDescent="0.25"/>
  <cols>
    <col min="1" max="1" width="50.140625" style="253" bestFit="1" customWidth="1"/>
    <col min="2" max="2" width="21.85546875" style="258" customWidth="1"/>
    <col min="3" max="3" width="10.140625" style="253" customWidth="1"/>
    <col min="4" max="4" width="14.42578125" style="258" customWidth="1"/>
    <col min="5" max="5" width="39.140625" style="258" customWidth="1"/>
    <col min="6" max="6" width="5.42578125" style="258" customWidth="1"/>
    <col min="7" max="7" width="29.140625" style="253" customWidth="1"/>
    <col min="8" max="8" width="7.140625" style="253" customWidth="1"/>
  </cols>
  <sheetData>
    <row r="1" spans="1:10" x14ac:dyDescent="0.25">
      <c r="A1" t="s">
        <v>211</v>
      </c>
      <c r="C1" s="225"/>
      <c r="E1" s="66" t="s">
        <v>212</v>
      </c>
      <c r="F1" s="66"/>
    </row>
    <row r="2" spans="1:10" x14ac:dyDescent="0.25">
      <c r="A2" t="s">
        <v>213</v>
      </c>
      <c r="B2" s="67">
        <f>'Tempo-Banco'!C52</f>
        <v>98420.3</v>
      </c>
      <c r="C2" s="225"/>
      <c r="D2" s="68"/>
      <c r="E2" s="301">
        <f>D20+D21+D22+D23+D5</f>
        <v>670.38575400000002</v>
      </c>
      <c r="F2" s="302" t="s">
        <v>214</v>
      </c>
      <c r="G2" s="301">
        <f>'Tempo-Banco'!C47</f>
        <v>670.39</v>
      </c>
      <c r="I2" s="71"/>
    </row>
    <row r="3" spans="1:10" x14ac:dyDescent="0.25">
      <c r="A3" t="s">
        <v>215</v>
      </c>
      <c r="B3" s="67">
        <f>'Tempo-Banco'!C53</f>
        <v>-190.35</v>
      </c>
      <c r="C3" s="225"/>
      <c r="D3" s="68"/>
      <c r="E3" s="303"/>
      <c r="F3" s="303"/>
      <c r="G3" s="277"/>
    </row>
    <row r="4" spans="1:10" x14ac:dyDescent="0.25">
      <c r="A4" s="69" t="s">
        <v>211</v>
      </c>
      <c r="B4" s="70">
        <f>SUM(B2:B3)</f>
        <v>98229.95</v>
      </c>
      <c r="C4" s="225"/>
      <c r="E4" s="303"/>
      <c r="F4" s="303"/>
      <c r="G4" s="277"/>
      <c r="I4" s="71"/>
    </row>
    <row r="5" spans="1:10" x14ac:dyDescent="0.25">
      <c r="A5" t="s">
        <v>216</v>
      </c>
      <c r="B5" s="67">
        <f>'Tempo-Banco'!C60</f>
        <v>3261.61</v>
      </c>
      <c r="C5" s="225">
        <v>6.6100000000000006E-2</v>
      </c>
      <c r="D5" s="70">
        <f>B5*C5</f>
        <v>215.59242100000003</v>
      </c>
      <c r="E5" s="303"/>
      <c r="F5" s="303"/>
      <c r="G5" s="277"/>
    </row>
    <row r="6" spans="1:10" x14ac:dyDescent="0.25">
      <c r="A6" t="s">
        <v>217</v>
      </c>
      <c r="B6" s="67">
        <f>'Tempo-Banco'!C59</f>
        <v>5645.13</v>
      </c>
      <c r="C6" s="225">
        <v>2.4400000000000002E-2</v>
      </c>
      <c r="D6" s="70">
        <f>B6*C6</f>
        <v>137.74117200000001</v>
      </c>
      <c r="I6" s="71"/>
    </row>
    <row r="7" spans="1:10" ht="74.25" customHeight="1" x14ac:dyDescent="0.25">
      <c r="A7" t="s">
        <v>218</v>
      </c>
      <c r="C7" s="225"/>
      <c r="E7" s="152"/>
      <c r="F7" s="152"/>
      <c r="G7" s="153" t="s">
        <v>219</v>
      </c>
    </row>
    <row r="8" spans="1:10" ht="21" customHeight="1" x14ac:dyDescent="0.25">
      <c r="A8" t="s">
        <v>220</v>
      </c>
      <c r="B8" s="258">
        <f>B4</f>
        <v>98229.95</v>
      </c>
      <c r="C8" s="72">
        <v>0.98250000000000004</v>
      </c>
      <c r="D8" s="68">
        <f>B8*C8</f>
        <v>96510.925875000001</v>
      </c>
      <c r="E8" s="154">
        <f>E2+D8</f>
        <v>97181.311629000003</v>
      </c>
      <c r="F8" s="158"/>
      <c r="G8" s="301">
        <f>E8+E9</f>
        <v>97181.311629000003</v>
      </c>
      <c r="H8" s="307" t="s">
        <v>214</v>
      </c>
      <c r="I8" s="301">
        <f>'Tempo-Banco'!C49+'Tempo-Banco'!C50+E9</f>
        <v>97181.32</v>
      </c>
      <c r="J8" s="277"/>
    </row>
    <row r="9" spans="1:10" x14ac:dyDescent="0.25">
      <c r="A9" t="s">
        <v>221</v>
      </c>
      <c r="B9" s="67">
        <f>'Tempo-Banco'!C87+'Tempo-Banco'!C89</f>
        <v>0</v>
      </c>
      <c r="C9" s="72">
        <v>0.98250000000000004</v>
      </c>
      <c r="D9" s="68">
        <f>B9*C9</f>
        <v>0</v>
      </c>
      <c r="E9" s="84">
        <f>D9</f>
        <v>0</v>
      </c>
      <c r="F9" s="158"/>
      <c r="G9" s="277"/>
      <c r="H9" s="277"/>
      <c r="I9" s="277"/>
      <c r="J9" s="277"/>
    </row>
    <row r="10" spans="1:10" x14ac:dyDescent="0.25">
      <c r="C10" s="72"/>
      <c r="D10" s="74"/>
      <c r="E10" s="73"/>
      <c r="F10" s="73"/>
    </row>
    <row r="11" spans="1:10" x14ac:dyDescent="0.25">
      <c r="C11" s="72"/>
      <c r="D11" s="74"/>
    </row>
    <row r="12" spans="1:10" x14ac:dyDescent="0.25">
      <c r="A12" t="s">
        <v>222</v>
      </c>
      <c r="B12" s="258">
        <f>B8</f>
        <v>98229.95</v>
      </c>
      <c r="C12" s="76">
        <v>2.4E-2</v>
      </c>
      <c r="D12" s="258">
        <f>B12*C12</f>
        <v>2357.5187999999998</v>
      </c>
      <c r="E12" s="75" t="s">
        <v>223</v>
      </c>
      <c r="F12" s="75"/>
    </row>
    <row r="13" spans="1:10" ht="21" customHeight="1" x14ac:dyDescent="0.35">
      <c r="C13" s="225"/>
      <c r="E13" s="301">
        <f>D12</f>
        <v>2357.5187999999998</v>
      </c>
      <c r="F13" s="159" t="s">
        <v>214</v>
      </c>
      <c r="G13" s="301">
        <f>'Tempo-Banco'!C42</f>
        <v>2357.52</v>
      </c>
    </row>
    <row r="14" spans="1:10" x14ac:dyDescent="0.25">
      <c r="A14" s="304" t="s">
        <v>224</v>
      </c>
      <c r="B14" s="303"/>
      <c r="C14" s="225"/>
      <c r="E14" s="303"/>
      <c r="G14" s="277"/>
    </row>
    <row r="15" spans="1:10" x14ac:dyDescent="0.25">
      <c r="A15" t="s">
        <v>225</v>
      </c>
      <c r="B15" s="77">
        <f>B6</f>
        <v>5645.13</v>
      </c>
    </row>
    <row r="16" spans="1:10" x14ac:dyDescent="0.25">
      <c r="A16" t="s">
        <v>226</v>
      </c>
      <c r="B16" s="67">
        <f>'Tempo-Banco'!C59</f>
        <v>5645.13</v>
      </c>
    </row>
    <row r="17" spans="1:10" ht="18.75" customHeight="1" x14ac:dyDescent="0.25">
      <c r="A17" s="79" t="s">
        <v>227</v>
      </c>
      <c r="B17" s="80">
        <f>B15-B16</f>
        <v>0</v>
      </c>
      <c r="E17" s="305" t="s">
        <v>228</v>
      </c>
      <c r="F17" s="303"/>
      <c r="G17" s="277"/>
    </row>
    <row r="18" spans="1:10" ht="15.75" customHeight="1" x14ac:dyDescent="0.25"/>
    <row r="19" spans="1:10" x14ac:dyDescent="0.25">
      <c r="A19" s="304" t="s">
        <v>229</v>
      </c>
      <c r="B19" s="303"/>
    </row>
    <row r="20" spans="1:10" x14ac:dyDescent="0.25">
      <c r="A20" s="260" t="s">
        <v>230</v>
      </c>
      <c r="B20" s="78">
        <f>'Tempo-Banco'!C55</f>
        <v>38881.25</v>
      </c>
      <c r="C20">
        <f>0.508-0.09</f>
        <v>0.41800000000000004</v>
      </c>
      <c r="D20" s="258">
        <f>B20*C20%</f>
        <v>162.52362500000001</v>
      </c>
    </row>
    <row r="21" spans="1:10" x14ac:dyDescent="0.25">
      <c r="A21" s="260" t="s">
        <v>231</v>
      </c>
      <c r="B21" s="78">
        <f>'Tempo-Banco'!C57</f>
        <v>59539.05</v>
      </c>
      <c r="C21">
        <f>0.636-0.144</f>
        <v>0.49199999999999999</v>
      </c>
      <c r="D21" s="258">
        <f>B21*C21%</f>
        <v>292.93212599999998</v>
      </c>
    </row>
    <row r="22" spans="1:10" x14ac:dyDescent="0.25">
      <c r="A22" s="260" t="s">
        <v>232</v>
      </c>
      <c r="B22" s="78">
        <f>'Tempo-Banco'!C56</f>
        <v>-190.35</v>
      </c>
      <c r="C22">
        <f>0.438-0.09</f>
        <v>0.34799999999999998</v>
      </c>
      <c r="D22" s="258">
        <f>B22*C22%</f>
        <v>-0.66241799999999995</v>
      </c>
    </row>
    <row r="23" spans="1:10" x14ac:dyDescent="0.25">
      <c r="A23" s="260" t="s">
        <v>233</v>
      </c>
      <c r="B23" s="78">
        <f>'Tempo-Banco'!C58</f>
        <v>0</v>
      </c>
      <c r="C23">
        <f>0.541-0.133</f>
        <v>0.40800000000000003</v>
      </c>
      <c r="D23" s="258">
        <f>B23*C23%</f>
        <v>0</v>
      </c>
    </row>
    <row r="24" spans="1:10" x14ac:dyDescent="0.25">
      <c r="A24" s="260" t="s">
        <v>234</v>
      </c>
      <c r="B24" s="78"/>
    </row>
    <row r="25" spans="1:10" x14ac:dyDescent="0.25">
      <c r="A25" s="79" t="s">
        <v>227</v>
      </c>
      <c r="B25" s="80">
        <f>B4-(SUM(B20:B24))</f>
        <v>0</v>
      </c>
    </row>
    <row r="28" spans="1:10" x14ac:dyDescent="0.25">
      <c r="A28" s="32" t="s">
        <v>235</v>
      </c>
      <c r="B28" s="306"/>
      <c r="C28" s="284"/>
      <c r="D28" s="284"/>
      <c r="E28" s="284"/>
      <c r="F28" s="284"/>
      <c r="G28" s="285"/>
    </row>
    <row r="29" spans="1:10" x14ac:dyDescent="0.25">
      <c r="H29" s="258"/>
      <c r="I29" s="258"/>
      <c r="J29" s="258"/>
    </row>
    <row r="30" spans="1:10" x14ac:dyDescent="0.25">
      <c r="H30" s="258"/>
      <c r="I30" s="258"/>
      <c r="J30" s="258"/>
    </row>
    <row r="31" spans="1:10" x14ac:dyDescent="0.25">
      <c r="H31" s="258"/>
      <c r="I31" s="258"/>
      <c r="J31" s="258"/>
    </row>
  </sheetData>
  <mergeCells count="12">
    <mergeCell ref="E17:G17"/>
    <mergeCell ref="B28:G28"/>
    <mergeCell ref="H8:H9"/>
    <mergeCell ref="G8:G9"/>
    <mergeCell ref="A19:B19"/>
    <mergeCell ref="E13:E14"/>
    <mergeCell ref="G13:G14"/>
    <mergeCell ref="I8:J9"/>
    <mergeCell ref="G2:G5"/>
    <mergeCell ref="F2:F5"/>
    <mergeCell ref="A14:B14"/>
    <mergeCell ref="E2:E5"/>
  </mergeCells>
  <pageMargins left="0.7" right="0.7" top="0.75" bottom="0.75" header="0.3" footer="0.3"/>
  <pageSetup paperSize="9" orientation="portrait" horizontalDpi="4294967293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1"/>
  <sheetViews>
    <sheetView topLeftCell="A10" workbookViewId="0">
      <selection activeCell="A25" sqref="A25"/>
    </sheetView>
  </sheetViews>
  <sheetFormatPr baseColWidth="10" defaultColWidth="11.42578125" defaultRowHeight="15" x14ac:dyDescent="0.25"/>
  <cols>
    <col min="1" max="1" width="12" style="97" customWidth="1"/>
    <col min="2" max="2" width="13" style="199" customWidth="1"/>
    <col min="3" max="3" width="9.85546875" style="97" customWidth="1"/>
    <col min="4" max="4" width="11.5703125" style="199" customWidth="1"/>
    <col min="5" max="5" width="8" style="199" bestFit="1" customWidth="1"/>
    <col min="6" max="6" width="8.42578125" style="97" customWidth="1"/>
    <col min="7" max="7" width="7.85546875" style="97" bestFit="1" customWidth="1"/>
    <col min="8" max="8" width="10.140625" style="97" bestFit="1" customWidth="1"/>
    <col min="9" max="9" width="10.5703125" style="97" bestFit="1" customWidth="1"/>
    <col min="10" max="10" width="16.42578125" style="97" bestFit="1" customWidth="1"/>
    <col min="11" max="11" width="6.5703125" style="97" bestFit="1" customWidth="1"/>
    <col min="12" max="12" width="10" style="97" bestFit="1" customWidth="1"/>
    <col min="13" max="14" width="7.85546875" style="97" bestFit="1" customWidth="1"/>
    <col min="15" max="15" width="3.5703125" style="97" customWidth="1"/>
    <col min="16" max="16" width="40.140625" style="97" bestFit="1" customWidth="1"/>
    <col min="17" max="17" width="12.85546875" style="97" customWidth="1"/>
    <col min="18" max="18" width="11.42578125" style="97" customWidth="1"/>
    <col min="19" max="19" width="10.85546875" style="97" bestFit="1" customWidth="1"/>
    <col min="20" max="21" width="11.42578125" style="97" customWidth="1"/>
    <col min="22" max="16384" width="11.42578125" style="97"/>
  </cols>
  <sheetData>
    <row r="1" spans="1:22" ht="15.75" customHeight="1" x14ac:dyDescent="0.25">
      <c r="A1" s="312" t="s">
        <v>236</v>
      </c>
      <c r="B1" s="285"/>
      <c r="C1" s="312" t="s">
        <v>237</v>
      </c>
      <c r="D1" s="284"/>
      <c r="E1" s="285"/>
      <c r="F1" s="151" t="s">
        <v>238</v>
      </c>
    </row>
    <row r="2" spans="1:22" x14ac:dyDescent="0.25">
      <c r="A2" s="316" t="s">
        <v>239</v>
      </c>
      <c r="B2" s="285"/>
      <c r="C2" s="315" t="s">
        <v>240</v>
      </c>
      <c r="D2" s="284"/>
      <c r="E2" s="285"/>
      <c r="F2" s="147"/>
      <c r="T2" s="199"/>
    </row>
    <row r="3" spans="1:22" x14ac:dyDescent="0.25">
      <c r="A3" s="199"/>
      <c r="B3" s="97"/>
      <c r="T3" s="199"/>
    </row>
    <row r="4" spans="1:22" x14ac:dyDescent="0.25">
      <c r="A4" s="318" t="s">
        <v>241</v>
      </c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5"/>
      <c r="P4" s="49" t="s">
        <v>242</v>
      </c>
      <c r="Q4" s="129">
        <v>98229.95</v>
      </c>
    </row>
    <row r="5" spans="1:22" ht="15.75" customHeight="1" x14ac:dyDescent="0.25">
      <c r="A5" s="310" t="s">
        <v>243</v>
      </c>
      <c r="B5" s="284"/>
      <c r="C5" s="284"/>
      <c r="D5" s="284"/>
      <c r="E5" s="284"/>
      <c r="F5" s="284"/>
      <c r="G5" s="285"/>
      <c r="H5" s="309" t="s">
        <v>244</v>
      </c>
      <c r="I5" s="284"/>
      <c r="J5" s="284"/>
      <c r="K5" s="284"/>
      <c r="L5" s="284"/>
      <c r="M5" s="284"/>
      <c r="N5" s="285"/>
      <c r="P5" s="49" t="str">
        <f>'Tempo-Banco'!F70</f>
        <v>JAL/RUB - BRUT A PAYER</v>
      </c>
      <c r="Q5" s="102">
        <f>'Tempo-Banco'!C85</f>
        <v>98229.95</v>
      </c>
    </row>
    <row r="6" spans="1:22" ht="15.75" customHeight="1" x14ac:dyDescent="0.25">
      <c r="A6" s="8" t="s">
        <v>393</v>
      </c>
      <c r="B6" s="198"/>
      <c r="C6" s="26"/>
      <c r="D6" s="198"/>
      <c r="E6" s="198"/>
      <c r="F6" s="26"/>
      <c r="G6" s="6" t="s">
        <v>245</v>
      </c>
      <c r="H6" s="99"/>
      <c r="I6" s="199"/>
      <c r="K6" s="199"/>
      <c r="L6" s="199"/>
      <c r="N6" s="7" t="s">
        <v>245</v>
      </c>
      <c r="P6" s="47" t="s">
        <v>246</v>
      </c>
      <c r="Q6" s="129">
        <v>5939.82</v>
      </c>
      <c r="R6" s="208">
        <f>Q7-Q6</f>
        <v>277.3100000000004</v>
      </c>
      <c r="S6" s="208" t="s">
        <v>247</v>
      </c>
      <c r="T6" s="271" t="s">
        <v>174</v>
      </c>
      <c r="U6" s="271"/>
      <c r="V6" s="271"/>
    </row>
    <row r="7" spans="1:22" ht="15.75" customHeight="1" x14ac:dyDescent="0.25">
      <c r="A7" s="8"/>
      <c r="B7" s="264">
        <f>0.2228/0.6</f>
        <v>0.37133333333333335</v>
      </c>
      <c r="C7" s="26"/>
      <c r="D7" s="198"/>
      <c r="E7" s="198"/>
      <c r="F7" s="26"/>
      <c r="G7" s="6"/>
      <c r="H7" s="99"/>
      <c r="I7" s="265">
        <f>0.0405/0.6</f>
        <v>6.7500000000000004E-2</v>
      </c>
      <c r="K7" s="199"/>
      <c r="L7" s="199"/>
      <c r="N7" s="7"/>
      <c r="P7" s="47" t="s">
        <v>248</v>
      </c>
      <c r="Q7" s="130">
        <f>'Tempo-Banco'!G50</f>
        <v>6217.13</v>
      </c>
      <c r="R7" s="204"/>
    </row>
    <row r="8" spans="1:22" ht="15.75" customHeight="1" x14ac:dyDescent="0.25">
      <c r="A8" s="8"/>
      <c r="B8" s="198">
        <v>1.6</v>
      </c>
      <c r="C8" s="26">
        <f>B9*B10/B11</f>
        <v>0.82644628099173556</v>
      </c>
      <c r="D8" s="198">
        <f>B8*C8</f>
        <v>1.3223140495867769</v>
      </c>
      <c r="E8" s="198">
        <f>D8-1</f>
        <v>0.3223140495867769</v>
      </c>
      <c r="F8" s="26">
        <f>E8*1.1</f>
        <v>0.35454545454545461</v>
      </c>
      <c r="G8" s="266">
        <f>F8*B7</f>
        <v>0.1316545454545455</v>
      </c>
      <c r="H8" s="99"/>
      <c r="I8" s="199">
        <v>1.6</v>
      </c>
      <c r="J8" s="97">
        <f>I9*I10/I11</f>
        <v>0.82644628099173556</v>
      </c>
      <c r="K8" s="199">
        <f>I8*J8</f>
        <v>1.3223140495867769</v>
      </c>
      <c r="L8" s="199">
        <f>K8-1</f>
        <v>0.3223140495867769</v>
      </c>
      <c r="M8" s="97">
        <f>L8*1.1</f>
        <v>0.35454545454545461</v>
      </c>
      <c r="N8" s="267">
        <f>M8*I7</f>
        <v>2.3931818181818186E-2</v>
      </c>
      <c r="P8" s="50" t="s">
        <v>249</v>
      </c>
      <c r="Q8" s="259">
        <v>5986.36</v>
      </c>
      <c r="S8" s="205"/>
    </row>
    <row r="9" spans="1:22" ht="15.75" customHeight="1" x14ac:dyDescent="0.25">
      <c r="A9" s="8" t="s">
        <v>250</v>
      </c>
      <c r="B9" s="9">
        <v>28</v>
      </c>
      <c r="C9" s="26"/>
      <c r="D9" s="198"/>
      <c r="E9" s="198"/>
      <c r="F9" s="26"/>
      <c r="G9" s="10"/>
      <c r="H9" s="99" t="s">
        <v>250</v>
      </c>
      <c r="I9" s="11">
        <f>B9</f>
        <v>28</v>
      </c>
      <c r="K9" s="199"/>
      <c r="L9" s="199"/>
      <c r="N9" s="12"/>
      <c r="P9" s="50" t="s">
        <v>251</v>
      </c>
      <c r="Q9" s="102">
        <f>+'Tempo-Banco'!C44</f>
        <v>5986.36</v>
      </c>
      <c r="S9" s="221"/>
      <c r="T9" s="221"/>
      <c r="U9" s="221"/>
    </row>
    <row r="10" spans="1:22" ht="15.75" customHeight="1" x14ac:dyDescent="0.25">
      <c r="A10" s="8" t="s">
        <v>252</v>
      </c>
      <c r="B10" s="198">
        <v>11.65</v>
      </c>
      <c r="C10" s="26"/>
      <c r="D10" s="198"/>
      <c r="E10" s="198"/>
      <c r="F10" s="26"/>
      <c r="G10" s="10"/>
      <c r="H10" s="99" t="s">
        <v>252</v>
      </c>
      <c r="I10" s="199">
        <v>11.65</v>
      </c>
      <c r="K10" s="199"/>
      <c r="L10" s="199"/>
      <c r="N10" s="12"/>
      <c r="P10" s="51" t="s">
        <v>253</v>
      </c>
      <c r="Q10" s="129">
        <v>1614.53</v>
      </c>
      <c r="S10" s="221"/>
      <c r="T10" s="221"/>
      <c r="U10" s="221"/>
    </row>
    <row r="11" spans="1:22" ht="15.75" customHeight="1" x14ac:dyDescent="0.25">
      <c r="A11" s="8" t="s">
        <v>211</v>
      </c>
      <c r="B11" s="198">
        <f>C11+D13</f>
        <v>394.702</v>
      </c>
      <c r="C11" s="9">
        <v>326.2</v>
      </c>
      <c r="D11" s="198">
        <f>C11*10/100</f>
        <v>32.619999999999997</v>
      </c>
      <c r="E11" s="198"/>
      <c r="F11" s="26"/>
      <c r="G11" s="10"/>
      <c r="H11" s="99" t="s">
        <v>211</v>
      </c>
      <c r="I11" s="199">
        <f>J11+K13</f>
        <v>394.702</v>
      </c>
      <c r="J11" s="11">
        <f>C11</f>
        <v>326.2</v>
      </c>
      <c r="K11" s="199">
        <f>J11*10/100</f>
        <v>32.619999999999997</v>
      </c>
      <c r="L11" s="199"/>
      <c r="N11" s="12"/>
      <c r="P11" s="51" t="s">
        <v>254</v>
      </c>
      <c r="Q11" s="131">
        <f>'Tempo-Banco'!C54</f>
        <v>1614.53</v>
      </c>
    </row>
    <row r="12" spans="1:22" ht="15.75" customHeight="1" x14ac:dyDescent="0.25">
      <c r="A12" s="13" t="s">
        <v>255</v>
      </c>
      <c r="B12" s="14">
        <f>C11*1.21*G8</f>
        <v>51.964312400000018</v>
      </c>
      <c r="C12" s="26"/>
      <c r="D12" s="198">
        <f>(C11+D11)*10/100</f>
        <v>35.881999999999998</v>
      </c>
      <c r="E12" s="198"/>
      <c r="F12" s="26"/>
      <c r="G12" s="10"/>
      <c r="H12" s="15" t="s">
        <v>255</v>
      </c>
      <c r="I12" s="16">
        <f>J11*1.21*N8</f>
        <v>9.445936500000002</v>
      </c>
      <c r="K12" s="199">
        <f>(J11+K11)*10/100</f>
        <v>35.881999999999998</v>
      </c>
      <c r="L12" s="199"/>
      <c r="N12" s="12"/>
      <c r="P12" s="52" t="s">
        <v>256</v>
      </c>
      <c r="Q12" s="132">
        <v>1087.52</v>
      </c>
    </row>
    <row r="13" spans="1:22" ht="15.75" customHeight="1" x14ac:dyDescent="0.25">
      <c r="A13" s="17"/>
      <c r="B13" s="18"/>
      <c r="C13" s="19"/>
      <c r="D13" s="18">
        <f>SUM(D11:D12)</f>
        <v>68.501999999999995</v>
      </c>
      <c r="E13" s="18"/>
      <c r="F13" s="19"/>
      <c r="G13" s="20"/>
      <c r="H13" s="21"/>
      <c r="I13" s="22"/>
      <c r="J13" s="23"/>
      <c r="K13" s="22">
        <f>SUM(K11:K12)</f>
        <v>68.501999999999995</v>
      </c>
      <c r="L13" s="22"/>
      <c r="M13" s="23"/>
      <c r="N13" s="24"/>
      <c r="P13" s="52" t="s">
        <v>257</v>
      </c>
      <c r="Q13" s="131">
        <f>'Tempo-Banco'!C48</f>
        <v>1087.52</v>
      </c>
    </row>
    <row r="14" spans="1:22" ht="15.75" customHeight="1" x14ac:dyDescent="0.25">
      <c r="A14" s="314" t="s">
        <v>258</v>
      </c>
      <c r="B14" s="284"/>
      <c r="C14" s="284"/>
      <c r="D14" s="284"/>
      <c r="E14" s="284"/>
      <c r="F14" s="284"/>
      <c r="G14" s="285"/>
      <c r="H14" s="317" t="s">
        <v>259</v>
      </c>
      <c r="I14" s="274"/>
      <c r="J14" s="274"/>
      <c r="K14" s="274"/>
      <c r="L14" s="274"/>
      <c r="M14" s="274"/>
      <c r="O14" s="221"/>
      <c r="P14" s="221"/>
      <c r="Q14" s="221"/>
      <c r="R14" s="221"/>
      <c r="S14" s="221"/>
    </row>
    <row r="15" spans="1:22" ht="15.75" customHeight="1" x14ac:dyDescent="0.25">
      <c r="A15" s="99"/>
      <c r="G15" s="7" t="s">
        <v>245</v>
      </c>
      <c r="O15" s="221"/>
      <c r="R15" s="221"/>
      <c r="S15" s="221"/>
    </row>
    <row r="16" spans="1:22" ht="15.75" customHeight="1" x14ac:dyDescent="0.25">
      <c r="A16" s="99"/>
      <c r="B16" s="265">
        <f>0.0601/0.6</f>
        <v>0.10016666666666667</v>
      </c>
      <c r="G16" s="7"/>
      <c r="H16" s="311" t="s">
        <v>260</v>
      </c>
      <c r="I16" s="284"/>
      <c r="J16" s="284"/>
      <c r="K16" s="285"/>
      <c r="L16" s="46">
        <f>B12+B21+I12</f>
        <v>75.427552200000022</v>
      </c>
      <c r="M16" s="97" t="s">
        <v>261</v>
      </c>
      <c r="O16" s="221"/>
      <c r="R16" s="221"/>
      <c r="S16" s="221"/>
    </row>
    <row r="17" spans="1:19" ht="15.75" customHeight="1" x14ac:dyDescent="0.25">
      <c r="A17" s="99"/>
      <c r="B17" s="199">
        <v>1.6</v>
      </c>
      <c r="C17" s="97">
        <f>B18*B19/B20</f>
        <v>0.82644628099173556</v>
      </c>
      <c r="D17" s="199">
        <f>B17*C17</f>
        <v>1.3223140495867769</v>
      </c>
      <c r="E17" s="199">
        <f>D17-1</f>
        <v>0.3223140495867769</v>
      </c>
      <c r="F17" s="97">
        <f>E17*1.1</f>
        <v>0.35454545454545461</v>
      </c>
      <c r="G17" s="267">
        <f>F17*B16</f>
        <v>3.5513636363636372E-2</v>
      </c>
      <c r="I17" s="25"/>
      <c r="J17" s="25"/>
      <c r="K17" s="25"/>
      <c r="O17" s="221"/>
      <c r="R17" s="221"/>
      <c r="S17" s="221"/>
    </row>
    <row r="18" spans="1:19" x14ac:dyDescent="0.25">
      <c r="A18" s="99" t="s">
        <v>250</v>
      </c>
      <c r="B18" s="11">
        <f>B9</f>
        <v>28</v>
      </c>
      <c r="G18" s="12"/>
      <c r="I18" s="96"/>
      <c r="J18" s="96"/>
    </row>
    <row r="19" spans="1:19" ht="15.75" customHeight="1" x14ac:dyDescent="0.25">
      <c r="A19" s="99" t="s">
        <v>252</v>
      </c>
      <c r="B19" s="199">
        <v>11.65</v>
      </c>
      <c r="G19" s="12"/>
    </row>
    <row r="20" spans="1:19" ht="15.75" customHeight="1" x14ac:dyDescent="0.25">
      <c r="A20" s="99" t="s">
        <v>211</v>
      </c>
      <c r="B20" s="199">
        <f>C20+D22</f>
        <v>394.702</v>
      </c>
      <c r="C20" s="11">
        <f>C11</f>
        <v>326.2</v>
      </c>
      <c r="D20" s="199">
        <f>C20*10/100</f>
        <v>32.619999999999997</v>
      </c>
      <c r="G20" s="12"/>
      <c r="K20" s="27"/>
      <c r="L20" s="27"/>
      <c r="M20" s="27"/>
      <c r="N20" s="27"/>
    </row>
    <row r="21" spans="1:19" x14ac:dyDescent="0.25">
      <c r="A21" s="28" t="s">
        <v>255</v>
      </c>
      <c r="B21" s="29">
        <f>C20*1.21*G17</f>
        <v>14.017303300000004</v>
      </c>
      <c r="D21" s="199">
        <f>(C20+D20)*10/100</f>
        <v>35.881999999999998</v>
      </c>
      <c r="G21" s="12"/>
    </row>
    <row r="22" spans="1:19" ht="15.75" customHeight="1" x14ac:dyDescent="0.25">
      <c r="A22" s="21"/>
      <c r="B22" s="22"/>
      <c r="C22" s="23"/>
      <c r="D22" s="22">
        <f>SUM(D20:D21)</f>
        <v>68.501999999999995</v>
      </c>
      <c r="E22" s="22"/>
      <c r="F22" s="23"/>
      <c r="G22" s="24"/>
    </row>
    <row r="23" spans="1:19" ht="15.75" customHeight="1" x14ac:dyDescent="0.25">
      <c r="A23" s="313" t="s">
        <v>262</v>
      </c>
      <c r="B23" s="284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4"/>
      <c r="N23" s="285"/>
    </row>
    <row r="24" spans="1:19" ht="15.75" customHeight="1" x14ac:dyDescent="0.25">
      <c r="A24" s="310" t="s">
        <v>263</v>
      </c>
      <c r="B24" s="284"/>
      <c r="C24" s="284"/>
      <c r="D24" s="284"/>
      <c r="E24" s="284"/>
      <c r="F24" s="284"/>
      <c r="G24" s="285"/>
      <c r="H24" s="309" t="s">
        <v>264</v>
      </c>
      <c r="I24" s="284"/>
      <c r="J24" s="284"/>
      <c r="K24" s="284"/>
      <c r="L24" s="284"/>
      <c r="M24" s="284"/>
      <c r="N24" s="285"/>
    </row>
    <row r="25" spans="1:19" x14ac:dyDescent="0.25">
      <c r="A25" s="8" t="s">
        <v>394</v>
      </c>
      <c r="B25" s="198"/>
      <c r="C25" s="26"/>
      <c r="D25" s="198"/>
      <c r="E25" s="198"/>
      <c r="F25" s="26"/>
      <c r="G25" s="6" t="s">
        <v>245</v>
      </c>
      <c r="H25" s="99"/>
      <c r="I25" s="199"/>
      <c r="K25" s="199"/>
      <c r="L25" s="199"/>
      <c r="N25" s="7" t="s">
        <v>245</v>
      </c>
    </row>
    <row r="26" spans="1:19" x14ac:dyDescent="0.25">
      <c r="A26" s="8"/>
      <c r="B26" s="264">
        <f>0.2228/0.6</f>
        <v>0.37133333333333335</v>
      </c>
      <c r="C26" s="26"/>
      <c r="D26" s="198"/>
      <c r="E26" s="198"/>
      <c r="F26" s="26"/>
      <c r="G26" s="6"/>
      <c r="H26" s="99"/>
      <c r="I26" s="265">
        <f>0.0405/0.6</f>
        <v>6.7500000000000004E-2</v>
      </c>
      <c r="K26" s="199"/>
      <c r="L26" s="199"/>
      <c r="N26" s="7"/>
    </row>
    <row r="27" spans="1:19" x14ac:dyDescent="0.25">
      <c r="A27" s="8"/>
      <c r="B27" s="198">
        <v>1.6</v>
      </c>
      <c r="C27" s="26">
        <f>B28*B29/B30</f>
        <v>0.81623461115003504</v>
      </c>
      <c r="D27" s="198">
        <f>C27*B27</f>
        <v>1.3059753778400562</v>
      </c>
      <c r="E27" s="198">
        <f>D27-1</f>
        <v>0.30597537784005624</v>
      </c>
      <c r="F27" s="26">
        <f>E27*1.1</f>
        <v>0.33657291562406189</v>
      </c>
      <c r="G27" s="266">
        <f>F27*B26</f>
        <v>0.12498074266840165</v>
      </c>
      <c r="H27" s="99"/>
      <c r="I27" s="199">
        <v>1.6</v>
      </c>
      <c r="J27" s="97">
        <f>I28*I29/I30</f>
        <v>0.81623461115003504</v>
      </c>
      <c r="K27" s="199">
        <f>J27*I27</f>
        <v>1.3059753778400562</v>
      </c>
      <c r="L27" s="199">
        <f>K27-1</f>
        <v>0.30597537784005624</v>
      </c>
      <c r="M27" s="97">
        <f>L27*1.1</f>
        <v>0.33657291562406189</v>
      </c>
      <c r="N27" s="267">
        <f>M27*I26</f>
        <v>2.2718671804624179E-2</v>
      </c>
    </row>
    <row r="28" spans="1:19" x14ac:dyDescent="0.25">
      <c r="A28" s="8" t="s">
        <v>250</v>
      </c>
      <c r="B28" s="9">
        <v>28</v>
      </c>
      <c r="C28" s="26"/>
      <c r="D28" s="198"/>
      <c r="E28" s="198"/>
      <c r="F28" s="26"/>
      <c r="G28" s="10"/>
      <c r="H28" s="99" t="s">
        <v>250</v>
      </c>
      <c r="I28" s="11">
        <f>B28</f>
        <v>28</v>
      </c>
      <c r="K28" s="199"/>
      <c r="L28" s="199"/>
      <c r="N28" s="12"/>
    </row>
    <row r="29" spans="1:19" x14ac:dyDescent="0.25">
      <c r="A29" s="8"/>
      <c r="B29" s="198">
        <v>11.65</v>
      </c>
      <c r="C29" s="26"/>
      <c r="D29" s="198"/>
      <c r="E29" s="198"/>
      <c r="F29" s="26"/>
      <c r="G29" s="10"/>
      <c r="H29" s="99"/>
      <c r="I29" s="199">
        <v>11.65</v>
      </c>
      <c r="K29" s="199"/>
      <c r="L29" s="199"/>
      <c r="N29" s="12"/>
    </row>
    <row r="30" spans="1:19" x14ac:dyDescent="0.25">
      <c r="A30" s="8" t="s">
        <v>211</v>
      </c>
      <c r="B30" s="9">
        <v>399.64</v>
      </c>
      <c r="C30" s="26"/>
      <c r="D30" s="198"/>
      <c r="E30" s="198"/>
      <c r="F30" s="26"/>
      <c r="G30" s="10"/>
      <c r="H30" s="99" t="s">
        <v>211</v>
      </c>
      <c r="I30" s="11">
        <f>B30</f>
        <v>399.64</v>
      </c>
      <c r="K30" s="199"/>
      <c r="L30" s="199"/>
      <c r="N30" s="12"/>
    </row>
    <row r="31" spans="1:19" x14ac:dyDescent="0.25">
      <c r="A31" s="13" t="s">
        <v>255</v>
      </c>
      <c r="B31" s="14">
        <f>B30*G27</f>
        <v>49.947304000000031</v>
      </c>
      <c r="C31" s="26"/>
      <c r="D31" s="198"/>
      <c r="E31" s="198"/>
      <c r="F31" s="26"/>
      <c r="G31" s="10"/>
      <c r="H31" s="15" t="s">
        <v>255</v>
      </c>
      <c r="I31" s="16">
        <f>I30*N27</f>
        <v>9.0792900000000074</v>
      </c>
      <c r="J31" s="26"/>
      <c r="K31" s="199"/>
      <c r="L31" s="199"/>
      <c r="N31" s="12"/>
    </row>
    <row r="32" spans="1:19" x14ac:dyDescent="0.25">
      <c r="A32" s="21"/>
      <c r="B32" s="22"/>
      <c r="C32" s="22"/>
      <c r="D32" s="22"/>
      <c r="E32" s="22"/>
      <c r="F32" s="23"/>
      <c r="G32" s="24"/>
      <c r="H32" s="21"/>
      <c r="I32" s="22"/>
      <c r="J32" s="22"/>
      <c r="K32" s="22"/>
      <c r="L32" s="22"/>
      <c r="M32" s="23"/>
      <c r="N32" s="24"/>
    </row>
    <row r="33" spans="1:13" ht="15.75" customHeight="1" x14ac:dyDescent="0.25">
      <c r="A33" s="314" t="s">
        <v>265</v>
      </c>
      <c r="B33" s="284"/>
      <c r="C33" s="284"/>
      <c r="D33" s="284"/>
      <c r="E33" s="284"/>
      <c r="F33" s="284"/>
      <c r="G33" s="285"/>
      <c r="H33" s="317" t="s">
        <v>259</v>
      </c>
      <c r="I33" s="274"/>
      <c r="J33" s="274"/>
      <c r="K33" s="274"/>
      <c r="L33" s="274"/>
      <c r="M33" s="274"/>
    </row>
    <row r="34" spans="1:13" x14ac:dyDescent="0.25">
      <c r="A34" s="99"/>
      <c r="G34" s="7" t="s">
        <v>245</v>
      </c>
      <c r="M34" s="26"/>
    </row>
    <row r="35" spans="1:13" ht="15" customHeight="1" x14ac:dyDescent="0.25">
      <c r="A35" s="99"/>
      <c r="B35" s="265">
        <f>0.0601/0.6</f>
        <v>0.10016666666666667</v>
      </c>
      <c r="G35" s="7"/>
      <c r="H35" s="308" t="s">
        <v>266</v>
      </c>
      <c r="I35" s="284"/>
      <c r="J35" s="284"/>
      <c r="K35" s="285"/>
      <c r="L35" s="54">
        <f>B31+B40+I31</f>
        <v>72.499812000000048</v>
      </c>
    </row>
    <row r="36" spans="1:13" ht="15" customHeight="1" x14ac:dyDescent="0.25">
      <c r="A36" s="99"/>
      <c r="B36" s="199">
        <v>1.6</v>
      </c>
      <c r="C36" s="97">
        <f>B37*B38/B39</f>
        <v>0.81623461115003504</v>
      </c>
      <c r="D36" s="199">
        <f>C36*B36</f>
        <v>1.3059753778400562</v>
      </c>
      <c r="E36" s="199">
        <f>D36-1</f>
        <v>0.30597537784005624</v>
      </c>
      <c r="F36" s="97">
        <f>E36*1.1</f>
        <v>0.33657291562406189</v>
      </c>
      <c r="G36" s="267">
        <f>F36*B35</f>
        <v>3.3713387048343535E-2</v>
      </c>
      <c r="L36" s="97" t="s">
        <v>267</v>
      </c>
    </row>
    <row r="37" spans="1:13" x14ac:dyDescent="0.25">
      <c r="A37" s="99" t="s">
        <v>250</v>
      </c>
      <c r="B37" s="11">
        <f>B28</f>
        <v>28</v>
      </c>
      <c r="G37" s="12"/>
    </row>
    <row r="38" spans="1:13" x14ac:dyDescent="0.25">
      <c r="A38" s="99"/>
      <c r="B38" s="199">
        <v>11.65</v>
      </c>
      <c r="G38" s="12"/>
    </row>
    <row r="39" spans="1:13" x14ac:dyDescent="0.25">
      <c r="A39" s="99" t="s">
        <v>211</v>
      </c>
      <c r="B39" s="11">
        <f>B30</f>
        <v>399.64</v>
      </c>
      <c r="G39" s="12"/>
    </row>
    <row r="40" spans="1:13" x14ac:dyDescent="0.25">
      <c r="A40" s="28" t="s">
        <v>255</v>
      </c>
      <c r="B40" s="29">
        <f>B39*G36</f>
        <v>13.47321800000001</v>
      </c>
      <c r="G40" s="12"/>
    </row>
    <row r="41" spans="1:13" x14ac:dyDescent="0.25">
      <c r="A41" s="21"/>
      <c r="B41" s="22"/>
      <c r="C41" s="22"/>
      <c r="D41" s="22"/>
      <c r="E41" s="22"/>
      <c r="F41" s="23"/>
      <c r="G41" s="24"/>
    </row>
  </sheetData>
  <mergeCells count="16">
    <mergeCell ref="H35:K35"/>
    <mergeCell ref="H24:N24"/>
    <mergeCell ref="A24:G24"/>
    <mergeCell ref="H16:K16"/>
    <mergeCell ref="A1:B1"/>
    <mergeCell ref="A23:N23"/>
    <mergeCell ref="A33:G33"/>
    <mergeCell ref="A5:G5"/>
    <mergeCell ref="C2:E2"/>
    <mergeCell ref="A14:G14"/>
    <mergeCell ref="C1:E1"/>
    <mergeCell ref="A2:B2"/>
    <mergeCell ref="H33:M33"/>
    <mergeCell ref="H5:N5"/>
    <mergeCell ref="A4:N4"/>
    <mergeCell ref="H14:M14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"/>
  <sheetViews>
    <sheetView workbookViewId="0">
      <selection activeCell="E14" sqref="E14"/>
    </sheetView>
  </sheetViews>
  <sheetFormatPr baseColWidth="10" defaultRowHeight="15" x14ac:dyDescent="0.25"/>
  <cols>
    <col min="1" max="1" width="41.140625" style="253" bestFit="1" customWidth="1"/>
    <col min="2" max="2" width="30.85546875" style="253" customWidth="1"/>
    <col min="3" max="3" width="18.85546875" style="5" bestFit="1" customWidth="1"/>
    <col min="4" max="4" width="42" style="253" bestFit="1" customWidth="1"/>
  </cols>
  <sheetData>
    <row r="1" spans="1:5" ht="15.75" customHeight="1" x14ac:dyDescent="0.25">
      <c r="A1" s="261" t="s">
        <v>236</v>
      </c>
      <c r="B1" s="261" t="s">
        <v>237</v>
      </c>
      <c r="C1" s="200" t="s">
        <v>238</v>
      </c>
      <c r="D1" s="98"/>
      <c r="E1" s="96"/>
    </row>
    <row r="2" spans="1:5" ht="12.75" customHeight="1" x14ac:dyDescent="0.25">
      <c r="A2" s="147" t="s">
        <v>268</v>
      </c>
      <c r="B2" s="147" t="s">
        <v>240</v>
      </c>
      <c r="C2" s="201"/>
      <c r="D2" s="98"/>
      <c r="E2" s="96"/>
    </row>
    <row r="3" spans="1:5" ht="12.75" customHeight="1" x14ac:dyDescent="0.25">
      <c r="A3" s="147" t="s">
        <v>269</v>
      </c>
      <c r="B3" s="147" t="s">
        <v>240</v>
      </c>
      <c r="C3" s="201"/>
      <c r="D3" s="98"/>
      <c r="E3" s="96"/>
    </row>
    <row r="4" spans="1:5" ht="12.75" customHeight="1" x14ac:dyDescent="0.25">
      <c r="A4" s="147" t="s">
        <v>270</v>
      </c>
      <c r="B4" s="147" t="s">
        <v>240</v>
      </c>
      <c r="C4" s="201"/>
      <c r="D4" s="98"/>
      <c r="E4" s="96"/>
    </row>
    <row r="5" spans="1:5" ht="12.75" customHeight="1" x14ac:dyDescent="0.25">
      <c r="A5" s="148" t="s">
        <v>271</v>
      </c>
      <c r="B5" s="147" t="s">
        <v>240</v>
      </c>
      <c r="C5" s="201"/>
      <c r="D5" s="99"/>
      <c r="E5" s="97"/>
    </row>
    <row r="8" spans="1:5" x14ac:dyDescent="0.25">
      <c r="A8" s="320" t="s">
        <v>272</v>
      </c>
      <c r="B8" s="285"/>
      <c r="D8" s="319" t="s">
        <v>273</v>
      </c>
      <c r="E8" s="285"/>
    </row>
    <row r="9" spans="1:5" x14ac:dyDescent="0.25">
      <c r="A9" s="49" t="s">
        <v>274</v>
      </c>
      <c r="B9" s="86">
        <v>98229.95</v>
      </c>
      <c r="D9" s="53" t="s">
        <v>275</v>
      </c>
      <c r="E9" s="87">
        <v>98229.95</v>
      </c>
    </row>
    <row r="10" spans="1:5" x14ac:dyDescent="0.25">
      <c r="A10" s="49" t="str">
        <f>'Tempo-Banco'!F70</f>
        <v>JAL/RUB - BRUT A PAYER</v>
      </c>
      <c r="B10" s="101">
        <f>'Tempo-Banco'!C85</f>
        <v>98229.95</v>
      </c>
      <c r="D10" s="53" t="s">
        <v>276</v>
      </c>
      <c r="E10" s="102">
        <f>'Tempo-Banco'!C52+'Tempo-Banco'!C53</f>
        <v>98229.95</v>
      </c>
    </row>
    <row r="11" spans="1:5" ht="15" customHeight="1" x14ac:dyDescent="0.25">
      <c r="A11" s="49" t="s">
        <v>277</v>
      </c>
      <c r="B11" s="86">
        <v>5939.82</v>
      </c>
      <c r="D11" s="221"/>
      <c r="E11" s="221"/>
    </row>
    <row r="12" spans="1:5" ht="15" customHeight="1" x14ac:dyDescent="0.25">
      <c r="A12" s="49" t="str">
        <f>'Tempo-Banco'!F50</f>
        <v>JAL/RUB - Heures payées (addition des hrs)</v>
      </c>
      <c r="B12" s="102">
        <f>'Tempo-Banco'!G50</f>
        <v>6217.13</v>
      </c>
      <c r="C12" s="209">
        <f>B12-B11</f>
        <v>277.3100000000004</v>
      </c>
      <c r="D12" s="321" t="s">
        <v>278</v>
      </c>
      <c r="E12" s="285"/>
    </row>
    <row r="13" spans="1:5" ht="18" customHeight="1" x14ac:dyDescent="0.25">
      <c r="A13" s="49" t="s">
        <v>279</v>
      </c>
      <c r="B13" s="86">
        <v>98229.95</v>
      </c>
      <c r="C13" s="97" t="s">
        <v>395</v>
      </c>
      <c r="D13" s="47" t="s">
        <v>280</v>
      </c>
      <c r="E13" s="85">
        <v>5179.17</v>
      </c>
    </row>
    <row r="14" spans="1:5" x14ac:dyDescent="0.25">
      <c r="A14" s="49" t="s">
        <v>281</v>
      </c>
      <c r="B14" s="102">
        <f>'Tempo-Banco'!C39-B16</f>
        <v>98229.95</v>
      </c>
      <c r="D14" s="47" t="s">
        <v>282</v>
      </c>
      <c r="E14" s="102">
        <f>'Tempo-Banco'!C41</f>
        <v>5179.17</v>
      </c>
    </row>
    <row r="15" spans="1:5" x14ac:dyDescent="0.25">
      <c r="A15" s="48" t="s">
        <v>283</v>
      </c>
      <c r="B15" s="86">
        <v>0</v>
      </c>
    </row>
    <row r="16" spans="1:5" x14ac:dyDescent="0.25">
      <c r="A16" s="48" t="s">
        <v>284</v>
      </c>
      <c r="B16" s="102">
        <f>'Tempo-Banco'!C40</f>
        <v>0</v>
      </c>
      <c r="C16" s="5" t="s">
        <v>261</v>
      </c>
    </row>
  </sheetData>
  <mergeCells count="3">
    <mergeCell ref="D8:E8"/>
    <mergeCell ref="A8:B8"/>
    <mergeCell ref="D12:E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2"/>
  <sheetViews>
    <sheetView workbookViewId="0">
      <selection activeCell="B8" sqref="B8"/>
    </sheetView>
  </sheetViews>
  <sheetFormatPr baseColWidth="10" defaultRowHeight="15" x14ac:dyDescent="0.25"/>
  <cols>
    <col min="1" max="1" width="38.140625" style="253" customWidth="1"/>
    <col min="2" max="2" width="27.85546875" style="253" customWidth="1"/>
    <col min="3" max="5" width="21.140625" style="253" customWidth="1"/>
    <col min="8" max="8" width="12.85546875" style="253" bestFit="1" customWidth="1"/>
  </cols>
  <sheetData>
    <row r="1" spans="1:14" ht="15.75" customHeight="1" x14ac:dyDescent="0.25">
      <c r="A1" s="261" t="s">
        <v>236</v>
      </c>
      <c r="B1" s="261" t="s">
        <v>237</v>
      </c>
      <c r="C1" s="261" t="s">
        <v>238</v>
      </c>
    </row>
    <row r="2" spans="1:14" x14ac:dyDescent="0.25">
      <c r="A2" s="149" t="s">
        <v>285</v>
      </c>
      <c r="B2" s="150" t="s">
        <v>286</v>
      </c>
      <c r="C2" s="169"/>
    </row>
    <row r="4" spans="1:14" x14ac:dyDescent="0.25">
      <c r="A4" s="319" t="s">
        <v>287</v>
      </c>
      <c r="B4" s="285"/>
    </row>
    <row r="5" spans="1:14" x14ac:dyDescent="0.25">
      <c r="A5" s="53" t="s">
        <v>288</v>
      </c>
      <c r="B5" s="94">
        <v>1902.56</v>
      </c>
    </row>
    <row r="6" spans="1:14" x14ac:dyDescent="0.25">
      <c r="A6" s="53" t="s">
        <v>289</v>
      </c>
      <c r="B6" s="133">
        <f>'Tempo-Banco'!C43</f>
        <v>1902.56</v>
      </c>
    </row>
    <row r="7" spans="1:14" x14ac:dyDescent="0.25">
      <c r="A7" s="53" t="s">
        <v>290</v>
      </c>
      <c r="B7" s="94">
        <v>1902.56</v>
      </c>
    </row>
    <row r="14" spans="1:14" x14ac:dyDescent="0.25">
      <c r="A14" s="211"/>
      <c r="B14" s="211"/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</row>
    <row r="15" spans="1:14" x14ac:dyDescent="0.25">
      <c r="A15" s="210"/>
      <c r="B15" s="211"/>
      <c r="C15" s="210"/>
      <c r="D15" s="212"/>
      <c r="E15" s="247"/>
      <c r="F15" s="212"/>
      <c r="G15" s="210"/>
      <c r="H15" s="212"/>
      <c r="I15" s="247"/>
      <c r="J15" s="212"/>
      <c r="K15" s="247"/>
      <c r="L15" s="212"/>
      <c r="M15" s="212"/>
      <c r="N15" s="212"/>
    </row>
    <row r="16" spans="1:14" x14ac:dyDescent="0.25">
      <c r="A16" s="210"/>
      <c r="B16" s="211"/>
      <c r="C16" s="210"/>
      <c r="D16" s="212"/>
      <c r="E16" s="247"/>
      <c r="F16" s="212"/>
      <c r="G16" s="210"/>
      <c r="H16" s="212"/>
      <c r="I16" s="213"/>
      <c r="J16" s="212"/>
      <c r="K16" s="247"/>
      <c r="L16" s="212"/>
      <c r="M16" s="212"/>
      <c r="N16" s="212"/>
    </row>
    <row r="17" spans="1:14" x14ac:dyDescent="0.25">
      <c r="A17" s="210"/>
      <c r="B17" s="211"/>
      <c r="C17" s="210"/>
      <c r="D17" s="212"/>
      <c r="E17" s="247"/>
      <c r="F17" s="212"/>
      <c r="G17" s="210"/>
      <c r="H17" s="212"/>
      <c r="I17" s="213"/>
      <c r="J17" s="212"/>
      <c r="K17" s="247"/>
      <c r="L17" s="212"/>
      <c r="M17" s="212"/>
      <c r="N17" s="212"/>
    </row>
    <row r="18" spans="1:14" x14ac:dyDescent="0.25">
      <c r="A18" s="210"/>
      <c r="B18" s="211"/>
      <c r="C18" s="210"/>
      <c r="D18" s="212"/>
      <c r="E18" s="247"/>
      <c r="F18" s="212"/>
      <c r="G18" s="210"/>
      <c r="H18" s="212"/>
      <c r="I18" s="213"/>
      <c r="J18" s="212"/>
      <c r="K18" s="247"/>
      <c r="L18" s="212"/>
      <c r="M18" s="212"/>
      <c r="N18" s="212"/>
    </row>
    <row r="19" spans="1:14" x14ac:dyDescent="0.25">
      <c r="A19" s="210"/>
      <c r="B19" s="211"/>
      <c r="C19" s="210"/>
      <c r="D19" s="212"/>
      <c r="E19" s="247"/>
      <c r="F19" s="212"/>
      <c r="G19" s="210"/>
      <c r="H19" s="212"/>
      <c r="I19" s="247"/>
      <c r="J19" s="212"/>
      <c r="K19" s="247"/>
      <c r="L19" s="212"/>
      <c r="M19" s="212"/>
      <c r="N19" s="212"/>
    </row>
    <row r="20" spans="1:14" x14ac:dyDescent="0.25">
      <c r="A20" s="210"/>
      <c r="B20" s="211"/>
      <c r="C20" s="210"/>
      <c r="D20" s="212"/>
      <c r="E20" s="247"/>
      <c r="F20" s="212"/>
      <c r="G20" s="210"/>
      <c r="H20" s="212"/>
      <c r="I20" s="213"/>
      <c r="J20" s="212"/>
      <c r="K20" s="247"/>
      <c r="L20" s="212"/>
      <c r="M20" s="212"/>
      <c r="N20" s="212"/>
    </row>
    <row r="21" spans="1:14" x14ac:dyDescent="0.25">
      <c r="A21" s="210"/>
      <c r="B21" s="211"/>
      <c r="C21" s="210"/>
      <c r="D21" s="212"/>
      <c r="E21" s="247"/>
      <c r="F21" s="212"/>
      <c r="G21" s="210"/>
      <c r="H21" s="212"/>
      <c r="I21" s="213"/>
      <c r="J21" s="212"/>
      <c r="K21" s="247"/>
      <c r="L21" s="212"/>
      <c r="M21" s="212"/>
      <c r="N21" s="212"/>
    </row>
    <row r="22" spans="1:14" x14ac:dyDescent="0.25">
      <c r="A22" s="210"/>
      <c r="B22" s="211"/>
      <c r="C22" s="210"/>
      <c r="D22" s="212"/>
      <c r="E22" s="247"/>
      <c r="F22" s="212"/>
      <c r="G22" s="210"/>
      <c r="H22" s="212"/>
      <c r="I22" s="213"/>
      <c r="J22" s="212"/>
      <c r="K22" s="213"/>
      <c r="L22" s="212"/>
      <c r="M22" s="212"/>
      <c r="N22" s="212"/>
    </row>
    <row r="23" spans="1:14" x14ac:dyDescent="0.25">
      <c r="A23" s="210"/>
      <c r="B23" s="211"/>
      <c r="C23" s="210"/>
      <c r="D23" s="212"/>
      <c r="E23" s="247"/>
      <c r="F23" s="212"/>
      <c r="G23" s="210"/>
      <c r="H23" s="212"/>
      <c r="I23" s="213"/>
      <c r="J23" s="212"/>
      <c r="K23" s="247"/>
      <c r="L23" s="212"/>
      <c r="M23" s="212"/>
      <c r="N23" s="212"/>
    </row>
    <row r="24" spans="1:14" x14ac:dyDescent="0.25">
      <c r="A24" s="210"/>
      <c r="B24" s="211"/>
      <c r="C24" s="210"/>
      <c r="D24" s="212"/>
      <c r="E24" s="247"/>
      <c r="F24" s="212"/>
      <c r="G24" s="210"/>
      <c r="H24" s="212"/>
      <c r="I24" s="247"/>
      <c r="J24" s="212"/>
      <c r="K24" s="213"/>
      <c r="L24" s="212"/>
      <c r="M24" s="212"/>
      <c r="N24" s="212"/>
    </row>
    <row r="25" spans="1:14" x14ac:dyDescent="0.25">
      <c r="A25" s="210"/>
      <c r="B25" s="211"/>
      <c r="C25" s="210"/>
      <c r="D25" s="212"/>
      <c r="E25" s="247"/>
      <c r="F25" s="212"/>
      <c r="G25" s="210"/>
      <c r="H25" s="212"/>
      <c r="I25" s="213"/>
      <c r="J25" s="212"/>
      <c r="K25" s="247"/>
      <c r="L25" s="212"/>
      <c r="M25" s="212"/>
      <c r="N25" s="212"/>
    </row>
    <row r="26" spans="1:14" x14ac:dyDescent="0.25">
      <c r="A26" s="210"/>
      <c r="B26" s="211"/>
      <c r="C26" s="210"/>
      <c r="D26" s="212"/>
      <c r="E26" s="247"/>
      <c r="F26" s="212"/>
      <c r="G26" s="210"/>
      <c r="H26" s="212"/>
      <c r="I26" s="213"/>
      <c r="J26" s="212"/>
      <c r="K26" s="247"/>
      <c r="L26" s="212"/>
      <c r="M26" s="212"/>
      <c r="N26" s="212"/>
    </row>
    <row r="27" spans="1:14" x14ac:dyDescent="0.25">
      <c r="A27" s="210"/>
      <c r="B27" s="211"/>
      <c r="C27" s="210"/>
      <c r="D27" s="212"/>
      <c r="E27" s="247"/>
      <c r="F27" s="212"/>
      <c r="G27" s="210"/>
      <c r="H27" s="212"/>
      <c r="I27" s="213"/>
      <c r="J27" s="212"/>
      <c r="K27" s="247"/>
      <c r="L27" s="212"/>
      <c r="M27" s="212"/>
      <c r="N27" s="212"/>
    </row>
    <row r="28" spans="1:14" x14ac:dyDescent="0.25">
      <c r="A28" s="210"/>
      <c r="B28" s="211"/>
      <c r="C28" s="210"/>
      <c r="D28" s="212"/>
      <c r="E28" s="247"/>
      <c r="F28" s="212"/>
      <c r="G28" s="210"/>
      <c r="H28" s="212"/>
      <c r="I28" s="213"/>
      <c r="J28" s="212"/>
      <c r="K28" s="247"/>
      <c r="L28" s="212"/>
      <c r="M28" s="212"/>
      <c r="N28" s="212"/>
    </row>
    <row r="29" spans="1:14" x14ac:dyDescent="0.25">
      <c r="A29" s="210"/>
      <c r="B29" s="211"/>
      <c r="C29" s="210"/>
      <c r="D29" s="212"/>
      <c r="E29" s="247"/>
      <c r="F29" s="212"/>
      <c r="G29" s="210"/>
      <c r="H29" s="212"/>
      <c r="I29" s="213"/>
      <c r="J29" s="212"/>
      <c r="K29" s="247"/>
      <c r="L29" s="212"/>
      <c r="M29" s="212"/>
      <c r="N29" s="212"/>
    </row>
    <row r="30" spans="1:14" x14ac:dyDescent="0.25">
      <c r="A30" s="210"/>
      <c r="B30" s="211"/>
      <c r="C30" s="210"/>
      <c r="D30" s="212"/>
      <c r="E30" s="247"/>
      <c r="F30" s="226"/>
      <c r="G30" s="210"/>
      <c r="H30" s="212"/>
      <c r="I30" s="213"/>
      <c r="J30" s="212"/>
      <c r="K30" s="247"/>
      <c r="L30" s="212"/>
      <c r="M30" s="212"/>
      <c r="N30" s="212"/>
    </row>
    <row r="31" spans="1:14" x14ac:dyDescent="0.25">
      <c r="A31" s="210"/>
      <c r="B31" s="211"/>
      <c r="C31" s="210"/>
      <c r="D31" s="212"/>
      <c r="E31" s="247"/>
      <c r="F31" s="226"/>
      <c r="G31" s="210"/>
      <c r="H31" s="212"/>
      <c r="I31" s="247"/>
      <c r="J31" s="212"/>
      <c r="K31" s="213"/>
      <c r="L31" s="212"/>
      <c r="M31" s="212"/>
      <c r="N31" s="212"/>
    </row>
    <row r="32" spans="1:14" x14ac:dyDescent="0.25">
      <c r="A32" s="210"/>
      <c r="B32" s="211"/>
      <c r="C32" s="210"/>
      <c r="D32" s="212"/>
      <c r="E32" s="247"/>
      <c r="F32" s="226"/>
      <c r="G32" s="210"/>
      <c r="H32" s="212"/>
      <c r="I32" s="247"/>
      <c r="J32" s="212"/>
      <c r="K32" s="213"/>
      <c r="L32" s="212"/>
      <c r="M32" s="212"/>
      <c r="N32" s="212"/>
    </row>
    <row r="33" spans="1:14" x14ac:dyDescent="0.25">
      <c r="A33" s="210"/>
      <c r="B33" s="211"/>
      <c r="C33" s="210"/>
      <c r="D33" s="212"/>
      <c r="E33" s="247"/>
      <c r="F33" s="226"/>
      <c r="G33" s="210"/>
      <c r="H33" s="212"/>
      <c r="I33" s="247"/>
      <c r="J33" s="212"/>
      <c r="K33" s="213"/>
      <c r="L33" s="212"/>
      <c r="M33" s="212"/>
      <c r="N33" s="212"/>
    </row>
    <row r="34" spans="1:14" x14ac:dyDescent="0.25">
      <c r="A34" s="210"/>
      <c r="B34" s="211"/>
      <c r="C34" s="210"/>
      <c r="D34" s="212"/>
      <c r="E34" s="247"/>
      <c r="F34" s="226"/>
      <c r="G34" s="210"/>
      <c r="H34" s="212"/>
      <c r="I34" s="213"/>
      <c r="J34" s="212"/>
      <c r="K34" s="213"/>
      <c r="L34" s="212"/>
      <c r="M34" s="212"/>
      <c r="N34" s="212"/>
    </row>
    <row r="35" spans="1:14" x14ac:dyDescent="0.25">
      <c r="A35" s="210"/>
      <c r="B35" s="211"/>
      <c r="C35" s="210"/>
      <c r="D35" s="212"/>
      <c r="E35" s="247"/>
      <c r="F35" s="226"/>
      <c r="G35" s="210"/>
      <c r="H35" s="212"/>
      <c r="I35" s="213"/>
      <c r="J35" s="212"/>
      <c r="K35" s="213"/>
      <c r="L35" s="212"/>
      <c r="M35" s="212"/>
      <c r="N35" s="212"/>
    </row>
    <row r="36" spans="1:14" x14ac:dyDescent="0.25">
      <c r="A36" s="210"/>
      <c r="B36" s="211"/>
      <c r="C36" s="210"/>
      <c r="D36" s="212"/>
      <c r="E36" s="247"/>
      <c r="F36" s="226"/>
      <c r="G36" s="210"/>
      <c r="H36" s="212"/>
      <c r="I36" s="213"/>
      <c r="J36" s="212"/>
      <c r="K36" s="213"/>
      <c r="L36" s="212"/>
      <c r="M36" s="212"/>
      <c r="N36" s="212"/>
    </row>
    <row r="37" spans="1:14" x14ac:dyDescent="0.25">
      <c r="A37" s="210"/>
      <c r="B37" s="211"/>
      <c r="C37" s="210"/>
      <c r="D37" s="212"/>
      <c r="E37" s="247"/>
      <c r="F37" s="226"/>
      <c r="G37" s="210"/>
      <c r="H37" s="212"/>
      <c r="I37" s="213"/>
      <c r="J37" s="212"/>
      <c r="K37" s="213"/>
      <c r="L37" s="212"/>
      <c r="M37" s="212"/>
      <c r="N37" s="212"/>
    </row>
    <row r="38" spans="1:14" x14ac:dyDescent="0.25">
      <c r="A38" s="210"/>
      <c r="B38" s="211"/>
      <c r="C38" s="210"/>
      <c r="D38" s="212"/>
      <c r="E38" s="247"/>
      <c r="F38" s="226"/>
      <c r="G38" s="210"/>
      <c r="H38" s="212"/>
      <c r="I38" s="213"/>
      <c r="J38" s="212"/>
      <c r="K38" s="213"/>
      <c r="L38" s="212"/>
      <c r="M38" s="212"/>
      <c r="N38" s="212"/>
    </row>
    <row r="39" spans="1:14" x14ac:dyDescent="0.25">
      <c r="A39" s="210"/>
      <c r="B39" s="211"/>
      <c r="C39" s="210"/>
      <c r="D39" s="212"/>
      <c r="E39" s="247"/>
      <c r="F39" s="226"/>
      <c r="G39" s="210"/>
      <c r="H39" s="212"/>
      <c r="I39" s="213"/>
      <c r="J39" s="212"/>
      <c r="K39" s="213"/>
      <c r="L39" s="212"/>
      <c r="M39" s="212"/>
      <c r="N39" s="212"/>
    </row>
    <row r="40" spans="1:14" x14ac:dyDescent="0.25">
      <c r="A40" s="210"/>
      <c r="B40" s="211"/>
      <c r="C40" s="210"/>
      <c r="D40" s="212"/>
      <c r="E40" s="247"/>
      <c r="F40" s="212"/>
      <c r="G40" s="210"/>
      <c r="H40" s="212"/>
      <c r="I40" s="213"/>
      <c r="J40" s="212"/>
      <c r="K40" s="213"/>
      <c r="L40" s="212"/>
      <c r="M40" s="212"/>
      <c r="N40" s="212"/>
    </row>
    <row r="41" spans="1:14" x14ac:dyDescent="0.25">
      <c r="A41" s="210"/>
      <c r="B41" s="211"/>
      <c r="C41" s="210"/>
      <c r="D41" s="212"/>
      <c r="E41" s="247"/>
      <c r="F41" s="212"/>
      <c r="G41" s="210"/>
      <c r="H41" s="212"/>
      <c r="I41" s="213"/>
      <c r="J41" s="212"/>
      <c r="K41" s="213"/>
      <c r="L41" s="212"/>
      <c r="M41" s="212"/>
      <c r="N41" s="212"/>
    </row>
    <row r="42" spans="1:14" x14ac:dyDescent="0.25">
      <c r="A42" s="210"/>
      <c r="B42" s="211"/>
      <c r="C42" s="210"/>
      <c r="D42" s="212"/>
      <c r="E42" s="213"/>
      <c r="F42" s="212"/>
      <c r="G42" s="210"/>
      <c r="H42" s="212"/>
      <c r="I42" s="213"/>
      <c r="J42" s="212"/>
      <c r="K42" s="213"/>
      <c r="L42" s="212"/>
      <c r="M42" s="212"/>
      <c r="N42" s="212"/>
    </row>
  </sheetData>
  <mergeCells count="1">
    <mergeCell ref="A4:B4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58"/>
  <sheetViews>
    <sheetView zoomScaleNormal="100" workbookViewId="0">
      <selection activeCell="H12" sqref="H12"/>
    </sheetView>
  </sheetViews>
  <sheetFormatPr baseColWidth="10" defaultRowHeight="15" x14ac:dyDescent="0.25"/>
  <cols>
    <col min="1" max="1" width="12.42578125" style="253" bestFit="1" customWidth="1"/>
    <col min="2" max="2" width="16.42578125" style="253" customWidth="1"/>
    <col min="3" max="3" width="5" style="253" customWidth="1"/>
    <col min="4" max="4" width="10.140625" style="5" bestFit="1" customWidth="1"/>
    <col min="5" max="5" width="11.85546875" style="253" customWidth="1"/>
    <col min="6" max="6" width="5.140625" style="253" customWidth="1"/>
    <col min="7" max="7" width="51.85546875" style="253" bestFit="1" customWidth="1"/>
    <col min="9" max="9" width="5.140625" style="253" customWidth="1"/>
    <col min="10" max="10" width="30.140625" style="253" bestFit="1" customWidth="1"/>
  </cols>
  <sheetData>
    <row r="1" spans="1:14" ht="15.75" customHeight="1" x14ac:dyDescent="0.25">
      <c r="A1" s="261" t="s">
        <v>236</v>
      </c>
      <c r="B1" s="325" t="s">
        <v>237</v>
      </c>
      <c r="C1" s="281"/>
      <c r="D1" s="281"/>
      <c r="E1" s="281"/>
      <c r="F1" s="281"/>
      <c r="G1" s="281"/>
      <c r="H1" s="261" t="s">
        <v>238</v>
      </c>
    </row>
    <row r="2" spans="1:14" x14ac:dyDescent="0.25">
      <c r="A2" s="150" t="s">
        <v>291</v>
      </c>
      <c r="B2" s="323" t="s">
        <v>292</v>
      </c>
      <c r="C2" s="284"/>
      <c r="D2" s="284"/>
      <c r="E2" s="284"/>
      <c r="F2" s="284"/>
      <c r="G2" s="285"/>
      <c r="H2" s="150"/>
      <c r="I2" s="163" t="s">
        <v>293</v>
      </c>
    </row>
    <row r="4" spans="1:14" x14ac:dyDescent="0.25">
      <c r="A4" s="322" t="s">
        <v>294</v>
      </c>
      <c r="B4" s="285"/>
      <c r="D4" s="322" t="s">
        <v>295</v>
      </c>
      <c r="E4" s="285"/>
      <c r="G4" s="324" t="s">
        <v>296</v>
      </c>
      <c r="H4" s="285"/>
      <c r="J4" s="59" t="s">
        <v>297</v>
      </c>
      <c r="K4" s="102">
        <f>'Tempo-Banco'!C94</f>
        <v>259.38</v>
      </c>
    </row>
    <row r="5" spans="1:14" x14ac:dyDescent="0.25">
      <c r="A5" s="55" t="s">
        <v>298</v>
      </c>
      <c r="B5" s="56" t="s">
        <v>396</v>
      </c>
      <c r="D5" s="32" t="s">
        <v>299</v>
      </c>
      <c r="E5" s="87">
        <v>451</v>
      </c>
      <c r="G5" s="326" t="s">
        <v>300</v>
      </c>
      <c r="H5" s="285"/>
      <c r="J5" s="59" t="s">
        <v>301</v>
      </c>
      <c r="K5" s="136">
        <v>259.38</v>
      </c>
    </row>
    <row r="6" spans="1:14" x14ac:dyDescent="0.25">
      <c r="A6" s="32" t="s">
        <v>299</v>
      </c>
      <c r="B6" s="87">
        <v>451.45</v>
      </c>
      <c r="D6" s="32" t="s">
        <v>302</v>
      </c>
      <c r="E6" s="134">
        <v>3.5</v>
      </c>
      <c r="G6" s="44" t="s">
        <v>303</v>
      </c>
      <c r="H6" s="259">
        <v>553.66</v>
      </c>
      <c r="K6" s="221"/>
      <c r="L6" s="221"/>
      <c r="M6" s="221"/>
      <c r="N6" s="221"/>
    </row>
    <row r="7" spans="1:14" x14ac:dyDescent="0.25">
      <c r="A7" s="32" t="s">
        <v>302</v>
      </c>
      <c r="B7" s="134">
        <v>3.5</v>
      </c>
      <c r="D7" s="32" t="s">
        <v>304</v>
      </c>
      <c r="E7" s="135">
        <f>E5*E6/100</f>
        <v>15.785</v>
      </c>
      <c r="G7" s="32" t="s">
        <v>305</v>
      </c>
      <c r="H7" s="259">
        <v>118.05</v>
      </c>
      <c r="K7" s="221"/>
      <c r="L7" s="221"/>
      <c r="M7" s="221"/>
      <c r="N7" s="221"/>
    </row>
    <row r="8" spans="1:14" x14ac:dyDescent="0.25">
      <c r="A8" s="32" t="s">
        <v>304</v>
      </c>
      <c r="B8" s="135">
        <f>B6*B7/100</f>
        <v>15.800750000000001</v>
      </c>
      <c r="G8" s="44" t="s">
        <v>306</v>
      </c>
      <c r="H8" s="259">
        <v>15.84</v>
      </c>
    </row>
    <row r="9" spans="1:14" ht="16.5" customHeight="1" x14ac:dyDescent="0.25">
      <c r="A9" s="43"/>
      <c r="B9" s="43"/>
      <c r="G9" s="44" t="s">
        <v>307</v>
      </c>
      <c r="H9" s="259">
        <v>0</v>
      </c>
    </row>
    <row r="10" spans="1:14" x14ac:dyDescent="0.25">
      <c r="A10" s="161" t="s">
        <v>308</v>
      </c>
      <c r="B10" s="161"/>
      <c r="C10" s="161"/>
      <c r="D10" s="162"/>
      <c r="G10" s="32" t="s">
        <v>309</v>
      </c>
      <c r="H10" s="259">
        <v>0</v>
      </c>
      <c r="I10" s="57"/>
      <c r="J10" s="57"/>
      <c r="K10" s="57"/>
      <c r="L10" s="57"/>
    </row>
    <row r="11" spans="1:14" x14ac:dyDescent="0.25">
      <c r="G11" s="32" t="s">
        <v>310</v>
      </c>
      <c r="H11" s="259">
        <v>0</v>
      </c>
      <c r="K11" s="5"/>
    </row>
    <row r="12" spans="1:14" x14ac:dyDescent="0.25">
      <c r="G12" s="58" t="s">
        <v>311</v>
      </c>
      <c r="H12" s="102">
        <f>H6-H7+H8+H9-H10+H11</f>
        <v>451.44999999999993</v>
      </c>
    </row>
    <row r="13" spans="1:14" x14ac:dyDescent="0.25">
      <c r="G13" s="45">
        <f>E6</f>
        <v>3.5</v>
      </c>
      <c r="H13" s="135">
        <f>H12*G13/100</f>
        <v>15.800749999999999</v>
      </c>
      <c r="J13" s="227"/>
    </row>
    <row r="14" spans="1:14" ht="15" customHeight="1" x14ac:dyDescent="0.25"/>
    <row r="15" spans="1:14" ht="15" customHeight="1" x14ac:dyDescent="0.25"/>
    <row r="16" spans="1:14" x14ac:dyDescent="0.25">
      <c r="K16" s="5"/>
    </row>
    <row r="17" spans="2:11" x14ac:dyDescent="0.25">
      <c r="K17" s="5"/>
    </row>
    <row r="18" spans="2:11" x14ac:dyDescent="0.25">
      <c r="B18" s="214"/>
      <c r="C18" s="189"/>
      <c r="K18" s="5"/>
    </row>
    <row r="19" spans="2:11" x14ac:dyDescent="0.25">
      <c r="K19" s="5"/>
    </row>
    <row r="20" spans="2:11" x14ac:dyDescent="0.25">
      <c r="B20" s="214"/>
      <c r="K20" s="5"/>
    </row>
    <row r="21" spans="2:11" x14ac:dyDescent="0.25">
      <c r="K21" s="5"/>
    </row>
    <row r="22" spans="2:11" x14ac:dyDescent="0.25">
      <c r="B22" s="214"/>
      <c r="C22" s="189"/>
    </row>
    <row r="24" spans="2:11" x14ac:dyDescent="0.25">
      <c r="B24" s="214"/>
      <c r="C24" s="189"/>
    </row>
    <row r="26" spans="2:11" x14ac:dyDescent="0.25">
      <c r="B26" s="214"/>
      <c r="C26" s="189"/>
    </row>
    <row r="28" spans="2:11" x14ac:dyDescent="0.25">
      <c r="B28" s="214"/>
    </row>
    <row r="30" spans="2:11" x14ac:dyDescent="0.25">
      <c r="B30" s="214"/>
      <c r="C30" s="189"/>
    </row>
    <row r="32" spans="2:11" x14ac:dyDescent="0.25">
      <c r="B32" s="214"/>
      <c r="C32" s="189"/>
    </row>
    <row r="34" spans="2:3" x14ac:dyDescent="0.25">
      <c r="B34" s="214"/>
      <c r="C34" s="189"/>
    </row>
    <row r="36" spans="2:3" x14ac:dyDescent="0.25">
      <c r="B36" s="214"/>
      <c r="C36" s="189"/>
    </row>
    <row r="38" spans="2:3" x14ac:dyDescent="0.25">
      <c r="B38" s="214"/>
      <c r="C38" s="189"/>
    </row>
    <row r="40" spans="2:3" x14ac:dyDescent="0.25">
      <c r="B40" s="214"/>
      <c r="C40" s="189"/>
    </row>
    <row r="42" spans="2:3" x14ac:dyDescent="0.25">
      <c r="B42" s="214"/>
      <c r="C42" s="189"/>
    </row>
    <row r="44" spans="2:3" x14ac:dyDescent="0.25">
      <c r="B44" s="214"/>
      <c r="C44" s="189"/>
    </row>
    <row r="46" spans="2:3" x14ac:dyDescent="0.25">
      <c r="B46" s="214"/>
      <c r="C46" s="189"/>
    </row>
    <row r="48" spans="2:3" x14ac:dyDescent="0.25">
      <c r="B48" s="214"/>
      <c r="C48" s="189"/>
    </row>
    <row r="50" spans="2:9" x14ac:dyDescent="0.25">
      <c r="B50" s="214"/>
      <c r="C50" s="189"/>
    </row>
    <row r="52" spans="2:9" x14ac:dyDescent="0.25">
      <c r="B52" s="214"/>
      <c r="C52" s="189"/>
    </row>
    <row r="54" spans="2:9" x14ac:dyDescent="0.25">
      <c r="B54" s="214"/>
      <c r="C54" s="189"/>
    </row>
    <row r="56" spans="2:9" x14ac:dyDescent="0.25">
      <c r="B56" s="214"/>
      <c r="C56" s="189"/>
    </row>
    <row r="58" spans="2:9" x14ac:dyDescent="0.25">
      <c r="B58" s="214"/>
      <c r="C58" s="189"/>
    </row>
    <row r="59" spans="2:9" x14ac:dyDescent="0.25">
      <c r="B59" s="216"/>
      <c r="C59" s="216"/>
      <c r="D59" s="217"/>
      <c r="E59" s="216"/>
      <c r="F59" s="216"/>
      <c r="G59" s="218"/>
      <c r="H59" s="216"/>
      <c r="I59" s="216"/>
    </row>
    <row r="60" spans="2:9" x14ac:dyDescent="0.25">
      <c r="B60" s="214"/>
      <c r="C60" s="189"/>
      <c r="G60" s="215"/>
    </row>
    <row r="62" spans="2:9" x14ac:dyDescent="0.25">
      <c r="B62" s="214"/>
      <c r="C62" s="189"/>
    </row>
    <row r="64" spans="2:9" x14ac:dyDescent="0.25">
      <c r="B64" s="214"/>
      <c r="C64" s="189"/>
    </row>
    <row r="66" spans="2:7" x14ac:dyDescent="0.25">
      <c r="B66" s="214"/>
      <c r="C66" s="189"/>
    </row>
    <row r="68" spans="2:7" x14ac:dyDescent="0.25">
      <c r="B68" s="214"/>
      <c r="C68" s="189"/>
    </row>
    <row r="70" spans="2:7" x14ac:dyDescent="0.25">
      <c r="B70" s="214"/>
    </row>
    <row r="71" spans="2:7" x14ac:dyDescent="0.25">
      <c r="G71" s="215"/>
    </row>
    <row r="72" spans="2:7" x14ac:dyDescent="0.25">
      <c r="B72" s="214"/>
      <c r="C72" s="189"/>
      <c r="G72" s="215"/>
    </row>
    <row r="74" spans="2:7" x14ac:dyDescent="0.25">
      <c r="B74" s="214"/>
      <c r="C74" s="189"/>
    </row>
    <row r="76" spans="2:7" x14ac:dyDescent="0.25">
      <c r="B76" s="214"/>
      <c r="C76" s="189"/>
    </row>
    <row r="78" spans="2:7" x14ac:dyDescent="0.25">
      <c r="B78" s="214"/>
      <c r="C78" s="189"/>
    </row>
    <row r="80" spans="2:7" x14ac:dyDescent="0.25">
      <c r="B80" s="214"/>
      <c r="C80" s="189"/>
    </row>
    <row r="82" spans="2:3" x14ac:dyDescent="0.25">
      <c r="B82" s="214"/>
      <c r="C82" s="189"/>
    </row>
    <row r="84" spans="2:3" x14ac:dyDescent="0.25">
      <c r="B84" s="214"/>
      <c r="C84" s="189"/>
    </row>
    <row r="86" spans="2:3" x14ac:dyDescent="0.25">
      <c r="B86" s="214"/>
      <c r="C86" s="189"/>
    </row>
    <row r="88" spans="2:3" x14ac:dyDescent="0.25">
      <c r="B88" s="214"/>
      <c r="C88" s="189"/>
    </row>
    <row r="90" spans="2:3" x14ac:dyDescent="0.25">
      <c r="B90" s="214"/>
      <c r="C90" s="189"/>
    </row>
    <row r="92" spans="2:3" x14ac:dyDescent="0.25">
      <c r="B92" s="214"/>
      <c r="C92" s="189"/>
    </row>
    <row r="94" spans="2:3" x14ac:dyDescent="0.25">
      <c r="B94" s="214"/>
      <c r="C94" s="189"/>
    </row>
    <row r="96" spans="2:3" x14ac:dyDescent="0.25">
      <c r="B96" s="214"/>
      <c r="C96" s="189"/>
    </row>
    <row r="98" spans="2:3" x14ac:dyDescent="0.25">
      <c r="B98" s="214"/>
      <c r="C98" s="189"/>
    </row>
    <row r="100" spans="2:3" x14ac:dyDescent="0.25">
      <c r="B100" s="214"/>
    </row>
    <row r="102" spans="2:3" x14ac:dyDescent="0.25">
      <c r="B102" s="214"/>
      <c r="C102" s="189"/>
    </row>
    <row r="104" spans="2:3" x14ac:dyDescent="0.25">
      <c r="B104" s="214"/>
      <c r="C104" s="189"/>
    </row>
    <row r="106" spans="2:3" x14ac:dyDescent="0.25">
      <c r="B106" s="214"/>
      <c r="C106" s="189"/>
    </row>
    <row r="108" spans="2:3" x14ac:dyDescent="0.25">
      <c r="B108" s="214"/>
      <c r="C108" s="189"/>
    </row>
    <row r="110" spans="2:3" x14ac:dyDescent="0.25">
      <c r="B110" s="214"/>
      <c r="C110" s="189"/>
    </row>
    <row r="112" spans="2:3" x14ac:dyDescent="0.25">
      <c r="B112" s="214"/>
      <c r="C112" s="189"/>
    </row>
    <row r="114" spans="2:7" x14ac:dyDescent="0.25">
      <c r="B114" s="214"/>
      <c r="C114" s="189"/>
    </row>
    <row r="116" spans="2:7" x14ac:dyDescent="0.25">
      <c r="B116" s="214"/>
      <c r="C116" s="189"/>
    </row>
    <row r="118" spans="2:7" x14ac:dyDescent="0.25">
      <c r="B118" s="214"/>
      <c r="C118" s="189"/>
    </row>
    <row r="119" spans="2:7" x14ac:dyDescent="0.25">
      <c r="G119" s="215"/>
    </row>
    <row r="120" spans="2:7" x14ac:dyDescent="0.25">
      <c r="B120" s="214"/>
      <c r="C120" s="189"/>
      <c r="G120" s="215"/>
    </row>
    <row r="122" spans="2:7" x14ac:dyDescent="0.25">
      <c r="B122" s="214"/>
      <c r="C122" s="189"/>
    </row>
    <row r="124" spans="2:7" x14ac:dyDescent="0.25">
      <c r="B124" s="214"/>
      <c r="C124" s="189"/>
    </row>
    <row r="126" spans="2:7" x14ac:dyDescent="0.25">
      <c r="B126" s="214"/>
      <c r="C126" s="189"/>
    </row>
    <row r="128" spans="2:7" x14ac:dyDescent="0.25">
      <c r="B128" s="214"/>
      <c r="C128" s="189"/>
    </row>
    <row r="130" spans="2:3" x14ac:dyDescent="0.25">
      <c r="B130" s="214"/>
    </row>
    <row r="132" spans="2:3" x14ac:dyDescent="0.25">
      <c r="B132" s="214"/>
    </row>
    <row r="134" spans="2:3" x14ac:dyDescent="0.25">
      <c r="B134" s="214"/>
    </row>
    <row r="136" spans="2:3" x14ac:dyDescent="0.25">
      <c r="B136" s="214"/>
      <c r="C136" s="189"/>
    </row>
    <row r="138" spans="2:3" x14ac:dyDescent="0.25">
      <c r="B138" s="214"/>
      <c r="C138" s="189"/>
    </row>
    <row r="140" spans="2:3" x14ac:dyDescent="0.25">
      <c r="B140" s="214"/>
      <c r="C140" s="189"/>
    </row>
    <row r="142" spans="2:3" x14ac:dyDescent="0.25">
      <c r="B142" s="214"/>
    </row>
    <row r="144" spans="2:3" x14ac:dyDescent="0.25">
      <c r="B144" s="214"/>
      <c r="C144" s="189"/>
    </row>
    <row r="146" spans="2:7" x14ac:dyDescent="0.25">
      <c r="B146" s="214"/>
      <c r="C146" s="189"/>
    </row>
    <row r="147" spans="2:7" x14ac:dyDescent="0.25">
      <c r="G147" s="215"/>
    </row>
    <row r="148" spans="2:7" x14ac:dyDescent="0.25">
      <c r="B148" s="214"/>
      <c r="C148" s="189"/>
      <c r="G148" s="215"/>
    </row>
    <row r="150" spans="2:7" x14ac:dyDescent="0.25">
      <c r="B150" s="214"/>
      <c r="C150" s="189"/>
    </row>
    <row r="152" spans="2:7" x14ac:dyDescent="0.25">
      <c r="B152" s="214"/>
      <c r="C152" s="189"/>
    </row>
    <row r="154" spans="2:7" x14ac:dyDescent="0.25">
      <c r="B154" s="214"/>
      <c r="C154" s="189"/>
    </row>
    <row r="156" spans="2:7" x14ac:dyDescent="0.25">
      <c r="B156" s="214"/>
      <c r="C156" s="189"/>
    </row>
    <row r="158" spans="2:7" x14ac:dyDescent="0.25">
      <c r="B158" s="214"/>
      <c r="C158" s="189"/>
    </row>
  </sheetData>
  <mergeCells count="6">
    <mergeCell ref="A4:B4"/>
    <mergeCell ref="B2:G2"/>
    <mergeCell ref="G4:H4"/>
    <mergeCell ref="B1:G1"/>
    <mergeCell ref="G5:H5"/>
    <mergeCell ref="D4:E4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7"/>
  <sheetViews>
    <sheetView workbookViewId="0">
      <selection activeCell="B7" sqref="B7"/>
    </sheetView>
  </sheetViews>
  <sheetFormatPr baseColWidth="10" defaultRowHeight="15" x14ac:dyDescent="0.25"/>
  <cols>
    <col min="1" max="1" width="25" style="253" customWidth="1"/>
    <col min="7" max="7" width="25" style="253" bestFit="1" customWidth="1"/>
    <col min="8" max="8" width="14.140625" style="253" customWidth="1"/>
  </cols>
  <sheetData>
    <row r="1" spans="1:6" ht="15.75" customHeight="1" x14ac:dyDescent="0.25">
      <c r="A1" s="261" t="s">
        <v>236</v>
      </c>
      <c r="B1" s="312" t="s">
        <v>237</v>
      </c>
      <c r="C1" s="284"/>
      <c r="D1" s="285"/>
      <c r="E1" s="261" t="s">
        <v>238</v>
      </c>
    </row>
    <row r="2" spans="1:6" x14ac:dyDescent="0.25">
      <c r="A2" s="147" t="s">
        <v>312</v>
      </c>
      <c r="B2" s="328" t="s">
        <v>313</v>
      </c>
      <c r="C2" s="284"/>
      <c r="D2" s="285"/>
      <c r="E2" s="150"/>
    </row>
    <row r="4" spans="1:6" ht="16.5" customHeight="1" x14ac:dyDescent="0.25">
      <c r="A4" s="4" t="s">
        <v>314</v>
      </c>
      <c r="B4" s="3"/>
      <c r="C4" s="3"/>
      <c r="D4" s="3"/>
      <c r="E4" s="3"/>
      <c r="F4" s="3"/>
    </row>
    <row r="5" spans="1:6" x14ac:dyDescent="0.25">
      <c r="F5" s="3"/>
    </row>
    <row r="6" spans="1:6" x14ac:dyDescent="0.25">
      <c r="A6" s="60" t="s">
        <v>315</v>
      </c>
      <c r="B6" s="137">
        <v>0</v>
      </c>
    </row>
    <row r="7" spans="1:6" x14ac:dyDescent="0.25">
      <c r="A7" s="60" t="s">
        <v>316</v>
      </c>
      <c r="B7" s="101">
        <f>'Tempo-Banco'!C97</f>
        <v>0</v>
      </c>
    </row>
    <row r="9" spans="1:6" x14ac:dyDescent="0.25">
      <c r="A9" s="327" t="s">
        <v>294</v>
      </c>
      <c r="B9" s="285"/>
    </row>
    <row r="10" spans="1:6" x14ac:dyDescent="0.25">
      <c r="A10" s="49" t="s">
        <v>298</v>
      </c>
      <c r="B10" s="61" t="s">
        <v>317</v>
      </c>
    </row>
    <row r="11" spans="1:6" x14ac:dyDescent="0.25">
      <c r="A11" s="62" t="s">
        <v>318</v>
      </c>
      <c r="B11" s="86"/>
    </row>
    <row r="13" spans="1:6" x14ac:dyDescent="0.25">
      <c r="A13" s="327" t="s">
        <v>294</v>
      </c>
      <c r="B13" s="285"/>
    </row>
    <row r="14" spans="1:6" x14ac:dyDescent="0.25">
      <c r="A14" s="49" t="s">
        <v>298</v>
      </c>
      <c r="B14" s="61" t="s">
        <v>319</v>
      </c>
    </row>
    <row r="15" spans="1:6" x14ac:dyDescent="0.25">
      <c r="A15" s="62" t="s">
        <v>318</v>
      </c>
      <c r="B15" s="86"/>
    </row>
    <row r="18" spans="1:2" x14ac:dyDescent="0.25">
      <c r="A18" s="245" t="s">
        <v>294</v>
      </c>
      <c r="B18" s="246"/>
    </row>
    <row r="19" spans="1:2" x14ac:dyDescent="0.25">
      <c r="A19" s="49" t="s">
        <v>298</v>
      </c>
      <c r="B19" s="61"/>
    </row>
    <row r="20" spans="1:2" x14ac:dyDescent="0.25">
      <c r="A20" s="62" t="s">
        <v>318</v>
      </c>
      <c r="B20" s="86"/>
    </row>
    <row r="27" spans="1:2" ht="26.25" customHeight="1" x14ac:dyDescent="0.25"/>
  </sheetData>
  <mergeCells count="4">
    <mergeCell ref="A9:B9"/>
    <mergeCell ref="A13:B13"/>
    <mergeCell ref="B1:D1"/>
    <mergeCell ref="B2:D2"/>
  </mergeCells>
  <hyperlinks>
    <hyperlink ref="A4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7"/>
  <sheetViews>
    <sheetView zoomScaleNormal="100" workbookViewId="0">
      <selection activeCell="B18" sqref="B18"/>
    </sheetView>
  </sheetViews>
  <sheetFormatPr baseColWidth="10" defaultRowHeight="15" x14ac:dyDescent="0.25"/>
  <cols>
    <col min="1" max="1" width="21.140625" style="5" customWidth="1"/>
    <col min="2" max="2" width="14.140625" style="253" customWidth="1"/>
    <col min="3" max="4" width="14" style="253" customWidth="1"/>
    <col min="5" max="5" width="30.42578125" style="253" bestFit="1" customWidth="1"/>
    <col min="6" max="6" width="22.140625" style="253" customWidth="1"/>
    <col min="7" max="7" width="35.140625" style="253" customWidth="1"/>
    <col min="8" max="8" width="43.42578125" style="253" customWidth="1"/>
    <col min="9" max="9" width="17.5703125" style="253" customWidth="1"/>
  </cols>
  <sheetData>
    <row r="1" spans="1:9" ht="23.25" customHeight="1" x14ac:dyDescent="0.35">
      <c r="A1" s="197"/>
    </row>
    <row r="2" spans="1:9" ht="11.25" customHeight="1" x14ac:dyDescent="0.35">
      <c r="A2" s="197"/>
    </row>
    <row r="3" spans="1:9" x14ac:dyDescent="0.25">
      <c r="B3" s="156" t="s">
        <v>320</v>
      </c>
      <c r="C3" s="157" t="s">
        <v>321</v>
      </c>
      <c r="D3" s="157" t="s">
        <v>322</v>
      </c>
      <c r="E3" s="156" t="s">
        <v>323</v>
      </c>
      <c r="F3" s="257"/>
      <c r="G3" s="250" t="s">
        <v>324</v>
      </c>
      <c r="H3" s="64" t="s">
        <v>325</v>
      </c>
      <c r="I3" s="42">
        <f>'Tempo-Banco'!C90</f>
        <v>77845.460000000006</v>
      </c>
    </row>
    <row r="4" spans="1:9" x14ac:dyDescent="0.25">
      <c r="A4" s="81" t="s">
        <v>326</v>
      </c>
      <c r="B4" s="140">
        <v>5645.13</v>
      </c>
      <c r="C4" s="103">
        <f>'Tempo-Banco'!C59</f>
        <v>5645.13</v>
      </c>
      <c r="D4" s="177">
        <f t="shared" ref="D4:D17" si="0">B4-C4</f>
        <v>0</v>
      </c>
      <c r="E4" s="170"/>
      <c r="F4" s="155"/>
      <c r="G4" s="250" t="s">
        <v>327</v>
      </c>
      <c r="H4" s="65" t="s">
        <v>328</v>
      </c>
      <c r="I4" s="42">
        <f>'Tempo-Banco'!C91</f>
        <v>2743.22</v>
      </c>
    </row>
    <row r="5" spans="1:9" x14ac:dyDescent="0.25">
      <c r="A5" s="81" t="s">
        <v>329</v>
      </c>
      <c r="B5" s="140">
        <v>7791</v>
      </c>
      <c r="C5" s="100">
        <f>'Tempo-Banco'!C83</f>
        <v>7791.12</v>
      </c>
      <c r="D5" s="177">
        <f t="shared" si="0"/>
        <v>-0.11999999999989086</v>
      </c>
      <c r="E5" s="170"/>
      <c r="F5" s="155"/>
      <c r="G5" s="250" t="s">
        <v>330</v>
      </c>
      <c r="H5" s="65" t="s">
        <v>331</v>
      </c>
      <c r="I5" s="42">
        <f>'Tempo-Banco'!C93</f>
        <v>0</v>
      </c>
    </row>
    <row r="6" spans="1:9" x14ac:dyDescent="0.25">
      <c r="A6" s="81" t="s">
        <v>332</v>
      </c>
      <c r="B6" s="140">
        <v>8570.2900000000009</v>
      </c>
      <c r="C6" s="100">
        <f>'Tempo-Banco'!C84</f>
        <v>8570.2900000000009</v>
      </c>
      <c r="D6" s="177">
        <f t="shared" si="0"/>
        <v>0</v>
      </c>
      <c r="E6" s="170"/>
      <c r="F6" s="155"/>
      <c r="G6" s="250" t="s">
        <v>333</v>
      </c>
      <c r="H6" s="65" t="s">
        <v>334</v>
      </c>
      <c r="I6" s="42">
        <f>'Tempo-Banco'!C92</f>
        <v>251.04</v>
      </c>
    </row>
    <row r="7" spans="1:9" x14ac:dyDescent="0.25">
      <c r="A7" s="81" t="s">
        <v>335</v>
      </c>
      <c r="B7" s="140">
        <v>98230</v>
      </c>
      <c r="C7" s="100">
        <f>'Tempo-Banco'!C66</f>
        <v>98229.95</v>
      </c>
      <c r="D7" s="177">
        <f t="shared" si="0"/>
        <v>5.0000000002910383E-2</v>
      </c>
      <c r="E7" s="170"/>
      <c r="F7" s="155"/>
      <c r="G7" s="250" t="s">
        <v>336</v>
      </c>
      <c r="H7" s="65" t="s">
        <v>337</v>
      </c>
      <c r="I7" s="42">
        <f>'Tempo-Banco'!C86</f>
        <v>215.6</v>
      </c>
    </row>
    <row r="8" spans="1:9" ht="15.75" customHeight="1" x14ac:dyDescent="0.25">
      <c r="A8" s="81" t="s">
        <v>338</v>
      </c>
      <c r="B8" s="140">
        <v>77845</v>
      </c>
      <c r="C8" s="100">
        <f>'Tempo-Banco'!C90+'Tempo-Banco'!C45</f>
        <v>80479.38</v>
      </c>
      <c r="D8" s="177">
        <f t="shared" si="0"/>
        <v>-2634.3800000000047</v>
      </c>
      <c r="E8" s="240" t="s">
        <v>339</v>
      </c>
      <c r="F8" s="155"/>
      <c r="G8" s="63" t="s">
        <v>340</v>
      </c>
      <c r="H8" s="262" t="s">
        <v>341</v>
      </c>
      <c r="I8" s="139">
        <f>I3-I4-I5-I6-I7</f>
        <v>74635.600000000006</v>
      </c>
    </row>
    <row r="9" spans="1:9" x14ac:dyDescent="0.25">
      <c r="A9" s="81" t="s">
        <v>342</v>
      </c>
      <c r="B9" s="181">
        <v>72134</v>
      </c>
      <c r="C9" s="100">
        <f>'Tempo-Banco'!C61</f>
        <v>72134.2</v>
      </c>
      <c r="D9" s="177">
        <f t="shared" si="0"/>
        <v>-0.19999999999708962</v>
      </c>
      <c r="E9" s="170"/>
      <c r="F9" s="155"/>
    </row>
    <row r="10" spans="1:9" x14ac:dyDescent="0.25">
      <c r="A10" s="81" t="s">
        <v>343</v>
      </c>
      <c r="B10" s="138">
        <v>259.38</v>
      </c>
      <c r="C10" s="100">
        <f>'Tempo-Banco'!C62</f>
        <v>259.38</v>
      </c>
      <c r="D10" s="177">
        <f t="shared" si="0"/>
        <v>0</v>
      </c>
      <c r="E10" s="170"/>
      <c r="F10" s="155"/>
      <c r="G10" s="329" t="s">
        <v>344</v>
      </c>
      <c r="H10" s="274"/>
      <c r="I10" s="275"/>
    </row>
    <row r="11" spans="1:9" x14ac:dyDescent="0.25">
      <c r="A11" s="180" t="s">
        <v>345</v>
      </c>
      <c r="B11" s="140">
        <v>74636</v>
      </c>
      <c r="C11" s="100">
        <f>I8</f>
        <v>74635.600000000006</v>
      </c>
      <c r="D11" s="177">
        <f t="shared" si="0"/>
        <v>0.39999999999417923</v>
      </c>
      <c r="E11" s="240" t="s">
        <v>339</v>
      </c>
      <c r="F11" s="155"/>
      <c r="G11" s="276"/>
      <c r="H11" s="277"/>
      <c r="I11" s="279"/>
    </row>
    <row r="12" spans="1:9" x14ac:dyDescent="0.25">
      <c r="A12" s="81" t="s">
        <v>346</v>
      </c>
      <c r="B12" s="140">
        <v>98230</v>
      </c>
      <c r="C12" s="100">
        <f>C7</f>
        <v>98229.95</v>
      </c>
      <c r="D12" s="177">
        <f t="shared" si="0"/>
        <v>5.0000000002910383E-2</v>
      </c>
      <c r="E12" s="170"/>
      <c r="F12" s="155"/>
      <c r="G12" s="280"/>
      <c r="H12" s="281"/>
      <c r="I12" s="282"/>
    </row>
    <row r="13" spans="1:9" x14ac:dyDescent="0.25">
      <c r="A13" s="81" t="s">
        <v>347</v>
      </c>
      <c r="B13" s="140">
        <v>98230</v>
      </c>
      <c r="C13" s="100">
        <f>'Tempo-Banco'!C52+'Tempo-Banco'!C53</f>
        <v>98229.95</v>
      </c>
      <c r="D13" s="177">
        <f t="shared" si="0"/>
        <v>5.0000000002910383E-2</v>
      </c>
      <c r="E13" s="170"/>
      <c r="F13" s="155"/>
      <c r="G13" s="164"/>
      <c r="H13" s="164"/>
      <c r="I13" s="164"/>
    </row>
    <row r="14" spans="1:9" x14ac:dyDescent="0.25">
      <c r="A14" s="81" t="s">
        <v>348</v>
      </c>
      <c r="B14" s="140">
        <v>98420</v>
      </c>
      <c r="C14" s="100">
        <f>'Tempo-Banco'!C52</f>
        <v>98420.3</v>
      </c>
      <c r="D14" s="177">
        <f t="shared" si="0"/>
        <v>-0.30000000000291038</v>
      </c>
      <c r="E14" s="170"/>
      <c r="F14" s="155"/>
      <c r="G14" s="164"/>
      <c r="H14" s="164"/>
      <c r="I14" s="164"/>
    </row>
    <row r="15" spans="1:9" x14ac:dyDescent="0.25">
      <c r="A15" s="81" t="s">
        <v>349</v>
      </c>
      <c r="B15" s="140">
        <v>97181</v>
      </c>
      <c r="C15" s="100">
        <f>Cotisations!G8</f>
        <v>97181.311629000003</v>
      </c>
      <c r="D15" s="177">
        <f t="shared" si="0"/>
        <v>-0.31162900000344962</v>
      </c>
      <c r="E15" s="170"/>
      <c r="F15" s="155"/>
      <c r="G15" s="164"/>
      <c r="H15" s="164"/>
      <c r="I15" s="164"/>
    </row>
    <row r="16" spans="1:9" x14ac:dyDescent="0.25">
      <c r="A16" s="81" t="s">
        <v>255</v>
      </c>
      <c r="B16" s="140">
        <v>7073.88</v>
      </c>
      <c r="C16" s="100">
        <f>'Réduc Générale'!Q9+'Réduc Générale'!Q13</f>
        <v>7073.8799999999992</v>
      </c>
      <c r="D16" s="177">
        <f t="shared" si="0"/>
        <v>0</v>
      </c>
      <c r="E16" s="170"/>
      <c r="F16" s="155"/>
      <c r="H16" s="30"/>
    </row>
    <row r="17" spans="1:19" x14ac:dyDescent="0.25">
      <c r="A17" s="82" t="s">
        <v>350</v>
      </c>
      <c r="B17" s="140">
        <v>5645.13</v>
      </c>
      <c r="C17" s="103">
        <f>'Tempo-Banco'!C59</f>
        <v>5645.13</v>
      </c>
      <c r="D17" s="177">
        <f t="shared" si="0"/>
        <v>0</v>
      </c>
      <c r="E17" s="170" t="s">
        <v>351</v>
      </c>
      <c r="H17" s="30"/>
      <c r="L17" s="30"/>
      <c r="M17" s="30"/>
      <c r="N17" s="30"/>
      <c r="O17" s="30"/>
      <c r="P17" s="30"/>
      <c r="Q17" s="30"/>
      <c r="R17" s="30"/>
      <c r="S17" s="30"/>
    </row>
    <row r="18" spans="1:19" x14ac:dyDescent="0.25">
      <c r="A18" s="206" t="s">
        <v>352</v>
      </c>
      <c r="B18" s="207"/>
      <c r="H18" s="30"/>
      <c r="L18" s="30"/>
      <c r="M18" s="30"/>
      <c r="N18" s="30"/>
      <c r="O18" s="30"/>
      <c r="P18" s="30"/>
      <c r="Q18" s="30"/>
      <c r="R18" s="30"/>
      <c r="S18" s="30"/>
    </row>
    <row r="19" spans="1:19" x14ac:dyDescent="0.25">
      <c r="H19" s="30"/>
      <c r="L19" s="30"/>
      <c r="M19" s="30"/>
      <c r="N19" s="30"/>
      <c r="O19" s="30"/>
      <c r="P19" s="30"/>
      <c r="Q19" s="30"/>
      <c r="R19" s="30"/>
      <c r="S19" s="30"/>
    </row>
    <row r="20" spans="1:19" x14ac:dyDescent="0.25">
      <c r="D20" s="221"/>
      <c r="H20" s="30"/>
      <c r="L20" s="30"/>
      <c r="M20" s="30"/>
      <c r="N20" s="30"/>
      <c r="O20" s="30"/>
      <c r="P20" s="30"/>
      <c r="Q20" s="30"/>
      <c r="R20" s="30"/>
      <c r="S20" s="30"/>
    </row>
    <row r="21" spans="1:19" ht="33.75" customHeight="1" x14ac:dyDescent="0.5">
      <c r="D21" s="221"/>
      <c r="F21" s="192"/>
      <c r="H21" s="30"/>
      <c r="L21" s="30"/>
      <c r="M21" s="30"/>
      <c r="N21" s="30"/>
      <c r="O21" s="30"/>
      <c r="P21" s="30"/>
      <c r="Q21" s="30"/>
      <c r="R21" s="30"/>
      <c r="S21" s="30"/>
    </row>
    <row r="22" spans="1:19" ht="33.75" customHeight="1" x14ac:dyDescent="0.5">
      <c r="D22" s="221"/>
      <c r="F22" s="192"/>
      <c r="H22" s="30"/>
      <c r="L22" s="30"/>
      <c r="M22" s="30"/>
      <c r="N22" s="30"/>
      <c r="O22" s="30"/>
      <c r="P22" s="30"/>
      <c r="Q22" s="30"/>
      <c r="R22" s="30"/>
      <c r="S22" s="30"/>
    </row>
    <row r="23" spans="1:19" x14ac:dyDescent="0.25">
      <c r="D23" s="221"/>
      <c r="F23" s="221"/>
      <c r="G23" s="221"/>
      <c r="H23" s="221"/>
      <c r="L23" s="30"/>
      <c r="M23" s="30"/>
      <c r="N23" s="30"/>
      <c r="O23" s="30"/>
      <c r="P23" s="30"/>
      <c r="Q23" s="30"/>
      <c r="R23" s="30"/>
      <c r="S23" s="30"/>
    </row>
    <row r="24" spans="1:19" x14ac:dyDescent="0.25">
      <c r="D24" s="221"/>
      <c r="H24" s="221"/>
      <c r="I24" s="30"/>
      <c r="J24" s="30"/>
      <c r="L24" s="30"/>
      <c r="M24" s="30"/>
      <c r="N24" s="30"/>
      <c r="O24" s="30"/>
      <c r="P24" s="30"/>
      <c r="Q24" s="30"/>
      <c r="R24" s="30"/>
      <c r="S24" s="30"/>
    </row>
    <row r="25" spans="1:19" x14ac:dyDescent="0.25">
      <c r="D25" s="221"/>
      <c r="H25" s="221"/>
      <c r="I25" s="30"/>
      <c r="J25" s="30"/>
      <c r="L25" s="30"/>
      <c r="M25" s="30"/>
      <c r="N25" s="30"/>
      <c r="O25" s="30"/>
      <c r="P25" s="30"/>
      <c r="Q25" s="30"/>
      <c r="R25" s="30"/>
      <c r="S25" s="30"/>
    </row>
    <row r="26" spans="1:19" x14ac:dyDescent="0.25">
      <c r="H26" s="221"/>
      <c r="I26" s="30"/>
      <c r="J26" s="30"/>
      <c r="L26" s="30"/>
      <c r="M26" s="30"/>
      <c r="N26" s="30"/>
      <c r="O26" s="30"/>
      <c r="P26" s="30"/>
      <c r="Q26" s="30"/>
      <c r="R26" s="30"/>
      <c r="S26" s="30"/>
    </row>
    <row r="27" spans="1:19" x14ac:dyDescent="0.25">
      <c r="H27" s="221"/>
      <c r="I27" s="30"/>
      <c r="J27" s="30"/>
      <c r="L27" s="30"/>
      <c r="M27" s="30"/>
      <c r="N27" s="30"/>
      <c r="O27" s="30"/>
      <c r="P27" s="30"/>
      <c r="Q27" s="30"/>
      <c r="R27" s="30"/>
      <c r="S27" s="30"/>
    </row>
    <row r="28" spans="1:19" x14ac:dyDescent="0.25">
      <c r="H28" s="221"/>
      <c r="I28" s="30"/>
      <c r="J28" s="30"/>
      <c r="L28" s="30"/>
      <c r="M28" s="30"/>
      <c r="N28" s="30"/>
      <c r="O28" s="30"/>
      <c r="P28" s="30"/>
      <c r="Q28" s="30"/>
      <c r="R28" s="30"/>
      <c r="S28" s="30"/>
    </row>
    <row r="29" spans="1:19" x14ac:dyDescent="0.25">
      <c r="H29" s="221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</row>
    <row r="30" spans="1:19" x14ac:dyDescent="0.25">
      <c r="E30" s="221"/>
      <c r="F30" s="221"/>
      <c r="G30" s="221"/>
      <c r="H30" s="221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</row>
    <row r="31" spans="1:19" x14ac:dyDescent="0.25">
      <c r="D31" s="30"/>
      <c r="E31" s="221"/>
      <c r="F31" s="221"/>
      <c r="G31" s="221"/>
      <c r="H31" s="221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</row>
    <row r="32" spans="1:19" x14ac:dyDescent="0.25">
      <c r="D32" s="30"/>
      <c r="E32" s="221"/>
      <c r="F32" s="221"/>
      <c r="G32" s="221"/>
      <c r="H32" s="221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</row>
    <row r="33" spans="4:19" x14ac:dyDescent="0.25">
      <c r="D33" s="30"/>
      <c r="E33" s="221"/>
      <c r="F33" s="221"/>
      <c r="G33" s="221"/>
      <c r="K33" s="219"/>
      <c r="L33" s="30"/>
      <c r="M33" s="30"/>
      <c r="N33" s="30"/>
      <c r="O33" s="30"/>
      <c r="P33" s="30"/>
      <c r="Q33" s="30"/>
      <c r="R33" s="30"/>
      <c r="S33" s="30"/>
    </row>
    <row r="34" spans="4:19" x14ac:dyDescent="0.25">
      <c r="D34" s="30"/>
      <c r="E34" s="221"/>
      <c r="F34" s="221"/>
      <c r="G34" s="221"/>
      <c r="L34" s="30"/>
      <c r="M34" s="30"/>
      <c r="N34" s="30"/>
      <c r="O34" s="30"/>
      <c r="P34" s="30"/>
      <c r="Q34" s="30"/>
      <c r="R34" s="30"/>
      <c r="S34" s="30"/>
    </row>
    <row r="35" spans="4:19" x14ac:dyDescent="0.25">
      <c r="E35" s="221"/>
      <c r="F35" s="221"/>
      <c r="G35" s="221"/>
      <c r="K35" s="258"/>
      <c r="L35" s="30"/>
      <c r="M35" s="30"/>
      <c r="N35" s="30"/>
      <c r="O35" s="30"/>
      <c r="P35" s="30"/>
      <c r="Q35" s="30"/>
      <c r="R35" s="30"/>
      <c r="S35" s="30"/>
    </row>
    <row r="36" spans="4:19" x14ac:dyDescent="0.25">
      <c r="E36" s="221"/>
      <c r="F36" s="221"/>
      <c r="G36" s="221"/>
      <c r="K36" s="258"/>
      <c r="L36" s="30"/>
      <c r="M36" s="30"/>
      <c r="N36" s="30"/>
      <c r="O36" s="30"/>
      <c r="P36" s="30"/>
      <c r="Q36" s="30"/>
      <c r="R36" s="30"/>
      <c r="S36" s="30"/>
    </row>
    <row r="37" spans="4:19" x14ac:dyDescent="0.25">
      <c r="E37" s="221"/>
      <c r="F37" s="221"/>
      <c r="G37" s="221"/>
      <c r="K37" s="258"/>
      <c r="L37" s="30"/>
      <c r="M37" s="30"/>
      <c r="N37" s="30"/>
      <c r="O37" s="30"/>
      <c r="P37" s="30"/>
      <c r="Q37" s="30"/>
      <c r="R37" s="30"/>
      <c r="S37" s="30"/>
    </row>
    <row r="38" spans="4:19" x14ac:dyDescent="0.25">
      <c r="E38" s="221"/>
      <c r="F38" s="221"/>
      <c r="G38" s="221"/>
      <c r="K38" s="258"/>
      <c r="L38" s="30"/>
      <c r="M38" s="30"/>
      <c r="N38" s="30"/>
      <c r="O38" s="30"/>
      <c r="P38" s="30"/>
      <c r="Q38" s="30"/>
      <c r="R38" s="30"/>
      <c r="S38" s="30"/>
    </row>
    <row r="39" spans="4:19" x14ac:dyDescent="0.25">
      <c r="E39" s="221"/>
      <c r="F39" s="221"/>
      <c r="G39" s="221"/>
      <c r="K39" s="258"/>
      <c r="L39" s="30"/>
      <c r="M39" s="30"/>
      <c r="N39" s="30"/>
      <c r="O39" s="30"/>
      <c r="P39" s="30"/>
      <c r="Q39" s="30"/>
      <c r="R39" s="30"/>
      <c r="S39" s="30"/>
    </row>
    <row r="40" spans="4:19" x14ac:dyDescent="0.25">
      <c r="E40" s="221"/>
      <c r="K40" s="258"/>
      <c r="L40" s="30"/>
      <c r="M40" s="30"/>
      <c r="N40" s="30"/>
      <c r="O40" s="30"/>
      <c r="P40" s="30"/>
      <c r="Q40" s="30"/>
      <c r="R40" s="30"/>
      <c r="S40" s="30"/>
    </row>
    <row r="41" spans="4:19" x14ac:dyDescent="0.25">
      <c r="E41" t="s">
        <v>353</v>
      </c>
      <c r="K41" s="258"/>
      <c r="L41" s="30"/>
      <c r="M41" s="30"/>
      <c r="N41" s="30"/>
      <c r="O41" s="30"/>
      <c r="P41" s="30"/>
      <c r="Q41" s="30"/>
      <c r="R41" s="30"/>
      <c r="S41" s="30"/>
    </row>
    <row r="42" spans="4:19" x14ac:dyDescent="0.25">
      <c r="F42" s="30"/>
      <c r="G42" s="30"/>
      <c r="K42" s="258"/>
      <c r="L42" s="30"/>
      <c r="M42" s="30"/>
      <c r="N42" s="30"/>
      <c r="O42" s="30"/>
      <c r="P42" s="30"/>
      <c r="Q42" s="30"/>
      <c r="R42" s="30"/>
      <c r="S42" s="30"/>
    </row>
    <row r="43" spans="4:19" x14ac:dyDescent="0.25">
      <c r="E43" s="30"/>
      <c r="F43" s="30"/>
      <c r="G43" s="30"/>
      <c r="K43" s="258"/>
      <c r="L43" s="30"/>
      <c r="M43" s="30"/>
      <c r="N43" s="30"/>
      <c r="O43" s="30"/>
      <c r="P43" s="30"/>
      <c r="Q43" s="30"/>
      <c r="R43" s="30"/>
      <c r="S43" s="30"/>
    </row>
    <row r="44" spans="4:19" x14ac:dyDescent="0.25">
      <c r="E44" s="30"/>
      <c r="F44" s="30"/>
      <c r="G44" s="30"/>
      <c r="K44" s="258"/>
      <c r="L44" s="30"/>
      <c r="M44" s="30"/>
      <c r="N44" s="30"/>
      <c r="O44" s="30"/>
      <c r="P44" s="30"/>
      <c r="Q44" s="30"/>
      <c r="R44" s="30"/>
      <c r="S44" s="30"/>
    </row>
    <row r="45" spans="4:19" x14ac:dyDescent="0.25">
      <c r="E45" s="30"/>
      <c r="F45" s="30"/>
      <c r="G45" s="30"/>
      <c r="K45" s="258"/>
      <c r="L45" s="30"/>
      <c r="M45" s="30"/>
      <c r="N45" s="30"/>
      <c r="O45" s="30"/>
      <c r="P45" s="30"/>
      <c r="Q45" s="30"/>
      <c r="R45" s="30"/>
      <c r="S45" s="30"/>
    </row>
    <row r="46" spans="4:19" x14ac:dyDescent="0.25">
      <c r="E46" s="30"/>
      <c r="K46" s="258"/>
    </row>
    <row r="97" spans="21:21" x14ac:dyDescent="0.25">
      <c r="U97" s="30"/>
    </row>
  </sheetData>
  <mergeCells count="1">
    <mergeCell ref="G10:I12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Précontrole</vt:lpstr>
      <vt:lpstr>Tempo-Banco</vt:lpstr>
      <vt:lpstr>Cotisations</vt:lpstr>
      <vt:lpstr>Réduc Générale</vt:lpstr>
      <vt:lpstr>AF CET TEPA MALADIE</vt:lpstr>
      <vt:lpstr>Versement Mobilité</vt:lpstr>
      <vt:lpstr>PAS</vt:lpstr>
      <vt:lpstr>Verif ATD</vt:lpstr>
      <vt:lpstr>DSN</vt:lpstr>
      <vt:lpstr>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FERREIRA</dc:creator>
  <cp:lastModifiedBy>Julie BALANT</cp:lastModifiedBy>
  <dcterms:created xsi:type="dcterms:W3CDTF">2019-10-09T09:18:44Z</dcterms:created>
  <dcterms:modified xsi:type="dcterms:W3CDTF">2024-06-24T09:17:20Z</dcterms:modified>
</cp:coreProperties>
</file>