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CRETEIL\PAIE\5 - Mai\"/>
    </mc:Choice>
  </mc:AlternateContent>
  <xr:revisionPtr revIDLastSave="0" documentId="13_ncr:1_{16EA9664-F0B8-43D2-95B1-6C5231CB6059}" xr6:coauthVersionLast="47" xr6:coauthVersionMax="47" xr10:uidLastSave="{00000000-0000-0000-0000-000000000000}"/>
  <bookViews>
    <workbookView xWindow="-26565" yWindow="1665" windowWidth="21600" windowHeight="9375" tabRatio="953" activeTab="1" xr2:uid="{00000000-000D-0000-FFFF-FFFF00000000}"/>
  </bookViews>
  <sheets>
    <sheet name="Verif avant contrôle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10" i="9"/>
  <c r="D11" i="9"/>
  <c r="D12" i="9"/>
  <c r="D13" i="9"/>
  <c r="D14" i="9"/>
  <c r="D15" i="9"/>
  <c r="D16" i="9"/>
  <c r="D3" i="9"/>
  <c r="E10" i="5"/>
  <c r="B39" i="4"/>
  <c r="B37" i="4"/>
  <c r="C36" i="4" s="1"/>
  <c r="D36" i="4" s="1"/>
  <c r="E36" i="4" s="1"/>
  <c r="F36" i="4" s="1"/>
  <c r="G36" i="4" s="1"/>
  <c r="B35" i="4"/>
  <c r="I30" i="4"/>
  <c r="I28" i="4"/>
  <c r="C27" i="4"/>
  <c r="D27" i="4" s="1"/>
  <c r="E27" i="4" s="1"/>
  <c r="F27" i="4" s="1"/>
  <c r="G27" i="4" s="1"/>
  <c r="B31" i="4" s="1"/>
  <c r="I26" i="4"/>
  <c r="B26" i="4"/>
  <c r="D20" i="4"/>
  <c r="C20" i="4"/>
  <c r="B18" i="4"/>
  <c r="B16" i="4"/>
  <c r="J11" i="4"/>
  <c r="D11" i="4"/>
  <c r="D12" i="4" s="1"/>
  <c r="I9" i="4"/>
  <c r="I7" i="4"/>
  <c r="B7" i="4"/>
  <c r="J27" i="4" l="1"/>
  <c r="K27" i="4" s="1"/>
  <c r="L27" i="4" s="1"/>
  <c r="M27" i="4" s="1"/>
  <c r="N27" i="4" s="1"/>
  <c r="I31" i="4"/>
  <c r="B40" i="4"/>
  <c r="D13" i="4"/>
  <c r="B11" i="4" s="1"/>
  <c r="C8" i="4" s="1"/>
  <c r="D8" i="4" s="1"/>
  <c r="E8" i="4" s="1"/>
  <c r="F8" i="4" s="1"/>
  <c r="G8" i="4" s="1"/>
  <c r="B12" i="4" s="1"/>
  <c r="D21" i="4"/>
  <c r="D22" i="4" s="1"/>
  <c r="B20" i="4" s="1"/>
  <c r="C17" i="4" s="1"/>
  <c r="D17" i="4" s="1"/>
  <c r="E17" i="4" s="1"/>
  <c r="F17" i="4" s="1"/>
  <c r="G17" i="4" s="1"/>
  <c r="B21" i="4" s="1"/>
  <c r="K11" i="4"/>
  <c r="L35" i="4" l="1"/>
  <c r="K12" i="4"/>
  <c r="K13" i="4" s="1"/>
  <c r="I11" i="4" s="1"/>
  <c r="J8" i="4" s="1"/>
  <c r="K8" i="4" s="1"/>
  <c r="L8" i="4" s="1"/>
  <c r="M8" i="4" s="1"/>
  <c r="N8" i="4" s="1"/>
  <c r="I12" i="4" s="1"/>
  <c r="L16" i="4" s="1"/>
  <c r="Q13" i="4" l="1"/>
  <c r="B40" i="10"/>
  <c r="B37" i="10"/>
  <c r="A37" i="10"/>
  <c r="B33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10" i="10"/>
  <c r="B9" i="10"/>
  <c r="B32" i="10" s="1"/>
  <c r="B8" i="10"/>
  <c r="B7" i="10"/>
  <c r="B2" i="10"/>
  <c r="B3" i="10" s="1"/>
  <c r="C16" i="9"/>
  <c r="C13" i="9"/>
  <c r="C12" i="9"/>
  <c r="C9" i="9"/>
  <c r="D9" i="9" s="1"/>
  <c r="C8" i="9"/>
  <c r="D8" i="9" s="1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B8" i="7"/>
  <c r="E7" i="7"/>
  <c r="K4" i="7"/>
  <c r="B6" i="6"/>
  <c r="E14" i="5"/>
  <c r="B14" i="5"/>
  <c r="B12" i="5"/>
  <c r="A12" i="5"/>
  <c r="B10" i="5"/>
  <c r="A10" i="5"/>
  <c r="Q11" i="4"/>
  <c r="Q9" i="4"/>
  <c r="C15" i="9" s="1"/>
  <c r="Q7" i="4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D9" i="3"/>
  <c r="E9" i="3" s="1"/>
  <c r="I8" i="3" s="1"/>
  <c r="B9" i="3"/>
  <c r="B6" i="3"/>
  <c r="D6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5" i="10" s="1"/>
  <c r="G63" i="2"/>
  <c r="G62" i="2"/>
  <c r="G58" i="2"/>
  <c r="G57" i="2"/>
  <c r="G53" i="2"/>
  <c r="G52" i="2"/>
  <c r="G51" i="2"/>
  <c r="G50" i="2"/>
  <c r="G49" i="2"/>
  <c r="B1" i="10" s="1"/>
  <c r="G46" i="2"/>
  <c r="G40" i="2"/>
  <c r="B6" i="10" s="1"/>
  <c r="C37" i="2"/>
  <c r="H13" i="7" l="1"/>
  <c r="B25" i="3"/>
  <c r="B8" i="3"/>
  <c r="E2" i="3"/>
  <c r="B15" i="3"/>
  <c r="B17" i="3" s="1"/>
  <c r="B4" i="10"/>
  <c r="B15" i="10"/>
  <c r="B29" i="10"/>
  <c r="B31" i="10" s="1"/>
  <c r="B39" i="10" s="1"/>
  <c r="D8" i="3" l="1"/>
  <c r="E8" i="3" s="1"/>
  <c r="G8" i="3" s="1"/>
  <c r="C14" i="9" s="1"/>
  <c r="B12" i="3"/>
  <c r="D12" i="3" s="1"/>
  <c r="E13" i="3" s="1"/>
</calcChain>
</file>

<file path=xl/sharedStrings.xml><?xml version="1.0" encoding="utf-8"?>
<sst xmlns="http://schemas.openxmlformats.org/spreadsheetml/2006/main" count="455" uniqueCount="380">
  <si>
    <t>Agence grands travaux</t>
  </si>
  <si>
    <t>Ne pas payer de prime de tunnel à Mr BAH Siraji</t>
  </si>
  <si>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</si>
  <si>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</si>
  <si>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</si>
  <si>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</si>
  <si>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</si>
  <si>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</si>
  <si>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Vérifier 1er onglet contrôles importants</t>
  </si>
  <si>
    <t>Tableau des IFM à ne pas verser</t>
  </si>
  <si>
    <t>Voir dans le dossier agence (O)</t>
  </si>
  <si>
    <t>pas de tableau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</si>
  <si>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</si>
  <si>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</si>
  <si>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</si>
  <si>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</si>
  <si>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</si>
  <si>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</si>
  <si>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</si>
  <si>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</si>
  <si>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</si>
  <si>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</si>
  <si>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</si>
  <si>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</si>
  <si>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</si>
  <si>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</si>
  <si>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</si>
  <si>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</si>
  <si>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</si>
  <si>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</si>
  <si>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</si>
  <si>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</si>
  <si>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</si>
  <si>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</si>
  <si>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</si>
  <si>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</si>
  <si>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</si>
  <si>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</si>
  <si>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</si>
  <si>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</si>
  <si>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</si>
  <si>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</si>
  <si>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</si>
  <si>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</si>
  <si>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</si>
  <si>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</si>
  <si>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</si>
  <si>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</si>
  <si>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</si>
  <si>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</si>
  <si>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</si>
  <si>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</si>
  <si>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</si>
  <si>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</si>
  <si>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10H VM + 14H FORMATION + 21H EVENEMENT FAMILIAL - 17,5 REGUL</t>
  </si>
  <si>
    <t>Calcul auto paie</t>
  </si>
  <si>
    <t>OK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</si>
  <si>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</si>
  <si>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</si>
  <si>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</si>
  <si>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</si>
  <si>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</si>
  <si>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</si>
  <si>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</si>
  <si>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</si>
  <si>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</si>
  <si>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</si>
  <si>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</si>
  <si>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</si>
  <si>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</si>
  <si>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</si>
  <si>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</si>
  <si>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</si>
  <si>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</si>
  <si>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</si>
  <si>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</si>
  <si>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</si>
  <si>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</si>
  <si>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</si>
  <si>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</si>
  <si>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</si>
  <si>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</si>
  <si>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</si>
  <si>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</si>
  <si>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</si>
  <si>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</si>
  <si>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</si>
  <si>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</si>
  <si>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</si>
  <si>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</si>
  <si>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</si>
  <si>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</si>
  <si>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</si>
  <si>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</si>
  <si>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</si>
  <si>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</si>
  <si>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</si>
  <si>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</si>
  <si>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</si>
  <si>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</si>
  <si>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</si>
  <si>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</si>
  <si>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</si>
  <si>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</si>
  <si>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</si>
  <si>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</si>
  <si>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</si>
  <si>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</si>
  <si>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</si>
  <si>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</si>
  <si>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</si>
  <si>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</si>
  <si>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</si>
  <si>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</si>
  <si>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</si>
  <si>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</si>
  <si>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</si>
  <si>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</si>
  <si>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</si>
  <si>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</si>
  <si>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</si>
  <si>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</si>
  <si>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</si>
  <si>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</si>
  <si>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</si>
  <si>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</si>
  <si>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</si>
  <si>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</si>
  <si>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</si>
  <si>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</si>
  <si>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</si>
  <si>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</si>
  <si>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</si>
  <si>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</si>
  <si>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</si>
  <si>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</si>
  <si>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</si>
  <si>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</si>
  <si>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</si>
  <si>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</si>
  <si>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</si>
  <si>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</si>
  <si>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</si>
  <si>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</si>
  <si>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</si>
  <si>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</si>
  <si>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</si>
  <si>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</si>
  <si>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</si>
  <si>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</si>
  <si>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</si>
  <si>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</si>
  <si>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</si>
  <si>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</si>
  <si>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</si>
  <si>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</si>
  <si>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</si>
  <si>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</si>
  <si>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</si>
  <si>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</si>
  <si>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1445 base</t>
  </si>
  <si>
    <t>Heures complémentaires</t>
  </si>
  <si>
    <t>Le RH n° 73549 du salarié 203222-DIARRA  Soke a des heures travaillées au-delà de la durée légale journ. (10h.)
Le RH n° 73593 du salarié 202889-SHIWARI  Sangar a des heures travaillées au-delà de la durée légale journ. (10h.)
Le RH n° 73616 du salarié 202719-BARADJI  Lassana a des heures travaillées au-delà de la durée légale journ. (10h.)
Le RH n° 73626 du salarié 203334-SANGARE  Arouna a des heures travaillées au-delà de la durée légale journ. (10h.)
Le RH n° 73628 du salarié 203172-TOURE  Mamadou a des heures travaillées au-delà de la durée légale journ. (10h.)
Le RH n° 73788 du salarié 203340-SAFI  Eijaz a des heures travaillées au-delà de la durée légale journ. (10h.)
Le RH n° 73790 du salarié 202889-SHIWARI  Sangar a des heures travaillées au-delà de la durée légale journ. (10h.)
Le RH n° 73796 du salarié 203196-BAMBERA  Yacouba a des heures travaillées au-delà de la durée légale journ. (10h.)
Le RH n° 73806 du salarié 203222-DIARRA  Soke a des heures travaillées au-delà de la durée légale journ. (10h.)
Le RH n° 73809 du salarié 203329-KOULIBALY  Nouhoun a des heures travaillées au-delà de la durée légale journ. (10h.)
Le RH n° 73811 du salarié 203334-SANGARE  Arouna a des heures travaillées au-delà de la durée légale journ. (10h.)
Le RH n° 73815 du salarié 203172-TOURE  Mamadou a des heures travaillées au-delà de la durée légale journ. (10h.)
Le RH n° 73817 du salarié 202695-YATTABARE  Cheickne a des heures travaillées au-delà de la durée légale journ. (10h.)
Le RH n° 73818 du salarié 202886-AOUFI BOUSSAID  Habib a des heures travaillées au-delà de la durée légale journ. (10h.)
Le RH n° 73853 du salarié 202886-AOUFI BOUSSAID  Habib a des heures travaillées au-delà de la durée légale journ. (10h.)
Le RH n° 73857 du salarié 203029-BENAOUALI  Khaled a des heures travaillées au-delà de la durée légale journ. (10h.)
Le RH n° 73858 du salarié 203029-BENAOUALI  Khaled a des heures travaillées au-delà de la durée légale journ. (10h.)
Le RH n° 73870 du salarié 203172-TOURE  Mamadou a des heures travaillées au-delà de la durée légale journ. (10h.)
Le RH n° 73871 du salarié 202695-YATTABARE  Cheickne a des heures travaillées au-delà de la durée légale journ. (10h.)
Le RH n° 73908 du salarié 203336-DIOMANDE  Aboulaye a des heures travaillées au-delà de la durée légale journ. (10h.)
Le RH n° 73909 du salarié 203340-SAFI  Eijaz a des heures travaillées au-delà de la durée légale journ. (10h.)
Le RH n° 74034 du salarié 203262-TOURE  Adama a des heures travaillées au-delà de la durée légale journ. (10h.)
Le RH n° 74037 du salarié 202886-AOUFI BOUSSAID  Habib a des heures travaillées au-delà de la durée légale journ. (10h.)
Le RH n° 74045 du salarié 202935-DIALLO  Nedjif a des heures travaillées au-delà de la durée légale journ. (10h.)
Le RH n° 74046 du salarié 202935-DIALLO  Nedjif a des heures travaillées au-delà de la durée légale journ. (10h.)
Le RH n° 74047 du salarié 203222-DIARRA  Soke a des heures travaillées au-delà de la durée légale journ. (10h.)
Le RH n° 74049 du salarié 202747-KONTE  Mohamed a des heures travaillées au-delà de la durée légale journ. (10h.)
Le RH n° 74050 du salarié 203329-KOULIBALY  Nouhoun a des heures travaillées au-delà de la durée légale journ. (10h.)
Le RH n° 74052 du salarié 203334-SANGARE  Arouna a des heures travaillées au-delà de la durée légale journ. (10h.)
Le RH n° 74053 du salarié 202890-SARAMBOUNOU  Moussa a des heures travaillées au-delà de la durée légale journ. (10h.)
Le RH n° 74055 du salarié 203172-TOURE  Mamadou a des heures travaillées au-delà de la durée légale journ. (10h.)
Le RH n° 74102 du salarié 202792-BAH  Hamidou a des heures travaillées au-delà de la durée légale journ. (10h.)
Le RH n° 74104 du salarié 202675-CAMARA  Mahamadou a des heures travaillées au-delà de la durée légale journ. (10h.)
Le contrat 9825771.2(du 30/03/2019 au 26/04/2019) a le taux horaire &lt; SMIC 10.03&lt;11.65
Pas d'icp sur le contrat 9838243 (rel=74007)
Pas d'icp sur le contrat 9838486 (rel=74055)
Pas d'ifm sur le contrat 9838243 (rel=74007)
Pas d'ifm sur le contrat 9838486 (rel=74055)
202751:BAH Siraji          a une paie négative
202862 SARAMBOUNOU Lassana n'a sans doute pas assez de 30° : à vérifier  (9,00h pour 1 30°)
203336 DIOMANDE Aboulaye n'a sans doute pas assez de 30° : à vérifier  (58,50h pour 6 30°)
203377 CAMARA Karamoko n'a sans doute pas assez de 30° : à vérifier  (17,00h pour 2 30°)</t>
  </si>
  <si>
    <t>1535 base</t>
  </si>
  <si>
    <t>Heures habillage déshabillage</t>
  </si>
  <si>
    <t>1500 base</t>
  </si>
  <si>
    <t>Heures Accident de travail</t>
  </si>
  <si>
    <t>1575 base</t>
  </si>
  <si>
    <t>Heures de congés payés</t>
  </si>
  <si>
    <t>1900 à payer</t>
  </si>
  <si>
    <t>IFM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</si>
  <si>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</si>
  <si>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</si>
  <si>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</si>
  <si>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</si>
  <si>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</si>
  <si>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</si>
  <si>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</si>
  <si>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</si>
  <si>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</si>
  <si>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</si>
  <si>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</si>
  <si>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</si>
  <si>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</si>
  <si>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</si>
  <si>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</si>
  <si>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</si>
  <si>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</si>
  <si>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</si>
  <si>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</si>
  <si>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</si>
  <si>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</si>
  <si>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</si>
  <si>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</si>
  <si>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</si>
  <si>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</si>
  <si>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</si>
  <si>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</si>
  <si>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</si>
  <si>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</si>
  <si>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</si>
  <si>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ok regul</t>
  </si>
  <si>
    <t>Contrat avec avenant qui se termine en juin</t>
  </si>
  <si>
    <t>contrat se termine le 1er juin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</si>
  <si>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</si>
  <si>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</si>
  <si>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</si>
  <si>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</si>
  <si>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</si>
  <si>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</si>
  <si>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</si>
  <si>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</si>
  <si>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</si>
  <si>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</si>
  <si>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</si>
  <si>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</si>
  <si>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</si>
  <si>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</si>
  <si>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</si>
  <si>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</si>
  <si>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</si>
  <si>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</si>
  <si>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</si>
  <si>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</si>
  <si>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</si>
  <si>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</si>
  <si>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</si>
  <si>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</si>
  <si>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</si>
  <si>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</si>
  <si>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</si>
  <si>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</si>
  <si>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</si>
  <si>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</si>
  <si>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</si>
  <si>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</si>
  <si>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</si>
  <si>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</si>
  <si>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</si>
  <si>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</si>
  <si>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</si>
  <si>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</si>
  <si>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</si>
  <si>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</si>
  <si>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</si>
  <si>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</si>
  <si>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</si>
  <si>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</si>
  <si>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</si>
  <si>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</si>
  <si>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</si>
  <si>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</si>
  <si>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</si>
  <si>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</si>
  <si>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</si>
  <si>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</si>
  <si>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</si>
  <si>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</si>
  <si>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</si>
  <si>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</si>
  <si>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</si>
  <si>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</si>
  <si>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</si>
  <si>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</si>
  <si>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</si>
  <si>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</si>
  <si>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</si>
  <si>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</si>
  <si>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</si>
  <si>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</si>
  <si>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</si>
  <si>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</si>
  <si>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</si>
  <si>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</si>
  <si>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</si>
  <si>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</si>
  <si>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</si>
  <si>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</si>
  <si>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</si>
  <si>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</si>
  <si>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</si>
  <si>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</si>
  <si>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</si>
  <si>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</si>
  <si>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</si>
  <si>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</si>
  <si>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</si>
  <si>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</si>
  <si>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</si>
  <si>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</si>
  <si>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</si>
  <si>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</si>
  <si>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</si>
  <si>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</si>
  <si>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</si>
  <si>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</si>
  <si>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</si>
  <si>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</si>
  <si>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</si>
  <si>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</si>
  <si>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</si>
  <si>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</si>
  <si>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</si>
  <si>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</si>
  <si>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</si>
  <si>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</si>
  <si>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</si>
  <si>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</si>
  <si>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</si>
  <si>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</si>
  <si>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</si>
  <si>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</si>
  <si>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</si>
  <si>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</si>
  <si>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</si>
  <si>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</si>
  <si>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</si>
  <si>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</si>
  <si>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</si>
  <si>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</si>
  <si>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</si>
  <si>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</si>
  <si>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</si>
  <si>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</si>
  <si>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</si>
  <si>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</si>
  <si>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</si>
  <si>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</si>
  <si>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</si>
  <si>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</si>
  <si>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</si>
  <si>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</si>
  <si>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</si>
  <si>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</si>
  <si>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</si>
  <si>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</si>
  <si>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</si>
  <si>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</si>
  <si>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</si>
  <si>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</si>
  <si>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</si>
  <si>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</si>
  <si>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</si>
  <si>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</si>
  <si>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</si>
  <si>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</si>
  <si>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</si>
  <si>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</si>
  <si>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</si>
  <si>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</si>
  <si>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</si>
  <si>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</si>
  <si>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</si>
  <si>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</si>
  <si>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</si>
  <si>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</si>
  <si>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</si>
  <si>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</si>
  <si>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</si>
  <si>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</si>
  <si>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</si>
  <si>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</si>
  <si>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</si>
  <si>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</si>
  <si>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</si>
  <si>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</si>
  <si>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</si>
  <si>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3102 base</t>
  </si>
  <si>
    <t>ok ct 818415</t>
  </si>
  <si>
    <t>ok ct 818452</t>
  </si>
  <si>
    <t>Bribech</t>
  </si>
  <si>
    <t>Adam hissen</t>
  </si>
  <si>
    <t>barry</t>
  </si>
  <si>
    <t>bambera</t>
  </si>
  <si>
    <t>Mis à 0 lors de la moulinette</t>
  </si>
  <si>
    <t>salarié montant mis lors de la moulinette</t>
  </si>
  <si>
    <t>ok excel corrigé</t>
  </si>
  <si>
    <t>Bloquer RH+Sauvegarde</t>
  </si>
  <si>
    <t>TEMPO Factures -&gt; Edition des factures -&gt; cocher Saisie Rh bloquée
Tempo &gt; Ficher &gt; 12 Sauvegarde personnelle</t>
  </si>
  <si>
    <t>0 avec la moulinette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</si>
</sst>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"/>
    <numFmt numFmtId="166" formatCode="_-* #,##0.00\ _€_-;\-* #,##0.00\ _€_-;_-* &quot;-&quot;??\ _€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5" fillId="0" borderId="0">
      <alignment vertical="top"/>
      <protection locked="0"/>
    </xf>
    <xf numFmtId="0" fontId="12" fillId="0" borderId="0"/>
    <xf numFmtId="166" fontId="25" fillId="0" borderId="0"/>
  </cellStyleXfs>
  <cellXfs count="291">
    <xf numFmtId="0" fontId="0" fillId="0" borderId="0" xfId="0"/>
    <xf numFmtId="0" fontId="0" fillId="30" borderId="0" xfId="0" applyFill="1" applyAlignment="1">
      <alignment horizontal="left" vertical="top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2" fillId="0" borderId="0" xfId="3" applyNumberFormat="1" applyAlignment="1">
      <alignment horizontal="left" vertical="center"/>
    </xf>
    <xf numFmtId="4" fontId="12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2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ill="1" applyBorder="1" applyAlignment="1">
      <alignment horizontal="center"/>
    </xf>
    <xf numFmtId="4" fontId="12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2" fillId="15" borderId="3" xfId="1" applyNumberFormat="1" applyFill="1" applyBorder="1" applyAlignment="1">
      <alignment horizont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26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7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8" fillId="28" borderId="3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32" fillId="0" borderId="0" xfId="0" applyFont="1"/>
    <xf numFmtId="0" fontId="0" fillId="0" borderId="0" xfId="0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4" borderId="3" xfId="0" applyNumberFormat="1" applyFill="1" applyBorder="1" applyAlignment="1">
      <alignment horizontal="left" vertical="center"/>
    </xf>
    <xf numFmtId="4" fontId="1" fillId="4" borderId="3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7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4" fontId="0" fillId="24" borderId="3" xfId="0" applyNumberFormat="1" applyFill="1" applyBorder="1" applyAlignment="1">
      <alignment horizontal="left" vertical="center"/>
    </xf>
    <xf numFmtId="4" fontId="0" fillId="24" borderId="3" xfId="4" applyNumberFormat="1" applyFont="1" applyFill="1" applyBorder="1" applyAlignment="1">
      <alignment vertical="center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4" fontId="0" fillId="24" borderId="2" xfId="0" applyNumberFormat="1" applyFill="1" applyBorder="1" applyAlignment="1">
      <alignment vertical="center"/>
    </xf>
    <xf numFmtId="4" fontId="15" fillId="0" borderId="3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0" fontId="15" fillId="27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15" fillId="26" borderId="3" xfId="0" applyFont="1" applyFill="1" applyBorder="1" applyAlignment="1">
      <alignment horizontal="center" vertical="center" wrapText="1"/>
    </xf>
    <xf numFmtId="4" fontId="0" fillId="25" borderId="3" xfId="0" applyNumberFormat="1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/>
    <xf numFmtId="4" fontId="1" fillId="18" borderId="3" xfId="0" applyNumberFormat="1" applyFont="1" applyFill="1" applyBorder="1" applyAlignment="1">
      <alignment horizontal="center" vertical="center"/>
    </xf>
    <xf numFmtId="0" fontId="27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0" fontId="31" fillId="29" borderId="0" xfId="0" applyFont="1" applyFill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/>
    </xf>
    <xf numFmtId="4" fontId="29" fillId="0" borderId="0" xfId="0" applyNumberFormat="1" applyFont="1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21" borderId="1" xfId="0" applyFont="1" applyFill="1" applyBorder="1" applyAlignment="1">
      <alignment horizontal="center" wrapText="1"/>
    </xf>
    <xf numFmtId="0" fontId="4" fillId="21" borderId="9" xfId="0" applyFont="1" applyFill="1" applyBorder="1" applyAlignment="1">
      <alignment horizontal="center" wrapText="1"/>
    </xf>
    <xf numFmtId="0" fontId="4" fillId="21" borderId="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9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28" fillId="28" borderId="1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/>
    </xf>
    <xf numFmtId="0" fontId="2" fillId="27" borderId="9" xfId="0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/>
    </xf>
    <xf numFmtId="0" fontId="28" fillId="28" borderId="9" xfId="0" applyFont="1" applyFill="1" applyBorder="1" applyAlignment="1">
      <alignment horizontal="center" vertical="center"/>
    </xf>
    <xf numFmtId="4" fontId="2" fillId="27" borderId="1" xfId="0" applyNumberFormat="1" applyFont="1" applyFill="1" applyBorder="1" applyAlignment="1">
      <alignment horizontal="center"/>
    </xf>
    <xf numFmtId="4" fontId="2" fillId="27" borderId="2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4" fillId="16" borderId="1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8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8" fillId="28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</cellXfs>
  <cellStyles count="5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"/>
  <sheetViews>
    <sheetView workbookViewId="0">
      <selection activeCell="E11" sqref="E11"/>
    </sheetView>
  </sheetViews>
  <sheetFormatPr baseColWidth="10" defaultRowHeight="15" x14ac:dyDescent="0.25"/>
  <cols>
    <col min="1" max="1" width="22.28515625" style="201" customWidth="1"/>
  </cols>
  <sheetData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01" bestFit="1" customWidth="1"/>
    <col min="2" max="2" width="10.28515625" style="201" bestFit="1" customWidth="1"/>
    <col min="3" max="3" width="5.7109375" style="201" customWidth="1"/>
    <col min="4" max="4" width="26.7109375" style="201" bestFit="1" customWidth="1"/>
  </cols>
  <sheetData>
    <row r="1" spans="1:2" x14ac:dyDescent="0.25">
      <c r="A1" s="33" t="s">
        <v>140</v>
      </c>
      <c r="B1" s="157">
        <f>'Tempo-Banco'!G49</f>
        <v>12802.82</v>
      </c>
    </row>
    <row r="2" spans="1:2" x14ac:dyDescent="0.25">
      <c r="A2" s="33" t="s">
        <v>334</v>
      </c>
      <c r="B2" s="157">
        <f>'Tempo-Banco'!G50</f>
        <v>12802.82</v>
      </c>
    </row>
    <row r="3" spans="1:2" x14ac:dyDescent="0.25">
      <c r="A3" s="2" t="s">
        <v>335</v>
      </c>
      <c r="B3" s="32">
        <f>B2/151.67</f>
        <v>84.412342585877241</v>
      </c>
    </row>
    <row r="4" spans="1:2" x14ac:dyDescent="0.25">
      <c r="A4" s="33" t="s">
        <v>336</v>
      </c>
      <c r="B4" s="157">
        <f>B2-B1</f>
        <v>0</v>
      </c>
    </row>
    <row r="5" spans="1:2" x14ac:dyDescent="0.25">
      <c r="A5" s="33" t="s">
        <v>204</v>
      </c>
      <c r="B5" s="157">
        <f>'Tempo-Banco'!G66</f>
        <v>211819.05</v>
      </c>
    </row>
    <row r="6" spans="1:2" x14ac:dyDescent="0.25">
      <c r="A6" s="33" t="s">
        <v>337</v>
      </c>
      <c r="B6" s="157">
        <f>'Tempo-Banco'!G40</f>
        <v>68619.460000000006</v>
      </c>
    </row>
    <row r="7" spans="1:2" x14ac:dyDescent="0.25">
      <c r="A7" s="33" t="s">
        <v>338</v>
      </c>
      <c r="B7" s="157">
        <f>'Tempo-Banco'!F26</f>
        <v>0</v>
      </c>
    </row>
    <row r="8" spans="1:2" x14ac:dyDescent="0.25">
      <c r="A8" s="33" t="s">
        <v>339</v>
      </c>
      <c r="B8" s="157">
        <f>'Tempo-Banco'!F28</f>
        <v>0</v>
      </c>
    </row>
    <row r="9" spans="1:2" x14ac:dyDescent="0.25">
      <c r="A9" s="33" t="s">
        <v>340</v>
      </c>
      <c r="B9" s="157">
        <f>'Tempo-Banco'!F21</f>
        <v>0</v>
      </c>
    </row>
    <row r="10" spans="1:2" x14ac:dyDescent="0.25">
      <c r="A10" s="33" t="s">
        <v>215</v>
      </c>
      <c r="B10" s="157">
        <f>'Tempo-Banco'!F20</f>
        <v>0</v>
      </c>
    </row>
    <row r="11" spans="1:2" x14ac:dyDescent="0.25">
      <c r="A11" s="33" t="s">
        <v>341</v>
      </c>
      <c r="B11" s="157">
        <f>'Tempo-Banco'!F23</f>
        <v>0</v>
      </c>
    </row>
    <row r="12" spans="1:2" x14ac:dyDescent="0.25">
      <c r="A12" s="33" t="s">
        <v>342</v>
      </c>
      <c r="B12" s="157">
        <f>'Tempo-Banco'!F12</f>
        <v>0</v>
      </c>
    </row>
    <row r="13" spans="1:2" x14ac:dyDescent="0.25">
      <c r="A13" s="33" t="s">
        <v>343</v>
      </c>
      <c r="B13" s="157">
        <f>'Tempo-Banco'!F13</f>
        <v>0</v>
      </c>
    </row>
    <row r="14" spans="1:2" x14ac:dyDescent="0.25">
      <c r="A14" s="33" t="s">
        <v>344</v>
      </c>
      <c r="B14" s="157">
        <v>0</v>
      </c>
    </row>
    <row r="15" spans="1:2" x14ac:dyDescent="0.25">
      <c r="A15" s="33" t="s">
        <v>345</v>
      </c>
      <c r="B15" s="157">
        <f>(B12+B13+B14)/B1</f>
        <v>0</v>
      </c>
    </row>
    <row r="16" spans="1:2" x14ac:dyDescent="0.25">
      <c r="A16" s="33" t="s">
        <v>346</v>
      </c>
      <c r="B16" s="157">
        <v>0</v>
      </c>
    </row>
    <row r="17" spans="1:2" x14ac:dyDescent="0.25">
      <c r="A17" s="33" t="s">
        <v>347</v>
      </c>
      <c r="B17" s="157">
        <f>'Tempo-Banco'!F24</f>
        <v>0</v>
      </c>
    </row>
    <row r="18" spans="1:2" x14ac:dyDescent="0.25">
      <c r="A18" s="33" t="s">
        <v>348</v>
      </c>
      <c r="B18" s="157">
        <f>'Tempo-Banco'!F25</f>
        <v>0</v>
      </c>
    </row>
    <row r="19" spans="1:2" x14ac:dyDescent="0.25">
      <c r="A19" s="33" t="s">
        <v>349</v>
      </c>
      <c r="B19" s="157">
        <f>'Tempo-Banco'!F18</f>
        <v>0</v>
      </c>
    </row>
    <row r="20" spans="1:2" x14ac:dyDescent="0.25">
      <c r="A20" s="34"/>
      <c r="B20" s="35"/>
    </row>
    <row r="21" spans="1:2" x14ac:dyDescent="0.25">
      <c r="A21" s="36" t="s">
        <v>350</v>
      </c>
      <c r="B21" s="37">
        <f>'Tempo-Banco'!F15</f>
        <v>0</v>
      </c>
    </row>
    <row r="22" spans="1:2" x14ac:dyDescent="0.25">
      <c r="A22" s="36" t="s">
        <v>351</v>
      </c>
      <c r="B22" s="37">
        <f>'Tempo-Banco'!F31</f>
        <v>0</v>
      </c>
    </row>
    <row r="23" spans="1:2" x14ac:dyDescent="0.25">
      <c r="A23" s="36" t="s">
        <v>352</v>
      </c>
      <c r="B23" s="37">
        <f>'Tempo-Banco'!F17</f>
        <v>0</v>
      </c>
    </row>
    <row r="24" spans="1:2" x14ac:dyDescent="0.25">
      <c r="A24" s="36" t="s">
        <v>353</v>
      </c>
      <c r="B24" s="37">
        <f>'Tempo-Banco'!F16</f>
        <v>0</v>
      </c>
    </row>
    <row r="25" spans="1:2" x14ac:dyDescent="0.25">
      <c r="A25" s="36" t="s">
        <v>354</v>
      </c>
      <c r="B25" s="37">
        <f>'Tempo-Banco'!F30</f>
        <v>0</v>
      </c>
    </row>
    <row r="26" spans="1:2" x14ac:dyDescent="0.25">
      <c r="A26" s="36" t="s">
        <v>355</v>
      </c>
      <c r="B26" s="86"/>
    </row>
    <row r="27" spans="1:2" x14ac:dyDescent="0.25">
      <c r="A27" s="36" t="s">
        <v>356</v>
      </c>
      <c r="B27" s="37">
        <f>'Tempo-Banco'!F14</f>
        <v>0</v>
      </c>
    </row>
    <row r="28" spans="1:2" x14ac:dyDescent="0.25">
      <c r="A28" s="38"/>
      <c r="B28" s="39"/>
    </row>
    <row r="29" spans="1:2" x14ac:dyDescent="0.25">
      <c r="A29" s="40" t="s">
        <v>357</v>
      </c>
      <c r="B29" s="157">
        <f>B2</f>
        <v>12802.82</v>
      </c>
    </row>
    <row r="30" spans="1:2" x14ac:dyDescent="0.25">
      <c r="A30" s="40" t="s">
        <v>57</v>
      </c>
      <c r="B30" s="157">
        <f>'Tempo-Banco'!C36</f>
        <v>12797.82</v>
      </c>
    </row>
    <row r="31" spans="1:2" x14ac:dyDescent="0.25">
      <c r="A31" s="42" t="s">
        <v>358</v>
      </c>
      <c r="B31" s="41">
        <f>B29-B30</f>
        <v>5</v>
      </c>
    </row>
    <row r="32" spans="1:2" x14ac:dyDescent="0.25">
      <c r="A32" s="40" t="s">
        <v>359</v>
      </c>
      <c r="B32" s="157">
        <f>B9</f>
        <v>0</v>
      </c>
    </row>
    <row r="33" spans="1:2" x14ac:dyDescent="0.25">
      <c r="A33" s="40" t="s">
        <v>360</v>
      </c>
      <c r="B33" s="157">
        <f>B11</f>
        <v>0</v>
      </c>
    </row>
    <row r="34" spans="1:2" x14ac:dyDescent="0.25">
      <c r="A34" s="40" t="s">
        <v>361</v>
      </c>
      <c r="B34" s="157">
        <f>B12+B13</f>
        <v>0</v>
      </c>
    </row>
    <row r="35" spans="1:2" x14ac:dyDescent="0.25">
      <c r="A35" s="40" t="s">
        <v>362</v>
      </c>
      <c r="B35" s="157">
        <v>0</v>
      </c>
    </row>
    <row r="36" spans="1:2" x14ac:dyDescent="0.25">
      <c r="A36" s="40" t="s">
        <v>363</v>
      </c>
      <c r="B36" s="157">
        <v>0</v>
      </c>
    </row>
    <row r="37" spans="1:2" x14ac:dyDescent="0.25">
      <c r="A37" s="40" t="str">
        <f>A16</f>
        <v>Hrs Fériées non fact</v>
      </c>
      <c r="B37" s="157">
        <f>B16</f>
        <v>0</v>
      </c>
    </row>
    <row r="38" spans="1:2" x14ac:dyDescent="0.25">
      <c r="A38" s="42" t="s">
        <v>364</v>
      </c>
      <c r="B38" s="41">
        <v>0</v>
      </c>
    </row>
    <row r="39" spans="1:2" x14ac:dyDescent="0.25">
      <c r="A39" s="40" t="s">
        <v>365</v>
      </c>
      <c r="B39" s="43">
        <f>SUM(B32:B38)-B31</f>
        <v>-5</v>
      </c>
    </row>
    <row r="40" spans="1:2" x14ac:dyDescent="0.25">
      <c r="A40" s="40" t="s">
        <v>366</v>
      </c>
      <c r="B40" s="33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3"/>
  <sheetViews>
    <sheetView tabSelected="1" topLeftCell="A38" zoomScale="85" zoomScaleNormal="85" workbookViewId="0">
      <selection activeCell="D95" sqref="D95"/>
    </sheetView>
  </sheetViews>
  <sheetFormatPr baseColWidth="10" defaultRowHeight="15" x14ac:dyDescent="0.25"/>
  <cols>
    <col min="1" max="1" width="24.42578125" style="201" customWidth="1"/>
    <col min="2" max="2" width="46.28515625" style="98" customWidth="1"/>
    <col min="3" max="3" width="12.28515625" style="201" customWidth="1"/>
    <col min="4" max="4" width="32.140625" style="202" customWidth="1"/>
    <col min="5" max="5" width="3.85546875" style="202" customWidth="1"/>
    <col min="6" max="6" width="44.28515625" style="202" customWidth="1"/>
    <col min="7" max="7" width="13.5703125" style="183" customWidth="1"/>
    <col min="8" max="8" width="7.140625" style="201" customWidth="1"/>
    <col min="9" max="9" width="7" style="201" customWidth="1"/>
    <col min="10" max="10" width="23.5703125" style="201" customWidth="1"/>
    <col min="11" max="11" width="5.5703125" style="201" customWidth="1"/>
    <col min="12" max="12" width="39" style="201" bestFit="1" customWidth="1"/>
    <col min="13" max="13" width="11.42578125" style="201" bestFit="1" customWidth="1"/>
    <col min="14" max="14" width="22.140625" style="201" bestFit="1" customWidth="1"/>
  </cols>
  <sheetData>
    <row r="1" spans="1:9" ht="18.600000000000001" customHeight="1" x14ac:dyDescent="0.25">
      <c r="A1" s="161" t="s">
        <v>2</v>
      </c>
      <c r="B1" s="236" t="s">
        <v>3</v>
      </c>
      <c r="C1" s="219"/>
      <c r="D1" s="220"/>
      <c r="E1" s="203"/>
      <c r="F1" s="184" t="s">
        <v>4</v>
      </c>
      <c r="G1" s="187"/>
    </row>
    <row r="2" spans="1:9" x14ac:dyDescent="0.25">
      <c r="A2" s="158" t="s">
        <v>5</v>
      </c>
      <c r="B2" s="222" t="s">
        <v>6</v>
      </c>
      <c r="C2" s="219"/>
      <c r="D2" s="219"/>
      <c r="E2" s="220"/>
      <c r="F2" s="185" t="s">
        <v>7</v>
      </c>
      <c r="G2" s="188"/>
    </row>
    <row r="3" spans="1:9" ht="29.1" customHeight="1" x14ac:dyDescent="0.25">
      <c r="A3" s="158" t="s">
        <v>8</v>
      </c>
      <c r="B3" s="222"/>
      <c r="C3" s="219"/>
      <c r="D3" s="219"/>
      <c r="E3" s="220"/>
      <c r="F3" s="185" t="s">
        <v>7</v>
      </c>
      <c r="G3" s="188"/>
    </row>
    <row r="4" spans="1:9" ht="29.1" customHeight="1" x14ac:dyDescent="0.25">
      <c r="A4" s="158" t="s">
        <v>9</v>
      </c>
      <c r="B4" s="222" t="s">
        <v>10</v>
      </c>
      <c r="C4" s="219"/>
      <c r="D4" s="219"/>
      <c r="E4" s="220"/>
      <c r="F4" s="185" t="s">
        <v>11</v>
      </c>
      <c r="G4" s="188"/>
      <c r="I4" s="182"/>
    </row>
    <row r="5" spans="1:9" ht="27.95" customHeight="1" x14ac:dyDescent="0.25">
      <c r="A5" s="158" t="s">
        <v>12</v>
      </c>
      <c r="B5" s="222" t="s">
        <v>13</v>
      </c>
      <c r="C5" s="219"/>
      <c r="D5" s="219"/>
      <c r="E5" s="220"/>
      <c r="F5" s="185" t="s">
        <v>7</v>
      </c>
      <c r="G5" s="188"/>
      <c r="I5" s="182"/>
    </row>
    <row r="6" spans="1:9" ht="24.95" customHeight="1" x14ac:dyDescent="0.25">
      <c r="A6" s="158" t="s">
        <v>14</v>
      </c>
      <c r="B6" s="222" t="s">
        <v>15</v>
      </c>
      <c r="C6" s="219"/>
      <c r="D6" s="219"/>
      <c r="E6" s="220"/>
      <c r="F6" s="185"/>
      <c r="G6" s="188"/>
    </row>
    <row r="7" spans="1:9" ht="24.95" customHeight="1" x14ac:dyDescent="0.25">
      <c r="A7" s="158" t="s">
        <v>16</v>
      </c>
      <c r="B7" s="222" t="s">
        <v>17</v>
      </c>
      <c r="C7" s="219"/>
      <c r="D7" s="219"/>
      <c r="E7" s="220"/>
      <c r="F7" s="185" t="s">
        <v>7</v>
      </c>
      <c r="G7" s="188"/>
    </row>
    <row r="8" spans="1:9" ht="37.5" customHeight="1" x14ac:dyDescent="0.25">
      <c r="A8" s="158" t="s">
        <v>18</v>
      </c>
      <c r="B8" s="222" t="s">
        <v>19</v>
      </c>
      <c r="C8" s="219"/>
      <c r="D8" s="219"/>
      <c r="E8" s="220"/>
      <c r="F8" s="185" t="s">
        <v>7</v>
      </c>
      <c r="G8" s="188"/>
      <c r="H8" s="221"/>
      <c r="I8" s="216"/>
    </row>
    <row r="9" spans="1:9" ht="43.5" customHeight="1" x14ac:dyDescent="0.25">
      <c r="A9" s="158" t="s">
        <v>20</v>
      </c>
      <c r="B9" s="222" t="s">
        <v>21</v>
      </c>
      <c r="C9" s="219"/>
      <c r="D9" s="219"/>
      <c r="E9" s="220"/>
      <c r="F9" s="185" t="s">
        <v>7</v>
      </c>
      <c r="G9" s="188"/>
    </row>
    <row r="10" spans="1:9" x14ac:dyDescent="0.25">
      <c r="A10" s="158" t="s">
        <v>22</v>
      </c>
      <c r="B10" s="222" t="s">
        <v>23</v>
      </c>
      <c r="C10" s="219"/>
      <c r="D10" s="219"/>
      <c r="E10" s="220"/>
      <c r="F10" s="185" t="s">
        <v>7</v>
      </c>
      <c r="G10" s="188"/>
    </row>
    <row r="11" spans="1:9" ht="30" customHeight="1" x14ac:dyDescent="0.25">
      <c r="A11" s="158" t="s">
        <v>377</v>
      </c>
      <c r="B11" s="222" t="s">
        <v>378</v>
      </c>
      <c r="C11" s="219"/>
      <c r="D11" s="219"/>
      <c r="E11" s="220"/>
      <c r="F11" s="185" t="s">
        <v>7</v>
      </c>
      <c r="G11" s="188"/>
    </row>
    <row r="12" spans="1:9" ht="21" hidden="1" customHeight="1" x14ac:dyDescent="0.25">
      <c r="A12" s="159" t="s">
        <v>24</v>
      </c>
      <c r="B12" s="218" t="s">
        <v>25</v>
      </c>
      <c r="C12" s="225"/>
      <c r="D12" s="225"/>
      <c r="E12" s="226"/>
      <c r="F12" s="196">
        <v>0</v>
      </c>
      <c r="G12" s="188"/>
    </row>
    <row r="13" spans="1:9" ht="21.75" hidden="1" customHeight="1" x14ac:dyDescent="0.25">
      <c r="A13" s="159" t="s">
        <v>26</v>
      </c>
      <c r="B13" s="229"/>
      <c r="C13" s="230"/>
      <c r="D13" s="230"/>
      <c r="E13" s="231"/>
      <c r="F13" s="196">
        <v>0</v>
      </c>
      <c r="G13" s="188"/>
    </row>
    <row r="14" spans="1:9" ht="30" hidden="1" customHeight="1" x14ac:dyDescent="0.25">
      <c r="A14" s="159" t="s">
        <v>27</v>
      </c>
      <c r="B14" s="218" t="s">
        <v>28</v>
      </c>
      <c r="C14" s="225"/>
      <c r="D14" s="225"/>
      <c r="E14" s="226"/>
      <c r="F14" s="196">
        <v>0</v>
      </c>
      <c r="G14" s="188"/>
    </row>
    <row r="15" spans="1:9" ht="30" hidden="1" customHeight="1" x14ac:dyDescent="0.25">
      <c r="A15" s="159" t="s">
        <v>29</v>
      </c>
      <c r="B15" s="227"/>
      <c r="C15" s="216"/>
      <c r="D15" s="217"/>
      <c r="E15" s="228"/>
      <c r="F15" s="196">
        <v>0</v>
      </c>
      <c r="G15" s="188"/>
    </row>
    <row r="16" spans="1:9" ht="30" hidden="1" customHeight="1" x14ac:dyDescent="0.25">
      <c r="A16" s="159" t="s">
        <v>30</v>
      </c>
      <c r="B16" s="227"/>
      <c r="C16" s="216"/>
      <c r="D16" s="217"/>
      <c r="E16" s="228"/>
      <c r="F16" s="196">
        <v>0</v>
      </c>
      <c r="G16" s="188"/>
    </row>
    <row r="17" spans="1:8" ht="20.25" hidden="1" customHeight="1" x14ac:dyDescent="0.25">
      <c r="A17" s="159" t="s">
        <v>31</v>
      </c>
      <c r="B17" s="227"/>
      <c r="C17" s="216"/>
      <c r="D17" s="217"/>
      <c r="E17" s="228"/>
      <c r="F17" s="196">
        <v>0</v>
      </c>
      <c r="G17" s="188"/>
    </row>
    <row r="18" spans="1:8" ht="30" hidden="1" customHeight="1" x14ac:dyDescent="0.25">
      <c r="A18" s="159" t="s">
        <v>32</v>
      </c>
      <c r="B18" s="229"/>
      <c r="C18" s="230"/>
      <c r="D18" s="230"/>
      <c r="E18" s="231"/>
      <c r="F18" s="196">
        <v>0</v>
      </c>
      <c r="G18" s="188"/>
    </row>
    <row r="19" spans="1:8" ht="21" hidden="1" customHeight="1" x14ac:dyDescent="0.25">
      <c r="A19" s="159" t="s">
        <v>33</v>
      </c>
      <c r="B19" s="218" t="s">
        <v>34</v>
      </c>
      <c r="C19" s="219"/>
      <c r="D19" s="219"/>
      <c r="E19" s="220"/>
      <c r="F19" s="196">
        <v>0</v>
      </c>
      <c r="G19" s="188"/>
    </row>
    <row r="20" spans="1:8" hidden="1" x14ac:dyDescent="0.25">
      <c r="A20" s="159" t="s">
        <v>12</v>
      </c>
      <c r="B20" s="218" t="s">
        <v>35</v>
      </c>
      <c r="C20" s="225"/>
      <c r="D20" s="225"/>
      <c r="E20" s="226"/>
      <c r="F20" s="196">
        <v>0</v>
      </c>
      <c r="G20" s="188"/>
      <c r="H20" s="191"/>
    </row>
    <row r="21" spans="1:8" ht="28.5" hidden="1" customHeight="1" x14ac:dyDescent="0.25">
      <c r="A21" s="159" t="s">
        <v>36</v>
      </c>
      <c r="B21" s="227"/>
      <c r="C21" s="216"/>
      <c r="D21" s="217"/>
      <c r="E21" s="228"/>
      <c r="F21" s="196">
        <v>0</v>
      </c>
      <c r="G21" s="188"/>
      <c r="H21" s="191"/>
    </row>
    <row r="22" spans="1:8" hidden="1" x14ac:dyDescent="0.25">
      <c r="A22" s="159" t="s">
        <v>37</v>
      </c>
      <c r="B22" s="227"/>
      <c r="C22" s="216"/>
      <c r="D22" s="217"/>
      <c r="E22" s="228"/>
      <c r="F22" s="196">
        <v>0</v>
      </c>
      <c r="G22" s="188"/>
      <c r="H22" s="191"/>
    </row>
    <row r="23" spans="1:8" hidden="1" x14ac:dyDescent="0.25">
      <c r="A23" s="159" t="s">
        <v>38</v>
      </c>
      <c r="B23" s="227"/>
      <c r="C23" s="216"/>
      <c r="D23" s="217"/>
      <c r="E23" s="228"/>
      <c r="F23" s="196">
        <v>0</v>
      </c>
      <c r="G23" s="188"/>
      <c r="H23" s="191"/>
    </row>
    <row r="24" spans="1:8" hidden="1" x14ac:dyDescent="0.25">
      <c r="A24" s="159" t="s">
        <v>39</v>
      </c>
      <c r="B24" s="227"/>
      <c r="C24" s="216"/>
      <c r="D24" s="217"/>
      <c r="E24" s="228"/>
      <c r="F24" s="196">
        <v>0</v>
      </c>
      <c r="G24" s="188"/>
      <c r="H24" s="191"/>
    </row>
    <row r="25" spans="1:8" hidden="1" x14ac:dyDescent="0.25">
      <c r="A25" s="159" t="s">
        <v>40</v>
      </c>
      <c r="B25" s="227"/>
      <c r="C25" s="216"/>
      <c r="D25" s="217"/>
      <c r="E25" s="228"/>
      <c r="F25" s="196">
        <v>0</v>
      </c>
      <c r="G25" s="188"/>
      <c r="H25" s="191"/>
    </row>
    <row r="26" spans="1:8" hidden="1" x14ac:dyDescent="0.25">
      <c r="A26" s="159" t="s">
        <v>41</v>
      </c>
      <c r="B26" s="227"/>
      <c r="C26" s="216"/>
      <c r="D26" s="217"/>
      <c r="E26" s="228"/>
      <c r="F26" s="196">
        <v>0</v>
      </c>
      <c r="G26" s="188"/>
      <c r="H26" s="191"/>
    </row>
    <row r="27" spans="1:8" ht="29.1" hidden="1" customHeight="1" x14ac:dyDescent="0.25">
      <c r="A27" s="159" t="s">
        <v>42</v>
      </c>
      <c r="B27" s="227"/>
      <c r="C27" s="216"/>
      <c r="D27" s="217"/>
      <c r="E27" s="228"/>
      <c r="F27" s="196">
        <v>0</v>
      </c>
      <c r="G27" s="188"/>
      <c r="H27" s="191"/>
    </row>
    <row r="28" spans="1:8" ht="30" hidden="1" x14ac:dyDescent="0.25">
      <c r="A28" s="159" t="s">
        <v>43</v>
      </c>
      <c r="B28" s="229"/>
      <c r="C28" s="230"/>
      <c r="D28" s="230"/>
      <c r="E28" s="231"/>
      <c r="F28" s="196">
        <v>0</v>
      </c>
      <c r="G28" s="188"/>
      <c r="H28" s="191"/>
    </row>
    <row r="29" spans="1:8" ht="28.5" customHeight="1" x14ac:dyDescent="0.25">
      <c r="A29" s="159" t="s">
        <v>44</v>
      </c>
      <c r="B29" s="218" t="s">
        <v>45</v>
      </c>
      <c r="C29" s="219"/>
      <c r="D29" s="219"/>
      <c r="E29" s="220"/>
      <c r="F29" s="186">
        <v>8074</v>
      </c>
      <c r="G29" s="188"/>
      <c r="H29" s="190"/>
    </row>
    <row r="30" spans="1:8" ht="30" hidden="1" customHeight="1" x14ac:dyDescent="0.25">
      <c r="A30" s="159" t="s">
        <v>46</v>
      </c>
      <c r="B30" s="237" t="s">
        <v>47</v>
      </c>
      <c r="C30" s="219"/>
      <c r="D30" s="219"/>
      <c r="E30" s="220"/>
      <c r="F30" s="196">
        <v>0</v>
      </c>
      <c r="G30" s="188"/>
    </row>
    <row r="31" spans="1:8" ht="30" hidden="1" customHeight="1" x14ac:dyDescent="0.25">
      <c r="A31" s="160" t="s">
        <v>48</v>
      </c>
      <c r="B31" s="218" t="s">
        <v>49</v>
      </c>
      <c r="C31" s="219"/>
      <c r="D31" s="219"/>
      <c r="E31" s="220"/>
      <c r="F31" s="196">
        <v>0</v>
      </c>
      <c r="G31" s="188"/>
    </row>
    <row r="32" spans="1:8" x14ac:dyDescent="0.25">
      <c r="G32" s="189"/>
    </row>
    <row r="33" spans="1:15" x14ac:dyDescent="0.25">
      <c r="A33" s="5"/>
    </row>
    <row r="34" spans="1:15" ht="16.5" customHeight="1" x14ac:dyDescent="0.25">
      <c r="A34" s="232" t="s">
        <v>50</v>
      </c>
      <c r="B34" s="219"/>
      <c r="C34" s="220"/>
      <c r="D34" s="179" t="s">
        <v>51</v>
      </c>
      <c r="F34" s="92" t="s">
        <v>52</v>
      </c>
      <c r="G34" s="93"/>
    </row>
    <row r="35" spans="1:15" ht="16.5" customHeight="1" x14ac:dyDescent="0.25">
      <c r="A35" s="94" t="s">
        <v>53</v>
      </c>
      <c r="B35" s="95"/>
      <c r="C35" s="96">
        <v>12825.32</v>
      </c>
      <c r="D35" s="233" t="s">
        <v>54</v>
      </c>
      <c r="F35" s="119" t="s">
        <v>55</v>
      </c>
      <c r="G35" s="120" t="s">
        <v>56</v>
      </c>
      <c r="H35" s="204"/>
      <c r="I35" s="204"/>
    </row>
    <row r="36" spans="1:15" ht="33" customHeight="1" x14ac:dyDescent="0.25">
      <c r="A36" s="94" t="s">
        <v>57</v>
      </c>
      <c r="B36" s="95"/>
      <c r="C36" s="96">
        <v>12797.82</v>
      </c>
      <c r="D36" s="234"/>
      <c r="F36" s="119" t="s">
        <v>58</v>
      </c>
      <c r="G36" s="120" t="s">
        <v>56</v>
      </c>
      <c r="H36" s="121"/>
      <c r="I36" s="204"/>
    </row>
    <row r="37" spans="1:15" ht="16.5" customHeight="1" x14ac:dyDescent="0.25">
      <c r="A37" s="91"/>
      <c r="B37" s="91"/>
      <c r="C37" s="114">
        <f>+C35-C36</f>
        <v>27.5</v>
      </c>
      <c r="F37" s="119" t="s">
        <v>59</v>
      </c>
      <c r="G37" s="120" t="s">
        <v>56</v>
      </c>
      <c r="H37" s="204"/>
      <c r="I37" s="204"/>
    </row>
    <row r="38" spans="1:15" ht="16.5" customHeight="1" x14ac:dyDescent="0.25">
      <c r="A38" s="232" t="s">
        <v>60</v>
      </c>
      <c r="B38" s="219"/>
      <c r="C38" s="220"/>
      <c r="D38" s="179" t="s">
        <v>51</v>
      </c>
      <c r="F38" s="119" t="s">
        <v>61</v>
      </c>
      <c r="G38" s="120" t="s">
        <v>56</v>
      </c>
      <c r="H38" s="204"/>
      <c r="I38" s="204"/>
      <c r="K38" s="48"/>
      <c r="O38" s="48"/>
    </row>
    <row r="39" spans="1:15" ht="16.5" customHeight="1" x14ac:dyDescent="0.25">
      <c r="A39" s="116" t="s">
        <v>62</v>
      </c>
      <c r="B39" s="116" t="s">
        <v>63</v>
      </c>
      <c r="C39" s="107">
        <v>211819.05</v>
      </c>
      <c r="D39" s="180"/>
      <c r="F39" s="122" t="s">
        <v>64</v>
      </c>
      <c r="G39" s="120" t="s">
        <v>56</v>
      </c>
      <c r="H39" s="204"/>
      <c r="I39" s="204"/>
      <c r="K39" s="48"/>
      <c r="O39" s="48"/>
    </row>
    <row r="40" spans="1:15" ht="16.5" customHeight="1" x14ac:dyDescent="0.25">
      <c r="A40" s="176" t="s">
        <v>65</v>
      </c>
      <c r="B40" s="116" t="s">
        <v>66</v>
      </c>
      <c r="C40" s="107">
        <v>0</v>
      </c>
      <c r="D40" s="180"/>
      <c r="F40" s="119" t="s">
        <v>67</v>
      </c>
      <c r="G40" s="127">
        <f>C63</f>
        <v>68619.460000000006</v>
      </c>
      <c r="H40" s="204"/>
      <c r="I40" s="204"/>
    </row>
    <row r="41" spans="1:15" ht="16.5" customHeight="1" x14ac:dyDescent="0.25">
      <c r="A41" s="116" t="s">
        <v>68</v>
      </c>
      <c r="B41" s="116" t="s">
        <v>69</v>
      </c>
      <c r="C41" s="107">
        <v>797.92</v>
      </c>
      <c r="D41" s="180"/>
      <c r="F41" s="119" t="s">
        <v>70</v>
      </c>
      <c r="G41" s="120"/>
      <c r="H41" s="204"/>
      <c r="I41" s="204"/>
    </row>
    <row r="42" spans="1:15" ht="16.5" customHeight="1" x14ac:dyDescent="0.25">
      <c r="A42" s="176" t="s">
        <v>71</v>
      </c>
      <c r="B42" s="116" t="s">
        <v>72</v>
      </c>
      <c r="C42" s="107">
        <v>4088.11</v>
      </c>
      <c r="D42" s="180"/>
      <c r="F42" s="192" t="s">
        <v>73</v>
      </c>
      <c r="G42" s="120">
        <v>86949.74</v>
      </c>
      <c r="H42" s="204"/>
      <c r="I42" s="204"/>
    </row>
    <row r="43" spans="1:15" ht="16.5" customHeight="1" x14ac:dyDescent="0.25">
      <c r="A43" s="116" t="s">
        <v>74</v>
      </c>
      <c r="B43" s="116" t="s">
        <v>75</v>
      </c>
      <c r="C43" s="107">
        <v>6373.97</v>
      </c>
      <c r="D43" s="180"/>
      <c r="F43" s="192" t="s">
        <v>76</v>
      </c>
      <c r="G43" s="120">
        <v>83581.83</v>
      </c>
      <c r="H43" s="204"/>
      <c r="I43" s="204"/>
    </row>
    <row r="44" spans="1:15" ht="16.5" customHeight="1" x14ac:dyDescent="0.25">
      <c r="A44" s="116" t="s">
        <v>77</v>
      </c>
      <c r="B44" s="116" t="s">
        <v>78</v>
      </c>
      <c r="C44" s="107">
        <v>14700.23</v>
      </c>
      <c r="D44" s="180"/>
      <c r="F44" s="192" t="s">
        <v>79</v>
      </c>
      <c r="G44" s="120">
        <v>2118.19</v>
      </c>
      <c r="H44" s="204"/>
      <c r="I44" s="204"/>
    </row>
    <row r="45" spans="1:15" ht="16.5" customHeight="1" x14ac:dyDescent="0.25">
      <c r="A45" s="116" t="s">
        <v>80</v>
      </c>
      <c r="B45" s="116" t="s">
        <v>81</v>
      </c>
      <c r="C45" s="107">
        <v>3596.67</v>
      </c>
      <c r="D45" s="180"/>
      <c r="F45" s="192" t="s">
        <v>82</v>
      </c>
      <c r="G45" s="120">
        <v>1249.73</v>
      </c>
      <c r="H45" s="204"/>
      <c r="I45" s="204"/>
    </row>
    <row r="46" spans="1:15" ht="16.5" customHeight="1" x14ac:dyDescent="0.25">
      <c r="A46" s="199" t="s">
        <v>83</v>
      </c>
      <c r="B46" s="116" t="s">
        <v>81</v>
      </c>
      <c r="C46" s="107">
        <v>0</v>
      </c>
      <c r="D46" s="180"/>
      <c r="F46" s="192" t="s">
        <v>84</v>
      </c>
      <c r="G46" s="127">
        <f>G42-G43-G44-G45</f>
        <v>-9.9999999965802999E-3</v>
      </c>
      <c r="H46" s="204"/>
      <c r="I46" s="204"/>
    </row>
    <row r="47" spans="1:15" ht="16.5" customHeight="1" x14ac:dyDescent="0.25">
      <c r="A47" s="116" t="s">
        <v>85</v>
      </c>
      <c r="B47" s="116" t="s">
        <v>86</v>
      </c>
      <c r="C47" s="107">
        <v>1665.61</v>
      </c>
      <c r="D47" s="180"/>
      <c r="F47" s="204"/>
      <c r="G47" s="204"/>
      <c r="H47" s="126"/>
      <c r="I47" s="204"/>
    </row>
    <row r="48" spans="1:15" ht="16.5" customHeight="1" x14ac:dyDescent="0.25">
      <c r="A48" s="209" t="s">
        <v>367</v>
      </c>
      <c r="B48" s="209" t="s">
        <v>87</v>
      </c>
      <c r="C48" s="210">
        <v>2671.6</v>
      </c>
      <c r="D48" s="180" t="s">
        <v>376</v>
      </c>
      <c r="F48" s="123" t="s">
        <v>88</v>
      </c>
      <c r="G48" s="123"/>
      <c r="H48" s="126"/>
      <c r="I48" s="204"/>
    </row>
    <row r="49" spans="1:9" ht="16.5" customHeight="1" x14ac:dyDescent="0.25">
      <c r="A49" s="116" t="s">
        <v>89</v>
      </c>
      <c r="B49" s="116" t="s">
        <v>90</v>
      </c>
      <c r="C49" s="107">
        <v>206244.09</v>
      </c>
      <c r="D49" s="180"/>
      <c r="F49" s="124" t="s">
        <v>91</v>
      </c>
      <c r="G49" s="125">
        <f>C69</f>
        <v>12802.82</v>
      </c>
      <c r="H49" s="126"/>
      <c r="I49" s="204"/>
    </row>
    <row r="50" spans="1:9" x14ac:dyDescent="0.25">
      <c r="A50" s="116" t="s">
        <v>92</v>
      </c>
      <c r="B50" s="116" t="s">
        <v>93</v>
      </c>
      <c r="C50" s="107">
        <v>3533.73</v>
      </c>
      <c r="D50" s="180"/>
      <c r="F50" s="124" t="s">
        <v>94</v>
      </c>
      <c r="G50" s="125">
        <f>SUM(C73:C81)</f>
        <v>12802.82</v>
      </c>
      <c r="H50" s="204"/>
      <c r="I50" s="204"/>
    </row>
    <row r="51" spans="1:9" ht="16.5" customHeight="1" x14ac:dyDescent="0.25">
      <c r="A51" s="116" t="s">
        <v>95</v>
      </c>
      <c r="B51" s="116" t="s">
        <v>96</v>
      </c>
      <c r="C51" s="107">
        <v>163.53</v>
      </c>
      <c r="D51" s="180"/>
      <c r="F51" s="124" t="s">
        <v>97</v>
      </c>
      <c r="G51" s="127">
        <f>C35</f>
        <v>12825.32</v>
      </c>
      <c r="H51" s="204"/>
      <c r="I51" s="204"/>
    </row>
    <row r="52" spans="1:9" ht="16.5" customHeight="1" x14ac:dyDescent="0.25">
      <c r="A52" s="116" t="s">
        <v>98</v>
      </c>
      <c r="B52" s="116" t="s">
        <v>99</v>
      </c>
      <c r="C52" s="107">
        <v>211819.05</v>
      </c>
      <c r="D52" s="180"/>
      <c r="F52" s="124" t="s">
        <v>100</v>
      </c>
      <c r="G52" s="127">
        <f>C36</f>
        <v>12797.82</v>
      </c>
      <c r="H52" s="204"/>
      <c r="I52" s="204"/>
    </row>
    <row r="53" spans="1:9" ht="16.5" customHeight="1" x14ac:dyDescent="0.25">
      <c r="A53" s="116" t="s">
        <v>101</v>
      </c>
      <c r="B53" s="116" t="s">
        <v>102</v>
      </c>
      <c r="C53" s="107">
        <v>0</v>
      </c>
      <c r="D53" s="180"/>
      <c r="F53" s="124" t="s">
        <v>103</v>
      </c>
      <c r="G53" s="127">
        <f>C59</f>
        <v>12802.82</v>
      </c>
      <c r="H53" s="204"/>
      <c r="I53" s="204"/>
    </row>
    <row r="54" spans="1:9" ht="16.5" customHeight="1" x14ac:dyDescent="0.25">
      <c r="A54" s="116" t="s">
        <v>104</v>
      </c>
      <c r="B54" s="116" t="s">
        <v>105</v>
      </c>
      <c r="C54" s="107">
        <v>3963.2</v>
      </c>
      <c r="D54" s="180"/>
      <c r="F54" s="128" t="s">
        <v>106</v>
      </c>
      <c r="G54" s="129"/>
      <c r="H54" s="204"/>
      <c r="I54" s="204"/>
    </row>
    <row r="55" spans="1:9" ht="16.5" customHeight="1" x14ac:dyDescent="0.25">
      <c r="A55" s="116" t="s">
        <v>107</v>
      </c>
      <c r="B55" s="116" t="s">
        <v>108</v>
      </c>
      <c r="C55" s="107">
        <v>42697.1</v>
      </c>
      <c r="D55" s="180"/>
      <c r="F55" s="204"/>
      <c r="G55" s="204"/>
      <c r="H55" s="204"/>
      <c r="I55" s="204"/>
    </row>
    <row r="56" spans="1:9" ht="16.5" customHeight="1" x14ac:dyDescent="0.25">
      <c r="A56" s="116" t="s">
        <v>109</v>
      </c>
      <c r="B56" s="116" t="s">
        <v>110</v>
      </c>
      <c r="C56" s="107">
        <v>0</v>
      </c>
      <c r="D56" s="180"/>
      <c r="F56" s="130" t="s">
        <v>111</v>
      </c>
      <c r="G56" s="130"/>
      <c r="H56" s="204"/>
      <c r="I56" s="204"/>
    </row>
    <row r="57" spans="1:9" ht="16.5" customHeight="1" x14ac:dyDescent="0.25">
      <c r="A57" s="116" t="s">
        <v>112</v>
      </c>
      <c r="B57" s="116" t="s">
        <v>113</v>
      </c>
      <c r="C57" s="107">
        <v>169121.95</v>
      </c>
      <c r="D57" s="180"/>
      <c r="F57" s="131" t="s">
        <v>114</v>
      </c>
      <c r="G57" s="132">
        <f>F29</f>
        <v>8074</v>
      </c>
      <c r="H57" s="204"/>
      <c r="I57" s="204"/>
    </row>
    <row r="58" spans="1:9" ht="16.5" customHeight="1" x14ac:dyDescent="0.25">
      <c r="A58" s="116" t="s">
        <v>115</v>
      </c>
      <c r="B58" s="116" t="s">
        <v>116</v>
      </c>
      <c r="C58" s="107">
        <v>0</v>
      </c>
      <c r="D58" s="180"/>
      <c r="F58" s="131" t="s">
        <v>117</v>
      </c>
      <c r="G58" s="133">
        <f>C96</f>
        <v>8074</v>
      </c>
      <c r="H58" s="204"/>
      <c r="I58" s="204"/>
    </row>
    <row r="59" spans="1:9" x14ac:dyDescent="0.25">
      <c r="A59" s="116" t="s">
        <v>118</v>
      </c>
      <c r="B59" s="116" t="s">
        <v>119</v>
      </c>
      <c r="C59" s="107">
        <v>12802.82</v>
      </c>
      <c r="D59" s="180"/>
      <c r="E59" s="48"/>
      <c r="F59" s="204"/>
      <c r="G59" s="204"/>
      <c r="H59" s="204"/>
      <c r="I59" s="204"/>
    </row>
    <row r="60" spans="1:9" x14ac:dyDescent="0.25">
      <c r="A60" s="116" t="s">
        <v>120</v>
      </c>
      <c r="B60" s="116" t="s">
        <v>121</v>
      </c>
      <c r="C60" s="107">
        <v>9909.98</v>
      </c>
      <c r="D60" s="180"/>
      <c r="E60" s="48"/>
      <c r="F60" s="235" t="s">
        <v>122</v>
      </c>
      <c r="G60" s="220"/>
      <c r="H60" s="204"/>
      <c r="I60" s="204"/>
    </row>
    <row r="61" spans="1:9" x14ac:dyDescent="0.25">
      <c r="A61" s="209" t="s">
        <v>123</v>
      </c>
      <c r="B61" s="209" t="s">
        <v>124</v>
      </c>
      <c r="C61" s="210">
        <v>155442.76</v>
      </c>
      <c r="D61" s="180" t="s">
        <v>375</v>
      </c>
      <c r="F61" s="134" t="s">
        <v>125</v>
      </c>
      <c r="G61" s="135">
        <v>173679.68</v>
      </c>
      <c r="H61" s="204"/>
      <c r="I61" s="204"/>
    </row>
    <row r="62" spans="1:9" x14ac:dyDescent="0.25">
      <c r="A62" s="209" t="s">
        <v>126</v>
      </c>
      <c r="B62" s="209" t="s">
        <v>124</v>
      </c>
      <c r="C62" s="210">
        <v>910.91</v>
      </c>
      <c r="D62" s="180" t="s">
        <v>374</v>
      </c>
      <c r="F62" s="134" t="s">
        <v>127</v>
      </c>
      <c r="G62" s="140">
        <f>C70</f>
        <v>173679.68</v>
      </c>
      <c r="H62" s="204"/>
      <c r="I62" s="204"/>
    </row>
    <row r="63" spans="1:9" x14ac:dyDescent="0.25">
      <c r="A63" s="116" t="s">
        <v>128</v>
      </c>
      <c r="B63" s="116" t="s">
        <v>129</v>
      </c>
      <c r="C63" s="107">
        <v>68619.460000000006</v>
      </c>
      <c r="D63" s="180"/>
      <c r="F63" s="136" t="s">
        <v>130</v>
      </c>
      <c r="G63" s="140">
        <f>C98</f>
        <v>173679.68</v>
      </c>
      <c r="H63" s="204"/>
      <c r="I63" s="204"/>
    </row>
    <row r="64" spans="1:9" x14ac:dyDescent="0.25">
      <c r="A64" s="108"/>
      <c r="B64" s="108"/>
      <c r="C64" s="109"/>
      <c r="F64" s="137"/>
      <c r="G64" s="138"/>
      <c r="H64" s="204"/>
      <c r="I64" s="204"/>
    </row>
    <row r="65" spans="1:9" x14ac:dyDescent="0.25">
      <c r="A65" s="223" t="s">
        <v>131</v>
      </c>
      <c r="B65" s="219"/>
      <c r="C65" s="220"/>
      <c r="D65" s="179" t="s">
        <v>51</v>
      </c>
      <c r="F65" s="238" t="s">
        <v>132</v>
      </c>
      <c r="G65" s="220"/>
      <c r="H65" s="204"/>
      <c r="I65" s="204"/>
    </row>
    <row r="66" spans="1:9" x14ac:dyDescent="0.25">
      <c r="A66" s="110" t="s">
        <v>133</v>
      </c>
      <c r="B66" s="111"/>
      <c r="C66" s="96">
        <v>211819.05</v>
      </c>
      <c r="D66" s="180"/>
      <c r="F66" s="139" t="s">
        <v>134</v>
      </c>
      <c r="G66" s="140">
        <f>C66</f>
        <v>211819.05</v>
      </c>
      <c r="H66" s="204"/>
      <c r="I66" s="204"/>
    </row>
    <row r="67" spans="1:9" x14ac:dyDescent="0.25">
      <c r="A67" s="110" t="s">
        <v>135</v>
      </c>
      <c r="B67" s="111"/>
      <c r="C67" s="96">
        <v>211819.05</v>
      </c>
      <c r="D67" s="180"/>
      <c r="F67" s="141" t="s">
        <v>136</v>
      </c>
      <c r="G67" s="140">
        <f>C67+C68</f>
        <v>211819.05</v>
      </c>
      <c r="H67" s="204"/>
      <c r="I67" s="204"/>
    </row>
    <row r="68" spans="1:9" x14ac:dyDescent="0.25">
      <c r="A68" s="110" t="s">
        <v>137</v>
      </c>
      <c r="B68" s="112" t="s">
        <v>138</v>
      </c>
      <c r="C68" s="96">
        <v>0</v>
      </c>
      <c r="D68" s="180"/>
      <c r="F68" s="141" t="s">
        <v>139</v>
      </c>
      <c r="G68" s="140">
        <f>C39</f>
        <v>211819.05</v>
      </c>
      <c r="H68" s="204"/>
      <c r="I68" s="204"/>
    </row>
    <row r="69" spans="1:9" x14ac:dyDescent="0.25">
      <c r="A69" s="110" t="s">
        <v>140</v>
      </c>
      <c r="B69" s="111"/>
      <c r="C69" s="96">
        <v>12802.82</v>
      </c>
      <c r="D69" s="180"/>
      <c r="F69" s="141" t="s">
        <v>141</v>
      </c>
      <c r="G69" s="140">
        <f>C52+C53</f>
        <v>211819.05</v>
      </c>
      <c r="H69" s="204"/>
      <c r="I69" s="204"/>
    </row>
    <row r="70" spans="1:9" x14ac:dyDescent="0.25">
      <c r="A70" s="110" t="s">
        <v>142</v>
      </c>
      <c r="B70" s="111"/>
      <c r="C70" s="96">
        <v>173679.68</v>
      </c>
      <c r="D70" s="180"/>
      <c r="F70" s="139" t="s">
        <v>143</v>
      </c>
      <c r="G70" s="140">
        <f>C84</f>
        <v>211819.05</v>
      </c>
      <c r="H70" s="204"/>
      <c r="I70" s="204"/>
    </row>
    <row r="71" spans="1:9" x14ac:dyDescent="0.25">
      <c r="A71" s="113"/>
      <c r="B71" s="113"/>
      <c r="C71" s="114"/>
      <c r="F71" s="204"/>
      <c r="G71" s="204"/>
    </row>
    <row r="72" spans="1:9" x14ac:dyDescent="0.25">
      <c r="A72" s="223" t="s">
        <v>144</v>
      </c>
      <c r="B72" s="219"/>
      <c r="C72" s="220"/>
      <c r="D72" s="179" t="s">
        <v>51</v>
      </c>
      <c r="F72" s="224" t="s">
        <v>145</v>
      </c>
      <c r="G72" s="220"/>
    </row>
    <row r="73" spans="1:9" x14ac:dyDescent="0.25">
      <c r="A73" s="116" t="s">
        <v>146</v>
      </c>
      <c r="B73" s="116" t="s">
        <v>147</v>
      </c>
      <c r="C73" s="115">
        <v>11263.96</v>
      </c>
      <c r="D73" s="180"/>
      <c r="F73" s="142" t="s">
        <v>148</v>
      </c>
      <c r="G73" s="143">
        <v>0</v>
      </c>
    </row>
    <row r="74" spans="1:9" x14ac:dyDescent="0.25">
      <c r="A74" s="116" t="s">
        <v>149</v>
      </c>
      <c r="B74" s="116" t="s">
        <v>150</v>
      </c>
      <c r="C74" s="115">
        <v>230.92</v>
      </c>
      <c r="D74" s="180"/>
      <c r="F74" s="142" t="s">
        <v>151</v>
      </c>
      <c r="G74" s="133">
        <f>C95</f>
        <v>0</v>
      </c>
    </row>
    <row r="75" spans="1:9" x14ac:dyDescent="0.25">
      <c r="A75" s="116" t="s">
        <v>152</v>
      </c>
      <c r="B75" s="116" t="s">
        <v>153</v>
      </c>
      <c r="C75" s="115">
        <v>7.27</v>
      </c>
      <c r="D75" s="180"/>
    </row>
    <row r="76" spans="1:9" x14ac:dyDescent="0.25">
      <c r="A76" s="116" t="s">
        <v>154</v>
      </c>
      <c r="B76" s="116" t="s">
        <v>155</v>
      </c>
      <c r="C76" s="115">
        <v>1288.67</v>
      </c>
      <c r="D76" s="180" t="s">
        <v>156</v>
      </c>
    </row>
    <row r="77" spans="1:9" x14ac:dyDescent="0.25">
      <c r="A77" s="116" t="s">
        <v>157</v>
      </c>
      <c r="B77" s="116" t="s">
        <v>158</v>
      </c>
      <c r="C77" s="115">
        <v>12</v>
      </c>
      <c r="D77" s="33"/>
      <c r="F77" s="181" t="s">
        <v>159</v>
      </c>
    </row>
    <row r="78" spans="1:9" x14ac:dyDescent="0.25">
      <c r="A78" s="116" t="s">
        <v>160</v>
      </c>
      <c r="B78" s="116" t="s">
        <v>161</v>
      </c>
      <c r="C78" s="115">
        <v>0</v>
      </c>
      <c r="D78" s="33"/>
      <c r="F78" s="1" t="s">
        <v>162</v>
      </c>
      <c r="G78" s="215"/>
      <c r="H78" s="216"/>
      <c r="I78" s="216"/>
    </row>
    <row r="79" spans="1:9" x14ac:dyDescent="0.25">
      <c r="A79" s="116" t="s">
        <v>163</v>
      </c>
      <c r="B79" s="116" t="s">
        <v>164</v>
      </c>
      <c r="C79" s="115">
        <v>0</v>
      </c>
      <c r="D79" s="180"/>
      <c r="F79" s="217"/>
      <c r="G79" s="215"/>
      <c r="H79" s="216"/>
      <c r="I79" s="216"/>
    </row>
    <row r="80" spans="1:9" x14ac:dyDescent="0.25">
      <c r="A80" s="116" t="s">
        <v>165</v>
      </c>
      <c r="B80" s="116" t="s">
        <v>166</v>
      </c>
      <c r="C80" s="115">
        <v>0</v>
      </c>
      <c r="D80" s="180"/>
      <c r="F80" s="217"/>
      <c r="G80" s="215"/>
      <c r="H80" s="216"/>
      <c r="I80" s="216"/>
    </row>
    <row r="81" spans="1:9" x14ac:dyDescent="0.25">
      <c r="A81" s="116" t="s">
        <v>167</v>
      </c>
      <c r="B81" s="116" t="s">
        <v>168</v>
      </c>
      <c r="C81" s="115">
        <v>0</v>
      </c>
      <c r="D81" s="180"/>
      <c r="F81" s="217"/>
      <c r="G81" s="215"/>
      <c r="H81" s="216"/>
      <c r="I81" s="216"/>
    </row>
    <row r="82" spans="1:9" x14ac:dyDescent="0.25">
      <c r="A82" s="116" t="s">
        <v>169</v>
      </c>
      <c r="B82" s="116" t="s">
        <v>170</v>
      </c>
      <c r="C82" s="115">
        <v>20012.66</v>
      </c>
      <c r="D82" s="180"/>
      <c r="F82" s="217"/>
      <c r="G82" s="215"/>
      <c r="H82" s="216"/>
      <c r="I82" s="216"/>
    </row>
    <row r="83" spans="1:9" x14ac:dyDescent="0.25">
      <c r="A83" s="116" t="s">
        <v>171</v>
      </c>
      <c r="B83" s="116" t="s">
        <v>172</v>
      </c>
      <c r="C83" s="115">
        <v>21597.14</v>
      </c>
      <c r="D83" s="180"/>
      <c r="F83" s="217"/>
      <c r="G83" s="215"/>
      <c r="H83" s="216"/>
      <c r="I83" s="216"/>
    </row>
    <row r="84" spans="1:9" x14ac:dyDescent="0.25">
      <c r="A84" s="117" t="s">
        <v>173</v>
      </c>
      <c r="B84" s="117" t="s">
        <v>174</v>
      </c>
      <c r="C84" s="115">
        <v>211819.05</v>
      </c>
      <c r="D84" s="180"/>
      <c r="F84" s="217"/>
      <c r="G84" s="215"/>
      <c r="H84" s="216"/>
      <c r="I84" s="216"/>
    </row>
    <row r="85" spans="1:9" x14ac:dyDescent="0.25">
      <c r="A85" s="116" t="s">
        <v>175</v>
      </c>
      <c r="B85" s="116" t="s">
        <v>176</v>
      </c>
      <c r="C85" s="115">
        <v>655</v>
      </c>
      <c r="D85" s="180"/>
      <c r="F85" s="217"/>
      <c r="G85" s="215"/>
      <c r="H85" s="216"/>
      <c r="I85" s="216"/>
    </row>
    <row r="86" spans="1:9" x14ac:dyDescent="0.25">
      <c r="A86" s="116" t="s">
        <v>177</v>
      </c>
      <c r="B86" s="116" t="s">
        <v>178</v>
      </c>
      <c r="C86" s="115">
        <v>356.3</v>
      </c>
      <c r="D86" s="180"/>
      <c r="F86" s="217"/>
      <c r="G86" s="215"/>
      <c r="H86" s="216"/>
      <c r="I86" s="216"/>
    </row>
    <row r="87" spans="1:9" x14ac:dyDescent="0.25">
      <c r="A87" s="176" t="s">
        <v>179</v>
      </c>
      <c r="B87" s="116" t="s">
        <v>180</v>
      </c>
      <c r="C87" s="115">
        <v>0</v>
      </c>
      <c r="D87" s="180"/>
      <c r="F87" s="217"/>
      <c r="G87" s="215"/>
      <c r="H87" s="216"/>
      <c r="I87" s="216"/>
    </row>
    <row r="88" spans="1:9" x14ac:dyDescent="0.25">
      <c r="A88" s="176" t="s">
        <v>181</v>
      </c>
      <c r="B88" s="116" t="s">
        <v>180</v>
      </c>
      <c r="C88" s="115">
        <v>0</v>
      </c>
      <c r="D88" s="180"/>
      <c r="F88" s="217"/>
      <c r="G88" s="215"/>
      <c r="H88" s="216"/>
      <c r="I88" s="216"/>
    </row>
    <row r="89" spans="1:9" x14ac:dyDescent="0.25">
      <c r="A89" s="117" t="s">
        <v>182</v>
      </c>
      <c r="B89" s="117" t="s">
        <v>183</v>
      </c>
      <c r="C89" s="115">
        <v>169872.27</v>
      </c>
      <c r="D89" s="180"/>
      <c r="F89" s="217"/>
      <c r="G89" s="215"/>
      <c r="H89" s="216"/>
      <c r="I89" s="216"/>
    </row>
    <row r="90" spans="1:9" x14ac:dyDescent="0.25">
      <c r="A90" s="116" t="s">
        <v>184</v>
      </c>
      <c r="B90" s="116" t="s">
        <v>90</v>
      </c>
      <c r="C90" s="115">
        <v>5981.06</v>
      </c>
      <c r="D90" s="180"/>
      <c r="F90" s="217"/>
      <c r="G90" s="215"/>
      <c r="H90" s="216"/>
      <c r="I90" s="216"/>
    </row>
    <row r="91" spans="1:9" x14ac:dyDescent="0.25">
      <c r="A91" s="116" t="s">
        <v>185</v>
      </c>
      <c r="B91" s="116" t="s">
        <v>186</v>
      </c>
      <c r="C91" s="115">
        <v>0</v>
      </c>
      <c r="D91" s="180"/>
      <c r="F91" s="217"/>
      <c r="G91" s="215"/>
      <c r="H91" s="216"/>
      <c r="I91" s="216"/>
    </row>
    <row r="92" spans="1:9" x14ac:dyDescent="0.25">
      <c r="A92" s="116" t="s">
        <v>187</v>
      </c>
      <c r="B92" s="116" t="s">
        <v>188</v>
      </c>
      <c r="C92" s="115">
        <v>342.79</v>
      </c>
      <c r="D92" s="180"/>
      <c r="F92" s="217"/>
      <c r="G92" s="215"/>
      <c r="H92" s="216"/>
      <c r="I92" s="216"/>
    </row>
    <row r="93" spans="1:9" x14ac:dyDescent="0.25">
      <c r="A93" s="199" t="s">
        <v>189</v>
      </c>
      <c r="B93" s="116" t="s">
        <v>190</v>
      </c>
      <c r="C93" s="115">
        <v>0</v>
      </c>
      <c r="D93" s="180"/>
      <c r="F93" s="217"/>
      <c r="G93" s="215"/>
      <c r="H93" s="216"/>
      <c r="I93" s="216"/>
    </row>
    <row r="94" spans="1:9" x14ac:dyDescent="0.25">
      <c r="A94" s="209" t="s">
        <v>191</v>
      </c>
      <c r="B94" s="209" t="s">
        <v>192</v>
      </c>
      <c r="C94" s="213">
        <v>910.91</v>
      </c>
      <c r="D94" s="180" t="s">
        <v>379</v>
      </c>
      <c r="F94" s="217"/>
      <c r="G94" s="215"/>
      <c r="H94" s="216"/>
      <c r="I94" s="216"/>
    </row>
    <row r="95" spans="1:9" x14ac:dyDescent="0.25">
      <c r="A95" s="116" t="s">
        <v>193</v>
      </c>
      <c r="B95" s="116" t="s">
        <v>194</v>
      </c>
      <c r="C95" s="115">
        <v>0</v>
      </c>
      <c r="D95" s="180"/>
      <c r="F95" s="217"/>
      <c r="G95" s="215"/>
      <c r="H95" s="216"/>
      <c r="I95" s="216"/>
    </row>
    <row r="96" spans="1:9" x14ac:dyDescent="0.25">
      <c r="A96" s="116" t="s">
        <v>195</v>
      </c>
      <c r="B96" s="116" t="s">
        <v>196</v>
      </c>
      <c r="C96" s="115">
        <v>8074</v>
      </c>
      <c r="D96" s="180"/>
      <c r="F96" s="217"/>
      <c r="G96" s="215"/>
      <c r="H96" s="216"/>
      <c r="I96" s="216"/>
    </row>
    <row r="97" spans="1:9" x14ac:dyDescent="0.25">
      <c r="A97" s="116" t="s">
        <v>197</v>
      </c>
      <c r="B97" s="116" t="s">
        <v>198</v>
      </c>
      <c r="C97" s="115">
        <v>790.39</v>
      </c>
      <c r="D97" s="180"/>
      <c r="F97" s="217"/>
      <c r="G97" s="215"/>
      <c r="H97" s="216"/>
      <c r="I97" s="216"/>
    </row>
    <row r="98" spans="1:9" x14ac:dyDescent="0.25">
      <c r="A98" s="200" t="s">
        <v>199</v>
      </c>
      <c r="B98" s="118" t="s">
        <v>200</v>
      </c>
      <c r="C98" s="115">
        <v>173679.68</v>
      </c>
      <c r="D98" s="180"/>
      <c r="F98" s="217"/>
      <c r="G98" s="215"/>
      <c r="H98" s="216"/>
      <c r="I98" s="216"/>
    </row>
    <row r="99" spans="1:9" x14ac:dyDescent="0.25">
      <c r="A99" s="202"/>
      <c r="B99" s="202"/>
      <c r="C99" s="183"/>
      <c r="F99" s="217"/>
      <c r="G99" s="215"/>
      <c r="H99" s="216"/>
      <c r="I99" s="216"/>
    </row>
    <row r="100" spans="1:9" x14ac:dyDescent="0.25">
      <c r="A100" s="202"/>
      <c r="B100" s="202"/>
      <c r="C100" s="183"/>
      <c r="F100" s="217"/>
      <c r="G100" s="215"/>
      <c r="H100" s="216"/>
      <c r="I100" s="216"/>
    </row>
    <row r="101" spans="1:9" x14ac:dyDescent="0.25">
      <c r="A101" s="202"/>
      <c r="B101" s="202"/>
      <c r="C101" s="183"/>
      <c r="F101" s="217"/>
      <c r="G101" s="215"/>
      <c r="H101" s="216"/>
      <c r="I101" s="216"/>
    </row>
    <row r="102" spans="1:9" x14ac:dyDescent="0.25">
      <c r="A102" s="202"/>
      <c r="B102" s="202"/>
      <c r="C102" s="183"/>
      <c r="F102" s="217"/>
      <c r="G102" s="215"/>
      <c r="H102" s="216"/>
      <c r="I102" s="216"/>
    </row>
    <row r="103" spans="1:9" x14ac:dyDescent="0.25">
      <c r="A103" s="202"/>
      <c r="B103" s="202"/>
      <c r="C103" s="183"/>
      <c r="F103" s="217"/>
      <c r="G103" s="215"/>
      <c r="H103" s="216"/>
      <c r="I103" s="216"/>
    </row>
    <row r="104" spans="1:9" x14ac:dyDescent="0.25">
      <c r="A104" s="202"/>
      <c r="B104" s="202"/>
      <c r="C104" s="183"/>
      <c r="F104" s="217"/>
      <c r="G104" s="215"/>
      <c r="H104" s="216"/>
      <c r="I104" s="216"/>
    </row>
    <row r="105" spans="1:9" x14ac:dyDescent="0.25">
      <c r="A105" s="202"/>
      <c r="B105" s="202"/>
      <c r="C105" s="183"/>
      <c r="F105" s="217"/>
      <c r="G105" s="215"/>
      <c r="H105" s="216"/>
      <c r="I105" s="216"/>
    </row>
    <row r="106" spans="1:9" x14ac:dyDescent="0.25">
      <c r="A106" s="202"/>
      <c r="B106" s="202"/>
      <c r="C106" s="183"/>
      <c r="F106" s="217"/>
      <c r="G106" s="215"/>
      <c r="H106" s="216"/>
      <c r="I106" s="216"/>
    </row>
    <row r="107" spans="1:9" x14ac:dyDescent="0.25">
      <c r="A107" s="202"/>
      <c r="B107" s="202"/>
      <c r="C107" s="183"/>
      <c r="F107" s="217"/>
      <c r="G107" s="215"/>
      <c r="H107" s="216"/>
      <c r="I107" s="216"/>
    </row>
    <row r="108" spans="1:9" x14ac:dyDescent="0.25">
      <c r="A108" s="202"/>
      <c r="B108" s="202"/>
      <c r="C108" s="183"/>
      <c r="F108" s="217"/>
      <c r="G108" s="215"/>
      <c r="H108" s="216"/>
      <c r="I108" s="216"/>
    </row>
    <row r="109" spans="1:9" x14ac:dyDescent="0.25">
      <c r="A109" s="202"/>
      <c r="B109" s="202"/>
      <c r="C109" s="183"/>
      <c r="F109" s="217"/>
      <c r="G109" s="215"/>
      <c r="H109" s="216"/>
      <c r="I109" s="216"/>
    </row>
    <row r="110" spans="1:9" x14ac:dyDescent="0.25">
      <c r="A110" s="202"/>
      <c r="B110" s="202"/>
      <c r="C110" s="183"/>
      <c r="F110" s="217"/>
      <c r="G110" s="215"/>
      <c r="H110" s="216"/>
      <c r="I110" s="216"/>
    </row>
    <row r="111" spans="1:9" x14ac:dyDescent="0.25">
      <c r="A111" s="202"/>
      <c r="B111" s="202"/>
      <c r="C111" s="183"/>
      <c r="F111" s="217"/>
      <c r="G111" s="215"/>
      <c r="H111" s="216"/>
      <c r="I111" s="216"/>
    </row>
    <row r="112" spans="1:9" x14ac:dyDescent="0.25">
      <c r="F112" s="217"/>
      <c r="G112" s="215"/>
      <c r="H112" s="216"/>
      <c r="I112" s="216"/>
    </row>
    <row r="113" spans="6:9" x14ac:dyDescent="0.25">
      <c r="F113" s="217"/>
      <c r="G113" s="215"/>
      <c r="H113" s="216"/>
      <c r="I113" s="216"/>
    </row>
    <row r="114" spans="6:9" x14ac:dyDescent="0.25">
      <c r="F114" s="217"/>
      <c r="G114" s="215"/>
      <c r="H114" s="216"/>
      <c r="I114" s="216"/>
    </row>
    <row r="115" spans="6:9" x14ac:dyDescent="0.25">
      <c r="F115" s="217"/>
      <c r="G115" s="215"/>
      <c r="H115" s="216"/>
      <c r="I115" s="216"/>
    </row>
    <row r="116" spans="6:9" x14ac:dyDescent="0.25">
      <c r="F116" s="217"/>
      <c r="G116" s="215"/>
      <c r="H116" s="216"/>
      <c r="I116" s="216"/>
    </row>
    <row r="117" spans="6:9" x14ac:dyDescent="0.25">
      <c r="F117" s="217"/>
      <c r="G117" s="215"/>
      <c r="H117" s="216"/>
      <c r="I117" s="216"/>
    </row>
    <row r="118" spans="6:9" x14ac:dyDescent="0.25">
      <c r="F118" s="217"/>
      <c r="G118" s="215"/>
      <c r="H118" s="216"/>
      <c r="I118" s="216"/>
    </row>
    <row r="119" spans="6:9" x14ac:dyDescent="0.25">
      <c r="F119" s="217"/>
      <c r="G119" s="215"/>
      <c r="H119" s="216"/>
      <c r="I119" s="216"/>
    </row>
    <row r="120" spans="6:9" x14ac:dyDescent="0.25">
      <c r="F120" s="217"/>
      <c r="G120" s="215"/>
      <c r="H120" s="216"/>
      <c r="I120" s="216"/>
    </row>
    <row r="121" spans="6:9" x14ac:dyDescent="0.25">
      <c r="F121" s="217"/>
      <c r="G121" s="215"/>
      <c r="H121" s="216"/>
      <c r="I121" s="216"/>
    </row>
    <row r="122" spans="6:9" x14ac:dyDescent="0.25">
      <c r="F122" s="217"/>
      <c r="G122" s="215"/>
      <c r="H122" s="216"/>
      <c r="I122" s="216"/>
    </row>
    <row r="123" spans="6:9" x14ac:dyDescent="0.25">
      <c r="F123" s="217"/>
      <c r="G123" s="215"/>
      <c r="H123" s="216"/>
      <c r="I123" s="216"/>
    </row>
    <row r="124" spans="6:9" x14ac:dyDescent="0.25">
      <c r="F124" s="217"/>
      <c r="G124" s="215"/>
      <c r="H124" s="216"/>
      <c r="I124" s="216"/>
    </row>
    <row r="125" spans="6:9" x14ac:dyDescent="0.25">
      <c r="F125" s="217"/>
      <c r="G125" s="215"/>
      <c r="H125" s="216"/>
      <c r="I125" s="216"/>
    </row>
    <row r="126" spans="6:9" x14ac:dyDescent="0.25">
      <c r="F126" s="217"/>
      <c r="G126" s="215"/>
      <c r="H126" s="216"/>
      <c r="I126" s="216"/>
    </row>
    <row r="127" spans="6:9" x14ac:dyDescent="0.25">
      <c r="F127" s="217"/>
      <c r="G127" s="215"/>
      <c r="H127" s="216"/>
      <c r="I127" s="216"/>
    </row>
    <row r="128" spans="6:9" x14ac:dyDescent="0.25">
      <c r="F128" s="217"/>
      <c r="G128" s="215"/>
      <c r="H128" s="216"/>
      <c r="I128" s="216"/>
    </row>
    <row r="129" spans="6:10" x14ac:dyDescent="0.25">
      <c r="F129" s="217"/>
      <c r="G129" s="215"/>
      <c r="H129" s="216"/>
      <c r="I129" s="216"/>
    </row>
    <row r="130" spans="6:10" x14ac:dyDescent="0.25">
      <c r="F130" s="217"/>
      <c r="G130" s="215"/>
      <c r="H130" s="216"/>
      <c r="I130" s="216"/>
    </row>
    <row r="131" spans="6:10" x14ac:dyDescent="0.25">
      <c r="F131" s="217"/>
      <c r="G131" s="215"/>
      <c r="H131" s="216"/>
      <c r="I131" s="216"/>
    </row>
    <row r="132" spans="6:10" x14ac:dyDescent="0.25">
      <c r="F132" s="217"/>
      <c r="G132" s="215"/>
      <c r="H132" s="216"/>
      <c r="I132" s="216"/>
    </row>
    <row r="133" spans="6:10" x14ac:dyDescent="0.25">
      <c r="F133" s="217"/>
      <c r="G133" s="215"/>
      <c r="H133" s="216"/>
      <c r="I133" s="216"/>
    </row>
    <row r="134" spans="6:10" x14ac:dyDescent="0.25">
      <c r="F134" s="217"/>
      <c r="G134" s="215"/>
      <c r="H134" s="216"/>
      <c r="I134" s="216"/>
    </row>
    <row r="135" spans="6:10" x14ac:dyDescent="0.25">
      <c r="F135" s="217"/>
      <c r="G135" s="215"/>
      <c r="H135" s="216"/>
      <c r="I135" s="216"/>
    </row>
    <row r="136" spans="6:10" x14ac:dyDescent="0.25">
      <c r="F136" s="217"/>
      <c r="G136" s="215"/>
      <c r="H136" s="216"/>
      <c r="I136" s="216"/>
    </row>
    <row r="137" spans="6:10" x14ac:dyDescent="0.25">
      <c r="F137" s="217"/>
      <c r="G137" s="215"/>
      <c r="H137" s="216"/>
      <c r="I137" s="216"/>
    </row>
    <row r="138" spans="6:10" x14ac:dyDescent="0.25">
      <c r="F138" s="217"/>
      <c r="G138" s="215"/>
      <c r="H138" s="216"/>
      <c r="I138" s="216"/>
    </row>
    <row r="139" spans="6:10" x14ac:dyDescent="0.25">
      <c r="F139" s="217"/>
      <c r="G139" s="215"/>
      <c r="H139" s="216"/>
      <c r="I139" s="216"/>
    </row>
    <row r="140" spans="6:10" x14ac:dyDescent="0.25">
      <c r="F140" s="217"/>
      <c r="G140" s="215"/>
      <c r="H140" s="216"/>
      <c r="I140" s="216"/>
    </row>
    <row r="141" spans="6:10" x14ac:dyDescent="0.25">
      <c r="F141" s="217"/>
      <c r="G141" s="215"/>
      <c r="H141" s="216"/>
      <c r="I141" s="216"/>
    </row>
    <row r="142" spans="6:10" x14ac:dyDescent="0.25">
      <c r="F142" s="217"/>
      <c r="G142" s="215"/>
      <c r="H142" s="216"/>
      <c r="I142" s="216"/>
    </row>
    <row r="143" spans="6:10" x14ac:dyDescent="0.25">
      <c r="F143" s="217"/>
      <c r="G143" s="215"/>
      <c r="H143" s="216"/>
      <c r="I143" s="216"/>
    </row>
    <row r="144" spans="6:10" x14ac:dyDescent="0.25">
      <c r="F144" s="217"/>
      <c r="G144" s="215"/>
      <c r="H144" s="216"/>
      <c r="I144" s="216"/>
      <c r="J144" t="s">
        <v>201</v>
      </c>
    </row>
    <row r="145" spans="6:10" x14ac:dyDescent="0.25">
      <c r="F145" s="217"/>
      <c r="G145" s="215"/>
      <c r="H145" s="216"/>
      <c r="I145" s="216"/>
    </row>
    <row r="146" spans="6:10" x14ac:dyDescent="0.25">
      <c r="F146" s="217"/>
      <c r="G146" s="215"/>
      <c r="H146" s="216"/>
      <c r="I146" s="216"/>
    </row>
    <row r="147" spans="6:10" x14ac:dyDescent="0.25">
      <c r="F147" s="217"/>
      <c r="G147" s="215"/>
      <c r="H147" s="216"/>
      <c r="I147" s="216"/>
      <c r="J147" t="s">
        <v>202</v>
      </c>
    </row>
    <row r="148" spans="6:10" x14ac:dyDescent="0.25">
      <c r="F148" s="217"/>
      <c r="G148" s="215"/>
      <c r="H148" s="216"/>
      <c r="I148" s="216"/>
    </row>
    <row r="149" spans="6:10" x14ac:dyDescent="0.25">
      <c r="F149" s="217"/>
      <c r="G149" s="215"/>
      <c r="H149" s="216"/>
      <c r="I149" s="216"/>
      <c r="J149" t="s">
        <v>203</v>
      </c>
    </row>
    <row r="150" spans="6:10" x14ac:dyDescent="0.25">
      <c r="F150" s="217"/>
      <c r="G150" s="215"/>
      <c r="H150" s="216"/>
      <c r="I150" s="216"/>
    </row>
    <row r="151" spans="6:10" x14ac:dyDescent="0.25">
      <c r="F151" s="217"/>
      <c r="G151" s="215"/>
      <c r="H151" s="216"/>
      <c r="I151" s="216"/>
    </row>
    <row r="152" spans="6:10" x14ac:dyDescent="0.25">
      <c r="F152" s="217"/>
      <c r="G152" s="215"/>
      <c r="H152" s="216"/>
      <c r="I152" s="216"/>
    </row>
    <row r="153" spans="6:10" x14ac:dyDescent="0.25">
      <c r="F153" s="217"/>
      <c r="G153" s="215"/>
      <c r="H153" s="216"/>
      <c r="I153" s="216"/>
    </row>
    <row r="154" spans="6:10" x14ac:dyDescent="0.25">
      <c r="F154" s="217"/>
      <c r="G154" s="215"/>
      <c r="H154" s="216"/>
      <c r="I154" s="216"/>
    </row>
    <row r="155" spans="6:10" x14ac:dyDescent="0.25">
      <c r="F155" s="217"/>
      <c r="G155" s="215"/>
      <c r="H155" s="216"/>
      <c r="I155" s="216"/>
    </row>
    <row r="156" spans="6:10" x14ac:dyDescent="0.25">
      <c r="F156" s="217"/>
      <c r="G156" s="215"/>
      <c r="H156" s="216"/>
      <c r="I156" s="216"/>
    </row>
    <row r="157" spans="6:10" x14ac:dyDescent="0.25">
      <c r="F157" s="217"/>
      <c r="G157" s="215"/>
      <c r="H157" s="216"/>
      <c r="I157" s="216"/>
    </row>
    <row r="158" spans="6:10" x14ac:dyDescent="0.25">
      <c r="F158" s="217"/>
      <c r="G158" s="215"/>
      <c r="H158" s="216"/>
      <c r="I158" s="216"/>
    </row>
    <row r="159" spans="6:10" x14ac:dyDescent="0.25">
      <c r="F159" s="217"/>
      <c r="G159" s="215"/>
      <c r="H159" s="216"/>
      <c r="I159" s="216"/>
    </row>
    <row r="160" spans="6:10" x14ac:dyDescent="0.25">
      <c r="F160" s="217"/>
      <c r="G160" s="215"/>
      <c r="H160" s="216"/>
      <c r="I160" s="216"/>
    </row>
    <row r="161" spans="6:9" x14ac:dyDescent="0.25">
      <c r="F161" s="217"/>
      <c r="G161" s="215"/>
      <c r="H161" s="216"/>
      <c r="I161" s="216"/>
    </row>
    <row r="162" spans="6:9" x14ac:dyDescent="0.25">
      <c r="F162" s="217"/>
      <c r="G162" s="215"/>
      <c r="H162" s="216"/>
      <c r="I162" s="216"/>
    </row>
    <row r="163" spans="6:9" x14ac:dyDescent="0.25">
      <c r="F163" s="217"/>
      <c r="G163" s="215"/>
      <c r="H163" s="216"/>
      <c r="I163" s="216"/>
    </row>
    <row r="164" spans="6:9" x14ac:dyDescent="0.25">
      <c r="F164" s="217"/>
      <c r="G164" s="215"/>
      <c r="H164" s="216"/>
      <c r="I164" s="216"/>
    </row>
    <row r="165" spans="6:9" x14ac:dyDescent="0.25">
      <c r="F165" s="217"/>
      <c r="G165" s="215"/>
      <c r="H165" s="216"/>
      <c r="I165" s="216"/>
    </row>
    <row r="166" spans="6:9" x14ac:dyDescent="0.25">
      <c r="F166" s="217"/>
      <c r="G166" s="215"/>
      <c r="H166" s="216"/>
      <c r="I166" s="216"/>
    </row>
    <row r="167" spans="6:9" x14ac:dyDescent="0.25">
      <c r="F167" s="217"/>
      <c r="G167" s="215"/>
      <c r="H167" s="216"/>
      <c r="I167" s="216"/>
    </row>
    <row r="168" spans="6:9" x14ac:dyDescent="0.25">
      <c r="F168" s="217"/>
      <c r="G168" s="215"/>
      <c r="H168" s="216"/>
      <c r="I168" s="216"/>
    </row>
    <row r="169" spans="6:9" x14ac:dyDescent="0.25">
      <c r="F169" s="217"/>
      <c r="G169" s="215"/>
      <c r="H169" s="216"/>
      <c r="I169" s="216"/>
    </row>
    <row r="170" spans="6:9" x14ac:dyDescent="0.25">
      <c r="F170" s="217"/>
      <c r="G170" s="215"/>
      <c r="H170" s="216"/>
      <c r="I170" s="216"/>
    </row>
    <row r="171" spans="6:9" x14ac:dyDescent="0.25">
      <c r="F171" s="217"/>
      <c r="G171" s="215"/>
      <c r="H171" s="216"/>
      <c r="I171" s="216"/>
    </row>
    <row r="172" spans="6:9" x14ac:dyDescent="0.25">
      <c r="F172" s="217"/>
      <c r="G172" s="215"/>
      <c r="H172" s="216"/>
      <c r="I172" s="216"/>
    </row>
    <row r="173" spans="6:9" x14ac:dyDescent="0.25">
      <c r="F173" s="217"/>
      <c r="G173" s="215"/>
      <c r="H173" s="216"/>
      <c r="I173" s="216"/>
    </row>
    <row r="174" spans="6:9" x14ac:dyDescent="0.25">
      <c r="F174" s="217"/>
      <c r="G174" s="215"/>
      <c r="H174" s="216"/>
      <c r="I174" s="216"/>
    </row>
    <row r="175" spans="6:9" x14ac:dyDescent="0.25">
      <c r="F175" s="217"/>
      <c r="G175" s="215"/>
      <c r="H175" s="216"/>
      <c r="I175" s="216"/>
    </row>
    <row r="176" spans="6:9" x14ac:dyDescent="0.25">
      <c r="F176" s="217"/>
      <c r="G176" s="215"/>
      <c r="H176" s="216"/>
      <c r="I176" s="216"/>
    </row>
    <row r="177" spans="6:9" x14ac:dyDescent="0.25">
      <c r="F177" s="217"/>
      <c r="G177" s="215"/>
      <c r="H177" s="216"/>
      <c r="I177" s="216"/>
    </row>
    <row r="178" spans="6:9" x14ac:dyDescent="0.25">
      <c r="F178" s="217"/>
      <c r="G178" s="215"/>
      <c r="H178" s="216"/>
      <c r="I178" s="216"/>
    </row>
    <row r="179" spans="6:9" x14ac:dyDescent="0.25">
      <c r="F179" s="217"/>
      <c r="G179" s="215"/>
      <c r="H179" s="216"/>
      <c r="I179" s="216"/>
    </row>
    <row r="180" spans="6:9" x14ac:dyDescent="0.25">
      <c r="F180" s="217"/>
      <c r="G180" s="215"/>
      <c r="H180" s="216"/>
      <c r="I180" s="216"/>
    </row>
    <row r="181" spans="6:9" x14ac:dyDescent="0.25">
      <c r="F181" s="217"/>
      <c r="G181" s="215"/>
      <c r="H181" s="216"/>
      <c r="I181" s="216"/>
    </row>
    <row r="182" spans="6:9" x14ac:dyDescent="0.25">
      <c r="F182" s="217"/>
      <c r="G182" s="215"/>
      <c r="H182" s="216"/>
      <c r="I182" s="216"/>
    </row>
    <row r="183" spans="6:9" x14ac:dyDescent="0.25">
      <c r="F183" s="217"/>
      <c r="G183" s="215"/>
      <c r="H183" s="216"/>
      <c r="I183" s="216"/>
    </row>
    <row r="184" spans="6:9" x14ac:dyDescent="0.25">
      <c r="F184" s="217"/>
      <c r="G184" s="215"/>
      <c r="H184" s="216"/>
      <c r="I184" s="216"/>
    </row>
    <row r="185" spans="6:9" x14ac:dyDescent="0.25">
      <c r="F185" s="217"/>
      <c r="G185" s="215"/>
      <c r="H185" s="216"/>
      <c r="I185" s="216"/>
    </row>
    <row r="186" spans="6:9" x14ac:dyDescent="0.25">
      <c r="F186" s="217"/>
      <c r="G186" s="215"/>
      <c r="H186" s="216"/>
      <c r="I186" s="216"/>
    </row>
    <row r="187" spans="6:9" x14ac:dyDescent="0.25">
      <c r="F187" s="217"/>
      <c r="G187" s="215"/>
      <c r="H187" s="216"/>
      <c r="I187" s="216"/>
    </row>
    <row r="188" spans="6:9" x14ac:dyDescent="0.25">
      <c r="F188" s="217"/>
      <c r="G188" s="215"/>
      <c r="H188" s="216"/>
      <c r="I188" s="216"/>
    </row>
    <row r="189" spans="6:9" x14ac:dyDescent="0.25">
      <c r="F189" s="217"/>
      <c r="G189" s="215"/>
      <c r="H189" s="216"/>
      <c r="I189" s="216"/>
    </row>
    <row r="190" spans="6:9" x14ac:dyDescent="0.25">
      <c r="F190" s="217"/>
      <c r="G190" s="215"/>
      <c r="H190" s="216"/>
      <c r="I190" s="216"/>
    </row>
    <row r="191" spans="6:9" x14ac:dyDescent="0.25">
      <c r="F191" s="217"/>
      <c r="G191" s="215"/>
      <c r="H191" s="216"/>
      <c r="I191" s="216"/>
    </row>
    <row r="192" spans="6:9" x14ac:dyDescent="0.25">
      <c r="F192" s="217"/>
      <c r="G192" s="215"/>
      <c r="H192" s="216"/>
      <c r="I192" s="216"/>
    </row>
    <row r="193" spans="6:9" x14ac:dyDescent="0.25">
      <c r="F193" s="217"/>
      <c r="G193" s="215"/>
      <c r="H193" s="216"/>
      <c r="I193" s="216"/>
    </row>
    <row r="194" spans="6:9" x14ac:dyDescent="0.25">
      <c r="F194" s="217"/>
      <c r="G194" s="215"/>
      <c r="H194" s="216"/>
      <c r="I194" s="216"/>
    </row>
    <row r="195" spans="6:9" x14ac:dyDescent="0.25">
      <c r="F195" s="217"/>
      <c r="G195" s="215"/>
      <c r="H195" s="216"/>
      <c r="I195" s="216"/>
    </row>
    <row r="196" spans="6:9" x14ac:dyDescent="0.25">
      <c r="F196" s="217"/>
      <c r="G196" s="215"/>
      <c r="H196" s="216"/>
      <c r="I196" s="216"/>
    </row>
    <row r="197" spans="6:9" x14ac:dyDescent="0.25">
      <c r="F197" s="217"/>
      <c r="G197" s="215"/>
      <c r="H197" s="216"/>
      <c r="I197" s="216"/>
    </row>
    <row r="198" spans="6:9" x14ac:dyDescent="0.25">
      <c r="F198" s="217"/>
      <c r="G198" s="215"/>
      <c r="H198" s="216"/>
      <c r="I198" s="216"/>
    </row>
    <row r="199" spans="6:9" x14ac:dyDescent="0.25">
      <c r="F199" s="217"/>
      <c r="G199" s="215"/>
      <c r="H199" s="216"/>
      <c r="I199" s="216"/>
    </row>
    <row r="200" spans="6:9" x14ac:dyDescent="0.25">
      <c r="F200" s="217"/>
      <c r="G200" s="215"/>
      <c r="H200" s="216"/>
      <c r="I200" s="216"/>
    </row>
    <row r="201" spans="6:9" x14ac:dyDescent="0.25">
      <c r="F201" s="217"/>
      <c r="G201" s="215"/>
      <c r="H201" s="216"/>
      <c r="I201" s="216"/>
    </row>
    <row r="202" spans="6:9" x14ac:dyDescent="0.25">
      <c r="F202" s="217"/>
      <c r="G202" s="215"/>
      <c r="H202" s="216"/>
      <c r="I202" s="216"/>
    </row>
    <row r="203" spans="6:9" x14ac:dyDescent="0.25">
      <c r="F203" s="217"/>
      <c r="G203" s="215"/>
      <c r="H203" s="216"/>
      <c r="I203" s="216"/>
    </row>
    <row r="204" spans="6:9" x14ac:dyDescent="0.25">
      <c r="F204" s="217"/>
      <c r="G204" s="215"/>
      <c r="H204" s="216"/>
      <c r="I204" s="216"/>
    </row>
    <row r="205" spans="6:9" x14ac:dyDescent="0.25">
      <c r="F205" s="217"/>
      <c r="G205" s="215"/>
      <c r="H205" s="216"/>
      <c r="I205" s="216"/>
    </row>
    <row r="206" spans="6:9" x14ac:dyDescent="0.25">
      <c r="F206" s="217"/>
      <c r="G206" s="215"/>
      <c r="H206" s="216"/>
      <c r="I206" s="216"/>
    </row>
    <row r="207" spans="6:9" x14ac:dyDescent="0.25">
      <c r="F207" s="217"/>
      <c r="G207" s="215"/>
      <c r="H207" s="216"/>
      <c r="I207" s="216"/>
    </row>
    <row r="208" spans="6:9" x14ac:dyDescent="0.25">
      <c r="F208" s="217"/>
      <c r="G208" s="215"/>
      <c r="H208" s="216"/>
      <c r="I208" s="216"/>
    </row>
    <row r="209" spans="6:9" x14ac:dyDescent="0.25">
      <c r="F209" s="217"/>
      <c r="G209" s="215"/>
      <c r="H209" s="216"/>
      <c r="I209" s="216"/>
    </row>
    <row r="210" spans="6:9" x14ac:dyDescent="0.25">
      <c r="F210" s="217"/>
      <c r="G210" s="215"/>
      <c r="H210" s="216"/>
      <c r="I210" s="216"/>
    </row>
    <row r="211" spans="6:9" x14ac:dyDescent="0.25">
      <c r="F211" s="217"/>
      <c r="G211" s="215"/>
      <c r="H211" s="216"/>
      <c r="I211" s="216"/>
    </row>
    <row r="212" spans="6:9" x14ac:dyDescent="0.25">
      <c r="F212" s="217"/>
      <c r="G212" s="215"/>
      <c r="H212" s="216"/>
      <c r="I212" s="216"/>
    </row>
    <row r="213" spans="6:9" x14ac:dyDescent="0.25">
      <c r="F213" s="217"/>
      <c r="G213" s="215"/>
      <c r="H213" s="216"/>
      <c r="I213" s="216"/>
    </row>
    <row r="214" spans="6:9" x14ac:dyDescent="0.25">
      <c r="F214" s="217"/>
      <c r="G214" s="215"/>
      <c r="H214" s="216"/>
      <c r="I214" s="216"/>
    </row>
    <row r="215" spans="6:9" x14ac:dyDescent="0.25">
      <c r="F215" s="217"/>
      <c r="G215" s="215"/>
      <c r="H215" s="216"/>
      <c r="I215" s="216"/>
    </row>
    <row r="216" spans="6:9" x14ac:dyDescent="0.25">
      <c r="F216" s="217"/>
      <c r="G216" s="215"/>
      <c r="H216" s="216"/>
      <c r="I216" s="216"/>
    </row>
    <row r="217" spans="6:9" x14ac:dyDescent="0.25">
      <c r="F217" s="217"/>
      <c r="G217" s="215"/>
      <c r="H217" s="216"/>
      <c r="I217" s="216"/>
    </row>
    <row r="218" spans="6:9" x14ac:dyDescent="0.25">
      <c r="F218" s="217"/>
      <c r="G218" s="215"/>
      <c r="H218" s="216"/>
      <c r="I218" s="216"/>
    </row>
    <row r="219" spans="6:9" x14ac:dyDescent="0.25">
      <c r="F219" s="217"/>
      <c r="G219" s="215"/>
      <c r="H219" s="216"/>
      <c r="I219" s="216"/>
    </row>
    <row r="220" spans="6:9" x14ac:dyDescent="0.25">
      <c r="F220" s="217"/>
      <c r="G220" s="215"/>
      <c r="H220" s="216"/>
      <c r="I220" s="216"/>
    </row>
    <row r="221" spans="6:9" x14ac:dyDescent="0.25">
      <c r="F221" s="217"/>
      <c r="G221" s="215"/>
      <c r="H221" s="216"/>
      <c r="I221" s="216"/>
    </row>
    <row r="222" spans="6:9" x14ac:dyDescent="0.25">
      <c r="F222" s="217"/>
      <c r="G222" s="215"/>
      <c r="H222" s="216"/>
      <c r="I222" s="216"/>
    </row>
    <row r="223" spans="6:9" x14ac:dyDescent="0.25">
      <c r="F223" s="217"/>
      <c r="G223" s="215"/>
      <c r="H223" s="216"/>
      <c r="I223" s="216"/>
    </row>
    <row r="224" spans="6:9" x14ac:dyDescent="0.25">
      <c r="F224" s="217"/>
      <c r="G224" s="215"/>
      <c r="H224" s="216"/>
      <c r="I224" s="216"/>
    </row>
    <row r="225" spans="6:9" x14ac:dyDescent="0.25">
      <c r="F225" s="217"/>
      <c r="G225" s="215"/>
      <c r="H225" s="216"/>
      <c r="I225" s="216"/>
    </row>
    <row r="226" spans="6:9" x14ac:dyDescent="0.25">
      <c r="F226" s="217"/>
      <c r="G226" s="215"/>
      <c r="H226" s="216"/>
      <c r="I226" s="216"/>
    </row>
    <row r="227" spans="6:9" x14ac:dyDescent="0.25">
      <c r="F227" s="217"/>
      <c r="G227" s="215"/>
      <c r="H227" s="216"/>
      <c r="I227" s="216"/>
    </row>
    <row r="228" spans="6:9" x14ac:dyDescent="0.25">
      <c r="F228" s="217"/>
      <c r="G228" s="215"/>
      <c r="H228" s="216"/>
      <c r="I228" s="216"/>
    </row>
    <row r="229" spans="6:9" x14ac:dyDescent="0.25">
      <c r="F229" s="217"/>
      <c r="G229" s="215"/>
      <c r="H229" s="216"/>
      <c r="I229" s="216"/>
    </row>
    <row r="230" spans="6:9" x14ac:dyDescent="0.25">
      <c r="F230" s="217"/>
      <c r="G230" s="215"/>
      <c r="H230" s="216"/>
      <c r="I230" s="216"/>
    </row>
    <row r="231" spans="6:9" x14ac:dyDescent="0.25">
      <c r="F231" s="217"/>
      <c r="G231" s="215"/>
      <c r="H231" s="216"/>
      <c r="I231" s="216"/>
    </row>
    <row r="232" spans="6:9" x14ac:dyDescent="0.25">
      <c r="F232" s="217"/>
      <c r="G232" s="215"/>
      <c r="H232" s="216"/>
      <c r="I232" s="216"/>
    </row>
    <row r="233" spans="6:9" x14ac:dyDescent="0.25">
      <c r="F233" s="217"/>
      <c r="G233" s="215"/>
      <c r="H233" s="216"/>
      <c r="I233" s="216"/>
    </row>
    <row r="234" spans="6:9" x14ac:dyDescent="0.25">
      <c r="F234" s="217"/>
      <c r="G234" s="215"/>
      <c r="H234" s="216"/>
      <c r="I234" s="216"/>
    </row>
    <row r="235" spans="6:9" x14ac:dyDescent="0.25">
      <c r="F235" s="217"/>
      <c r="G235" s="215"/>
      <c r="H235" s="216"/>
      <c r="I235" s="216"/>
    </row>
    <row r="236" spans="6:9" x14ac:dyDescent="0.25">
      <c r="F236" s="217"/>
      <c r="G236" s="215"/>
      <c r="H236" s="216"/>
      <c r="I236" s="216"/>
    </row>
    <row r="237" spans="6:9" x14ac:dyDescent="0.25">
      <c r="F237" s="217"/>
      <c r="G237" s="215"/>
      <c r="H237" s="216"/>
      <c r="I237" s="216"/>
    </row>
    <row r="238" spans="6:9" x14ac:dyDescent="0.25">
      <c r="F238" s="217"/>
      <c r="G238" s="215"/>
      <c r="H238" s="216"/>
      <c r="I238" s="216"/>
    </row>
    <row r="239" spans="6:9" x14ac:dyDescent="0.25">
      <c r="F239" s="217"/>
      <c r="G239" s="215"/>
      <c r="H239" s="216"/>
      <c r="I239" s="216"/>
    </row>
    <row r="240" spans="6:9" x14ac:dyDescent="0.25">
      <c r="F240" s="217"/>
      <c r="G240" s="215"/>
      <c r="H240" s="216"/>
      <c r="I240" s="216"/>
    </row>
    <row r="241" spans="6:9" x14ac:dyDescent="0.25">
      <c r="F241" s="217"/>
      <c r="G241" s="215"/>
      <c r="H241" s="216"/>
      <c r="I241" s="216"/>
    </row>
    <row r="242" spans="6:9" x14ac:dyDescent="0.25">
      <c r="F242" s="217"/>
      <c r="G242" s="215"/>
      <c r="H242" s="216"/>
      <c r="I242" s="216"/>
    </row>
    <row r="243" spans="6:9" x14ac:dyDescent="0.25">
      <c r="F243" s="217"/>
      <c r="G243" s="215"/>
      <c r="H243" s="216"/>
      <c r="I243" s="216"/>
    </row>
    <row r="244" spans="6:9" x14ac:dyDescent="0.25">
      <c r="F244" s="217"/>
      <c r="G244" s="215"/>
      <c r="H244" s="216"/>
      <c r="I244" s="216"/>
    </row>
    <row r="245" spans="6:9" x14ac:dyDescent="0.25">
      <c r="F245" s="217"/>
      <c r="G245" s="215"/>
      <c r="H245" s="216"/>
      <c r="I245" s="216"/>
    </row>
    <row r="246" spans="6:9" x14ac:dyDescent="0.25">
      <c r="F246" s="217"/>
      <c r="G246" s="215"/>
      <c r="H246" s="216"/>
      <c r="I246" s="216"/>
    </row>
    <row r="247" spans="6:9" x14ac:dyDescent="0.25">
      <c r="F247" s="217"/>
      <c r="G247" s="215"/>
      <c r="H247" s="216"/>
      <c r="I247" s="216"/>
    </row>
    <row r="248" spans="6:9" x14ac:dyDescent="0.25">
      <c r="F248" s="217"/>
      <c r="G248" s="215"/>
      <c r="H248" s="216"/>
      <c r="I248" s="216"/>
    </row>
    <row r="249" spans="6:9" x14ac:dyDescent="0.25">
      <c r="F249" s="217"/>
      <c r="G249" s="215"/>
      <c r="H249" s="216"/>
      <c r="I249" s="216"/>
    </row>
    <row r="250" spans="6:9" x14ac:dyDescent="0.25">
      <c r="F250" s="217"/>
      <c r="G250" s="215"/>
      <c r="H250" s="216"/>
      <c r="I250" s="216"/>
    </row>
    <row r="251" spans="6:9" x14ac:dyDescent="0.25">
      <c r="F251" s="217"/>
      <c r="G251" s="215"/>
      <c r="H251" s="216"/>
      <c r="I251" s="216"/>
    </row>
    <row r="252" spans="6:9" x14ac:dyDescent="0.25">
      <c r="F252" s="217"/>
      <c r="G252" s="215"/>
      <c r="H252" s="216"/>
      <c r="I252" s="216"/>
    </row>
    <row r="253" spans="6:9" x14ac:dyDescent="0.25">
      <c r="F253" s="217"/>
      <c r="G253" s="215"/>
      <c r="H253" s="216"/>
      <c r="I253" s="216"/>
    </row>
    <row r="254" spans="6:9" x14ac:dyDescent="0.25">
      <c r="F254" s="217"/>
      <c r="G254" s="215"/>
      <c r="H254" s="216"/>
      <c r="I254" s="216"/>
    </row>
    <row r="255" spans="6:9" x14ac:dyDescent="0.25">
      <c r="F255" s="217"/>
      <c r="G255" s="215"/>
      <c r="H255" s="216"/>
      <c r="I255" s="216"/>
    </row>
    <row r="256" spans="6:9" x14ac:dyDescent="0.25">
      <c r="F256" s="217"/>
      <c r="G256" s="215"/>
      <c r="H256" s="216"/>
      <c r="I256" s="216"/>
    </row>
    <row r="257" spans="6:9" x14ac:dyDescent="0.25">
      <c r="F257" s="217"/>
      <c r="G257" s="215"/>
      <c r="H257" s="216"/>
      <c r="I257" s="216"/>
    </row>
    <row r="258" spans="6:9" x14ac:dyDescent="0.25">
      <c r="F258" s="217"/>
      <c r="G258" s="215"/>
      <c r="H258" s="216"/>
      <c r="I258" s="216"/>
    </row>
    <row r="259" spans="6:9" x14ac:dyDescent="0.25">
      <c r="F259" s="217"/>
      <c r="G259" s="215"/>
      <c r="H259" s="216"/>
      <c r="I259" s="216"/>
    </row>
    <row r="260" spans="6:9" x14ac:dyDescent="0.25">
      <c r="F260" s="217"/>
      <c r="G260" s="215"/>
      <c r="H260" s="216"/>
      <c r="I260" s="216"/>
    </row>
    <row r="261" spans="6:9" x14ac:dyDescent="0.25">
      <c r="F261" s="217"/>
      <c r="G261" s="215"/>
      <c r="H261" s="216"/>
      <c r="I261" s="216"/>
    </row>
    <row r="262" spans="6:9" x14ac:dyDescent="0.25">
      <c r="F262" s="217"/>
      <c r="G262" s="215"/>
      <c r="H262" s="216"/>
      <c r="I262" s="216"/>
    </row>
    <row r="263" spans="6:9" x14ac:dyDescent="0.25">
      <c r="F263" s="217"/>
      <c r="G263" s="215"/>
      <c r="H263" s="216"/>
      <c r="I263" s="216"/>
    </row>
    <row r="264" spans="6:9" x14ac:dyDescent="0.25">
      <c r="F264" s="217"/>
      <c r="G264" s="215"/>
      <c r="H264" s="216"/>
      <c r="I264" s="216"/>
    </row>
    <row r="265" spans="6:9" x14ac:dyDescent="0.25">
      <c r="F265" s="217"/>
      <c r="G265" s="215"/>
      <c r="H265" s="216"/>
      <c r="I265" s="216"/>
    </row>
    <row r="266" spans="6:9" x14ac:dyDescent="0.25">
      <c r="F266" s="217"/>
      <c r="G266" s="215"/>
      <c r="H266" s="216"/>
      <c r="I266" s="216"/>
    </row>
    <row r="267" spans="6:9" x14ac:dyDescent="0.25">
      <c r="F267" s="217"/>
      <c r="G267" s="215"/>
      <c r="H267" s="216"/>
      <c r="I267" s="216"/>
    </row>
    <row r="268" spans="6:9" x14ac:dyDescent="0.25">
      <c r="F268" s="217"/>
      <c r="G268" s="215"/>
      <c r="H268" s="216"/>
      <c r="I268" s="216"/>
    </row>
    <row r="269" spans="6:9" x14ac:dyDescent="0.25">
      <c r="F269" s="217"/>
      <c r="G269" s="215"/>
      <c r="H269" s="216"/>
      <c r="I269" s="216"/>
    </row>
    <row r="270" spans="6:9" x14ac:dyDescent="0.25">
      <c r="F270" s="217"/>
      <c r="G270" s="215"/>
      <c r="H270" s="216"/>
      <c r="I270" s="216"/>
    </row>
    <row r="271" spans="6:9" x14ac:dyDescent="0.25">
      <c r="F271" s="217"/>
      <c r="G271" s="215"/>
      <c r="H271" s="216"/>
      <c r="I271" s="216"/>
    </row>
    <row r="272" spans="6:9" x14ac:dyDescent="0.25">
      <c r="F272" s="217"/>
      <c r="G272" s="215"/>
      <c r="H272" s="216"/>
      <c r="I272" s="216"/>
    </row>
    <row r="273" spans="6:9" x14ac:dyDescent="0.25">
      <c r="F273" s="217"/>
      <c r="G273" s="215"/>
      <c r="H273" s="216"/>
      <c r="I273" s="216"/>
    </row>
    <row r="274" spans="6:9" x14ac:dyDescent="0.25">
      <c r="F274" s="217"/>
      <c r="G274" s="215"/>
      <c r="H274" s="216"/>
      <c r="I274" s="216"/>
    </row>
    <row r="275" spans="6:9" x14ac:dyDescent="0.25">
      <c r="F275" s="217"/>
      <c r="G275" s="215"/>
      <c r="H275" s="216"/>
      <c r="I275" s="216"/>
    </row>
    <row r="276" spans="6:9" x14ac:dyDescent="0.25">
      <c r="F276" s="217"/>
      <c r="G276" s="215"/>
      <c r="H276" s="216"/>
      <c r="I276" s="216"/>
    </row>
    <row r="277" spans="6:9" x14ac:dyDescent="0.25">
      <c r="F277" s="217"/>
      <c r="G277" s="215"/>
      <c r="H277" s="216"/>
      <c r="I277" s="216"/>
    </row>
    <row r="278" spans="6:9" x14ac:dyDescent="0.25">
      <c r="F278" s="217"/>
      <c r="G278" s="215"/>
      <c r="H278" s="216"/>
      <c r="I278" s="216"/>
    </row>
    <row r="279" spans="6:9" x14ac:dyDescent="0.25">
      <c r="F279" s="217"/>
      <c r="G279" s="215"/>
      <c r="H279" s="216"/>
      <c r="I279" s="216"/>
    </row>
    <row r="280" spans="6:9" x14ac:dyDescent="0.25">
      <c r="F280" s="217"/>
      <c r="G280" s="215"/>
      <c r="H280" s="216"/>
      <c r="I280" s="216"/>
    </row>
    <row r="281" spans="6:9" x14ac:dyDescent="0.25">
      <c r="F281" s="217"/>
      <c r="G281" s="215"/>
      <c r="H281" s="216"/>
      <c r="I281" s="216"/>
    </row>
    <row r="282" spans="6:9" x14ac:dyDescent="0.25">
      <c r="F282" s="217"/>
      <c r="G282" s="215"/>
      <c r="H282" s="216"/>
      <c r="I282" s="216"/>
    </row>
    <row r="283" spans="6:9" x14ac:dyDescent="0.25">
      <c r="F283" s="217"/>
      <c r="G283" s="215"/>
      <c r="H283" s="216"/>
      <c r="I283" s="216"/>
    </row>
    <row r="284" spans="6:9" x14ac:dyDescent="0.25">
      <c r="F284" s="217"/>
      <c r="G284" s="215"/>
      <c r="H284" s="216"/>
      <c r="I284" s="216"/>
    </row>
    <row r="285" spans="6:9" x14ac:dyDescent="0.25">
      <c r="F285" s="217"/>
      <c r="G285" s="215"/>
      <c r="H285" s="216"/>
      <c r="I285" s="216"/>
    </row>
    <row r="286" spans="6:9" x14ac:dyDescent="0.25">
      <c r="F286" s="217"/>
      <c r="G286" s="215"/>
      <c r="H286" s="216"/>
      <c r="I286" s="216"/>
    </row>
    <row r="287" spans="6:9" x14ac:dyDescent="0.25">
      <c r="F287" s="217"/>
      <c r="G287" s="215"/>
      <c r="H287" s="216"/>
      <c r="I287" s="216"/>
    </row>
    <row r="288" spans="6:9" x14ac:dyDescent="0.25">
      <c r="F288" s="217"/>
      <c r="G288" s="215"/>
      <c r="H288" s="216"/>
      <c r="I288" s="216"/>
    </row>
    <row r="289" spans="6:9" x14ac:dyDescent="0.25">
      <c r="F289" s="217"/>
      <c r="G289" s="215"/>
      <c r="H289" s="216"/>
      <c r="I289" s="216"/>
    </row>
    <row r="290" spans="6:9" x14ac:dyDescent="0.25">
      <c r="F290" s="217"/>
      <c r="G290" s="215"/>
      <c r="H290" s="216"/>
      <c r="I290" s="216"/>
    </row>
    <row r="291" spans="6:9" x14ac:dyDescent="0.25">
      <c r="F291" s="217"/>
      <c r="G291" s="215"/>
      <c r="H291" s="216"/>
      <c r="I291" s="216"/>
    </row>
    <row r="292" spans="6:9" x14ac:dyDescent="0.25">
      <c r="F292" s="217"/>
      <c r="G292" s="215"/>
      <c r="H292" s="216"/>
      <c r="I292" s="216"/>
    </row>
    <row r="293" spans="6:9" x14ac:dyDescent="0.25">
      <c r="F293" s="217"/>
      <c r="G293" s="215"/>
      <c r="H293" s="216"/>
      <c r="I293" s="216"/>
    </row>
    <row r="294" spans="6:9" x14ac:dyDescent="0.25">
      <c r="F294" s="217"/>
      <c r="G294" s="215"/>
      <c r="H294" s="216"/>
      <c r="I294" s="216"/>
    </row>
    <row r="295" spans="6:9" x14ac:dyDescent="0.25">
      <c r="F295" s="217"/>
      <c r="G295" s="215"/>
      <c r="H295" s="216"/>
      <c r="I295" s="216"/>
    </row>
    <row r="296" spans="6:9" x14ac:dyDescent="0.25">
      <c r="F296" s="217"/>
      <c r="G296" s="215"/>
      <c r="H296" s="216"/>
      <c r="I296" s="216"/>
    </row>
    <row r="297" spans="6:9" x14ac:dyDescent="0.25">
      <c r="F297" s="217"/>
      <c r="G297" s="215"/>
      <c r="H297" s="216"/>
      <c r="I297" s="216"/>
    </row>
    <row r="298" spans="6:9" x14ac:dyDescent="0.25">
      <c r="F298" s="217"/>
      <c r="G298" s="215"/>
      <c r="H298" s="216"/>
      <c r="I298" s="216"/>
    </row>
    <row r="299" spans="6:9" x14ac:dyDescent="0.25">
      <c r="F299" s="217"/>
      <c r="G299" s="215"/>
      <c r="H299" s="216"/>
      <c r="I299" s="216"/>
    </row>
    <row r="300" spans="6:9" x14ac:dyDescent="0.25">
      <c r="F300" s="217"/>
      <c r="G300" s="215"/>
      <c r="H300" s="216"/>
      <c r="I300" s="216"/>
    </row>
    <row r="301" spans="6:9" x14ac:dyDescent="0.25">
      <c r="F301" s="217"/>
      <c r="G301" s="215"/>
      <c r="H301" s="216"/>
      <c r="I301" s="216"/>
    </row>
    <row r="302" spans="6:9" x14ac:dyDescent="0.25">
      <c r="F302" s="217"/>
      <c r="G302" s="215"/>
      <c r="H302" s="216"/>
      <c r="I302" s="216"/>
    </row>
    <row r="303" spans="6:9" x14ac:dyDescent="0.25">
      <c r="F303" s="217"/>
      <c r="G303" s="215"/>
      <c r="H303" s="216"/>
      <c r="I303" s="216"/>
    </row>
    <row r="304" spans="6:9" x14ac:dyDescent="0.25">
      <c r="F304" s="217"/>
      <c r="G304" s="215"/>
      <c r="H304" s="216"/>
      <c r="I304" s="216"/>
    </row>
    <row r="305" spans="6:9" x14ac:dyDescent="0.25">
      <c r="F305" s="217"/>
      <c r="G305" s="215"/>
      <c r="H305" s="216"/>
      <c r="I305" s="216"/>
    </row>
    <row r="306" spans="6:9" x14ac:dyDescent="0.25">
      <c r="F306" s="217"/>
      <c r="G306" s="215"/>
      <c r="H306" s="216"/>
      <c r="I306" s="216"/>
    </row>
    <row r="307" spans="6:9" x14ac:dyDescent="0.25">
      <c r="F307" s="217"/>
      <c r="G307" s="215"/>
      <c r="H307" s="216"/>
      <c r="I307" s="216"/>
    </row>
    <row r="308" spans="6:9" x14ac:dyDescent="0.25">
      <c r="F308" s="217"/>
      <c r="G308" s="215"/>
      <c r="H308" s="216"/>
      <c r="I308" s="216"/>
    </row>
    <row r="309" spans="6:9" x14ac:dyDescent="0.25">
      <c r="F309" s="217"/>
      <c r="G309" s="215"/>
      <c r="H309" s="216"/>
      <c r="I309" s="216"/>
    </row>
    <row r="310" spans="6:9" x14ac:dyDescent="0.25">
      <c r="F310" s="217"/>
      <c r="G310" s="215"/>
      <c r="H310" s="216"/>
      <c r="I310" s="216"/>
    </row>
    <row r="311" spans="6:9" x14ac:dyDescent="0.25">
      <c r="F311" s="217"/>
      <c r="G311" s="215"/>
      <c r="H311" s="216"/>
      <c r="I311" s="216"/>
    </row>
    <row r="312" spans="6:9" x14ac:dyDescent="0.25">
      <c r="F312" s="217"/>
      <c r="G312" s="215"/>
      <c r="H312" s="216"/>
      <c r="I312" s="216"/>
    </row>
    <row r="313" spans="6:9" x14ac:dyDescent="0.25">
      <c r="F313" s="217"/>
      <c r="G313" s="215"/>
      <c r="H313" s="216"/>
      <c r="I313" s="216"/>
    </row>
    <row r="314" spans="6:9" x14ac:dyDescent="0.25">
      <c r="F314" s="217"/>
      <c r="G314" s="215"/>
      <c r="H314" s="216"/>
      <c r="I314" s="216"/>
    </row>
    <row r="315" spans="6:9" x14ac:dyDescent="0.25">
      <c r="F315" s="217"/>
      <c r="G315" s="215"/>
      <c r="H315" s="216"/>
      <c r="I315" s="216"/>
    </row>
    <row r="316" spans="6:9" x14ac:dyDescent="0.25">
      <c r="F316" s="217"/>
      <c r="G316" s="215"/>
      <c r="H316" s="216"/>
      <c r="I316" s="216"/>
    </row>
    <row r="317" spans="6:9" x14ac:dyDescent="0.25">
      <c r="F317" s="217"/>
      <c r="G317" s="215"/>
      <c r="H317" s="216"/>
      <c r="I317" s="216"/>
    </row>
    <row r="318" spans="6:9" x14ac:dyDescent="0.25">
      <c r="F318" s="217"/>
      <c r="G318" s="215"/>
      <c r="H318" s="216"/>
      <c r="I318" s="216"/>
    </row>
    <row r="319" spans="6:9" x14ac:dyDescent="0.25">
      <c r="F319" s="217"/>
      <c r="G319" s="215"/>
      <c r="H319" s="216"/>
      <c r="I319" s="216"/>
    </row>
    <row r="320" spans="6:9" x14ac:dyDescent="0.25">
      <c r="F320" s="217"/>
      <c r="G320" s="215"/>
      <c r="H320" s="216"/>
      <c r="I320" s="216"/>
    </row>
    <row r="321" spans="6:9" x14ac:dyDescent="0.25">
      <c r="F321" s="217"/>
      <c r="G321" s="215"/>
      <c r="H321" s="216"/>
      <c r="I321" s="216"/>
    </row>
    <row r="322" spans="6:9" x14ac:dyDescent="0.25">
      <c r="F322" s="217"/>
      <c r="G322" s="215"/>
      <c r="H322" s="216"/>
      <c r="I322" s="216"/>
    </row>
    <row r="323" spans="6:9" x14ac:dyDescent="0.25">
      <c r="F323" s="217"/>
      <c r="G323" s="215"/>
      <c r="H323" s="216"/>
      <c r="I323" s="216"/>
    </row>
    <row r="324" spans="6:9" x14ac:dyDescent="0.25">
      <c r="F324" s="217"/>
      <c r="G324" s="215"/>
      <c r="H324" s="216"/>
      <c r="I324" s="216"/>
    </row>
    <row r="325" spans="6:9" x14ac:dyDescent="0.25">
      <c r="F325" s="217"/>
      <c r="G325" s="215"/>
      <c r="H325" s="216"/>
      <c r="I325" s="216"/>
    </row>
    <row r="326" spans="6:9" x14ac:dyDescent="0.25">
      <c r="F326" s="217"/>
      <c r="G326" s="215"/>
      <c r="H326" s="216"/>
      <c r="I326" s="216"/>
    </row>
    <row r="327" spans="6:9" x14ac:dyDescent="0.25">
      <c r="F327" s="217"/>
      <c r="G327" s="215"/>
      <c r="H327" s="216"/>
      <c r="I327" s="216"/>
    </row>
    <row r="328" spans="6:9" x14ac:dyDescent="0.25">
      <c r="F328" s="217"/>
      <c r="G328" s="215"/>
      <c r="H328" s="216"/>
      <c r="I328" s="216"/>
    </row>
    <row r="329" spans="6:9" x14ac:dyDescent="0.25">
      <c r="F329" s="217"/>
      <c r="G329" s="215"/>
      <c r="H329" s="216"/>
      <c r="I329" s="216"/>
    </row>
    <row r="330" spans="6:9" x14ac:dyDescent="0.25">
      <c r="F330" s="217"/>
      <c r="G330" s="215"/>
      <c r="H330" s="216"/>
      <c r="I330" s="216"/>
    </row>
    <row r="331" spans="6:9" x14ac:dyDescent="0.25">
      <c r="F331" s="217"/>
      <c r="G331" s="215"/>
      <c r="H331" s="216"/>
      <c r="I331" s="216"/>
    </row>
    <row r="332" spans="6:9" x14ac:dyDescent="0.25">
      <c r="F332" s="217"/>
      <c r="G332" s="215"/>
      <c r="H332" s="216"/>
      <c r="I332" s="216"/>
    </row>
    <row r="333" spans="6:9" x14ac:dyDescent="0.25">
      <c r="F333" s="217"/>
      <c r="G333" s="215"/>
      <c r="H333" s="216"/>
      <c r="I333" s="216"/>
    </row>
    <row r="334" spans="6:9" x14ac:dyDescent="0.25">
      <c r="F334" s="217"/>
      <c r="G334" s="215"/>
      <c r="H334" s="216"/>
      <c r="I334" s="216"/>
    </row>
    <row r="335" spans="6:9" x14ac:dyDescent="0.25">
      <c r="F335" s="217"/>
      <c r="G335" s="215"/>
      <c r="H335" s="216"/>
      <c r="I335" s="216"/>
    </row>
    <row r="336" spans="6:9" x14ac:dyDescent="0.25">
      <c r="F336" s="217"/>
      <c r="G336" s="215"/>
      <c r="H336" s="216"/>
      <c r="I336" s="216"/>
    </row>
    <row r="337" spans="6:9" x14ac:dyDescent="0.25">
      <c r="F337" s="217"/>
      <c r="G337" s="215"/>
      <c r="H337" s="216"/>
      <c r="I337" s="216"/>
    </row>
    <row r="338" spans="6:9" x14ac:dyDescent="0.25">
      <c r="F338" s="217"/>
      <c r="G338" s="215"/>
      <c r="H338" s="216"/>
      <c r="I338" s="216"/>
    </row>
    <row r="339" spans="6:9" x14ac:dyDescent="0.25">
      <c r="F339" s="217"/>
      <c r="G339" s="215"/>
      <c r="H339" s="216"/>
      <c r="I339" s="216"/>
    </row>
    <row r="340" spans="6:9" x14ac:dyDescent="0.25">
      <c r="F340" s="217"/>
      <c r="G340" s="215"/>
      <c r="H340" s="216"/>
      <c r="I340" s="216"/>
    </row>
    <row r="341" spans="6:9" x14ac:dyDescent="0.25">
      <c r="F341" s="217"/>
      <c r="G341" s="215"/>
      <c r="H341" s="216"/>
      <c r="I341" s="216"/>
    </row>
    <row r="342" spans="6:9" x14ac:dyDescent="0.25">
      <c r="F342" s="217"/>
      <c r="G342" s="215"/>
      <c r="H342" s="216"/>
      <c r="I342" s="216"/>
    </row>
    <row r="343" spans="6:9" x14ac:dyDescent="0.25">
      <c r="F343" s="217"/>
      <c r="G343" s="215"/>
      <c r="H343" s="216"/>
      <c r="I343" s="216"/>
    </row>
    <row r="344" spans="6:9" x14ac:dyDescent="0.25">
      <c r="F344" s="217"/>
      <c r="G344" s="215"/>
      <c r="H344" s="216"/>
      <c r="I344" s="216"/>
    </row>
    <row r="345" spans="6:9" x14ac:dyDescent="0.25">
      <c r="F345" s="217"/>
      <c r="G345" s="215"/>
      <c r="H345" s="216"/>
      <c r="I345" s="216"/>
    </row>
    <row r="346" spans="6:9" x14ac:dyDescent="0.25">
      <c r="F346" s="217"/>
      <c r="G346" s="215"/>
      <c r="H346" s="216"/>
      <c r="I346" s="216"/>
    </row>
    <row r="347" spans="6:9" x14ac:dyDescent="0.25">
      <c r="F347" s="217"/>
      <c r="G347" s="215"/>
      <c r="H347" s="216"/>
      <c r="I347" s="216"/>
    </row>
    <row r="348" spans="6:9" x14ac:dyDescent="0.25">
      <c r="F348" s="217"/>
      <c r="G348" s="215"/>
      <c r="H348" s="216"/>
      <c r="I348" s="216"/>
    </row>
    <row r="349" spans="6:9" x14ac:dyDescent="0.25">
      <c r="F349" s="217"/>
      <c r="G349" s="215"/>
      <c r="H349" s="216"/>
      <c r="I349" s="216"/>
    </row>
    <row r="350" spans="6:9" x14ac:dyDescent="0.25">
      <c r="F350" s="217"/>
      <c r="G350" s="215"/>
      <c r="H350" s="216"/>
      <c r="I350" s="216"/>
    </row>
    <row r="351" spans="6:9" x14ac:dyDescent="0.25">
      <c r="F351" s="217"/>
      <c r="G351" s="215"/>
      <c r="H351" s="216"/>
      <c r="I351" s="216"/>
    </row>
    <row r="352" spans="6:9" x14ac:dyDescent="0.25">
      <c r="F352" s="217"/>
      <c r="G352" s="215"/>
      <c r="H352" s="216"/>
      <c r="I352" s="216"/>
    </row>
    <row r="353" spans="6:9" x14ac:dyDescent="0.25">
      <c r="F353" s="217"/>
      <c r="G353" s="215"/>
      <c r="H353" s="216"/>
      <c r="I353" s="216"/>
    </row>
    <row r="354" spans="6:9" x14ac:dyDescent="0.25">
      <c r="F354" s="217"/>
      <c r="G354" s="215"/>
      <c r="H354" s="216"/>
      <c r="I354" s="216"/>
    </row>
    <row r="355" spans="6:9" x14ac:dyDescent="0.25">
      <c r="F355" s="217"/>
      <c r="G355" s="215"/>
      <c r="H355" s="216"/>
      <c r="I355" s="216"/>
    </row>
    <row r="356" spans="6:9" x14ac:dyDescent="0.25">
      <c r="F356" s="217"/>
      <c r="G356" s="215"/>
      <c r="H356" s="216"/>
      <c r="I356" s="216"/>
    </row>
    <row r="357" spans="6:9" x14ac:dyDescent="0.25">
      <c r="F357" s="217"/>
      <c r="G357" s="215"/>
      <c r="H357" s="216"/>
      <c r="I357" s="216"/>
    </row>
    <row r="358" spans="6:9" x14ac:dyDescent="0.25">
      <c r="F358" s="217"/>
      <c r="G358" s="215"/>
      <c r="H358" s="216"/>
      <c r="I358" s="216"/>
    </row>
    <row r="359" spans="6:9" x14ac:dyDescent="0.25">
      <c r="F359" s="217"/>
      <c r="G359" s="215"/>
      <c r="H359" s="216"/>
      <c r="I359" s="216"/>
    </row>
    <row r="360" spans="6:9" x14ac:dyDescent="0.25">
      <c r="F360" s="217"/>
      <c r="G360" s="215"/>
      <c r="H360" s="216"/>
      <c r="I360" s="216"/>
    </row>
    <row r="361" spans="6:9" x14ac:dyDescent="0.25">
      <c r="F361" s="217"/>
      <c r="G361" s="215"/>
      <c r="H361" s="216"/>
      <c r="I361" s="216"/>
    </row>
    <row r="362" spans="6:9" x14ac:dyDescent="0.25">
      <c r="F362" s="217"/>
      <c r="G362" s="215"/>
      <c r="H362" s="216"/>
      <c r="I362" s="216"/>
    </row>
    <row r="363" spans="6:9" x14ac:dyDescent="0.25">
      <c r="F363" s="217"/>
      <c r="G363" s="215"/>
      <c r="H363" s="216"/>
      <c r="I363" s="216"/>
    </row>
  </sheetData>
  <mergeCells count="28">
    <mergeCell ref="B1:D1"/>
    <mergeCell ref="B6:E6"/>
    <mergeCell ref="B30:E30"/>
    <mergeCell ref="F65:G65"/>
    <mergeCell ref="B12:E13"/>
    <mergeCell ref="B5:E5"/>
    <mergeCell ref="B4:E4"/>
    <mergeCell ref="B7:E7"/>
    <mergeCell ref="B3:E3"/>
    <mergeCell ref="A38:C38"/>
    <mergeCell ref="B2:E2"/>
    <mergeCell ref="B8:E8"/>
    <mergeCell ref="F78:I363"/>
    <mergeCell ref="B19:E19"/>
    <mergeCell ref="H8:I8"/>
    <mergeCell ref="B10:E10"/>
    <mergeCell ref="A65:C65"/>
    <mergeCell ref="A72:C72"/>
    <mergeCell ref="B31:E31"/>
    <mergeCell ref="F72:G72"/>
    <mergeCell ref="B20:E28"/>
    <mergeCell ref="B11:E11"/>
    <mergeCell ref="A34:C34"/>
    <mergeCell ref="B14:E18"/>
    <mergeCell ref="D35:D36"/>
    <mergeCell ref="F60:G60"/>
    <mergeCell ref="B29:E29"/>
    <mergeCell ref="B9:E9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E32" sqref="E32"/>
    </sheetView>
  </sheetViews>
  <sheetFormatPr baseColWidth="10" defaultRowHeight="15" x14ac:dyDescent="0.25"/>
  <cols>
    <col min="1" max="1" width="50.140625" style="201" bestFit="1" customWidth="1"/>
    <col min="2" max="2" width="21.85546875" style="204" customWidth="1"/>
    <col min="3" max="3" width="10.140625" style="201" customWidth="1"/>
    <col min="4" max="4" width="14.42578125" style="204" customWidth="1"/>
    <col min="5" max="5" width="39.140625" style="204" customWidth="1"/>
    <col min="6" max="6" width="5.42578125" style="204" customWidth="1"/>
    <col min="7" max="7" width="29.28515625" style="201" customWidth="1"/>
    <col min="8" max="8" width="7.28515625" style="201" customWidth="1"/>
  </cols>
  <sheetData>
    <row r="1" spans="1:10" x14ac:dyDescent="0.25">
      <c r="A1" t="s">
        <v>204</v>
      </c>
      <c r="C1" s="68"/>
      <c r="E1" s="69" t="s">
        <v>205</v>
      </c>
      <c r="F1" s="69"/>
    </row>
    <row r="2" spans="1:10" x14ac:dyDescent="0.25">
      <c r="A2" t="s">
        <v>206</v>
      </c>
      <c r="B2" s="70">
        <f>'Tempo-Banco'!C52</f>
        <v>211819.05</v>
      </c>
      <c r="C2" s="68"/>
      <c r="D2" s="71"/>
      <c r="E2" s="239">
        <f>D20+D21+D22+D23+D5</f>
        <v>1665.6035500000003</v>
      </c>
      <c r="F2" s="243" t="s">
        <v>207</v>
      </c>
      <c r="G2" s="239">
        <f>'Tempo-Banco'!C47</f>
        <v>1665.61</v>
      </c>
      <c r="I2" s="74"/>
    </row>
    <row r="3" spans="1:10" x14ac:dyDescent="0.25">
      <c r="A3" t="s">
        <v>208</v>
      </c>
      <c r="B3" s="70">
        <f>'Tempo-Banco'!C53</f>
        <v>0</v>
      </c>
      <c r="C3" s="68"/>
      <c r="D3" s="71"/>
      <c r="E3" s="241"/>
      <c r="F3" s="241"/>
      <c r="G3" s="216"/>
    </row>
    <row r="4" spans="1:10" x14ac:dyDescent="0.25">
      <c r="A4" s="72" t="s">
        <v>204</v>
      </c>
      <c r="B4" s="73">
        <f>SUM(B2:B3)</f>
        <v>211819.05</v>
      </c>
      <c r="C4" s="68"/>
      <c r="E4" s="241"/>
      <c r="F4" s="241"/>
      <c r="G4" s="216"/>
      <c r="I4" s="74"/>
    </row>
    <row r="5" spans="1:10" x14ac:dyDescent="0.25">
      <c r="A5" t="s">
        <v>209</v>
      </c>
      <c r="B5" s="70">
        <f>'Tempo-Banco'!C60</f>
        <v>9909.98</v>
      </c>
      <c r="C5" s="68">
        <v>6.6100000000000006E-2</v>
      </c>
      <c r="D5" s="73">
        <f>B5*C5</f>
        <v>655.04967800000009</v>
      </c>
      <c r="E5" s="241"/>
      <c r="F5" s="241"/>
      <c r="G5" s="216"/>
    </row>
    <row r="6" spans="1:10" x14ac:dyDescent="0.25">
      <c r="A6" t="s">
        <v>210</v>
      </c>
      <c r="B6" s="70">
        <f>'Tempo-Banco'!C59</f>
        <v>12802.82</v>
      </c>
      <c r="C6" s="68">
        <v>2.4400000000000002E-2</v>
      </c>
      <c r="D6" s="73">
        <f>B6*C6</f>
        <v>312.38880800000004</v>
      </c>
      <c r="I6" s="74"/>
    </row>
    <row r="7" spans="1:10" ht="74.25" customHeight="1" x14ac:dyDescent="0.25">
      <c r="A7" t="s">
        <v>211</v>
      </c>
      <c r="C7" s="68"/>
      <c r="E7" s="169"/>
      <c r="F7" s="169"/>
      <c r="G7" s="170" t="s">
        <v>212</v>
      </c>
    </row>
    <row r="8" spans="1:10" ht="21" customHeight="1" x14ac:dyDescent="0.25">
      <c r="A8" t="s">
        <v>213</v>
      </c>
      <c r="B8" s="204">
        <f>B4</f>
        <v>211819.05</v>
      </c>
      <c r="C8" s="75">
        <v>0.98250000000000004</v>
      </c>
      <c r="D8" s="71">
        <f>B8*C8</f>
        <v>208112.216625</v>
      </c>
      <c r="E8" s="171">
        <f>E2+D8</f>
        <v>209777.820175</v>
      </c>
      <c r="F8" s="177"/>
      <c r="G8" s="239">
        <f>E8+E9</f>
        <v>210127.88492499999</v>
      </c>
      <c r="H8" s="245" t="s">
        <v>207</v>
      </c>
      <c r="I8" s="239">
        <f>'Tempo-Banco'!C49+'Tempo-Banco'!C50+E9</f>
        <v>210127.88475</v>
      </c>
      <c r="J8" s="216"/>
    </row>
    <row r="9" spans="1:10" x14ac:dyDescent="0.25">
      <c r="A9" t="s">
        <v>214</v>
      </c>
      <c r="B9" s="70">
        <f>'Tempo-Banco'!C86+'Tempo-Banco'!C88</f>
        <v>356.3</v>
      </c>
      <c r="C9" s="75">
        <v>0.98250000000000004</v>
      </c>
      <c r="D9" s="71">
        <f>B9*C9</f>
        <v>350.06475</v>
      </c>
      <c r="E9" s="87">
        <f>D9</f>
        <v>350.06475</v>
      </c>
      <c r="F9" s="177"/>
      <c r="G9" s="216"/>
      <c r="H9" s="216"/>
      <c r="I9" s="216"/>
      <c r="J9" s="216"/>
    </row>
    <row r="10" spans="1:10" x14ac:dyDescent="0.25">
      <c r="C10" s="75"/>
      <c r="D10" s="77"/>
      <c r="E10" s="76"/>
      <c r="F10" s="76"/>
    </row>
    <row r="11" spans="1:10" x14ac:dyDescent="0.25">
      <c r="C11" s="75"/>
      <c r="D11" s="77"/>
    </row>
    <row r="12" spans="1:10" x14ac:dyDescent="0.25">
      <c r="A12" t="s">
        <v>215</v>
      </c>
      <c r="B12" s="204">
        <f>B8</f>
        <v>211819.05</v>
      </c>
      <c r="C12" s="79">
        <v>1.9300000000000001E-2</v>
      </c>
      <c r="D12" s="204">
        <f>B12*C12</f>
        <v>4088.107665</v>
      </c>
      <c r="E12" s="78" t="s">
        <v>216</v>
      </c>
      <c r="F12" s="78"/>
    </row>
    <row r="13" spans="1:10" ht="21" customHeight="1" x14ac:dyDescent="0.35">
      <c r="C13" s="68"/>
      <c r="E13" s="239">
        <f>D12</f>
        <v>4088.107665</v>
      </c>
      <c r="F13" s="178" t="s">
        <v>207</v>
      </c>
      <c r="G13" s="239">
        <f>'Tempo-Banco'!C42</f>
        <v>4088.11</v>
      </c>
    </row>
    <row r="14" spans="1:10" x14ac:dyDescent="0.25">
      <c r="A14" s="242" t="s">
        <v>217</v>
      </c>
      <c r="B14" s="241"/>
      <c r="C14" s="68"/>
      <c r="E14" s="241"/>
      <c r="G14" s="216"/>
    </row>
    <row r="15" spans="1:10" x14ac:dyDescent="0.25">
      <c r="A15" t="s">
        <v>218</v>
      </c>
      <c r="B15" s="80">
        <f>B6</f>
        <v>12802.82</v>
      </c>
    </row>
    <row r="16" spans="1:10" x14ac:dyDescent="0.25">
      <c r="A16" t="s">
        <v>219</v>
      </c>
      <c r="B16" s="70">
        <f>'Tempo-Banco'!C59</f>
        <v>12802.82</v>
      </c>
    </row>
    <row r="17" spans="1:10" ht="18.600000000000001" customHeight="1" x14ac:dyDescent="0.25">
      <c r="A17" s="82" t="s">
        <v>220</v>
      </c>
      <c r="B17" s="83">
        <f>B15-B16</f>
        <v>0</v>
      </c>
      <c r="E17" s="240" t="s">
        <v>221</v>
      </c>
      <c r="F17" s="241"/>
      <c r="G17" s="216"/>
    </row>
    <row r="18" spans="1:10" ht="15.75" customHeight="1" x14ac:dyDescent="0.25"/>
    <row r="19" spans="1:10" x14ac:dyDescent="0.25">
      <c r="A19" s="242" t="s">
        <v>222</v>
      </c>
      <c r="B19" s="241"/>
    </row>
    <row r="20" spans="1:10" x14ac:dyDescent="0.25">
      <c r="A20" s="205" t="s">
        <v>223</v>
      </c>
      <c r="B20" s="81">
        <f>'Tempo-Banco'!C55</f>
        <v>42697.1</v>
      </c>
      <c r="C20">
        <f>0.508-0.09</f>
        <v>0.41800000000000004</v>
      </c>
      <c r="D20" s="204">
        <f>B20*C20%</f>
        <v>178.47387800000001</v>
      </c>
    </row>
    <row r="21" spans="1:10" x14ac:dyDescent="0.25">
      <c r="A21" s="205" t="s">
        <v>224</v>
      </c>
      <c r="B21" s="81">
        <f>'Tempo-Banco'!C57</f>
        <v>169121.95</v>
      </c>
      <c r="C21">
        <f>0.636-0.144</f>
        <v>0.49199999999999999</v>
      </c>
      <c r="D21" s="204">
        <f>B21*C21%</f>
        <v>832.07999400000006</v>
      </c>
    </row>
    <row r="22" spans="1:10" x14ac:dyDescent="0.25">
      <c r="A22" s="205" t="s">
        <v>225</v>
      </c>
      <c r="B22" s="81">
        <f>'Tempo-Banco'!C56</f>
        <v>0</v>
      </c>
      <c r="C22">
        <f>0.438-0.09</f>
        <v>0.34799999999999998</v>
      </c>
      <c r="D22" s="204">
        <f>B22*C22%</f>
        <v>0</v>
      </c>
    </row>
    <row r="23" spans="1:10" x14ac:dyDescent="0.25">
      <c r="A23" s="205" t="s">
        <v>226</v>
      </c>
      <c r="B23" s="81">
        <f>'Tempo-Banco'!C58</f>
        <v>0</v>
      </c>
      <c r="C23">
        <f>0.541-0.133</f>
        <v>0.40800000000000003</v>
      </c>
      <c r="D23" s="204">
        <f>B23*C23%</f>
        <v>0</v>
      </c>
    </row>
    <row r="24" spans="1:10" x14ac:dyDescent="0.25">
      <c r="A24" s="205" t="s">
        <v>227</v>
      </c>
      <c r="B24" s="81"/>
    </row>
    <row r="25" spans="1:10" x14ac:dyDescent="0.25">
      <c r="A25" s="82" t="s">
        <v>220</v>
      </c>
      <c r="B25" s="83">
        <f>B4-(SUM(B20:B24))</f>
        <v>0</v>
      </c>
    </row>
    <row r="28" spans="1:10" x14ac:dyDescent="0.25">
      <c r="A28" s="33" t="s">
        <v>228</v>
      </c>
      <c r="B28" s="244"/>
      <c r="C28" s="219"/>
      <c r="D28" s="219"/>
      <c r="E28" s="219"/>
      <c r="F28" s="219"/>
      <c r="G28" s="220"/>
    </row>
    <row r="29" spans="1:10" x14ac:dyDescent="0.25">
      <c r="H29" s="204"/>
      <c r="I29" s="204"/>
      <c r="J29" s="204"/>
    </row>
    <row r="30" spans="1:10" x14ac:dyDescent="0.25">
      <c r="H30" s="204"/>
      <c r="I30" s="204"/>
      <c r="J30" s="204"/>
    </row>
    <row r="31" spans="1:10" x14ac:dyDescent="0.25">
      <c r="H31" s="204"/>
      <c r="I31" s="204"/>
      <c r="J31" s="204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G2:G5"/>
    <mergeCell ref="E17:G17"/>
    <mergeCell ref="E2:E5"/>
    <mergeCell ref="A14:B14"/>
    <mergeCell ref="F2:F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workbookViewId="0">
      <selection activeCell="P22" sqref="P22"/>
    </sheetView>
  </sheetViews>
  <sheetFormatPr baseColWidth="10" defaultColWidth="11.42578125" defaultRowHeight="15" x14ac:dyDescent="0.25"/>
  <cols>
    <col min="1" max="1" width="12" style="100" customWidth="1"/>
    <col min="2" max="2" width="13" style="47" customWidth="1"/>
    <col min="3" max="3" width="9.85546875" style="100" customWidth="1"/>
    <col min="4" max="4" width="11.5703125" style="47" customWidth="1"/>
    <col min="5" max="5" width="8" style="47" bestFit="1" customWidth="1"/>
    <col min="6" max="6" width="8.42578125" style="100" customWidth="1"/>
    <col min="7" max="7" width="11.140625" style="100" customWidth="1"/>
    <col min="8" max="8" width="10.28515625" style="100" bestFit="1" customWidth="1"/>
    <col min="9" max="9" width="10.5703125" style="100" bestFit="1" customWidth="1"/>
    <col min="10" max="11" width="7.7109375" style="100" bestFit="1" customWidth="1"/>
    <col min="12" max="12" width="10" style="100" bestFit="1" customWidth="1"/>
    <col min="13" max="14" width="7.7109375" style="100" bestFit="1" customWidth="1"/>
    <col min="15" max="15" width="3.5703125" style="100" customWidth="1"/>
    <col min="16" max="16" width="40.140625" style="100" bestFit="1" customWidth="1"/>
    <col min="17" max="17" width="12.7109375" style="100" customWidth="1"/>
    <col min="18" max="18" width="11.42578125" style="100" customWidth="1"/>
    <col min="19" max="19" width="10.7109375" style="100" bestFit="1" customWidth="1"/>
    <col min="20" max="21" width="11.42578125" style="100" customWidth="1"/>
    <col min="22" max="16384" width="11.42578125" style="100"/>
  </cols>
  <sheetData>
    <row r="1" spans="1:21" ht="15.6" customHeight="1" x14ac:dyDescent="0.25">
      <c r="A1" s="259" t="s">
        <v>229</v>
      </c>
      <c r="B1" s="260"/>
      <c r="C1" s="259" t="s">
        <v>230</v>
      </c>
      <c r="D1" s="270"/>
      <c r="E1" s="260"/>
      <c r="F1" s="167" t="s">
        <v>231</v>
      </c>
    </row>
    <row r="2" spans="1:21" x14ac:dyDescent="0.25">
      <c r="A2" s="271" t="s">
        <v>232</v>
      </c>
      <c r="B2" s="272"/>
      <c r="C2" s="267" t="s">
        <v>233</v>
      </c>
      <c r="D2" s="268"/>
      <c r="E2" s="269"/>
      <c r="F2" s="162"/>
    </row>
    <row r="3" spans="1:21" x14ac:dyDescent="0.25">
      <c r="A3" s="47"/>
      <c r="B3" s="100"/>
    </row>
    <row r="4" spans="1:21" x14ac:dyDescent="0.25">
      <c r="A4" s="275" t="s">
        <v>234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7"/>
      <c r="P4" s="52" t="s">
        <v>235</v>
      </c>
      <c r="Q4" s="144">
        <v>211819.05</v>
      </c>
    </row>
    <row r="5" spans="1:21" ht="15.75" customHeight="1" x14ac:dyDescent="0.25">
      <c r="A5" s="253" t="s">
        <v>236</v>
      </c>
      <c r="B5" s="254"/>
      <c r="C5" s="254"/>
      <c r="D5" s="254"/>
      <c r="E5" s="254"/>
      <c r="F5" s="254"/>
      <c r="G5" s="255"/>
      <c r="H5" s="250" t="s">
        <v>237</v>
      </c>
      <c r="I5" s="251"/>
      <c r="J5" s="251"/>
      <c r="K5" s="251"/>
      <c r="L5" s="251"/>
      <c r="M5" s="251"/>
      <c r="N5" s="252"/>
      <c r="P5" s="52" t="str">
        <f>'Tempo-Banco'!F70</f>
        <v>JAL/RUB - BRUT A PAYER</v>
      </c>
      <c r="Q5" s="105">
        <f>'Tempo-Banco'!C84</f>
        <v>211819.05</v>
      </c>
    </row>
    <row r="6" spans="1:21" ht="15.75" customHeight="1" x14ac:dyDescent="0.25">
      <c r="A6" s="9" t="s">
        <v>371</v>
      </c>
      <c r="B6" s="6"/>
      <c r="C6" s="27"/>
      <c r="D6" s="6"/>
      <c r="E6" s="6"/>
      <c r="F6" s="27"/>
      <c r="G6" s="7" t="s">
        <v>238</v>
      </c>
      <c r="H6" s="102"/>
      <c r="I6" s="47"/>
      <c r="K6" s="47"/>
      <c r="L6" s="47"/>
      <c r="N6" s="8" t="s">
        <v>238</v>
      </c>
      <c r="P6" s="50" t="s">
        <v>239</v>
      </c>
      <c r="Q6" s="144">
        <v>12802.82</v>
      </c>
    </row>
    <row r="7" spans="1:21" ht="15.75" customHeight="1" x14ac:dyDescent="0.25">
      <c r="A7" s="9"/>
      <c r="B7" s="211">
        <f>0.2228/0.6</f>
        <v>0.37133333333333335</v>
      </c>
      <c r="C7" s="27"/>
      <c r="D7" s="6"/>
      <c r="E7" s="6"/>
      <c r="F7" s="27"/>
      <c r="G7" s="7"/>
      <c r="H7" s="102"/>
      <c r="I7" s="212">
        <f>0.0405/0.6</f>
        <v>6.7500000000000004E-2</v>
      </c>
      <c r="K7" s="47"/>
      <c r="L7" s="47"/>
      <c r="N7" s="8"/>
      <c r="P7" s="50" t="s">
        <v>240</v>
      </c>
      <c r="Q7" s="145">
        <f>'Tempo-Banco'!G50</f>
        <v>12802.82</v>
      </c>
    </row>
    <row r="8" spans="1:21" ht="15.75" customHeight="1" x14ac:dyDescent="0.25">
      <c r="A8" s="9"/>
      <c r="B8" s="6">
        <v>1.6</v>
      </c>
      <c r="C8" s="27">
        <f>B9*B10/B11</f>
        <v>0.71196941104460243</v>
      </c>
      <c r="D8" s="6">
        <f>B8*C8</f>
        <v>1.1391510576713639</v>
      </c>
      <c r="E8" s="6">
        <f>D8-1</f>
        <v>0.13915105767136393</v>
      </c>
      <c r="F8" s="27">
        <f>E8*1.1</f>
        <v>0.15306616343850032</v>
      </c>
      <c r="G8" s="197">
        <f>F8*B7</f>
        <v>5.683856869016312E-2</v>
      </c>
      <c r="H8" s="102"/>
      <c r="I8" s="47">
        <v>1.6</v>
      </c>
      <c r="J8" s="100">
        <f>I9*I10/I11</f>
        <v>0.71196941104460243</v>
      </c>
      <c r="K8" s="47">
        <f>I8*J8</f>
        <v>1.1391510576713639</v>
      </c>
      <c r="L8" s="47">
        <f>K8-1</f>
        <v>0.13915105767136393</v>
      </c>
      <c r="M8" s="100">
        <f>L8*1.1</f>
        <v>0.15306616343850032</v>
      </c>
      <c r="N8" s="198">
        <f>M8*I7</f>
        <v>1.0331966032098773E-2</v>
      </c>
      <c r="P8" s="53" t="s">
        <v>241</v>
      </c>
      <c r="Q8" s="206">
        <v>14700.23</v>
      </c>
    </row>
    <row r="9" spans="1:21" ht="15.75" customHeight="1" x14ac:dyDescent="0.25">
      <c r="A9" s="9" t="s">
        <v>242</v>
      </c>
      <c r="B9" s="10">
        <v>153.5</v>
      </c>
      <c r="C9" s="27"/>
      <c r="D9" s="6"/>
      <c r="E9" s="6"/>
      <c r="F9" s="27"/>
      <c r="G9" s="11"/>
      <c r="H9" s="102" t="s">
        <v>242</v>
      </c>
      <c r="I9" s="12">
        <f>B9</f>
        <v>153.5</v>
      </c>
      <c r="K9" s="47"/>
      <c r="L9" s="47"/>
      <c r="N9" s="13"/>
      <c r="P9" s="53" t="s">
        <v>243</v>
      </c>
      <c r="Q9" s="105">
        <f>+'Tempo-Banco'!C44</f>
        <v>14700.23</v>
      </c>
      <c r="S9" s="48"/>
      <c r="T9" s="48"/>
      <c r="U9" s="48"/>
    </row>
    <row r="10" spans="1:21" ht="15.75" customHeight="1" x14ac:dyDescent="0.25">
      <c r="A10" s="9" t="s">
        <v>244</v>
      </c>
      <c r="B10" s="6">
        <v>11.65</v>
      </c>
      <c r="C10" s="27"/>
      <c r="D10" s="6"/>
      <c r="E10" s="6"/>
      <c r="F10" s="27"/>
      <c r="G10" s="11"/>
      <c r="H10" s="102" t="s">
        <v>244</v>
      </c>
      <c r="I10" s="47">
        <v>11.65</v>
      </c>
      <c r="K10" s="47"/>
      <c r="L10" s="47"/>
      <c r="N10" s="13"/>
      <c r="P10" s="54" t="s">
        <v>245</v>
      </c>
      <c r="Q10" s="144">
        <v>3963.2</v>
      </c>
      <c r="S10" s="48"/>
      <c r="T10" s="48"/>
      <c r="U10" s="48"/>
    </row>
    <row r="11" spans="1:21" ht="15.75" customHeight="1" x14ac:dyDescent="0.25">
      <c r="A11" s="9" t="s">
        <v>204</v>
      </c>
      <c r="B11" s="6">
        <f>C11+D13</f>
        <v>2511.7300999999998</v>
      </c>
      <c r="C11" s="10">
        <v>2075.81</v>
      </c>
      <c r="D11" s="6">
        <f>C11*10/100</f>
        <v>207.58099999999999</v>
      </c>
      <c r="E11" s="6"/>
      <c r="F11" s="27"/>
      <c r="G11" s="11"/>
      <c r="H11" s="102" t="s">
        <v>204</v>
      </c>
      <c r="I11" s="47">
        <f>J11+K13</f>
        <v>2511.7300999999998</v>
      </c>
      <c r="J11" s="12">
        <f>C11</f>
        <v>2075.81</v>
      </c>
      <c r="K11" s="47">
        <f>J11*10/100</f>
        <v>207.58099999999999</v>
      </c>
      <c r="L11" s="47"/>
      <c r="N11" s="13"/>
      <c r="P11" s="54" t="s">
        <v>246</v>
      </c>
      <c r="Q11" s="146">
        <f>'Tempo-Banco'!C54</f>
        <v>3963.2</v>
      </c>
    </row>
    <row r="12" spans="1:21" ht="15.75" customHeight="1" x14ac:dyDescent="0.25">
      <c r="A12" s="14" t="s">
        <v>247</v>
      </c>
      <c r="B12" s="15">
        <f>C11*1.21*G8</f>
        <v>142.76314382000027</v>
      </c>
      <c r="C12" s="27" t="s">
        <v>368</v>
      </c>
      <c r="D12" s="6">
        <f>(C11+D11)*10/100</f>
        <v>228.3391</v>
      </c>
      <c r="E12" s="6"/>
      <c r="F12" s="27"/>
      <c r="G12" s="11"/>
      <c r="H12" s="16" t="s">
        <v>247</v>
      </c>
      <c r="I12" s="17">
        <f>J11*1.21*N8</f>
        <v>25.951110075000052</v>
      </c>
      <c r="K12" s="47">
        <f>(J11+K11)*10/100</f>
        <v>228.3391</v>
      </c>
      <c r="L12" s="47"/>
      <c r="N12" s="13"/>
      <c r="P12" s="55" t="s">
        <v>248</v>
      </c>
      <c r="Q12" s="147">
        <v>2671.6</v>
      </c>
    </row>
    <row r="13" spans="1:21" ht="15.75" customHeight="1" x14ac:dyDescent="0.25">
      <c r="A13" s="18"/>
      <c r="B13" s="19"/>
      <c r="C13" s="20"/>
      <c r="D13" s="19">
        <f>SUM(D11:D12)</f>
        <v>435.92009999999999</v>
      </c>
      <c r="E13" s="19"/>
      <c r="F13" s="20"/>
      <c r="G13" s="21"/>
      <c r="H13" s="22"/>
      <c r="I13" s="23"/>
      <c r="J13" s="24"/>
      <c r="K13" s="23">
        <f>SUM(K11:K12)</f>
        <v>435.92009999999999</v>
      </c>
      <c r="L13" s="23"/>
      <c r="M13" s="24"/>
      <c r="N13" s="25"/>
      <c r="P13" s="55" t="s">
        <v>249</v>
      </c>
      <c r="Q13" s="146">
        <f>'Tempo-Banco'!C48</f>
        <v>2671.6</v>
      </c>
    </row>
    <row r="14" spans="1:21" ht="15.75" customHeight="1" x14ac:dyDescent="0.25">
      <c r="A14" s="264" t="s">
        <v>250</v>
      </c>
      <c r="B14" s="265"/>
      <c r="C14" s="265"/>
      <c r="D14" s="265"/>
      <c r="E14" s="265"/>
      <c r="F14" s="265"/>
      <c r="G14" s="266"/>
      <c r="H14" s="273" t="s">
        <v>251</v>
      </c>
      <c r="I14" s="274"/>
      <c r="J14" s="274"/>
      <c r="K14" s="274"/>
      <c r="L14" s="274"/>
      <c r="M14" s="274"/>
      <c r="O14" s="48"/>
      <c r="P14" s="48"/>
      <c r="Q14" s="48"/>
      <c r="R14" s="48"/>
      <c r="S14" s="48"/>
    </row>
    <row r="15" spans="1:21" ht="15.75" customHeight="1" x14ac:dyDescent="0.25">
      <c r="A15" s="102"/>
      <c r="G15" s="8" t="s">
        <v>238</v>
      </c>
      <c r="O15" s="48"/>
      <c r="R15" s="48"/>
      <c r="S15" s="48"/>
    </row>
    <row r="16" spans="1:21" ht="15.75" customHeight="1" x14ac:dyDescent="0.25">
      <c r="A16" s="102"/>
      <c r="B16" s="212">
        <f>0.0601/0.6</f>
        <v>0.10016666666666667</v>
      </c>
      <c r="G16" s="8"/>
      <c r="H16" s="256" t="s">
        <v>252</v>
      </c>
      <c r="I16" s="257"/>
      <c r="J16" s="257"/>
      <c r="K16" s="258"/>
      <c r="L16" s="49">
        <f>B12+B21+I12</f>
        <v>207.2244197100004</v>
      </c>
      <c r="M16" s="100" t="s">
        <v>56</v>
      </c>
      <c r="O16" s="48"/>
      <c r="R16" s="48"/>
      <c r="S16" s="48"/>
    </row>
    <row r="17" spans="1:19" ht="15.75" customHeight="1" x14ac:dyDescent="0.25">
      <c r="A17" s="102"/>
      <c r="B17" s="47">
        <v>1.6</v>
      </c>
      <c r="C17" s="100">
        <f>B18*B19/B20</f>
        <v>0.71196941104460243</v>
      </c>
      <c r="D17" s="47">
        <f>B17*C17</f>
        <v>1.1391510576713639</v>
      </c>
      <c r="E17" s="47">
        <f>D17-1</f>
        <v>0.13915105767136393</v>
      </c>
      <c r="F17" s="100">
        <f>E17*1.1</f>
        <v>0.15306616343850032</v>
      </c>
      <c r="G17" s="198">
        <f>F17*B16</f>
        <v>1.5332127371089783E-2</v>
      </c>
      <c r="I17" s="26"/>
      <c r="J17" s="26"/>
      <c r="K17" s="26"/>
      <c r="O17" s="48"/>
      <c r="R17" s="48"/>
      <c r="S17" s="48"/>
    </row>
    <row r="18" spans="1:19" x14ac:dyDescent="0.25">
      <c r="A18" s="102" t="s">
        <v>242</v>
      </c>
      <c r="B18" s="12">
        <f>B9</f>
        <v>153.5</v>
      </c>
      <c r="G18" s="13"/>
      <c r="I18" s="246" t="s">
        <v>369</v>
      </c>
      <c r="J18" s="246"/>
      <c r="K18" s="246"/>
      <c r="L18" s="246"/>
    </row>
    <row r="19" spans="1:19" ht="15.75" customHeight="1" x14ac:dyDescent="0.25">
      <c r="A19" s="102" t="s">
        <v>244</v>
      </c>
      <c r="B19" s="47">
        <v>11.65</v>
      </c>
      <c r="G19" s="13"/>
      <c r="I19" s="246"/>
      <c r="J19" s="246"/>
      <c r="K19" s="246"/>
      <c r="L19" s="246"/>
    </row>
    <row r="20" spans="1:19" ht="15.75" customHeight="1" x14ac:dyDescent="0.25">
      <c r="A20" s="102" t="s">
        <v>204</v>
      </c>
      <c r="B20" s="47">
        <f>C20+D22</f>
        <v>2511.7300999999998</v>
      </c>
      <c r="C20" s="12">
        <f>C11</f>
        <v>2075.81</v>
      </c>
      <c r="D20" s="47">
        <f>C20*10/100</f>
        <v>207.58099999999999</v>
      </c>
      <c r="G20" s="13"/>
      <c r="I20" s="246"/>
      <c r="J20" s="246"/>
      <c r="K20" s="246"/>
      <c r="L20" s="246"/>
      <c r="M20" s="28"/>
      <c r="N20" s="28"/>
    </row>
    <row r="21" spans="1:19" x14ac:dyDescent="0.25">
      <c r="A21" s="29" t="s">
        <v>247</v>
      </c>
      <c r="B21" s="30">
        <f>C20*1.21*G17</f>
        <v>38.510165815000072</v>
      </c>
      <c r="D21" s="47">
        <f>(C20+D20)*10/100</f>
        <v>228.3391</v>
      </c>
      <c r="G21" s="13"/>
    </row>
    <row r="22" spans="1:19" ht="15.75" customHeight="1" x14ac:dyDescent="0.25">
      <c r="A22" s="22"/>
      <c r="B22" s="23"/>
      <c r="C22" s="24"/>
      <c r="D22" s="23">
        <f>SUM(D20:D21)</f>
        <v>435.92009999999999</v>
      </c>
      <c r="E22" s="23"/>
      <c r="F22" s="24"/>
      <c r="G22" s="25"/>
    </row>
    <row r="23" spans="1:19" ht="15.75" customHeight="1" x14ac:dyDescent="0.25">
      <c r="A23" s="261" t="s">
        <v>253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3"/>
    </row>
    <row r="24" spans="1:19" ht="15.75" customHeight="1" x14ac:dyDescent="0.25">
      <c r="A24" s="253" t="s">
        <v>254</v>
      </c>
      <c r="B24" s="254"/>
      <c r="C24" s="254"/>
      <c r="D24" s="254"/>
      <c r="E24" s="254"/>
      <c r="F24" s="254"/>
      <c r="G24" s="255"/>
      <c r="H24" s="250" t="s">
        <v>255</v>
      </c>
      <c r="I24" s="251"/>
      <c r="J24" s="251"/>
      <c r="K24" s="251"/>
      <c r="L24" s="251"/>
      <c r="M24" s="251"/>
      <c r="N24" s="252"/>
    </row>
    <row r="25" spans="1:19" x14ac:dyDescent="0.25">
      <c r="A25" s="9" t="s">
        <v>370</v>
      </c>
      <c r="B25" s="6"/>
      <c r="C25" s="27"/>
      <c r="D25" s="6"/>
      <c r="E25" s="6"/>
      <c r="F25" s="27"/>
      <c r="G25" s="7" t="s">
        <v>238</v>
      </c>
      <c r="H25" s="102"/>
      <c r="I25" s="47"/>
      <c r="K25" s="47"/>
      <c r="L25" s="47"/>
      <c r="N25" s="8" t="s">
        <v>238</v>
      </c>
    </row>
    <row r="26" spans="1:19" x14ac:dyDescent="0.25">
      <c r="A26" s="9"/>
      <c r="B26" s="211">
        <f>0.2228/0.6</f>
        <v>0.37133333333333335</v>
      </c>
      <c r="C26" s="27"/>
      <c r="D26" s="6"/>
      <c r="E26" s="6"/>
      <c r="F26" s="27"/>
      <c r="G26" s="7"/>
      <c r="H26" s="102"/>
      <c r="I26" s="212">
        <f>0.0405/0.6</f>
        <v>6.7500000000000004E-2</v>
      </c>
      <c r="K26" s="47"/>
      <c r="L26" s="47"/>
      <c r="N26" s="8"/>
    </row>
    <row r="27" spans="1:19" x14ac:dyDescent="0.25">
      <c r="A27" s="9"/>
      <c r="B27" s="6">
        <v>1.6</v>
      </c>
      <c r="C27" s="27">
        <f>B28*B29/B30</f>
        <v>0.76418497868153501</v>
      </c>
      <c r="D27" s="6">
        <f>C27*B27</f>
        <v>1.2226959658904561</v>
      </c>
      <c r="E27" s="6">
        <f>D27-1</f>
        <v>0.22269596589045615</v>
      </c>
      <c r="F27" s="27">
        <f>E27*1.1</f>
        <v>0.2449655624795018</v>
      </c>
      <c r="G27" s="197">
        <f>F27*B26</f>
        <v>9.096387886738834E-2</v>
      </c>
      <c r="H27" s="102"/>
      <c r="I27" s="47">
        <v>1.6</v>
      </c>
      <c r="J27" s="100">
        <f>I28*I29/I30</f>
        <v>0.76418497868153501</v>
      </c>
      <c r="K27" s="47">
        <f>J27*I27</f>
        <v>1.2226959658904561</v>
      </c>
      <c r="L27" s="47">
        <f>K27-1</f>
        <v>0.22269596589045615</v>
      </c>
      <c r="M27" s="100">
        <f>L27*1.1</f>
        <v>0.2449655624795018</v>
      </c>
      <c r="N27" s="198">
        <f>M27*I26</f>
        <v>1.6535175467366374E-2</v>
      </c>
    </row>
    <row r="28" spans="1:19" x14ac:dyDescent="0.25">
      <c r="A28" s="9" t="s">
        <v>242</v>
      </c>
      <c r="B28" s="10">
        <v>8</v>
      </c>
      <c r="C28" s="27"/>
      <c r="D28" s="6"/>
      <c r="E28" s="6"/>
      <c r="F28" s="27"/>
      <c r="G28" s="11"/>
      <c r="H28" s="102" t="s">
        <v>242</v>
      </c>
      <c r="I28" s="12">
        <f>B28</f>
        <v>8</v>
      </c>
      <c r="K28" s="47"/>
      <c r="L28" s="47"/>
      <c r="N28" s="13"/>
    </row>
    <row r="29" spans="1:19" x14ac:dyDescent="0.25">
      <c r="A29" s="9"/>
      <c r="B29" s="6">
        <v>11.65</v>
      </c>
      <c r="C29" s="27"/>
      <c r="D29" s="6"/>
      <c r="E29" s="6"/>
      <c r="F29" s="27"/>
      <c r="G29" s="11"/>
      <c r="H29" s="102"/>
      <c r="I29" s="6">
        <v>11.65</v>
      </c>
      <c r="K29" s="47"/>
      <c r="L29" s="47"/>
      <c r="N29" s="13"/>
    </row>
    <row r="30" spans="1:19" x14ac:dyDescent="0.25">
      <c r="A30" s="9" t="s">
        <v>204</v>
      </c>
      <c r="B30" s="10">
        <v>121.96</v>
      </c>
      <c r="C30" s="27"/>
      <c r="D30" s="6"/>
      <c r="E30" s="6"/>
      <c r="F30" s="27"/>
      <c r="G30" s="11"/>
      <c r="H30" s="102" t="s">
        <v>204</v>
      </c>
      <c r="I30" s="12">
        <f>B30</f>
        <v>121.96</v>
      </c>
      <c r="K30" s="47"/>
      <c r="L30" s="47"/>
      <c r="N30" s="13"/>
    </row>
    <row r="31" spans="1:19" x14ac:dyDescent="0.25">
      <c r="A31" s="14" t="s">
        <v>247</v>
      </c>
      <c r="B31" s="15">
        <f>B30*G27</f>
        <v>11.093954666666681</v>
      </c>
      <c r="C31" s="27"/>
      <c r="D31" s="6"/>
      <c r="E31" s="6"/>
      <c r="F31" s="27"/>
      <c r="G31" s="11"/>
      <c r="H31" s="16" t="s">
        <v>247</v>
      </c>
      <c r="I31" s="17">
        <f>I30*N27</f>
        <v>2.0166300000000028</v>
      </c>
      <c r="J31" s="27"/>
      <c r="K31" s="47"/>
      <c r="L31" s="47"/>
      <c r="N31" s="13"/>
    </row>
    <row r="32" spans="1:19" x14ac:dyDescent="0.25">
      <c r="A32" s="22"/>
      <c r="B32" s="23"/>
      <c r="C32" s="23"/>
      <c r="D32" s="23"/>
      <c r="E32" s="23"/>
      <c r="F32" s="24"/>
      <c r="G32" s="25"/>
      <c r="H32" s="22"/>
      <c r="I32" s="23"/>
      <c r="J32" s="23"/>
      <c r="K32" s="23"/>
      <c r="L32" s="23"/>
      <c r="M32" s="24"/>
      <c r="N32" s="25"/>
    </row>
    <row r="33" spans="1:14" ht="15.6" customHeight="1" x14ac:dyDescent="0.25">
      <c r="A33" s="264" t="s">
        <v>256</v>
      </c>
      <c r="B33" s="265"/>
      <c r="C33" s="265"/>
      <c r="D33" s="265"/>
      <c r="E33" s="265"/>
      <c r="F33" s="265"/>
      <c r="G33" s="266"/>
      <c r="H33" s="273" t="s">
        <v>251</v>
      </c>
      <c r="I33" s="274"/>
      <c r="J33" s="274"/>
      <c r="K33" s="274"/>
      <c r="L33" s="274"/>
      <c r="M33" s="274"/>
    </row>
    <row r="34" spans="1:14" x14ac:dyDescent="0.25">
      <c r="A34" s="102"/>
      <c r="G34" s="8" t="s">
        <v>238</v>
      </c>
      <c r="M34" s="27"/>
    </row>
    <row r="35" spans="1:14" ht="15" customHeight="1" x14ac:dyDescent="0.25">
      <c r="A35" s="102"/>
      <c r="B35" s="212">
        <f>0.0601/0.6</f>
        <v>0.10016666666666667</v>
      </c>
      <c r="G35" s="8"/>
      <c r="H35" s="247" t="s">
        <v>257</v>
      </c>
      <c r="I35" s="248"/>
      <c r="J35" s="248"/>
      <c r="K35" s="249"/>
      <c r="L35" s="57">
        <f>B31+B40+I31</f>
        <v>16.103164000000021</v>
      </c>
    </row>
    <row r="36" spans="1:14" ht="15" customHeight="1" x14ac:dyDescent="0.25">
      <c r="A36" s="102"/>
      <c r="B36" s="47">
        <v>1.6</v>
      </c>
      <c r="C36" s="100">
        <f>B37*B38/B39</f>
        <v>0.76418497868153501</v>
      </c>
      <c r="D36" s="47">
        <f>C36*B36</f>
        <v>1.2226959658904561</v>
      </c>
      <c r="E36" s="47">
        <f>D36-1</f>
        <v>0.22269596589045615</v>
      </c>
      <c r="F36" s="100">
        <f>E36*1.1</f>
        <v>0.2449655624795018</v>
      </c>
      <c r="G36" s="198">
        <f>F36*B35</f>
        <v>2.4537383841696764E-2</v>
      </c>
    </row>
    <row r="37" spans="1:14" x14ac:dyDescent="0.25">
      <c r="A37" s="102" t="s">
        <v>242</v>
      </c>
      <c r="B37" s="12">
        <f>B28</f>
        <v>8</v>
      </c>
      <c r="G37" s="13"/>
      <c r="I37" s="246"/>
      <c r="J37" s="246"/>
      <c r="K37" s="246"/>
      <c r="L37" s="246"/>
    </row>
    <row r="38" spans="1:14" x14ac:dyDescent="0.25">
      <c r="A38" s="102"/>
      <c r="B38" s="6">
        <v>11.65</v>
      </c>
      <c r="G38" s="13"/>
      <c r="I38" s="246"/>
      <c r="J38" s="246"/>
      <c r="K38" s="246"/>
      <c r="L38" s="246"/>
    </row>
    <row r="39" spans="1:14" x14ac:dyDescent="0.25">
      <c r="A39" s="102" t="s">
        <v>204</v>
      </c>
      <c r="B39" s="12">
        <f>B30</f>
        <v>121.96</v>
      </c>
      <c r="G39" s="13"/>
      <c r="I39" s="246"/>
      <c r="J39" s="246"/>
      <c r="K39" s="246"/>
      <c r="L39" s="246"/>
    </row>
    <row r="40" spans="1:14" x14ac:dyDescent="0.25">
      <c r="A40" s="29" t="s">
        <v>247</v>
      </c>
      <c r="B40" s="30">
        <f>B39*G36</f>
        <v>2.992579333333337</v>
      </c>
      <c r="G40" s="13"/>
    </row>
    <row r="41" spans="1:14" x14ac:dyDescent="0.25">
      <c r="A41" s="22"/>
      <c r="B41" s="23"/>
      <c r="C41" s="23"/>
      <c r="D41" s="23"/>
      <c r="E41" s="23"/>
      <c r="F41" s="24"/>
      <c r="G41" s="25"/>
    </row>
    <row r="42" spans="1:14" x14ac:dyDescent="0.25">
      <c r="I42" s="201"/>
      <c r="J42" s="201"/>
      <c r="K42" s="201"/>
      <c r="L42" s="201"/>
      <c r="M42" s="201"/>
      <c r="N42" s="201"/>
    </row>
  </sheetData>
  <mergeCells count="18">
    <mergeCell ref="A1:B1"/>
    <mergeCell ref="A23:N23"/>
    <mergeCell ref="A33:G33"/>
    <mergeCell ref="A5:G5"/>
    <mergeCell ref="I18:L20"/>
    <mergeCell ref="C2:E2"/>
    <mergeCell ref="A14:G14"/>
    <mergeCell ref="C1:E1"/>
    <mergeCell ref="A2:B2"/>
    <mergeCell ref="H33:M33"/>
    <mergeCell ref="H5:N5"/>
    <mergeCell ref="A4:N4"/>
    <mergeCell ref="H14:M14"/>
    <mergeCell ref="I37:L39"/>
    <mergeCell ref="H35:K35"/>
    <mergeCell ref="H24:N24"/>
    <mergeCell ref="A24:G24"/>
    <mergeCell ref="H16:K16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B9" sqref="B9"/>
    </sheetView>
  </sheetViews>
  <sheetFormatPr baseColWidth="10" defaultRowHeight="15" x14ac:dyDescent="0.25"/>
  <cols>
    <col min="1" max="1" width="41.28515625" style="201" bestFit="1" customWidth="1"/>
    <col min="2" max="2" width="30.7109375" style="201" customWidth="1"/>
    <col min="4" max="4" width="42" style="201" bestFit="1" customWidth="1"/>
  </cols>
  <sheetData>
    <row r="1" spans="1:5" ht="15.6" customHeight="1" x14ac:dyDescent="0.25">
      <c r="A1" s="207" t="s">
        <v>229</v>
      </c>
      <c r="B1" s="207" t="s">
        <v>230</v>
      </c>
      <c r="C1" s="168" t="s">
        <v>231</v>
      </c>
      <c r="D1" s="101"/>
      <c r="E1" s="99"/>
    </row>
    <row r="2" spans="1:5" ht="12.75" customHeight="1" x14ac:dyDescent="0.25">
      <c r="A2" s="162" t="s">
        <v>258</v>
      </c>
      <c r="B2" s="162" t="s">
        <v>233</v>
      </c>
      <c r="C2" s="163"/>
      <c r="D2" s="101"/>
      <c r="E2" s="99"/>
    </row>
    <row r="3" spans="1:5" ht="12.75" customHeight="1" x14ac:dyDescent="0.25">
      <c r="A3" s="162" t="s">
        <v>259</v>
      </c>
      <c r="B3" s="162" t="s">
        <v>233</v>
      </c>
      <c r="C3" s="163"/>
      <c r="D3" s="101"/>
      <c r="E3" s="99"/>
    </row>
    <row r="4" spans="1:5" ht="12.75" customHeight="1" x14ac:dyDescent="0.25">
      <c r="A4" s="162" t="s">
        <v>260</v>
      </c>
      <c r="B4" s="162" t="s">
        <v>233</v>
      </c>
      <c r="C4" s="163"/>
      <c r="D4" s="101"/>
      <c r="E4" s="99"/>
    </row>
    <row r="5" spans="1:5" ht="12.75" customHeight="1" x14ac:dyDescent="0.25">
      <c r="A5" s="164" t="s">
        <v>261</v>
      </c>
      <c r="B5" s="162" t="s">
        <v>233</v>
      </c>
      <c r="C5" s="163"/>
      <c r="D5" s="102"/>
      <c r="E5" s="100"/>
    </row>
    <row r="8" spans="1:5" x14ac:dyDescent="0.25">
      <c r="A8" s="279" t="s">
        <v>262</v>
      </c>
      <c r="B8" s="220"/>
      <c r="D8" s="278" t="s">
        <v>263</v>
      </c>
      <c r="E8" s="220"/>
    </row>
    <row r="9" spans="1:5" x14ac:dyDescent="0.25">
      <c r="A9" s="52" t="s">
        <v>264</v>
      </c>
      <c r="B9" s="89">
        <v>211819.05</v>
      </c>
      <c r="D9" s="56" t="s">
        <v>265</v>
      </c>
      <c r="E9" s="90">
        <v>211819.05</v>
      </c>
    </row>
    <row r="10" spans="1:5" x14ac:dyDescent="0.25">
      <c r="A10" s="52" t="str">
        <f>'Tempo-Banco'!F70</f>
        <v>JAL/RUB - BRUT A PAYER</v>
      </c>
      <c r="B10" s="104">
        <f>'Tempo-Banco'!C84</f>
        <v>211819.05</v>
      </c>
      <c r="D10" s="56" t="s">
        <v>266</v>
      </c>
      <c r="E10" s="105">
        <f>'Tempo-Banco'!C52+'Tempo-Banco'!C53</f>
        <v>211819.05</v>
      </c>
    </row>
    <row r="11" spans="1:5" ht="15" customHeight="1" x14ac:dyDescent="0.25">
      <c r="A11" s="52" t="s">
        <v>267</v>
      </c>
      <c r="B11" s="89">
        <v>12802.82</v>
      </c>
      <c r="D11" s="48"/>
      <c r="E11" s="48"/>
    </row>
    <row r="12" spans="1:5" ht="15" customHeight="1" x14ac:dyDescent="0.25">
      <c r="A12" s="52" t="str">
        <f>'Tempo-Banco'!F50</f>
        <v>JAL/RUB - Heures payées (addition des hrs)</v>
      </c>
      <c r="B12" s="105">
        <f>'Tempo-Banco'!G50</f>
        <v>12802.82</v>
      </c>
      <c r="D12" s="281" t="s">
        <v>268</v>
      </c>
      <c r="E12" s="220"/>
    </row>
    <row r="13" spans="1:5" ht="19.5" customHeight="1" x14ac:dyDescent="0.25">
      <c r="A13" s="51" t="s">
        <v>269</v>
      </c>
      <c r="B13" s="89">
        <v>0</v>
      </c>
      <c r="D13" s="50" t="s">
        <v>270</v>
      </c>
      <c r="E13" s="88">
        <v>797.92</v>
      </c>
    </row>
    <row r="14" spans="1:5" x14ac:dyDescent="0.25">
      <c r="A14" s="51" t="s">
        <v>271</v>
      </c>
      <c r="B14" s="105">
        <f>'Tempo-Banco'!C40</f>
        <v>0</v>
      </c>
      <c r="D14" s="50" t="s">
        <v>272</v>
      </c>
      <c r="E14" s="105">
        <f>'Tempo-Banco'!C41</f>
        <v>797.92</v>
      </c>
    </row>
    <row r="16" spans="1:5" x14ac:dyDescent="0.25">
      <c r="A16" s="280"/>
      <c r="B16" s="216"/>
    </row>
    <row r="17" spans="1:2" x14ac:dyDescent="0.25">
      <c r="A17" s="193"/>
      <c r="B17" s="194"/>
    </row>
    <row r="18" spans="1:2" x14ac:dyDescent="0.25">
      <c r="A18" s="193"/>
      <c r="B18" s="194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B26" sqref="B26"/>
    </sheetView>
  </sheetViews>
  <sheetFormatPr baseColWidth="10" defaultRowHeight="15" x14ac:dyDescent="0.25"/>
  <cols>
    <col min="1" max="1" width="38.28515625" style="201" customWidth="1"/>
    <col min="2" max="5" width="21.28515625" style="201" customWidth="1"/>
    <col min="8" max="8" width="12.85546875" style="201" bestFit="1" customWidth="1"/>
  </cols>
  <sheetData>
    <row r="1" spans="1:3" ht="15.6" customHeight="1" x14ac:dyDescent="0.25">
      <c r="A1" s="207" t="s">
        <v>229</v>
      </c>
      <c r="B1" s="207" t="s">
        <v>230</v>
      </c>
      <c r="C1" s="207" t="s">
        <v>231</v>
      </c>
    </row>
    <row r="2" spans="1:3" x14ac:dyDescent="0.25">
      <c r="A2" s="165" t="s">
        <v>273</v>
      </c>
      <c r="B2" s="166" t="s">
        <v>274</v>
      </c>
      <c r="C2" s="166"/>
    </row>
    <row r="4" spans="1:3" x14ac:dyDescent="0.25">
      <c r="A4" s="278" t="s">
        <v>275</v>
      </c>
      <c r="B4" s="220"/>
    </row>
    <row r="5" spans="1:3" x14ac:dyDescent="0.25">
      <c r="A5" s="56" t="s">
        <v>276</v>
      </c>
      <c r="B5" s="97">
        <v>6373.83</v>
      </c>
    </row>
    <row r="6" spans="1:3" x14ac:dyDescent="0.25">
      <c r="A6" s="56" t="s">
        <v>277</v>
      </c>
      <c r="B6" s="148">
        <f>'Tempo-Banco'!C43</f>
        <v>6373.97</v>
      </c>
    </row>
    <row r="7" spans="1:3" x14ac:dyDescent="0.25">
      <c r="A7" s="56" t="s">
        <v>278</v>
      </c>
      <c r="B7" s="97">
        <v>6373.97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12.42578125" style="201" bestFit="1" customWidth="1"/>
    <col min="2" max="2" width="16.42578125" style="201" customWidth="1"/>
    <col min="3" max="3" width="5" style="201" customWidth="1"/>
    <col min="4" max="4" width="10.28515625" style="5" bestFit="1" customWidth="1"/>
    <col min="5" max="5" width="11.7109375" style="201" customWidth="1"/>
    <col min="6" max="6" width="5.140625" style="201" customWidth="1"/>
    <col min="7" max="7" width="51.7109375" style="201" bestFit="1" customWidth="1"/>
    <col min="9" max="9" width="5.28515625" style="201" customWidth="1"/>
    <col min="10" max="10" width="30.28515625" style="201" bestFit="1" customWidth="1"/>
  </cols>
  <sheetData>
    <row r="1" spans="1:14" ht="15.6" customHeight="1" x14ac:dyDescent="0.25">
      <c r="A1" s="207" t="s">
        <v>229</v>
      </c>
      <c r="B1" s="285" t="s">
        <v>230</v>
      </c>
      <c r="C1" s="230"/>
      <c r="D1" s="230"/>
      <c r="E1" s="230"/>
      <c r="F1" s="230"/>
      <c r="G1" s="230"/>
      <c r="H1" s="207" t="s">
        <v>231</v>
      </c>
    </row>
    <row r="2" spans="1:14" x14ac:dyDescent="0.25">
      <c r="A2" s="166" t="s">
        <v>279</v>
      </c>
      <c r="B2" s="283" t="s">
        <v>280</v>
      </c>
      <c r="C2" s="219"/>
      <c r="D2" s="219"/>
      <c r="E2" s="219"/>
      <c r="F2" s="219"/>
      <c r="G2" s="220"/>
      <c r="H2" s="166"/>
    </row>
    <row r="4" spans="1:14" x14ac:dyDescent="0.25">
      <c r="A4" s="282" t="s">
        <v>281</v>
      </c>
      <c r="B4" s="220"/>
      <c r="D4" s="282" t="s">
        <v>282</v>
      </c>
      <c r="E4" s="220"/>
      <c r="G4" s="284" t="s">
        <v>283</v>
      </c>
      <c r="H4" s="220"/>
      <c r="J4" s="62" t="s">
        <v>284</v>
      </c>
      <c r="K4" s="105">
        <f>'Tempo-Banco'!C94</f>
        <v>910.91</v>
      </c>
    </row>
    <row r="5" spans="1:14" x14ac:dyDescent="0.25">
      <c r="A5" s="58" t="s">
        <v>285</v>
      </c>
      <c r="B5" s="59" t="s">
        <v>372</v>
      </c>
      <c r="D5" s="33" t="s">
        <v>286</v>
      </c>
      <c r="E5" s="90">
        <v>1276</v>
      </c>
      <c r="G5" s="286" t="s">
        <v>287</v>
      </c>
      <c r="H5" s="220"/>
      <c r="J5" s="62" t="s">
        <v>288</v>
      </c>
      <c r="K5" s="151">
        <v>910.91</v>
      </c>
    </row>
    <row r="6" spans="1:14" x14ac:dyDescent="0.25">
      <c r="A6" s="33" t="s">
        <v>286</v>
      </c>
      <c r="B6" s="90">
        <v>1276.1600000000001</v>
      </c>
      <c r="D6" s="33" t="s">
        <v>289</v>
      </c>
      <c r="E6" s="149">
        <v>3.6</v>
      </c>
      <c r="G6" s="45" t="s">
        <v>290</v>
      </c>
      <c r="H6" s="206">
        <v>1568</v>
      </c>
      <c r="K6" s="48"/>
      <c r="L6" s="48"/>
      <c r="M6" s="48"/>
      <c r="N6" s="48"/>
    </row>
    <row r="7" spans="1:14" x14ac:dyDescent="0.25">
      <c r="A7" s="33" t="s">
        <v>289</v>
      </c>
      <c r="B7" s="149">
        <v>3.6</v>
      </c>
      <c r="D7" s="33" t="s">
        <v>291</v>
      </c>
      <c r="E7" s="150">
        <f>E5*E6/100</f>
        <v>45.936000000000007</v>
      </c>
      <c r="G7" s="33" t="s">
        <v>292</v>
      </c>
      <c r="H7" s="206">
        <v>344.84</v>
      </c>
      <c r="K7" s="48"/>
      <c r="L7" s="48"/>
      <c r="M7" s="48"/>
      <c r="N7" s="48"/>
    </row>
    <row r="8" spans="1:14" x14ac:dyDescent="0.25">
      <c r="A8" s="33" t="s">
        <v>291</v>
      </c>
      <c r="B8" s="150">
        <f>B6*B7/100</f>
        <v>45.941760000000002</v>
      </c>
      <c r="G8" s="45" t="s">
        <v>293</v>
      </c>
      <c r="H8" s="206">
        <v>45.13</v>
      </c>
    </row>
    <row r="9" spans="1:14" ht="16.5" customHeight="1" x14ac:dyDescent="0.25">
      <c r="A9" s="44"/>
      <c r="B9" s="44"/>
      <c r="G9" s="45" t="s">
        <v>294</v>
      </c>
      <c r="H9" s="206">
        <v>7.87</v>
      </c>
    </row>
    <row r="10" spans="1:14" x14ac:dyDescent="0.25">
      <c r="G10" s="33" t="s">
        <v>295</v>
      </c>
      <c r="H10" s="206">
        <v>0</v>
      </c>
      <c r="I10" s="60"/>
      <c r="J10" s="60"/>
      <c r="K10" s="60"/>
      <c r="L10" s="60"/>
    </row>
    <row r="11" spans="1:14" x14ac:dyDescent="0.25">
      <c r="G11" s="33" t="s">
        <v>296</v>
      </c>
      <c r="H11" s="206">
        <v>0</v>
      </c>
      <c r="K11" s="5"/>
    </row>
    <row r="12" spans="1:14" x14ac:dyDescent="0.25">
      <c r="G12" s="61" t="s">
        <v>297</v>
      </c>
      <c r="H12" s="105">
        <f>H6-H7+H8+H9-H10+H11</f>
        <v>1276.1600000000001</v>
      </c>
    </row>
    <row r="13" spans="1:14" x14ac:dyDescent="0.25">
      <c r="G13" s="46">
        <f>E6</f>
        <v>3.6</v>
      </c>
      <c r="H13" s="150">
        <f>H12*G13/100</f>
        <v>45.941760000000002</v>
      </c>
    </row>
    <row r="14" spans="1:14" ht="15" customHeight="1" x14ac:dyDescent="0.25"/>
    <row r="15" spans="1:14" ht="15" customHeight="1" x14ac:dyDescent="0.25"/>
    <row r="21" spans="9:11" x14ac:dyDescent="0.25">
      <c r="I21" s="216"/>
      <c r="J21" s="216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workbookViewId="0">
      <selection activeCell="B18" sqref="B18"/>
    </sheetView>
  </sheetViews>
  <sheetFormatPr baseColWidth="10" defaultRowHeight="15" x14ac:dyDescent="0.25"/>
  <cols>
    <col min="1" max="1" width="21.42578125" style="201" customWidth="1"/>
    <col min="7" max="7" width="25" style="201" bestFit="1" customWidth="1"/>
  </cols>
  <sheetData>
    <row r="1" spans="1:6" ht="15.6" customHeight="1" x14ac:dyDescent="0.25">
      <c r="A1" s="207" t="s">
        <v>229</v>
      </c>
      <c r="B1" s="288" t="s">
        <v>230</v>
      </c>
      <c r="C1" s="219"/>
      <c r="D1" s="220"/>
      <c r="E1" s="207" t="s">
        <v>231</v>
      </c>
    </row>
    <row r="2" spans="1:6" x14ac:dyDescent="0.25">
      <c r="A2" s="162" t="s">
        <v>298</v>
      </c>
      <c r="B2" s="289" t="s">
        <v>299</v>
      </c>
      <c r="C2" s="219"/>
      <c r="D2" s="220"/>
      <c r="E2" s="166"/>
    </row>
    <row r="4" spans="1:6" ht="16.5" x14ac:dyDescent="0.25">
      <c r="A4" s="4" t="s">
        <v>300</v>
      </c>
      <c r="B4" s="3"/>
      <c r="C4" s="3"/>
      <c r="D4" s="3"/>
      <c r="E4" s="3"/>
      <c r="F4" s="3"/>
    </row>
    <row r="6" spans="1:6" x14ac:dyDescent="0.25">
      <c r="A6" s="63" t="s">
        <v>301</v>
      </c>
      <c r="B6" s="152">
        <v>790.39</v>
      </c>
    </row>
    <row r="7" spans="1:6" x14ac:dyDescent="0.25">
      <c r="A7" s="63" t="s">
        <v>302</v>
      </c>
      <c r="B7" s="104">
        <f>'Tempo-Banco'!C97</f>
        <v>790.39</v>
      </c>
    </row>
    <row r="9" spans="1:6" x14ac:dyDescent="0.25">
      <c r="A9" s="287" t="s">
        <v>281</v>
      </c>
      <c r="B9" s="220"/>
    </row>
    <row r="10" spans="1:6" x14ac:dyDescent="0.25">
      <c r="A10" s="52" t="s">
        <v>285</v>
      </c>
      <c r="B10" s="64" t="s">
        <v>373</v>
      </c>
    </row>
    <row r="11" spans="1:6" x14ac:dyDescent="0.25">
      <c r="A11" s="65" t="s">
        <v>303</v>
      </c>
      <c r="B11" s="89">
        <v>371.5</v>
      </c>
      <c r="C11" t="s">
        <v>7</v>
      </c>
    </row>
    <row r="25" ht="26.25" customHeight="1" x14ac:dyDescent="0.25"/>
  </sheetData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zoomScaleNormal="100" workbookViewId="0">
      <selection activeCell="E32" sqref="E32"/>
    </sheetView>
  </sheetViews>
  <sheetFormatPr baseColWidth="10" defaultRowHeight="15" x14ac:dyDescent="0.25"/>
  <cols>
    <col min="1" max="1" width="15" style="5" customWidth="1"/>
    <col min="2" max="2" width="14.28515625" style="201" customWidth="1"/>
    <col min="3" max="3" width="14" style="201" customWidth="1"/>
    <col min="4" max="5" width="22.140625" style="201" customWidth="1"/>
    <col min="6" max="6" width="35.28515625" style="201" customWidth="1"/>
    <col min="7" max="7" width="37" style="201" bestFit="1" customWidth="1"/>
    <col min="8" max="8" width="17.5703125" style="201" customWidth="1"/>
  </cols>
  <sheetData>
    <row r="2" spans="1:18" x14ac:dyDescent="0.25">
      <c r="B2" s="174" t="s">
        <v>304</v>
      </c>
      <c r="C2" s="175" t="s">
        <v>305</v>
      </c>
      <c r="D2" s="174" t="s">
        <v>306</v>
      </c>
      <c r="E2" s="183"/>
      <c r="F2" s="176" t="s">
        <v>307</v>
      </c>
      <c r="G2" s="67" t="s">
        <v>308</v>
      </c>
      <c r="H2" s="43">
        <f>'Tempo-Banco'!C89</f>
        <v>169872.27</v>
      </c>
    </row>
    <row r="3" spans="1:18" x14ac:dyDescent="0.25">
      <c r="A3" s="84" t="s">
        <v>309</v>
      </c>
      <c r="B3" s="156">
        <v>12802.82</v>
      </c>
      <c r="C3" s="106">
        <f>'Tempo-Banco'!C59</f>
        <v>12802.82</v>
      </c>
      <c r="D3" s="214">
        <f>B3-C3</f>
        <v>0</v>
      </c>
      <c r="E3" s="172"/>
      <c r="F3" s="176" t="s">
        <v>310</v>
      </c>
      <c r="G3" s="173" t="s">
        <v>311</v>
      </c>
      <c r="H3" s="43">
        <f>'Tempo-Banco'!C90</f>
        <v>5981.06</v>
      </c>
    </row>
    <row r="4" spans="1:18" x14ac:dyDescent="0.25">
      <c r="A4" s="84" t="s">
        <v>312</v>
      </c>
      <c r="B4" s="153">
        <v>20012.66</v>
      </c>
      <c r="C4" s="103">
        <f>'Tempo-Banco'!C82</f>
        <v>20012.66</v>
      </c>
      <c r="D4" s="214">
        <f t="shared" ref="D4:D16" si="0">B4-C4</f>
        <v>0</v>
      </c>
      <c r="E4" s="172"/>
      <c r="F4" s="176" t="s">
        <v>313</v>
      </c>
      <c r="G4" s="173" t="s">
        <v>314</v>
      </c>
      <c r="H4" s="43">
        <f>'Tempo-Banco'!C91</f>
        <v>0</v>
      </c>
    </row>
    <row r="5" spans="1:18" x14ac:dyDescent="0.25">
      <c r="A5" s="84" t="s">
        <v>315</v>
      </c>
      <c r="B5" s="153">
        <v>21597.14</v>
      </c>
      <c r="C5" s="103">
        <f>'Tempo-Banco'!C83</f>
        <v>21597.14</v>
      </c>
      <c r="D5" s="214">
        <f t="shared" si="0"/>
        <v>0</v>
      </c>
      <c r="E5" s="172"/>
      <c r="F5" s="176" t="s">
        <v>316</v>
      </c>
      <c r="G5" s="173" t="s">
        <v>317</v>
      </c>
      <c r="H5" s="43">
        <f>'Tempo-Banco'!C92</f>
        <v>342.79</v>
      </c>
    </row>
    <row r="6" spans="1:18" x14ac:dyDescent="0.25">
      <c r="A6" s="84" t="s">
        <v>318</v>
      </c>
      <c r="B6" s="153">
        <v>211819.05</v>
      </c>
      <c r="C6" s="103">
        <f>'Tempo-Banco'!C66</f>
        <v>211819.05</v>
      </c>
      <c r="D6" s="214">
        <f t="shared" si="0"/>
        <v>0</v>
      </c>
      <c r="E6" s="172"/>
      <c r="F6" s="176" t="s">
        <v>319</v>
      </c>
      <c r="G6" s="173" t="s">
        <v>320</v>
      </c>
      <c r="H6" s="43">
        <f>'Tempo-Banco'!C85</f>
        <v>655</v>
      </c>
    </row>
    <row r="7" spans="1:18" ht="15.6" customHeight="1" x14ac:dyDescent="0.25">
      <c r="A7" s="84" t="s">
        <v>321</v>
      </c>
      <c r="B7" s="153">
        <v>169872</v>
      </c>
      <c r="C7" s="103">
        <f>'Tempo-Banco'!C89+'Tempo-Banco'!C45</f>
        <v>173468.94</v>
      </c>
      <c r="D7" s="214">
        <f t="shared" si="0"/>
        <v>-3596.9400000000023</v>
      </c>
      <c r="E7" s="172"/>
      <c r="F7" s="66" t="s">
        <v>322</v>
      </c>
      <c r="G7" s="208" t="s">
        <v>323</v>
      </c>
      <c r="H7" s="155">
        <f>H2-H3-H4-H5-H6</f>
        <v>162893.41999999998</v>
      </c>
    </row>
    <row r="8" spans="1:18" x14ac:dyDescent="0.25">
      <c r="A8" s="84" t="s">
        <v>324</v>
      </c>
      <c r="B8" s="153">
        <v>155442.76</v>
      </c>
      <c r="C8" s="103">
        <f>'Tempo-Banco'!C61</f>
        <v>155442.76</v>
      </c>
      <c r="D8" s="214">
        <f t="shared" si="0"/>
        <v>0</v>
      </c>
      <c r="E8" s="172"/>
    </row>
    <row r="9" spans="1:18" x14ac:dyDescent="0.25">
      <c r="A9" s="84" t="s">
        <v>325</v>
      </c>
      <c r="B9" s="153">
        <v>910.91</v>
      </c>
      <c r="C9" s="103">
        <f>'Tempo-Banco'!C62</f>
        <v>910.91</v>
      </c>
      <c r="D9" s="214">
        <f t="shared" si="0"/>
        <v>0</v>
      </c>
      <c r="E9" s="172"/>
      <c r="F9" s="290" t="s">
        <v>326</v>
      </c>
      <c r="G9" s="225"/>
      <c r="H9" s="226"/>
    </row>
    <row r="10" spans="1:18" x14ac:dyDescent="0.25">
      <c r="A10" s="84" t="s">
        <v>327</v>
      </c>
      <c r="B10" s="153">
        <v>162889</v>
      </c>
      <c r="C10" s="103">
        <f>H7</f>
        <v>162893.41999999998</v>
      </c>
      <c r="D10" s="214">
        <f t="shared" si="0"/>
        <v>-4.4199999999837019</v>
      </c>
      <c r="E10" s="172"/>
      <c r="F10" s="227"/>
      <c r="G10" s="216"/>
      <c r="H10" s="228"/>
    </row>
    <row r="11" spans="1:18" x14ac:dyDescent="0.25">
      <c r="A11" s="84" t="s">
        <v>328</v>
      </c>
      <c r="B11" s="153">
        <v>211819.05</v>
      </c>
      <c r="C11" s="103">
        <f>C6</f>
        <v>211819.05</v>
      </c>
      <c r="D11" s="214">
        <f t="shared" si="0"/>
        <v>0</v>
      </c>
      <c r="E11" s="172"/>
      <c r="F11" s="227"/>
      <c r="G11" s="216"/>
      <c r="H11" s="228"/>
    </row>
    <row r="12" spans="1:18" x14ac:dyDescent="0.25">
      <c r="A12" s="84" t="s">
        <v>329</v>
      </c>
      <c r="B12" s="153">
        <v>211819.05</v>
      </c>
      <c r="C12" s="103">
        <f>'Tempo-Banco'!C52+'Tempo-Banco'!C53</f>
        <v>211819.05</v>
      </c>
      <c r="D12" s="214">
        <f t="shared" si="0"/>
        <v>0</v>
      </c>
      <c r="E12" s="172"/>
      <c r="F12" s="227"/>
      <c r="G12" s="216"/>
      <c r="H12" s="228"/>
    </row>
    <row r="13" spans="1:18" x14ac:dyDescent="0.25">
      <c r="A13" s="84" t="s">
        <v>330</v>
      </c>
      <c r="B13" s="153">
        <v>211819.05</v>
      </c>
      <c r="C13" s="103">
        <f>'Tempo-Banco'!C52</f>
        <v>211819.05</v>
      </c>
      <c r="D13" s="214">
        <f t="shared" si="0"/>
        <v>0</v>
      </c>
      <c r="E13" s="172"/>
      <c r="F13" s="227"/>
      <c r="G13" s="216"/>
      <c r="H13" s="228"/>
    </row>
    <row r="14" spans="1:18" x14ac:dyDescent="0.25">
      <c r="A14" s="84" t="s">
        <v>331</v>
      </c>
      <c r="B14" s="153">
        <v>210127.88492499999</v>
      </c>
      <c r="C14" s="103">
        <f>Cotisations!G8</f>
        <v>210127.88492499999</v>
      </c>
      <c r="D14" s="214">
        <f t="shared" si="0"/>
        <v>0</v>
      </c>
      <c r="E14" s="172"/>
      <c r="F14" s="229"/>
      <c r="G14" s="230"/>
      <c r="H14" s="231"/>
    </row>
    <row r="15" spans="1:18" x14ac:dyDescent="0.25">
      <c r="A15" s="84" t="s">
        <v>247</v>
      </c>
      <c r="B15" s="153">
        <v>17371.829999999998</v>
      </c>
      <c r="C15" s="103">
        <f>'Réduc Générale'!Q9+'Réduc Générale'!Q13</f>
        <v>17371.829999999998</v>
      </c>
      <c r="D15" s="214">
        <f t="shared" si="0"/>
        <v>0</v>
      </c>
      <c r="E15" s="172"/>
      <c r="G15" s="31"/>
    </row>
    <row r="16" spans="1:18" x14ac:dyDescent="0.25">
      <c r="A16" s="85" t="s">
        <v>332</v>
      </c>
      <c r="B16" s="154">
        <v>12802.82</v>
      </c>
      <c r="C16" s="106">
        <f>'Tempo-Banco'!C59</f>
        <v>12802.82</v>
      </c>
      <c r="D16" s="214">
        <f t="shared" si="0"/>
        <v>0</v>
      </c>
      <c r="G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195" t="s">
        <v>333</v>
      </c>
      <c r="B17" s="154">
        <v>166485</v>
      </c>
      <c r="G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G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G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G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G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E22" s="48"/>
      <c r="F22" s="48"/>
      <c r="G22" s="48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D23" s="48"/>
      <c r="E23" s="48"/>
      <c r="F23" s="48"/>
      <c r="G23" s="48"/>
      <c r="H23" s="31"/>
      <c r="I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D24" s="48"/>
      <c r="E24" s="48"/>
      <c r="F24" s="48"/>
      <c r="G24" s="48"/>
      <c r="H24" s="31"/>
      <c r="I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D25" s="48"/>
      <c r="E25" s="48"/>
      <c r="F25" s="48"/>
      <c r="G25" s="48"/>
      <c r="H25" s="31"/>
      <c r="I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D26" s="48"/>
      <c r="E26" s="48"/>
      <c r="F26" s="48"/>
      <c r="G26" s="48"/>
      <c r="H26" s="31"/>
      <c r="I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D27" s="48"/>
      <c r="E27" s="48"/>
      <c r="F27" s="48"/>
      <c r="G27" s="48"/>
      <c r="H27" s="31"/>
      <c r="I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D28" s="48"/>
      <c r="E28" s="48"/>
      <c r="F28" s="48"/>
      <c r="G28" s="48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D29" s="48"/>
      <c r="E29" s="48"/>
      <c r="F29" s="48"/>
      <c r="G29" s="4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1"/>
      <c r="B30" s="31"/>
      <c r="C30" s="31"/>
      <c r="D30" s="48"/>
      <c r="E30" s="48"/>
      <c r="F30" s="48"/>
      <c r="G30" s="48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1"/>
      <c r="B31" s="31"/>
      <c r="C31" s="31"/>
      <c r="D31" s="48"/>
      <c r="E31" s="48"/>
      <c r="F31" s="48"/>
      <c r="G31" s="48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1"/>
      <c r="B32" s="31"/>
      <c r="C32" s="31"/>
      <c r="D32" s="48"/>
      <c r="E32" s="48"/>
      <c r="F32" s="48"/>
      <c r="G32" s="48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48"/>
      <c r="E33" s="48"/>
      <c r="F33" s="48"/>
      <c r="G33" s="48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D34" s="48"/>
      <c r="E34" s="48"/>
      <c r="F34" s="48"/>
      <c r="G34" s="48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D35" s="48"/>
      <c r="E35" s="48"/>
      <c r="F35" s="48"/>
      <c r="G35" s="48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D36" s="48"/>
      <c r="E36" s="48"/>
      <c r="F36" s="48"/>
      <c r="G36" s="4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D37" s="48"/>
      <c r="E37" s="48"/>
      <c r="F37" s="48"/>
      <c r="G37" s="48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D38" s="48"/>
      <c r="E38" s="48"/>
      <c r="F38" s="48"/>
      <c r="G38" s="48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D39" s="4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E41" s="31"/>
      <c r="F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D42" s="31"/>
      <c r="E42" s="31"/>
      <c r="F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D43" s="31"/>
      <c r="E43" s="31"/>
      <c r="F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D44" s="31"/>
      <c r="E44" s="31"/>
      <c r="F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D45" s="31"/>
    </row>
    <row r="96" spans="20:20" x14ac:dyDescent="0.25">
      <c r="T96" s="31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Verif avant contrôle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2024-06-21T15:25:40Z</dcterms:modified>
</cp:coreProperties>
</file>