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N:\°2024\LESQUIN\PAIE\5 - Mai\"/>
    </mc:Choice>
  </mc:AlternateContent>
  <xr:revisionPtr revIDLastSave="0" documentId="13_ncr:1_{9744975D-71A9-4295-8CE2-FFA850A79E50}" xr6:coauthVersionLast="47" xr6:coauthVersionMax="47" xr10:uidLastSave="{00000000-0000-0000-0000-000000000000}"/>
  <bookViews>
    <workbookView xWindow="-28920" yWindow="-120" windowWidth="29040" windowHeight="15840" tabRatio="953" activeTab="1" xr2:uid="{00000000-000D-0000-FFFF-FFFF00000000}"/>
  </bookViews>
  <sheets>
    <sheet name="Précontrole" sheetId="1" r:id="rId1"/>
    <sheet name="Tempo-Banco" sheetId="2" r:id="rId2"/>
    <sheet name="Cotisations" sheetId="3" r:id="rId3"/>
    <sheet name="Réduc Générale" sheetId="4" r:id="rId4"/>
    <sheet name="AF CET TEPA MALADIE" sheetId="5" r:id="rId5"/>
    <sheet name="Versement Mobilité" sheetId="6" r:id="rId6"/>
    <sheet name="PAS" sheetId="7" r:id="rId7"/>
    <sheet name="Verif ATD" sheetId="8" r:id="rId8"/>
    <sheet name="DSN" sheetId="9" r:id="rId9"/>
    <sheet name="Reporting" sheetId="10" r:id="rId10"/>
  </sheets>
  <definedNames>
    <definedName name="CHARGE">'Verif ATD'!#REF!</definedName>
    <definedName name="SALNET">'Verif ATD'!#REF!</definedName>
    <definedName name="Z_AC14A582_788A_40DB_BAC2_A43A3AB168DB_.wvu.Rows" localSheetId="1" hidden="1">'Tempo-Banco'!$11:$27,'Tempo-Banco'!$29:$32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4" l="1"/>
  <c r="B38" i="4"/>
  <c r="B37" i="4"/>
  <c r="C36" i="4"/>
  <c r="D36" i="4" s="1"/>
  <c r="E36" i="4" s="1"/>
  <c r="F36" i="4" s="1"/>
  <c r="G36" i="4" s="1"/>
  <c r="B35" i="4"/>
  <c r="I30" i="4"/>
  <c r="I29" i="4"/>
  <c r="B29" i="4"/>
  <c r="I28" i="4"/>
  <c r="C27" i="4"/>
  <c r="D27" i="4" s="1"/>
  <c r="E27" i="4" s="1"/>
  <c r="F27" i="4" s="1"/>
  <c r="G27" i="4" s="1"/>
  <c r="B31" i="4" s="1"/>
  <c r="I26" i="4"/>
  <c r="B26" i="4"/>
  <c r="C20" i="4"/>
  <c r="B19" i="4"/>
  <c r="B18" i="4"/>
  <c r="B16" i="4"/>
  <c r="K11" i="4"/>
  <c r="J11" i="4"/>
  <c r="D11" i="4"/>
  <c r="D12" i="4" s="1"/>
  <c r="I10" i="4"/>
  <c r="I9" i="4"/>
  <c r="I7" i="4"/>
  <c r="B7" i="4"/>
  <c r="D20" i="4" l="1"/>
  <c r="D21" i="4" s="1"/>
  <c r="J27" i="4"/>
  <c r="K27" i="4" s="1"/>
  <c r="L27" i="4" s="1"/>
  <c r="M27" i="4" s="1"/>
  <c r="N27" i="4" s="1"/>
  <c r="I31" i="4" s="1"/>
  <c r="B40" i="4"/>
  <c r="D13" i="4"/>
  <c r="B11" i="4" s="1"/>
  <c r="C8" i="4" s="1"/>
  <c r="D8" i="4" s="1"/>
  <c r="E8" i="4" s="1"/>
  <c r="F8" i="4" s="1"/>
  <c r="G8" i="4" s="1"/>
  <c r="B12" i="4" s="1"/>
  <c r="K12" i="4"/>
  <c r="K13" i="4" s="1"/>
  <c r="I11" i="4" s="1"/>
  <c r="J8" i="4" s="1"/>
  <c r="K8" i="4" s="1"/>
  <c r="L8" i="4" s="1"/>
  <c r="M8" i="4" s="1"/>
  <c r="N8" i="4" s="1"/>
  <c r="I12" i="4" s="1"/>
  <c r="D22" i="4" l="1"/>
  <c r="B20" i="4" s="1"/>
  <c r="C17" i="4" s="1"/>
  <c r="D17" i="4" s="1"/>
  <c r="E17" i="4" s="1"/>
  <c r="F17" i="4" s="1"/>
  <c r="G17" i="4" s="1"/>
  <c r="B21" i="4" s="1"/>
  <c r="L35" i="4"/>
  <c r="L16" i="4"/>
  <c r="B47" i="10" l="1"/>
  <c r="B44" i="10"/>
  <c r="A44" i="10"/>
  <c r="B37" i="10"/>
  <c r="B34" i="10"/>
  <c r="B32" i="10"/>
  <c r="B31" i="10"/>
  <c r="B30" i="10"/>
  <c r="B29" i="10"/>
  <c r="B28" i="10"/>
  <c r="B26" i="10"/>
  <c r="B17" i="10"/>
  <c r="B16" i="10"/>
  <c r="B12" i="10"/>
  <c r="B11" i="10"/>
  <c r="B41" i="10" s="1"/>
  <c r="B10" i="10"/>
  <c r="B40" i="10" s="1"/>
  <c r="B9" i="10"/>
  <c r="B8" i="10"/>
  <c r="B39" i="10" s="1"/>
  <c r="B7" i="10"/>
  <c r="B6" i="10"/>
  <c r="C17" i="9"/>
  <c r="D17" i="9" s="1"/>
  <c r="C14" i="9"/>
  <c r="D14" i="9" s="1"/>
  <c r="C13" i="9"/>
  <c r="D13" i="9" s="1"/>
  <c r="C10" i="9"/>
  <c r="D10" i="9" s="1"/>
  <c r="C9" i="9"/>
  <c r="D9" i="9" s="1"/>
  <c r="D8" i="9"/>
  <c r="C8" i="9"/>
  <c r="I7" i="9"/>
  <c r="C7" i="9"/>
  <c r="C12" i="9" s="1"/>
  <c r="D12" i="9" s="1"/>
  <c r="I6" i="9"/>
  <c r="D6" i="9"/>
  <c r="C6" i="9"/>
  <c r="I5" i="9"/>
  <c r="C5" i="9"/>
  <c r="D5" i="9" s="1"/>
  <c r="I4" i="9"/>
  <c r="D4" i="9"/>
  <c r="C4" i="9"/>
  <c r="I3" i="9"/>
  <c r="I8" i="9" s="1"/>
  <c r="C11" i="9" s="1"/>
  <c r="D11" i="9" s="1"/>
  <c r="B7" i="8"/>
  <c r="G13" i="7"/>
  <c r="H12" i="7"/>
  <c r="H13" i="7" s="1"/>
  <c r="B8" i="7"/>
  <c r="E7" i="7"/>
  <c r="K4" i="7"/>
  <c r="B6" i="6"/>
  <c r="B16" i="5"/>
  <c r="E14" i="5"/>
  <c r="B14" i="5"/>
  <c r="A12" i="5"/>
  <c r="E10" i="5"/>
  <c r="B10" i="5"/>
  <c r="A10" i="5"/>
  <c r="Q13" i="4"/>
  <c r="Q11" i="4"/>
  <c r="Q9" i="4"/>
  <c r="C16" i="9" s="1"/>
  <c r="D16" i="9" s="1"/>
  <c r="Q5" i="4"/>
  <c r="P5" i="4"/>
  <c r="C23" i="3"/>
  <c r="B23" i="3"/>
  <c r="D23" i="3" s="1"/>
  <c r="C22" i="3"/>
  <c r="B22" i="3"/>
  <c r="D22" i="3" s="1"/>
  <c r="C21" i="3"/>
  <c r="B21" i="3"/>
  <c r="D21" i="3" s="1"/>
  <c r="C20" i="3"/>
  <c r="B20" i="3"/>
  <c r="D20" i="3" s="1"/>
  <c r="E2" i="3" s="1"/>
  <c r="B16" i="3"/>
  <c r="G13" i="3"/>
  <c r="B9" i="3"/>
  <c r="D9" i="3" s="1"/>
  <c r="E9" i="3" s="1"/>
  <c r="I8" i="3" s="1"/>
  <c r="B6" i="3"/>
  <c r="D6" i="3" s="1"/>
  <c r="B5" i="3"/>
  <c r="D5" i="3" s="1"/>
  <c r="B3" i="3"/>
  <c r="G2" i="3"/>
  <c r="B2" i="3"/>
  <c r="B4" i="3" s="1"/>
  <c r="G74" i="2"/>
  <c r="G70" i="2"/>
  <c r="G69" i="2"/>
  <c r="G68" i="2"/>
  <c r="G67" i="2"/>
  <c r="G66" i="2"/>
  <c r="B4" i="10" s="1"/>
  <c r="G63" i="2"/>
  <c r="G62" i="2"/>
  <c r="G58" i="2"/>
  <c r="G56" i="2"/>
  <c r="G57" i="2" s="1"/>
  <c r="G53" i="2"/>
  <c r="G52" i="2"/>
  <c r="G51" i="2"/>
  <c r="G50" i="2"/>
  <c r="Q7" i="4" s="1"/>
  <c r="R6" i="4" s="1"/>
  <c r="G49" i="2"/>
  <c r="B1" i="10" s="1"/>
  <c r="G46" i="2"/>
  <c r="G40" i="2"/>
  <c r="B5" i="10" s="1"/>
  <c r="C37" i="2"/>
  <c r="B25" i="3" l="1"/>
  <c r="B8" i="3"/>
  <c r="B15" i="3"/>
  <c r="B17" i="3" s="1"/>
  <c r="B12" i="5"/>
  <c r="C12" i="5" s="1"/>
  <c r="D7" i="9"/>
  <c r="B2" i="10"/>
  <c r="G54" i="2"/>
  <c r="B3" i="10" l="1"/>
  <c r="B36" i="10"/>
  <c r="B38" i="10" s="1"/>
  <c r="B46" i="10" s="1"/>
  <c r="D8" i="3"/>
  <c r="E8" i="3" s="1"/>
  <c r="G8" i="3" s="1"/>
  <c r="C15" i="9" s="1"/>
  <c r="D15" i="9" s="1"/>
  <c r="B12" i="3"/>
  <c r="D12" i="3" s="1"/>
  <c r="E13" i="3" s="1"/>
</calcChain>
</file>

<file path=xl/sharedStrings.xml><?xml version="1.0" encoding="utf-8"?>
<sst xmlns="http://schemas.openxmlformats.org/spreadsheetml/2006/main" count="506" uniqueCount="409">
  <si>
    <t>Château blanc</t>
  </si>
  <si>
    <t>Vérifier qu'il y ait bien pour Balant et Belhadia 1 prime de roulement 3*8 par jour</t>
  </si>
  <si>
    <t>1 repas nuit si tout la journée de travail en nuit, sinon 1 repas jour</t>
  </si>
  <si>
    <t>TACHE A EFFECTUER</t>
  </si>
  <si>
    <t>CHEMIN</t>
  </si>
  <si>
    <t>A REMPLIR</t>
  </si>
  <si>
    <t>Imprimer RH Manquants</t>
  </si>
  <si>
    <t>TEMPO Heures -&gt; Liste des relevés manquants</t>
  </si>
  <si>
    <t>ok</t>
  </si>
  <si>
    <t>Tableau des IFM à ne pas verser</t>
  </si>
  <si>
    <t>Leroux</t>
  </si>
  <si>
    <t>Vérifier saisie AT (021)</t>
  </si>
  <si>
    <t xml:space="preserve">TEMPO Heures -&gt; Relevés d'heures ayant la prime -&gt;  copier coller ces listes de primes (en 2 fois) :  </t>
  </si>
  <si>
    <t>RAS</t>
  </si>
  <si>
    <t>Vérifier les TH</t>
  </si>
  <si>
    <t>TEMPO -&gt; Intérimaires &gt; Liste (Nouvelle version)</t>
  </si>
  <si>
    <t>Faire l'intégration TOPAZE + Mutuelle</t>
  </si>
  <si>
    <t>BANCO -&gt; Mensuel &gt;  Intégration TOPAZE
BANCO -&gt; Edition &gt; Complémentaire SIACI &gt; Situation des salariés&gt; Outil &gt; Générer et transmettre le fichier</t>
  </si>
  <si>
    <t>OK</t>
  </si>
  <si>
    <t>Transfert zones transport</t>
  </si>
  <si>
    <t>TEMPO Paie -&gt; 12 transfert des zones de transport par commune : outils : outils de maintenance : telecharger le fichier du mois en cours</t>
  </si>
  <si>
    <t>Transfert relevé paie
- Imprimer et contrôler IFM ICP oubliées</t>
  </si>
  <si>
    <t>TEMPO Heures -&gt; Transfert des relevés en paie</t>
  </si>
  <si>
    <t>IFM ICP</t>
  </si>
  <si>
    <t>TEMPO Payes &gt; 16</t>
  </si>
  <si>
    <t>Bloquer RH</t>
  </si>
  <si>
    <t>TEMPO Factures -&gt; Edition des factures -&gt; cocher Saisie Rh bloquée</t>
  </si>
  <si>
    <t>Formation</t>
  </si>
  <si>
    <t>TEMPO Heures -&gt; Marges nouveau -&gt; Marges réel -&gt; Tris : cocher salarié -&gt; regarder client JANUS, si formation hope il y a un nombre d'heures élevé par intérimaire</t>
  </si>
  <si>
    <t>Formation Hope</t>
  </si>
  <si>
    <t>Nb de contrats</t>
  </si>
  <si>
    <t>TEMPO Heures -&gt; Marges nouveau -&gt; Marges réel -&gt; Onglet Stats</t>
  </si>
  <si>
    <t>Nb intérimaires</t>
  </si>
  <si>
    <t>Nb de clients</t>
  </si>
  <si>
    <t>Nbr nouveaux clients</t>
  </si>
  <si>
    <t xml:space="preserve">CA </t>
  </si>
  <si>
    <t>Liste avoirs</t>
  </si>
  <si>
    <t>TEMPO Heures -&gt; Relevés d'heures ayant la prime -&gt;  copier coller ces listes de primes (en 2 fois) :  001;002;020;021;1350;2115;8110;INTP;RTTA;RTTS</t>
  </si>
  <si>
    <t>EXTRACTION EXCEL</t>
  </si>
  <si>
    <t>Liste evènements familiaux (1350)</t>
  </si>
  <si>
    <t>Liste TR (001; 002)</t>
  </si>
  <si>
    <t>Liste VM (020)</t>
  </si>
  <si>
    <t>Liste RTTA</t>
  </si>
  <si>
    <t>Liste RTTS</t>
  </si>
  <si>
    <t>Liste Intempérie (INTP)</t>
  </si>
  <si>
    <t>Remboursement Prévoyance (8110 et 2115)</t>
  </si>
  <si>
    <t>Activité Partielle (PARTIEL)</t>
  </si>
  <si>
    <t>Liste acomptes</t>
  </si>
  <si>
    <t>TEMPO Acomptes -&gt; 2</t>
  </si>
  <si>
    <t>Nb de RH</t>
  </si>
  <si>
    <t>TEMPO Heures -&gt; saisie des heures -&gt; nbre noté en haut (relevés pour modif)</t>
  </si>
  <si>
    <t>nb</t>
  </si>
  <si>
    <t>Nb nouveaux intérimaires</t>
  </si>
  <si>
    <t>TEMPO intérimaires liste des intérimaires inscrits du ,,, au ,,,</t>
  </si>
  <si>
    <t>Travailleurs handicapés</t>
  </si>
  <si>
    <t>noms</t>
  </si>
  <si>
    <t>Etat des marges</t>
  </si>
  <si>
    <t>Justif écart</t>
  </si>
  <si>
    <t>BANCO</t>
  </si>
  <si>
    <t>Heures payées</t>
  </si>
  <si>
    <t>172,84 BIO HABITAT + 7h regul métropole construction</t>
  </si>
  <si>
    <t>Calcul auto paie</t>
  </si>
  <si>
    <t>Heures facturées</t>
  </si>
  <si>
    <t>JAL/COT en PDF</t>
  </si>
  <si>
    <t>JAL/RUB en PDF</t>
  </si>
  <si>
    <t>Journal cotisations</t>
  </si>
  <si>
    <t>JAL/MAT en PDF</t>
  </si>
  <si>
    <t>3005 base</t>
  </si>
  <si>
    <t>URSSAF mal mat inv dec/brut</t>
  </si>
  <si>
    <t>Virements/Chqs BLOQUER PERIODE</t>
  </si>
  <si>
    <t>3006 base</t>
  </si>
  <si>
    <t>URSSAF alloc fam &gt;160% (mettre le signe - si négatif)</t>
  </si>
  <si>
    <t xml:space="preserve">JAL/COT - Montant patronal charges </t>
  </si>
  <si>
    <t>3007 base</t>
  </si>
  <si>
    <t>URSSAF Maladie &gt;250%</t>
  </si>
  <si>
    <t>DSN 1 (verif des onglets) EXCEL pour onglet URSSAF récap</t>
  </si>
  <si>
    <t>3031 patronal montant</t>
  </si>
  <si>
    <t>URSSAF Taux AT/Brut</t>
  </si>
  <si>
    <t>dsn</t>
  </si>
  <si>
    <t>3050 base</t>
  </si>
  <si>
    <t>Versement mobilité</t>
  </si>
  <si>
    <t>urssaf jnal Cot</t>
  </si>
  <si>
    <t>3081 base</t>
  </si>
  <si>
    <t>Réduction générale URSSAF</t>
  </si>
  <si>
    <t>Formation jcot 3920</t>
  </si>
  <si>
    <t>3082 base</t>
  </si>
  <si>
    <t>Exonération URSSAF</t>
  </si>
  <si>
    <t>Taxe apprenti jcot 3930</t>
  </si>
  <si>
    <t>3082 patronal montant</t>
  </si>
  <si>
    <t>Vérif à 0</t>
  </si>
  <si>
    <t>3750 base</t>
  </si>
  <si>
    <t>Forfait Social sur Prévoyance</t>
  </si>
  <si>
    <t>3101 base</t>
  </si>
  <si>
    <t>Réduction générale Pole Emploi</t>
  </si>
  <si>
    <t>HEURES</t>
  </si>
  <si>
    <t>5100 base</t>
  </si>
  <si>
    <t>CSG CRDS non déductible</t>
  </si>
  <si>
    <t>JAL/MAT - Heures travaillées</t>
  </si>
  <si>
    <t xml:space="preserve">Pour le mois prochain ajouter modulation crédit dans le journal </t>
  </si>
  <si>
    <t>5102 base</t>
  </si>
  <si>
    <t>CSG non déductible sur Hrs sup</t>
  </si>
  <si>
    <t>JAL/RUB - Heures payées (addition des hrs)</t>
  </si>
  <si>
    <t>5103 base</t>
  </si>
  <si>
    <t>CSG CRDS activité partielle</t>
  </si>
  <si>
    <t>ETAT MARGE - Heures payées</t>
  </si>
  <si>
    <t>Ecart=jfnt-modulation crédit-pause-route-hab/des</t>
  </si>
  <si>
    <t>3201 base</t>
  </si>
  <si>
    <t>Retraite tranche 1</t>
  </si>
  <si>
    <t>ETAT MARGE - Heures facturées</t>
  </si>
  <si>
    <t>3202 base</t>
  </si>
  <si>
    <t>Retraite tranche 2 (mettre le signe - si négatif)</t>
  </si>
  <si>
    <t>JAL/COT - Rubrique 3601</t>
  </si>
  <si>
    <t>3208 base</t>
  </si>
  <si>
    <t>Réduction générale Retraite</t>
  </si>
  <si>
    <t>Justif écart :</t>
  </si>
  <si>
    <t>montant</t>
  </si>
  <si>
    <t>3401 base</t>
  </si>
  <si>
    <t>Prévoyance &lt; 414h tr1</t>
  </si>
  <si>
    <t>Virements</t>
  </si>
  <si>
    <t>3402 base</t>
  </si>
  <si>
    <t>Prévoyance &lt; 414h tr2 (mettre le signe - si négatif)</t>
  </si>
  <si>
    <t>ACOMPTES</t>
  </si>
  <si>
    <t>Chèques</t>
  </si>
  <si>
    <t>3403 base</t>
  </si>
  <si>
    <t>Prévoyance &gt; 414h tr1</t>
  </si>
  <si>
    <t>Total Liste des acomptes</t>
  </si>
  <si>
    <t>Paies négatives</t>
  </si>
  <si>
    <t>3404 base</t>
  </si>
  <si>
    <t>Prévoyance &gt; 414h tr2 (mettre le signe - si négatif)</t>
  </si>
  <si>
    <t>JAL/RUB / Rubrique 6000</t>
  </si>
  <si>
    <t>3601 base</t>
  </si>
  <si>
    <t>Siaci St Honoré FG</t>
  </si>
  <si>
    <t>3602 base</t>
  </si>
  <si>
    <t>Siaci St Honoré Mutuelle</t>
  </si>
  <si>
    <t xml:space="preserve"> MONTANTS NETS</t>
  </si>
  <si>
    <t>5110 base</t>
  </si>
  <si>
    <t>Impôt prélevé à la source (PAS)</t>
  </si>
  <si>
    <t>VIREMENT ET CHEQUE - NET A PAYER en PDF</t>
  </si>
  <si>
    <t>5110 salarié montant</t>
  </si>
  <si>
    <t>JAL/MAT - NET A PAYER</t>
  </si>
  <si>
    <t>Agence patronal montant</t>
  </si>
  <si>
    <t>Janus SAS (charges)</t>
  </si>
  <si>
    <t>JAL/RUB - NET TOTAL</t>
  </si>
  <si>
    <t>Journal matricule</t>
  </si>
  <si>
    <t xml:space="preserve"> MONTANTS BRUTS</t>
  </si>
  <si>
    <t>Brut total</t>
  </si>
  <si>
    <t>JAL/MAT - BRUT TOTAL</t>
  </si>
  <si>
    <t>Brut tranche A</t>
  </si>
  <si>
    <t>JAL/MAT - BRUT TA/TB</t>
  </si>
  <si>
    <t>Brut tranche B</t>
  </si>
  <si>
    <t>mettre le signe - si négatif</t>
  </si>
  <si>
    <t>JAL/COT - BASE URSSAF</t>
  </si>
  <si>
    <t>Heures travaillées</t>
  </si>
  <si>
    <t>JAL/COT - RETRAITE T1/T2</t>
  </si>
  <si>
    <t>Net à payer</t>
  </si>
  <si>
    <t>JAL/RUB - BRUT A PAYER</t>
  </si>
  <si>
    <t>Journal de rubriques</t>
  </si>
  <si>
    <t>TICKETS RESTAURANT</t>
  </si>
  <si>
    <t>1110 base</t>
  </si>
  <si>
    <t>Heures normales</t>
  </si>
  <si>
    <t>LISTE TICKET RESTAURANT - Taux exonéré</t>
  </si>
  <si>
    <t>1120 base</t>
  </si>
  <si>
    <t>Heures sup 125%</t>
  </si>
  <si>
    <t>JAL/RUB - Rubrique  5230 Part salariale</t>
  </si>
  <si>
    <t>1130 base</t>
  </si>
  <si>
    <t>Heures sup 150%</t>
  </si>
  <si>
    <t>1170 base</t>
  </si>
  <si>
    <t>Heures JFNT</t>
  </si>
  <si>
    <t>non trav</t>
  </si>
  <si>
    <t>1175 base</t>
  </si>
  <si>
    <t>Heures visites médicales</t>
  </si>
  <si>
    <t>1191 base</t>
  </si>
  <si>
    <t>Hrs à 125%</t>
  </si>
  <si>
    <t xml:space="preserve">Informations transfert de paie et DSN : </t>
  </si>
  <si>
    <t>1172 base</t>
  </si>
  <si>
    <t>Hrs Dimanche</t>
  </si>
  <si>
    <t>Le RH n° 140738 du salarié 359-GHILACI  RAFIQ a une durée hebdo. au-delà de la durée légale (48h.)
Le RH n° 140838 du salarié 235-ABDOULAYE  OUMAROU a des heures travaillées au-delà de la durée légale journ. (10h.)
Pas d'icp sur le contrat 2617 (rel=140780)
Pas d'icp sur le contrat 2618 (rel=140784)
Pas d'ifm sur le contrat 2617 (rel=140780)
Pas d'ifm sur le contrat 2618 (rel=140784)</t>
  </si>
  <si>
    <t>1200 base</t>
  </si>
  <si>
    <t>Congés evenements familiaux</t>
  </si>
  <si>
    <t>1340 base</t>
  </si>
  <si>
    <t>Heures complémentaires</t>
  </si>
  <si>
    <t>1420 base</t>
  </si>
  <si>
    <t>Hrs Congés payés</t>
  </si>
  <si>
    <t>FIN DE CONTRAT LE 1ER JUIN</t>
  </si>
  <si>
    <t>1425 base</t>
  </si>
  <si>
    <t>Heures habillage/déshabillage</t>
  </si>
  <si>
    <t>1540 base</t>
  </si>
  <si>
    <t>Recub (payée)</t>
  </si>
  <si>
    <t>1545 base</t>
  </si>
  <si>
    <t>Heures de route</t>
  </si>
  <si>
    <t>1550 base</t>
  </si>
  <si>
    <t>Heures de pause</t>
  </si>
  <si>
    <t>1900 à payer</t>
  </si>
  <si>
    <t>IFM</t>
  </si>
  <si>
    <t>1910 à payer</t>
  </si>
  <si>
    <t>ICP</t>
  </si>
  <si>
    <t xml:space="preserve">Total </t>
  </si>
  <si>
    <t>BRUT à payer</t>
  </si>
  <si>
    <t>3602 à retenir</t>
  </si>
  <si>
    <t>Siaci St Honoré mutuelle</t>
  </si>
  <si>
    <t>4072 à payer</t>
  </si>
  <si>
    <t>Intempéries</t>
  </si>
  <si>
    <t>4076 base</t>
  </si>
  <si>
    <t>Activité partielle</t>
  </si>
  <si>
    <t>4076 à payer</t>
  </si>
  <si>
    <t>Total</t>
  </si>
  <si>
    <t xml:space="preserve"> Fiscal</t>
  </si>
  <si>
    <t>5100 à retenir</t>
  </si>
  <si>
    <t>5102 à retenir</t>
  </si>
  <si>
    <t>CSG CRDS non déductible Hrs sup</t>
  </si>
  <si>
    <t xml:space="preserve">5103 à retenir </t>
  </si>
  <si>
    <t xml:space="preserve">CSG CRDS activité partielle </t>
  </si>
  <si>
    <t>5110 à retenir</t>
  </si>
  <si>
    <t>Impôt prélevé à la source</t>
  </si>
  <si>
    <t>5230 à retenir</t>
  </si>
  <si>
    <t>Ticket restaurant part salariale</t>
  </si>
  <si>
    <t>6000 à retenir</t>
  </si>
  <si>
    <t>Acompte CIC</t>
  </si>
  <si>
    <t>6011 à retenir</t>
  </si>
  <si>
    <t>Saisie arrêt</t>
  </si>
  <si>
    <t>Total à payer</t>
  </si>
  <si>
    <t>Net ***</t>
  </si>
  <si>
    <t>Brut</t>
  </si>
  <si>
    <t>JCOT Rub 3750 (Base) Forf. Soc. Prévoyance</t>
  </si>
  <si>
    <t>JCOT Rub 3201 (Base) TA (J mat)</t>
  </si>
  <si>
    <t>=</t>
  </si>
  <si>
    <t>JCOT Rub 3202 (Base) TB (J mat)</t>
  </si>
  <si>
    <t>JCOT Rub 3602 (Base) Siaci Mutuelle</t>
  </si>
  <si>
    <t>JCOT Rub 3601 (Base) Siaci FG</t>
  </si>
  <si>
    <t xml:space="preserve">Rub </t>
  </si>
  <si>
    <t>JCOT Rub 5100 base + 5102 base + E9 de cette page
CSG CRDS non deduc + non deduc sur hrs sup</t>
  </si>
  <si>
    <t>Base CSG</t>
  </si>
  <si>
    <t>JRUB Rub 4072+4073 (A payer) Intempéries/chom part</t>
  </si>
  <si>
    <t>AT</t>
  </si>
  <si>
    <t>JCOT Rub 3031 (Patron. Mont.) URSSAF AT</t>
  </si>
  <si>
    <t>Mutuelle CAISSE SIACI</t>
  </si>
  <si>
    <t>Hrs Sciaci</t>
  </si>
  <si>
    <t>JCOT Rub 3601 (Base) Heures Trav.</t>
  </si>
  <si>
    <t>Ecart à Justifier</t>
  </si>
  <si>
    <t>pour vérifier</t>
  </si>
  <si>
    <t>Prévoyance</t>
  </si>
  <si>
    <t>JCOT Rub 3401 (Base) &lt; 414h NC TR1</t>
  </si>
  <si>
    <t>JCOT Rub 3403 (Base) &gt;414h NC TR1</t>
  </si>
  <si>
    <t>JCOT Rub 3402 (Base) &lt; 414h NC TR2</t>
  </si>
  <si>
    <t>JCOT Rub 3404 (Base) &gt;414h NC TR2</t>
  </si>
  <si>
    <t>Cadre</t>
  </si>
  <si>
    <t>Commentaire</t>
  </si>
  <si>
    <t xml:space="preserve">A imprimer </t>
  </si>
  <si>
    <t>Chemin</t>
  </si>
  <si>
    <t xml:space="preserve">Sorti ? </t>
  </si>
  <si>
    <t>Justif réduc générale</t>
  </si>
  <si>
    <t>BANCO Mensuel -&gt; 10 (le 2ème)</t>
  </si>
  <si>
    <t>SANS FDM</t>
  </si>
  <si>
    <t>JUSTIF REDUC GENERALE Brut du mois</t>
  </si>
  <si>
    <t>REDUCTION GENERALE URSSAF AVEC PROVISION (Théorique)</t>
  </si>
  <si>
    <t>REDUCTION GENERALE CHOMAGE AVEC PROVISION (Théorique)</t>
  </si>
  <si>
    <t>Taux</t>
  </si>
  <si>
    <t>JUSTIF REDUC GENERALE Heures du mois</t>
  </si>
  <si>
    <t>A VERIFIER</t>
  </si>
  <si>
    <t>heures de route</t>
  </si>
  <si>
    <t>JAL/RUB - Heures payés (addition des hrs)</t>
  </si>
  <si>
    <t>JUSTIF REDUC GENERALE Total Urssaf</t>
  </si>
  <si>
    <t>Hrs trav</t>
  </si>
  <si>
    <t>JAL/COT - Rubrique 3083</t>
  </si>
  <si>
    <t xml:space="preserve">Smic    hor </t>
  </si>
  <si>
    <t>JUSTIF REDUC GENERALE  Total Retraite</t>
  </si>
  <si>
    <t>JAL/COT - Rubrique 3208</t>
  </si>
  <si>
    <t>Réduction</t>
  </si>
  <si>
    <t>JUSTIF REDUC GENERALE  Total Pôle  Emploi</t>
  </si>
  <si>
    <t>JAL/COT - Rubrique 3101</t>
  </si>
  <si>
    <t>REDUCTION GENERALE RETRAITE AVEC PROVISION (Théorique)</t>
  </si>
  <si>
    <t>(T/0,6) x ((1,6 x18 473 € / rémunération annuelle brute -1)*1,1)</t>
  </si>
  <si>
    <t>TOTAL REDUCTION AVEC PROSIVSION</t>
  </si>
  <si>
    <t>AVEC FDM</t>
  </si>
  <si>
    <t>REDUCTION GENERALE URSSAF SANS PROVISION (Réelle)</t>
  </si>
  <si>
    <t>REDUCTION GENERALE CHOMAGE SANS PROVISION (Réelle)</t>
  </si>
  <si>
    <t>REDUCTION GENERALE RETRAITE SANS PROVISION (Réelle)</t>
  </si>
  <si>
    <t>TOTAL REDUCTION SANS PROVISION</t>
  </si>
  <si>
    <t>Justif allocations familiales</t>
  </si>
  <si>
    <t>Justif CET</t>
  </si>
  <si>
    <t>Justif maladie</t>
  </si>
  <si>
    <t>Justif TEPA</t>
  </si>
  <si>
    <t>ALLOCATIONS FAMILIALES</t>
  </si>
  <si>
    <t>CET</t>
  </si>
  <si>
    <t>JUSTIF AF ALLOCATION - Brut du mois</t>
  </si>
  <si>
    <t>JUSTIF CET - Total général brut abbatu cumulé</t>
  </si>
  <si>
    <t>JAL/COT - Rubrique 3201 + 3202</t>
  </si>
  <si>
    <t>JUSTIFICATIF AF - Heures du mois</t>
  </si>
  <si>
    <t>MALADIE</t>
  </si>
  <si>
    <t>JUSTIFICATIF AF - Total général base minorée</t>
  </si>
  <si>
    <t>Voir onglet précédent</t>
  </si>
  <si>
    <t>JUSTIF MALADIE -  Base de calcul de la maladie</t>
  </si>
  <si>
    <t>JAL/COT - Rubrique 3005</t>
  </si>
  <si>
    <t>JAL/COT - Rubrique  3007</t>
  </si>
  <si>
    <t>JUSTIFICATIF AF - Total général base majorée</t>
  </si>
  <si>
    <t>JAL/COT - Rubrique 3006</t>
  </si>
  <si>
    <t>Transport</t>
  </si>
  <si>
    <t>Banco Mensuel -&gt; 11bis 2020</t>
  </si>
  <si>
    <t>VERSEMENT MOBILITE</t>
  </si>
  <si>
    <t>JUSTIF TRANSPORT - Répartition par zone</t>
  </si>
  <si>
    <t>JAL/COT - Montant Rubrique 3050</t>
  </si>
  <si>
    <t>DSN Onglet 1</t>
  </si>
  <si>
    <t>PAS</t>
  </si>
  <si>
    <t xml:space="preserve">BANCO Edition -&gt; Situation salarié PAS -&gt; Sélectionner historique des taux et prélèvements </t>
  </si>
  <si>
    <t>EXTRACTION</t>
  </si>
  <si>
    <t>BULLETIN DE SALAIRE</t>
  </si>
  <si>
    <t>HISTORIQUE PAS</t>
  </si>
  <si>
    <t>VERIFICATION CALCUL</t>
  </si>
  <si>
    <t>JAL/RUB - Rubrique 5110</t>
  </si>
  <si>
    <t>INTERIMAIRE</t>
  </si>
  <si>
    <t xml:space="preserve">BASE </t>
  </si>
  <si>
    <t>BASE (fiche de paie clarifiée)</t>
  </si>
  <si>
    <t>HISTORIQUE PAS - Montant Total</t>
  </si>
  <si>
    <t xml:space="preserve">TAUX </t>
  </si>
  <si>
    <t>BRUT TOTAL</t>
  </si>
  <si>
    <t>MONTANT</t>
  </si>
  <si>
    <t>TOTAL DES COTISATIONS ET CONTRIBUTIONS SALARIALES</t>
  </si>
  <si>
    <t>CSG NON DEDUCTIBLE</t>
  </si>
  <si>
    <t>COMPLEMENTAIRE SANTE</t>
  </si>
  <si>
    <t>ATTENTION PENSER A COPIER L'EXTRACTION</t>
  </si>
  <si>
    <t>HEURES SUPPLEMENTAIRES</t>
  </si>
  <si>
    <t>CSG NON DEDUCTIBLE SUR HEURES SUPPLEMENTAIRES</t>
  </si>
  <si>
    <t>TOTAL</t>
  </si>
  <si>
    <t>Liste ATD</t>
  </si>
  <si>
    <t>BANCO Mensuel -&gt; 11 BIS</t>
  </si>
  <si>
    <t>http://rfpaye.grouperf.com/calcul/index.php?salaire=1500&amp;charge=3&amp;fichier=saisie_sur_salaires</t>
  </si>
  <si>
    <t>Total des saisies sur salaire</t>
  </si>
  <si>
    <t>JAL/RUB - Rubrique 6011</t>
  </si>
  <si>
    <t>THOPART</t>
  </si>
  <si>
    <t>2 ENFANTS</t>
  </si>
  <si>
    <t>MONTANT SAISIE SUR BS</t>
  </si>
  <si>
    <t>hennebelle</t>
  </si>
  <si>
    <t>pas d'enfant</t>
  </si>
  <si>
    <t>INFO DSN</t>
  </si>
  <si>
    <t xml:space="preserve">CONTROLE </t>
  </si>
  <si>
    <t>Ecart</t>
  </si>
  <si>
    <t>Justif Ecart</t>
  </si>
  <si>
    <t xml:space="preserve"> LE TOTAL FISCAL : JNALRUB: a payer</t>
  </si>
  <si>
    <t>Net Fiscal :</t>
  </si>
  <si>
    <t>Heure 
Payées</t>
  </si>
  <si>
    <t xml:space="preserve"> LA RUBRIQUE 5100 : JNALRUB: a retenir</t>
  </si>
  <si>
    <t>CSG/CRDS non déductible</t>
  </si>
  <si>
    <t xml:space="preserve">I.F.M. </t>
  </si>
  <si>
    <t xml:space="preserve"> LA RUBRIQUE 5103 : JNALRUB: a retenir</t>
  </si>
  <si>
    <t>CSG/CRDS non déductible intempérie / AP</t>
  </si>
  <si>
    <t>I.C.P.</t>
  </si>
  <si>
    <t xml:space="preserve"> LA RUBRIQUE 5102 : JNALRUB: a retenir</t>
  </si>
  <si>
    <t>CSG/CRDS non déductible des Heures supp</t>
  </si>
  <si>
    <t>Rémunération Brute</t>
  </si>
  <si>
    <t xml:space="preserve"> LA RUBRIQUE 3602 : JNALRUB: a retenir</t>
  </si>
  <si>
    <t>Part Patronale mutuelle santé</t>
  </si>
  <si>
    <t>Base fiscale dsn</t>
  </si>
  <si>
    <t>NOUVEAU CAHIER DES CHARGES</t>
  </si>
  <si>
    <t xml:space="preserve"> LA DSN MENSUELLE </t>
  </si>
  <si>
    <t>NET VERSE :</t>
  </si>
  <si>
    <t>Base PAS</t>
  </si>
  <si>
    <t>Montant PAS</t>
  </si>
  <si>
    <t xml:space="preserve">OBS DSN à mettre sur onglet Tempo Banco à la suite des info transfert de paie 
</t>
  </si>
  <si>
    <t xml:space="preserve">Net Versé </t>
  </si>
  <si>
    <t>Pôle Emploi</t>
  </si>
  <si>
    <t>Déplafon.</t>
  </si>
  <si>
    <t>Plafonnée</t>
  </si>
  <si>
    <t>CSG</t>
  </si>
  <si>
    <t>Heures Siaci</t>
  </si>
  <si>
    <t>modulation crédit ok</t>
  </si>
  <si>
    <t>Net social</t>
  </si>
  <si>
    <t>è_</t>
  </si>
  <si>
    <t>Heures Payées</t>
  </si>
  <si>
    <t>ETP 2021</t>
  </si>
  <si>
    <t>Charges</t>
  </si>
  <si>
    <t xml:space="preserve">Intempéries </t>
  </si>
  <si>
    <t>Allocation Chômage Partiel (AP)</t>
  </si>
  <si>
    <t>Congés Evt Fam</t>
  </si>
  <si>
    <t>Visites Médicales</t>
  </si>
  <si>
    <t>Formation Plan</t>
  </si>
  <si>
    <t>Formation HOPE</t>
  </si>
  <si>
    <t>Formation Client</t>
  </si>
  <si>
    <t xml:space="preserve">Taux de formation </t>
  </si>
  <si>
    <t>Hrs Fériées non fact</t>
  </si>
  <si>
    <t>Hrs RTT Aquises</t>
  </si>
  <si>
    <t>Hrs RTT Soldées</t>
  </si>
  <si>
    <t>Heures absences Accident Travail</t>
  </si>
  <si>
    <t>Heures absences Arrêt Maladie</t>
  </si>
  <si>
    <t>Heures absences Evènements Familiaux</t>
  </si>
  <si>
    <t>Heures absences Paternité/Maternité</t>
  </si>
  <si>
    <t>Heures absences Enfant Malade</t>
  </si>
  <si>
    <t>Heures absences Injustifiées</t>
  </si>
  <si>
    <t>Heures absences Justifiées</t>
  </si>
  <si>
    <t>Heures absences Activité Partielle</t>
  </si>
  <si>
    <t>CA</t>
  </si>
  <si>
    <t>Nombre intérimaires</t>
  </si>
  <si>
    <t>Nombre de nouveaux intérimaires</t>
  </si>
  <si>
    <t>Nvx clients</t>
  </si>
  <si>
    <t>Nombre de clients</t>
  </si>
  <si>
    <t>RH</t>
  </si>
  <si>
    <t>Nbr factures</t>
  </si>
  <si>
    <t>Nbr Contrats</t>
  </si>
  <si>
    <t xml:space="preserve">Ecart </t>
  </si>
  <si>
    <t xml:space="preserve">Congés Evt Fam </t>
  </si>
  <si>
    <t xml:space="preserve">Visites médicales </t>
  </si>
  <si>
    <t xml:space="preserve">Formation JANUS </t>
  </si>
  <si>
    <t xml:space="preserve">Remboursement client </t>
  </si>
  <si>
    <t>Regul jour payéen trop ( Form. JANUS )</t>
  </si>
  <si>
    <t xml:space="preserve">Régularisation </t>
  </si>
  <si>
    <t xml:space="preserve">VERIF </t>
  </si>
  <si>
    <t>Nombre d'avoirs</t>
  </si>
  <si>
    <t>Anquetil</t>
  </si>
  <si>
    <t>Chego</t>
  </si>
  <si>
    <t>COSGUN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</si>
</sst>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"/>
    <numFmt numFmtId="165" formatCode="0.0000"/>
    <numFmt numFmtId="166" formatCode="##0.000\ &quot;%&quot;"/>
    <numFmt numFmtId="167" formatCode="_-* #,##0.00\ _€_-;\-* #,##0.00\ _€_-;_-* &quot;-&quot;??\ _€_-;_-@_-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Arial Narrow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9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26"/>
      <color rgb="FFFF0000"/>
      <name val="Calibri"/>
      <family val="2"/>
      <scheme val="minor"/>
    </font>
    <font>
      <sz val="10"/>
      <name val="Arial"/>
      <family val="2"/>
    </font>
    <font>
      <sz val="10"/>
      <color indexed="0"/>
      <name val="Arial"/>
      <family val="2"/>
    </font>
    <font>
      <b/>
      <sz val="1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EBFBB7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35" fillId="0" borderId="0"/>
    <xf numFmtId="0" fontId="5" fillId="0" borderId="0">
      <alignment vertical="top"/>
      <protection locked="0"/>
    </xf>
    <xf numFmtId="0" fontId="35" fillId="0" borderId="0"/>
    <xf numFmtId="167" fontId="38" fillId="0" borderId="0"/>
    <xf numFmtId="0" fontId="31" fillId="32" borderId="0"/>
    <xf numFmtId="0" fontId="32" fillId="33" borderId="0"/>
    <xf numFmtId="0" fontId="35" fillId="0" borderId="0"/>
    <xf numFmtId="0" fontId="35" fillId="0" borderId="0"/>
    <xf numFmtId="0" fontId="35" fillId="0" borderId="0"/>
    <xf numFmtId="0" fontId="35" fillId="0" borderId="0"/>
  </cellStyleXfs>
  <cellXfs count="340">
    <xf numFmtId="0" fontId="0" fillId="0" borderId="0" xfId="0"/>
    <xf numFmtId="0" fontId="0" fillId="31" borderId="0" xfId="0" applyFill="1" applyAlignment="1">
      <alignment horizontal="left" vertical="top" wrapText="1"/>
    </xf>
    <xf numFmtId="0" fontId="0" fillId="4" borderId="3" xfId="0" applyFill="1" applyBorder="1"/>
    <xf numFmtId="0" fontId="2" fillId="0" borderId="0" xfId="0" applyFont="1" applyAlignment="1">
      <alignment vertical="center"/>
    </xf>
    <xf numFmtId="0" fontId="5" fillId="0" borderId="0" xfId="2" applyAlignment="1" applyProtection="1">
      <alignment vertical="center"/>
    </xf>
    <xf numFmtId="0" fontId="0" fillId="0" borderId="0" xfId="0" applyAlignment="1">
      <alignment wrapText="1"/>
    </xf>
    <xf numFmtId="0" fontId="8" fillId="0" borderId="7" xfId="0" applyFont="1" applyBorder="1" applyAlignment="1" applyProtection="1">
      <alignment horizontal="center"/>
      <protection hidden="1"/>
    </xf>
    <xf numFmtId="0" fontId="8" fillId="0" borderId="7" xfId="0" applyFont="1" applyBorder="1" applyAlignment="1">
      <alignment horizontal="center"/>
    </xf>
    <xf numFmtId="0" fontId="2" fillId="0" borderId="8" xfId="0" applyFont="1" applyBorder="1" applyProtection="1">
      <protection hidden="1"/>
    </xf>
    <xf numFmtId="4" fontId="2" fillId="5" borderId="0" xfId="0" applyNumberFormat="1" applyFont="1" applyFill="1" applyProtection="1">
      <protection hidden="1"/>
    </xf>
    <xf numFmtId="0" fontId="2" fillId="0" borderId="7" xfId="0" applyFont="1" applyBorder="1" applyProtection="1">
      <protection hidden="1"/>
    </xf>
    <xf numFmtId="4" fontId="2" fillId="4" borderId="0" xfId="0" applyNumberFormat="1" applyFont="1" applyFill="1"/>
    <xf numFmtId="0" fontId="2" fillId="0" borderId="7" xfId="0" applyFont="1" applyBorder="1"/>
    <xf numFmtId="0" fontId="2" fillId="9" borderId="8" xfId="0" applyFont="1" applyFill="1" applyBorder="1" applyProtection="1">
      <protection hidden="1"/>
    </xf>
    <xf numFmtId="4" fontId="8" fillId="9" borderId="0" xfId="0" applyNumberFormat="1" applyFont="1" applyFill="1" applyProtection="1">
      <protection hidden="1"/>
    </xf>
    <xf numFmtId="0" fontId="2" fillId="10" borderId="8" xfId="0" applyFont="1" applyFill="1" applyBorder="1"/>
    <xf numFmtId="4" fontId="8" fillId="10" borderId="0" xfId="0" applyNumberFormat="1" applyFont="1" applyFill="1"/>
    <xf numFmtId="0" fontId="2" fillId="0" borderId="5" xfId="0" applyFont="1" applyBorder="1" applyProtection="1">
      <protection hidden="1"/>
    </xf>
    <xf numFmtId="4" fontId="2" fillId="0" borderId="4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5" xfId="0" applyFont="1" applyBorder="1"/>
    <xf numFmtId="4" fontId="2" fillId="0" borderId="4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9" fillId="0" borderId="0" xfId="0" applyFont="1" applyAlignment="1">
      <alignment vertical="center" wrapText="1"/>
    </xf>
    <xf numFmtId="0" fontId="2" fillId="0" borderId="0" xfId="0" applyFont="1" applyProtection="1">
      <protection hidden="1"/>
    </xf>
    <xf numFmtId="0" fontId="11" fillId="0" borderId="0" xfId="0" applyFont="1"/>
    <xf numFmtId="0" fontId="2" fillId="11" borderId="8" xfId="0" applyFont="1" applyFill="1" applyBorder="1"/>
    <xf numFmtId="4" fontId="8" fillId="11" borderId="0" xfId="0" applyNumberFormat="1" applyFont="1" applyFill="1"/>
    <xf numFmtId="0" fontId="12" fillId="0" borderId="0" xfId="1" applyFont="1" applyAlignment="1">
      <alignment horizontal="center"/>
    </xf>
    <xf numFmtId="4" fontId="1" fillId="4" borderId="3" xfId="0" applyNumberFormat="1" applyFont="1" applyFill="1" applyBorder="1"/>
    <xf numFmtId="0" fontId="0" fillId="0" borderId="3" xfId="0" applyBorder="1"/>
    <xf numFmtId="0" fontId="0" fillId="12" borderId="3" xfId="0" applyFill="1" applyBorder="1"/>
    <xf numFmtId="4" fontId="0" fillId="12" borderId="3" xfId="0" applyNumberFormat="1" applyFill="1" applyBorder="1"/>
    <xf numFmtId="0" fontId="13" fillId="0" borderId="3" xfId="0" applyFont="1" applyBorder="1"/>
    <xf numFmtId="3" fontId="0" fillId="0" borderId="3" xfId="0" applyNumberFormat="1" applyBorder="1"/>
    <xf numFmtId="0" fontId="13" fillId="13" borderId="3" xfId="0" applyFont="1" applyFill="1" applyBorder="1"/>
    <xf numFmtId="4" fontId="0" fillId="13" borderId="3" xfId="0" applyNumberFormat="1" applyFill="1" applyBorder="1"/>
    <xf numFmtId="0" fontId="2" fillId="0" borderId="3" xfId="0" applyFont="1" applyBorder="1"/>
    <xf numFmtId="4" fontId="6" fillId="0" borderId="3" xfId="0" applyNumberFormat="1" applyFont="1" applyBorder="1"/>
    <xf numFmtId="0" fontId="6" fillId="0" borderId="3" xfId="0" applyFont="1" applyBorder="1"/>
    <xf numFmtId="4" fontId="0" fillId="4" borderId="3" xfId="0" applyNumberFormat="1" applyFill="1" applyBorder="1"/>
    <xf numFmtId="0" fontId="17" fillId="0" borderId="0" xfId="0" applyFont="1" applyAlignment="1">
      <alignment horizontal="center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  <xf numFmtId="4" fontId="4" fillId="16" borderId="3" xfId="0" applyNumberFormat="1" applyFont="1" applyFill="1" applyBorder="1" applyAlignment="1">
      <alignment vertical="center"/>
    </xf>
    <xf numFmtId="0" fontId="1" fillId="17" borderId="3" xfId="0" applyFont="1" applyFill="1" applyBorder="1" applyAlignment="1">
      <alignment horizontal="left" vertical="center" wrapText="1"/>
    </xf>
    <xf numFmtId="0" fontId="1" fillId="1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left" vertical="center" wrapText="1"/>
    </xf>
    <xf numFmtId="0" fontId="1" fillId="15" borderId="3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20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/>
    </xf>
    <xf numFmtId="4" fontId="4" fillId="21" borderId="3" xfId="0" applyNumberFormat="1" applyFont="1" applyFill="1" applyBorder="1" applyAlignment="1">
      <alignment vertical="center"/>
    </xf>
    <xf numFmtId="0" fontId="0" fillId="22" borderId="3" xfId="0" applyFill="1" applyBorder="1" applyAlignment="1">
      <alignment horizontal="left" vertical="center" wrapText="1"/>
    </xf>
    <xf numFmtId="0" fontId="0" fillId="22" borderId="3" xfId="0" applyFill="1" applyBorder="1" applyAlignment="1">
      <alignment horizontal="center" vertical="center" wrapText="1"/>
    </xf>
    <xf numFmtId="0" fontId="17" fillId="0" borderId="0" xfId="0" applyFont="1"/>
    <xf numFmtId="0" fontId="0" fillId="0" borderId="3" xfId="0" applyBorder="1" applyAlignment="1">
      <alignment horizontal="right"/>
    </xf>
    <xf numFmtId="0" fontId="1" fillId="3" borderId="3" xfId="0" applyFont="1" applyFill="1" applyBorder="1" applyAlignment="1">
      <alignment horizontal="left" vertical="center"/>
    </xf>
    <xf numFmtId="0" fontId="1" fillId="21" borderId="3" xfId="0" applyFont="1" applyFill="1" applyBorder="1" applyAlignment="1">
      <alignment horizontal="left" vertical="center"/>
    </xf>
    <xf numFmtId="0" fontId="0" fillId="19" borderId="3" xfId="0" applyFill="1" applyBorder="1" applyAlignment="1">
      <alignment horizontal="center" vertical="center" wrapText="1"/>
    </xf>
    <xf numFmtId="0" fontId="1" fillId="19" borderId="3" xfId="0" applyFont="1" applyFill="1" applyBorder="1"/>
    <xf numFmtId="0" fontId="14" fillId="0" borderId="3" xfId="0" applyFont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4" fontId="18" fillId="0" borderId="0" xfId="0" applyNumberFormat="1" applyFont="1"/>
    <xf numFmtId="4" fontId="0" fillId="4" borderId="0" xfId="0" applyNumberFormat="1" applyFill="1"/>
    <xf numFmtId="4" fontId="6" fillId="0" borderId="0" xfId="0" applyNumberFormat="1" applyFont="1"/>
    <xf numFmtId="0" fontId="0" fillId="0" borderId="0" xfId="0" applyAlignment="1">
      <alignment horizontal="right"/>
    </xf>
    <xf numFmtId="4" fontId="19" fillId="0" borderId="0" xfId="0" applyNumberFormat="1" applyFont="1"/>
    <xf numFmtId="0" fontId="18" fillId="0" borderId="0" xfId="0" applyFont="1"/>
    <xf numFmtId="10" fontId="6" fillId="0" borderId="0" xfId="0" applyNumberFormat="1" applyFont="1"/>
    <xf numFmtId="4" fontId="19" fillId="0" borderId="0" xfId="0" applyNumberFormat="1" applyFont="1" applyAlignment="1">
      <alignment horizontal="center"/>
    </xf>
    <xf numFmtId="4" fontId="7" fillId="0" borderId="0" xfId="0" applyNumberFormat="1" applyFont="1"/>
    <xf numFmtId="49" fontId="18" fillId="0" borderId="0" xfId="0" applyNumberFormat="1" applyFont="1" applyAlignment="1">
      <alignment horizontal="center"/>
    </xf>
    <xf numFmtId="10" fontId="6" fillId="8" borderId="0" xfId="0" applyNumberFormat="1" applyFont="1" applyFill="1"/>
    <xf numFmtId="4" fontId="21" fillId="0" borderId="0" xfId="0" applyNumberFormat="1" applyFont="1"/>
    <xf numFmtId="4" fontId="21" fillId="4" borderId="0" xfId="0" applyNumberFormat="1" applyFont="1" applyFill="1"/>
    <xf numFmtId="0" fontId="22" fillId="24" borderId="0" xfId="0" applyFont="1" applyFill="1"/>
    <xf numFmtId="4" fontId="23" fillId="24" borderId="0" xfId="0" applyNumberFormat="1" applyFont="1" applyFill="1"/>
    <xf numFmtId="0" fontId="12" fillId="15" borderId="1" xfId="1" applyFont="1" applyFill="1" applyBorder="1" applyAlignment="1">
      <alignment horizontal="left"/>
    </xf>
    <xf numFmtId="0" fontId="0" fillId="15" borderId="1" xfId="0" applyFill="1" applyBorder="1" applyAlignment="1">
      <alignment wrapText="1"/>
    </xf>
    <xf numFmtId="3" fontId="0" fillId="4" borderId="3" xfId="0" applyNumberFormat="1" applyFill="1" applyBorder="1"/>
    <xf numFmtId="4" fontId="19" fillId="17" borderId="0" xfId="0" applyNumberFormat="1" applyFont="1" applyFill="1" applyAlignment="1">
      <alignment horizontal="center" vertical="center"/>
    </xf>
    <xf numFmtId="4" fontId="0" fillId="17" borderId="3" xfId="0" applyNumberFormat="1" applyFill="1" applyBorder="1" applyAlignment="1">
      <alignment horizontal="center"/>
    </xf>
    <xf numFmtId="4" fontId="0" fillId="19" borderId="3" xfId="0" applyNumberFormat="1" applyFill="1" applyBorder="1" applyAlignment="1">
      <alignment horizontal="center"/>
    </xf>
    <xf numFmtId="4" fontId="0" fillId="6" borderId="3" xfId="0" applyNumberFormat="1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" fontId="0" fillId="6" borderId="3" xfId="0" applyNumberForma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4" fillId="0" borderId="8" xfId="0" applyFont="1" applyBorder="1"/>
    <xf numFmtId="0" fontId="2" fillId="0" borderId="8" xfId="0" applyFont="1" applyBorder="1"/>
    <xf numFmtId="4" fontId="12" fillId="4" borderId="1" xfId="1" applyNumberFormat="1" applyFont="1" applyFill="1" applyBorder="1" applyAlignment="1">
      <alignment horizontal="center" vertical="center"/>
    </xf>
    <xf numFmtId="4" fontId="0" fillId="4" borderId="3" xfId="0" applyNumberFormat="1" applyFill="1" applyBorder="1" applyAlignment="1">
      <alignment horizontal="center" vertical="center" wrapText="1"/>
    </xf>
    <xf numFmtId="4" fontId="0" fillId="4" borderId="3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left" vertical="center"/>
    </xf>
    <xf numFmtId="4" fontId="0" fillId="0" borderId="2" xfId="0" applyNumberFormat="1" applyBorder="1" applyAlignment="1">
      <alignment horizontal="left" vertical="center"/>
    </xf>
    <xf numFmtId="4" fontId="6" fillId="0" borderId="2" xfId="0" applyNumberFormat="1" applyFont="1" applyBorder="1" applyAlignment="1">
      <alignment horizontal="left" vertical="center"/>
    </xf>
    <xf numFmtId="4" fontId="0" fillId="0" borderId="9" xfId="0" applyNumberFormat="1" applyBorder="1" applyAlignment="1">
      <alignment horizontal="left" vertical="center"/>
    </xf>
    <xf numFmtId="4" fontId="0" fillId="0" borderId="9" xfId="0" applyNumberFormat="1" applyBorder="1" applyAlignment="1">
      <alignment vertical="center"/>
    </xf>
    <xf numFmtId="4" fontId="4" fillId="0" borderId="3" xfId="0" applyNumberFormat="1" applyFont="1" applyBorder="1" applyAlignment="1">
      <alignment horizontal="left" vertical="center"/>
    </xf>
    <xf numFmtId="4" fontId="1" fillId="0" borderId="3" xfId="0" applyNumberFormat="1" applyFont="1" applyBorder="1" applyAlignment="1">
      <alignment horizontal="left" vertical="center"/>
    </xf>
    <xf numFmtId="4" fontId="1" fillId="15" borderId="3" xfId="0" applyNumberFormat="1" applyFont="1" applyFill="1" applyBorder="1" applyAlignment="1">
      <alignment horizontal="left" vertical="center"/>
    </xf>
    <xf numFmtId="4" fontId="15" fillId="0" borderId="0" xfId="0" applyNumberFormat="1" applyFont="1"/>
    <xf numFmtId="4" fontId="1" fillId="15" borderId="3" xfId="0" applyNumberFormat="1" applyFont="1" applyFill="1" applyBorder="1" applyAlignment="1">
      <alignment horizontal="left" vertical="center" wrapText="1"/>
    </xf>
    <xf numFmtId="4" fontId="1" fillId="17" borderId="3" xfId="0" applyNumberFormat="1" applyFont="1" applyFill="1" applyBorder="1" applyAlignment="1">
      <alignment horizontal="center" vertical="center" wrapText="1"/>
    </xf>
    <xf numFmtId="4" fontId="1" fillId="17" borderId="3" xfId="0" applyNumberFormat="1" applyFont="1" applyFill="1" applyBorder="1" applyAlignment="1">
      <alignment horizontal="left" vertical="center" wrapText="1"/>
    </xf>
    <xf numFmtId="4" fontId="2" fillId="4" borderId="3" xfId="3" applyNumberFormat="1" applyFont="1" applyFill="1" applyBorder="1" applyAlignment="1">
      <alignment horizontal="right"/>
    </xf>
    <xf numFmtId="4" fontId="0" fillId="4" borderId="3" xfId="0" applyNumberFormat="1" applyFill="1" applyBorder="1" applyAlignment="1">
      <alignment horizontal="right"/>
    </xf>
    <xf numFmtId="4" fontId="1" fillId="17" borderId="3" xfId="0" applyNumberFormat="1" applyFont="1" applyFill="1" applyBorder="1" applyAlignment="1">
      <alignment horizontal="left"/>
    </xf>
    <xf numFmtId="4" fontId="1" fillId="7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left" vertical="center" wrapText="1"/>
    </xf>
    <xf numFmtId="4" fontId="0" fillId="7" borderId="3" xfId="0" applyNumberFormat="1" applyFill="1" applyBorder="1" applyAlignment="1">
      <alignment horizontal="right"/>
    </xf>
    <xf numFmtId="4" fontId="0" fillId="4" borderId="3" xfId="0" applyNumberFormat="1" applyFill="1" applyBorder="1" applyAlignment="1">
      <alignment horizontal="right" vertical="center" wrapText="1"/>
    </xf>
    <xf numFmtId="4" fontId="1" fillId="18" borderId="3" xfId="0" applyNumberFormat="1" applyFont="1" applyFill="1" applyBorder="1" applyAlignment="1">
      <alignment horizontal="left" vertical="center"/>
    </xf>
    <xf numFmtId="4" fontId="1" fillId="18" borderId="3" xfId="0" applyNumberFormat="1" applyFont="1" applyFill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0" fillId="0" borderId="3" xfId="0" applyNumberFormat="1" applyBorder="1" applyAlignment="1">
      <alignment horizontal="center" vertical="center"/>
    </xf>
    <xf numFmtId="4" fontId="1" fillId="19" borderId="3" xfId="0" applyNumberFormat="1" applyFont="1" applyFill="1" applyBorder="1" applyAlignment="1">
      <alignment horizontal="left" vertical="center"/>
    </xf>
    <xf numFmtId="4" fontId="0" fillId="4" borderId="3" xfId="0" applyNumberFormat="1" applyFill="1" applyBorder="1" applyAlignment="1">
      <alignment horizontal="right" vertical="center"/>
    </xf>
    <xf numFmtId="4" fontId="1" fillId="19" borderId="3" xfId="0" applyNumberFormat="1" applyFont="1" applyFill="1" applyBorder="1" applyAlignment="1">
      <alignment vertical="center"/>
    </xf>
    <xf numFmtId="4" fontId="1" fillId="21" borderId="3" xfId="0" applyNumberFormat="1" applyFont="1" applyFill="1" applyBorder="1" applyAlignment="1">
      <alignment horizontal="left" vertical="center" wrapText="1"/>
    </xf>
    <xf numFmtId="4" fontId="0" fillId="21" borderId="3" xfId="0" applyNumberFormat="1" applyFill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4" fontId="12" fillId="4" borderId="3" xfId="3" applyNumberFormat="1" applyFont="1" applyFill="1" applyBorder="1" applyAlignment="1">
      <alignment horizontal="center"/>
    </xf>
    <xf numFmtId="4" fontId="12" fillId="0" borderId="3" xfId="3" applyNumberFormat="1" applyFont="1" applyBorder="1" applyAlignment="1">
      <alignment horizontal="center"/>
    </xf>
    <xf numFmtId="4" fontId="0" fillId="4" borderId="3" xfId="0" applyNumberFormat="1" applyFill="1" applyBorder="1" applyAlignment="1">
      <alignment vertical="center"/>
    </xf>
    <xf numFmtId="4" fontId="0" fillId="3" borderId="3" xfId="0" applyNumberFormat="1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 vertical="center" wrapText="1"/>
    </xf>
    <xf numFmtId="4" fontId="0" fillId="21" borderId="3" xfId="0" applyNumberFormat="1" applyFill="1" applyBorder="1" applyAlignment="1">
      <alignment horizontal="center" vertical="center"/>
    </xf>
    <xf numFmtId="4" fontId="12" fillId="15" borderId="3" xfId="1" applyNumberFormat="1" applyFont="1" applyFill="1" applyBorder="1" applyAlignment="1">
      <alignment horizontal="center"/>
    </xf>
    <xf numFmtId="4" fontId="16" fillId="19" borderId="3" xfId="0" applyNumberFormat="1" applyFont="1" applyFill="1" applyBorder="1"/>
    <xf numFmtId="4" fontId="25" fillId="15" borderId="3" xfId="0" applyNumberFormat="1" applyFont="1" applyFill="1" applyBorder="1" applyAlignment="1">
      <alignment horizontal="center"/>
    </xf>
    <xf numFmtId="4" fontId="0" fillId="0" borderId="3" xfId="0" applyNumberFormat="1" applyBorder="1"/>
    <xf numFmtId="0" fontId="1" fillId="26" borderId="3" xfId="0" applyFont="1" applyFill="1" applyBorder="1" applyAlignment="1">
      <alignment horizontal="left" vertical="center" wrapText="1"/>
    </xf>
    <xf numFmtId="0" fontId="1" fillId="27" borderId="3" xfId="0" applyFont="1" applyFill="1" applyBorder="1" applyAlignment="1">
      <alignment horizontal="left" vertical="center" wrapText="1"/>
    </xf>
    <xf numFmtId="3" fontId="1" fillId="27" borderId="3" xfId="0" applyNumberFormat="1" applyFont="1" applyFill="1" applyBorder="1" applyAlignment="1">
      <alignment horizontal="left" vertical="center" wrapText="1"/>
    </xf>
    <xf numFmtId="0" fontId="0" fillId="28" borderId="3" xfId="0" applyFill="1" applyBorder="1" applyAlignment="1">
      <alignment horizontal="center" vertical="center" wrapText="1"/>
    </xf>
    <xf numFmtId="0" fontId="26" fillId="29" borderId="3" xfId="0" applyFont="1" applyFill="1" applyBorder="1" applyAlignment="1">
      <alignment horizontal="center" vertical="center"/>
    </xf>
    <xf numFmtId="0" fontId="2" fillId="27" borderId="3" xfId="0" applyFont="1" applyFill="1" applyBorder="1"/>
    <xf numFmtId="4" fontId="2" fillId="27" borderId="3" xfId="0" applyNumberFormat="1" applyFont="1" applyFill="1" applyBorder="1"/>
    <xf numFmtId="0" fontId="0" fillId="27" borderId="3" xfId="0" applyFill="1" applyBorder="1" applyAlignment="1">
      <alignment vertical="center"/>
    </xf>
    <xf numFmtId="0" fontId="0" fillId="27" borderId="3" xfId="0" applyFill="1" applyBorder="1"/>
    <xf numFmtId="0" fontId="27" fillId="29" borderId="3" xfId="0" applyFont="1" applyFill="1" applyBorder="1" applyAlignment="1">
      <alignment vertical="center"/>
    </xf>
    <xf numFmtId="4" fontId="20" fillId="0" borderId="0" xfId="0" applyNumberFormat="1" applyFont="1" applyAlignment="1">
      <alignment vertical="center"/>
    </xf>
    <xf numFmtId="4" fontId="20" fillId="0" borderId="0" xfId="0" applyNumberFormat="1" applyFont="1" applyAlignment="1">
      <alignment horizontal="center" vertical="center" wrapText="1"/>
    </xf>
    <xf numFmtId="4" fontId="19" fillId="14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19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/>
    </xf>
    <xf numFmtId="0" fontId="0" fillId="18" borderId="3" xfId="0" applyFill="1" applyBorder="1" applyAlignment="1">
      <alignment horizontal="center" vertical="center"/>
    </xf>
    <xf numFmtId="0" fontId="24" fillId="4" borderId="0" xfId="0" applyFont="1" applyFill="1"/>
    <xf numFmtId="0" fontId="24" fillId="4" borderId="0" xfId="0" applyFont="1" applyFill="1" applyAlignment="1">
      <alignment wrapText="1"/>
    </xf>
    <xf numFmtId="0" fontId="24" fillId="0" borderId="0" xfId="0" applyFont="1"/>
    <xf numFmtId="0" fontId="1" fillId="0" borderId="0" xfId="0" applyFont="1" applyAlignment="1">
      <alignment vertical="top"/>
    </xf>
    <xf numFmtId="0" fontId="1" fillId="4" borderId="3" xfId="0" applyFont="1" applyFill="1" applyBorder="1"/>
    <xf numFmtId="0" fontId="0" fillId="27" borderId="3" xfId="0" applyFill="1" applyBorder="1" applyAlignment="1">
      <alignment horizontal="center" vertical="center"/>
    </xf>
    <xf numFmtId="4" fontId="15" fillId="0" borderId="3" xfId="0" applyNumberFormat="1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" fontId="0" fillId="31" borderId="1" xfId="0" applyNumberFormat="1" applyFill="1" applyBorder="1" applyAlignment="1">
      <alignment horizontal="center" vertical="center"/>
    </xf>
    <xf numFmtId="4" fontId="0" fillId="0" borderId="13" xfId="0" applyNumberFormat="1" applyBorder="1" applyAlignment="1">
      <alignment horizontal="left" vertical="center"/>
    </xf>
    <xf numFmtId="4" fontId="0" fillId="0" borderId="11" xfId="0" applyNumberFormat="1" applyBorder="1" applyAlignment="1">
      <alignment horizontal="left" vertical="center"/>
    </xf>
    <xf numFmtId="4" fontId="0" fillId="0" borderId="11" xfId="4" applyNumberFormat="1" applyFont="1" applyBorder="1" applyAlignment="1">
      <alignment vertical="center"/>
    </xf>
    <xf numFmtId="0" fontId="25" fillId="15" borderId="1" xfId="1" applyFont="1" applyFill="1" applyBorder="1" applyAlignment="1">
      <alignment horizontal="left"/>
    </xf>
    <xf numFmtId="4" fontId="12" fillId="15" borderId="3" xfId="1" applyNumberFormat="1" applyFont="1" applyFill="1" applyBorder="1" applyAlignment="1">
      <alignment horizontal="center" vertical="center"/>
    </xf>
    <xf numFmtId="4" fontId="1" fillId="31" borderId="3" xfId="0" applyNumberFormat="1" applyFont="1" applyFill="1" applyBorder="1" applyAlignment="1">
      <alignment horizontal="center" wrapText="1"/>
    </xf>
    <xf numFmtId="0" fontId="4" fillId="31" borderId="0" xfId="0" applyFont="1" applyFill="1"/>
    <xf numFmtId="0" fontId="2" fillId="31" borderId="0" xfId="0" applyFont="1" applyFill="1"/>
    <xf numFmtId="0" fontId="33" fillId="31" borderId="0" xfId="8" applyFont="1" applyFill="1" applyAlignment="1">
      <alignment horizontal="center" vertical="center" wrapText="1"/>
    </xf>
    <xf numFmtId="0" fontId="4" fillId="31" borderId="0" xfId="0" applyFont="1" applyFill="1" applyAlignment="1">
      <alignment horizontal="center" vertical="center"/>
    </xf>
    <xf numFmtId="4" fontId="0" fillId="18" borderId="1" xfId="0" applyNumberFormat="1" applyFill="1" applyBorder="1" applyAlignment="1">
      <alignment horizontal="right" vertical="center"/>
    </xf>
    <xf numFmtId="0" fontId="0" fillId="31" borderId="3" xfId="0" applyFill="1" applyBorder="1"/>
    <xf numFmtId="4" fontId="0" fillId="31" borderId="3" xfId="0" applyNumberFormat="1" applyFill="1" applyBorder="1"/>
    <xf numFmtId="4" fontId="1" fillId="31" borderId="3" xfId="0" applyNumberFormat="1" applyFont="1" applyFill="1" applyBorder="1"/>
    <xf numFmtId="0" fontId="1" fillId="31" borderId="3" xfId="0" applyFont="1" applyFill="1" applyBorder="1"/>
    <xf numFmtId="4" fontId="0" fillId="15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24" fillId="0" borderId="3" xfId="0" applyFont="1" applyBorder="1" applyAlignment="1">
      <alignment horizontal="center" vertical="center" wrapText="1"/>
    </xf>
    <xf numFmtId="4" fontId="0" fillId="0" borderId="0" xfId="0" quotePrefix="1" applyNumberFormat="1"/>
    <xf numFmtId="0" fontId="34" fillId="0" borderId="0" xfId="0" applyFont="1"/>
    <xf numFmtId="0" fontId="36" fillId="0" borderId="0" xfId="10" applyFont="1" applyAlignment="1">
      <alignment horizontal="left"/>
    </xf>
    <xf numFmtId="4" fontId="34" fillId="0" borderId="0" xfId="0" applyNumberFormat="1" applyFont="1"/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37" fillId="0" borderId="0" xfId="0" applyFont="1"/>
    <xf numFmtId="4" fontId="2" fillId="0" borderId="0" xfId="0" applyNumberFormat="1" applyFont="1" applyProtection="1">
      <protection hidden="1"/>
    </xf>
    <xf numFmtId="4" fontId="2" fillId="0" borderId="0" xfId="0" applyNumberFormat="1" applyFont="1"/>
    <xf numFmtId="0" fontId="27" fillId="29" borderId="1" xfId="0" applyFont="1" applyFill="1" applyBorder="1" applyAlignment="1">
      <alignment horizontal="center" vertical="center" wrapText="1"/>
    </xf>
    <xf numFmtId="0" fontId="2" fillId="27" borderId="1" xfId="0" applyFont="1" applyFill="1" applyBorder="1" applyAlignment="1">
      <alignment horizontal="center" wrapText="1"/>
    </xf>
    <xf numFmtId="4" fontId="0" fillId="14" borderId="9" xfId="0" applyNumberFormat="1" applyFill="1" applyBorder="1" applyAlignment="1">
      <alignment vertical="center"/>
    </xf>
    <xf numFmtId="4" fontId="38" fillId="14" borderId="1" xfId="4" applyNumberFormat="1" applyFill="1" applyBorder="1" applyAlignment="1">
      <alignment vertical="center"/>
    </xf>
    <xf numFmtId="4" fontId="2" fillId="0" borderId="8" xfId="0" applyNumberFormat="1" applyFont="1" applyBorder="1" applyAlignment="1">
      <alignment horizontal="left"/>
    </xf>
    <xf numFmtId="0" fontId="2" fillId="0" borderId="0" xfId="0" quotePrefix="1" applyFont="1"/>
    <xf numFmtId="0" fontId="12" fillId="15" borderId="8" xfId="1" applyFont="1" applyFill="1" applyBorder="1" applyAlignment="1">
      <alignment horizontal="left"/>
    </xf>
    <xf numFmtId="4" fontId="25" fillId="15" borderId="14" xfId="0" applyNumberFormat="1" applyFont="1" applyFill="1" applyBorder="1" applyAlignment="1">
      <alignment horizontal="center"/>
    </xf>
    <xf numFmtId="4" fontId="39" fillId="33" borderId="0" xfId="0" applyNumberFormat="1" applyFont="1" applyFill="1"/>
    <xf numFmtId="4" fontId="32" fillId="33" borderId="0" xfId="0" applyNumberFormat="1" applyFont="1" applyFill="1" applyAlignment="1">
      <alignment wrapText="1"/>
    </xf>
    <xf numFmtId="0" fontId="12" fillId="0" borderId="0" xfId="8" applyFont="1" applyAlignment="1">
      <alignment horizontal="left" vertical="center"/>
    </xf>
    <xf numFmtId="0" fontId="12" fillId="0" borderId="0" xfId="8" applyFont="1" applyAlignment="1">
      <alignment horizontal="center" vertical="center"/>
    </xf>
    <xf numFmtId="4" fontId="12" fillId="0" borderId="0" xfId="8" applyNumberFormat="1" applyFont="1" applyAlignment="1">
      <alignment horizontal="right" vertical="center"/>
    </xf>
    <xf numFmtId="0" fontId="12" fillId="0" borderId="0" xfId="8" applyFont="1" applyAlignment="1">
      <alignment horizontal="right" vertical="center"/>
    </xf>
    <xf numFmtId="17" fontId="0" fillId="0" borderId="0" xfId="0" applyNumberFormat="1"/>
    <xf numFmtId="10" fontId="0" fillId="0" borderId="0" xfId="0" applyNumberFormat="1"/>
    <xf numFmtId="0" fontId="31" fillId="32" borderId="0" xfId="5"/>
    <xf numFmtId="0" fontId="31" fillId="32" borderId="0" xfId="5" applyAlignment="1">
      <alignment wrapText="1"/>
    </xf>
    <xf numFmtId="10" fontId="31" fillId="32" borderId="0" xfId="5" applyNumberFormat="1"/>
    <xf numFmtId="4" fontId="31" fillId="32" borderId="0" xfId="5" applyNumberFormat="1"/>
    <xf numFmtId="4" fontId="32" fillId="0" borderId="0" xfId="0" applyNumberFormat="1" applyFont="1"/>
    <xf numFmtId="0" fontId="12" fillId="0" borderId="0" xfId="3" applyFont="1"/>
    <xf numFmtId="4" fontId="0" fillId="0" borderId="0" xfId="0" applyNumberFormat="1" applyAlignment="1">
      <alignment horizontal="right"/>
    </xf>
    <xf numFmtId="4" fontId="31" fillId="0" borderId="0" xfId="0" applyNumberFormat="1" applyFont="1"/>
    <xf numFmtId="4" fontId="0" fillId="0" borderId="0" xfId="0" applyNumberFormat="1" applyAlignment="1">
      <alignment vertical="center"/>
    </xf>
    <xf numFmtId="0" fontId="6" fillId="0" borderId="0" xfId="0" applyFont="1"/>
    <xf numFmtId="4" fontId="31" fillId="0" borderId="0" xfId="8" applyNumberFormat="1" applyFont="1" applyAlignment="1">
      <alignment horizontal="right" vertical="center"/>
    </xf>
    <xf numFmtId="0" fontId="32" fillId="0" borderId="0" xfId="6" applyFill="1"/>
    <xf numFmtId="0" fontId="26" fillId="29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26" borderId="3" xfId="0" applyFont="1" applyFill="1" applyBorder="1" applyAlignment="1">
      <alignment horizontal="left" vertical="center" wrapText="1"/>
    </xf>
    <xf numFmtId="4" fontId="0" fillId="0" borderId="3" xfId="0" applyNumberFormat="1" applyBorder="1" applyAlignment="1">
      <alignment horizontal="left" vertical="center"/>
    </xf>
    <xf numFmtId="0" fontId="15" fillId="26" borderId="9" xfId="0" applyFont="1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 wrapText="1"/>
    </xf>
    <xf numFmtId="0" fontId="15" fillId="26" borderId="2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9" borderId="2" xfId="0" applyFont="1" applyFill="1" applyBorder="1" applyAlignment="1">
      <alignment horizontal="center" vertical="center" wrapText="1"/>
    </xf>
    <xf numFmtId="4" fontId="0" fillId="14" borderId="1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4" fontId="15" fillId="15" borderId="3" xfId="0" applyNumberFormat="1" applyFont="1" applyFill="1" applyBorder="1" applyAlignment="1">
      <alignment horizontal="left" vertical="center"/>
    </xf>
    <xf numFmtId="4" fontId="40" fillId="0" borderId="3" xfId="0" applyNumberFormat="1" applyFont="1" applyBorder="1" applyAlignment="1">
      <alignment horizontal="left" vertical="center"/>
    </xf>
    <xf numFmtId="166" fontId="12" fillId="0" borderId="0" xfId="8" applyNumberFormat="1" applyFont="1" applyAlignment="1">
      <alignment horizontal="right" vertical="center"/>
    </xf>
    <xf numFmtId="4" fontId="12" fillId="0" borderId="8" xfId="3" applyNumberFormat="1" applyFont="1" applyBorder="1" applyAlignment="1">
      <alignment horizontal="center"/>
    </xf>
    <xf numFmtId="4" fontId="0" fillId="4" borderId="3" xfId="0" applyNumberFormat="1" applyFill="1" applyBorder="1" applyAlignment="1">
      <alignment horizontal="left" vertical="center"/>
    </xf>
    <xf numFmtId="4" fontId="1" fillId="4" borderId="3" xfId="0" applyNumberFormat="1" applyFont="1" applyFill="1" applyBorder="1" applyAlignment="1">
      <alignment horizontal="left" vertical="center"/>
    </xf>
    <xf numFmtId="0" fontId="15" fillId="26" borderId="1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6" fillId="29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3" xfId="0" applyNumberFormat="1" applyBorder="1" applyAlignment="1">
      <alignment horizontal="center"/>
    </xf>
    <xf numFmtId="0" fontId="2" fillId="27" borderId="3" xfId="0" applyFont="1" applyFill="1" applyBorder="1" applyAlignment="1">
      <alignment horizontal="center"/>
    </xf>
    <xf numFmtId="0" fontId="27" fillId="29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4" fontId="24" fillId="0" borderId="0" xfId="0" applyNumberFormat="1" applyFont="1"/>
    <xf numFmtId="164" fontId="2" fillId="0" borderId="0" xfId="0" applyNumberFormat="1" applyFont="1" applyProtection="1">
      <protection hidden="1"/>
    </xf>
    <xf numFmtId="164" fontId="2" fillId="0" borderId="0" xfId="0" applyNumberFormat="1" applyFont="1"/>
    <xf numFmtId="165" fontId="8" fillId="0" borderId="7" xfId="0" applyNumberFormat="1" applyFont="1" applyBorder="1" applyAlignment="1" applyProtection="1">
      <alignment horizontal="center"/>
      <protection hidden="1"/>
    </xf>
    <xf numFmtId="165" fontId="8" fillId="0" borderId="7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" fontId="1" fillId="21" borderId="3" xfId="0" applyNumberFormat="1" applyFont="1" applyFill="1" applyBorder="1" applyAlignment="1">
      <alignment horizontal="center"/>
    </xf>
    <xf numFmtId="0" fontId="0" fillId="0" borderId="2" xfId="0" applyBorder="1"/>
    <xf numFmtId="0" fontId="15" fillId="26" borderId="3" xfId="0" applyFont="1" applyFill="1" applyBorder="1" applyAlignment="1">
      <alignment horizontal="center" vertical="center" wrapText="1"/>
    </xf>
    <xf numFmtId="0" fontId="0" fillId="0" borderId="9" xfId="0" applyBorder="1"/>
    <xf numFmtId="0" fontId="0" fillId="25" borderId="3" xfId="0" applyFill="1" applyBorder="1" applyAlignment="1">
      <alignment horizontal="center" vertical="center"/>
    </xf>
    <xf numFmtId="4" fontId="1" fillId="18" borderId="3" xfId="0" applyNumberFormat="1" applyFont="1" applyFill="1" applyBorder="1" applyAlignment="1">
      <alignment horizontal="center" vertical="center"/>
    </xf>
    <xf numFmtId="0" fontId="0" fillId="27" borderId="3" xfId="0" applyFill="1" applyBorder="1" applyAlignment="1">
      <alignment horizontal="center" vertical="center" wrapText="1"/>
    </xf>
    <xf numFmtId="3" fontId="1" fillId="27" borderId="3" xfId="0" applyNumberFormat="1" applyFont="1" applyFill="1" applyBorder="1" applyAlignment="1">
      <alignment horizontal="center" vertical="center" wrapText="1"/>
    </xf>
    <xf numFmtId="0" fontId="0" fillId="0" borderId="15" xfId="0" applyBorder="1"/>
    <xf numFmtId="0" fontId="15" fillId="27" borderId="3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4" fontId="0" fillId="0" borderId="3" xfId="0" applyNumberFormat="1" applyBorder="1" applyAlignment="1">
      <alignment horizontal="center" vertical="center" wrapText="1"/>
    </xf>
    <xf numFmtId="4" fontId="0" fillId="25" borderId="3" xfId="0" applyNumberForma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 textRotation="255"/>
    </xf>
    <xf numFmtId="0" fontId="15" fillId="26" borderId="1" xfId="0" applyFont="1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/>
    </xf>
    <xf numFmtId="4" fontId="0" fillId="25" borderId="1" xfId="0" applyNumberFormat="1" applyFill="1" applyBorder="1" applyAlignment="1">
      <alignment horizontal="center" vertical="center"/>
    </xf>
    <xf numFmtId="0" fontId="26" fillId="29" borderId="3" xfId="0" applyFont="1" applyFill="1" applyBorder="1" applyAlignment="1">
      <alignment horizontal="center" vertical="center" wrapText="1"/>
    </xf>
    <xf numFmtId="4" fontId="1" fillId="19" borderId="3" xfId="0" applyNumberFormat="1" applyFont="1" applyFill="1" applyBorder="1" applyAlignment="1">
      <alignment horizontal="center" vertical="center"/>
    </xf>
    <xf numFmtId="4" fontId="8" fillId="30" borderId="0" xfId="0" applyNumberFormat="1" applyFont="1" applyFill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4" fontId="0" fillId="0" borderId="0" xfId="0" applyNumberFormat="1"/>
    <xf numFmtId="0" fontId="30" fillId="3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" fontId="0" fillId="0" borderId="3" xfId="0" applyNumberFormat="1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/>
    </xf>
    <xf numFmtId="0" fontId="4" fillId="21" borderId="9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/>
    </xf>
    <xf numFmtId="4" fontId="2" fillId="27" borderId="3" xfId="0" applyNumberFormat="1" applyFont="1" applyFill="1" applyBorder="1" applyAlignment="1">
      <alignment horizontal="center"/>
    </xf>
    <xf numFmtId="0" fontId="27" fillId="29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27" fillId="29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 wrapText="1"/>
    </xf>
    <xf numFmtId="0" fontId="2" fillId="27" borderId="3" xfId="0" applyFont="1" applyFill="1" applyBorder="1" applyAlignment="1">
      <alignment horizontal="left"/>
    </xf>
    <xf numFmtId="0" fontId="1" fillId="23" borderId="3" xfId="0" applyFont="1" applyFill="1" applyBorder="1" applyAlignment="1">
      <alignment horizontal="center" wrapText="1"/>
    </xf>
    <xf numFmtId="4" fontId="0" fillId="24" borderId="9" xfId="0" applyNumberFormat="1" applyFill="1" applyBorder="1" applyAlignment="1">
      <alignment vertical="center"/>
    </xf>
    <xf numFmtId="20" fontId="0" fillId="14" borderId="9" xfId="0" applyNumberFormat="1" applyFill="1" applyBorder="1" applyAlignment="1">
      <alignment vertical="center"/>
    </xf>
  </cellXfs>
  <cellStyles count="11">
    <cellStyle name="Insatisfaisant" xfId="6" builtinId="27"/>
    <cellStyle name="Lien hypertexte" xfId="2" builtinId="8"/>
    <cellStyle name="Milliers" xfId="4" builtinId="3"/>
    <cellStyle name="NiveauLigne_1" xfId="1" builtinId="1" iLevel="0"/>
    <cellStyle name="NiveauLigne_4 2" xfId="10" xr:uid="{00000000-0005-0000-0000-00000A000000}"/>
    <cellStyle name="Normal" xfId="0" builtinId="0"/>
    <cellStyle name="Normal 2" xfId="3" xr:uid="{00000000-0005-0000-0000-000003000000}"/>
    <cellStyle name="Normal 3" xfId="7" xr:uid="{00000000-0005-0000-0000-000007000000}"/>
    <cellStyle name="Normal 4" xfId="8" xr:uid="{00000000-0005-0000-0000-000008000000}"/>
    <cellStyle name="Normal 5" xfId="9" xr:uid="{00000000-0005-0000-0000-000009000000}"/>
    <cellStyle name="Satisfaisant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rfpaye.grouperf.com/calcul/index.php?salaire=1500&amp;charge=3&amp;fichier=saisie_sur_salai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G26" sqref="G26"/>
    </sheetView>
  </sheetViews>
  <sheetFormatPr baseColWidth="10" defaultRowHeight="15" x14ac:dyDescent="0.25"/>
  <cols>
    <col min="1" max="1" width="18.7109375" style="256" customWidth="1"/>
  </cols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7"/>
  <sheetViews>
    <sheetView zoomScaleNormal="100" workbookViewId="0">
      <selection activeCell="E24" sqref="E24"/>
    </sheetView>
  </sheetViews>
  <sheetFormatPr baseColWidth="10" defaultRowHeight="15" x14ac:dyDescent="0.25"/>
  <cols>
    <col min="1" max="1" width="35.85546875" style="256" bestFit="1" customWidth="1"/>
    <col min="2" max="2" width="10.140625" style="256" bestFit="1" customWidth="1"/>
    <col min="3" max="3" width="5.85546875" style="256" customWidth="1"/>
    <col min="4" max="4" width="26.85546875" style="256" bestFit="1" customWidth="1"/>
  </cols>
  <sheetData>
    <row r="1" spans="1:2" x14ac:dyDescent="0.25">
      <c r="A1" s="32" t="s">
        <v>152</v>
      </c>
      <c r="B1" s="143">
        <f>'Tempo-Banco'!G49</f>
        <v>5386.79</v>
      </c>
    </row>
    <row r="2" spans="1:2" x14ac:dyDescent="0.25">
      <c r="A2" s="32" t="s">
        <v>367</v>
      </c>
      <c r="B2" s="143">
        <f>'Tempo-Banco'!G50</f>
        <v>5775.63</v>
      </c>
    </row>
    <row r="3" spans="1:2" x14ac:dyDescent="0.25">
      <c r="A3" s="2" t="s">
        <v>368</v>
      </c>
      <c r="B3" s="31">
        <f>B2/151.67</f>
        <v>38.080239994725396</v>
      </c>
    </row>
    <row r="4" spans="1:2" x14ac:dyDescent="0.25">
      <c r="A4" s="32" t="s">
        <v>222</v>
      </c>
      <c r="B4" s="143">
        <f>'Tempo-Banco'!G66</f>
        <v>95739.93</v>
      </c>
    </row>
    <row r="5" spans="1:2" x14ac:dyDescent="0.25">
      <c r="A5" s="32" t="s">
        <v>369</v>
      </c>
      <c r="B5" s="143">
        <f>'Tempo-Banco'!G40</f>
        <v>30800.15</v>
      </c>
    </row>
    <row r="6" spans="1:2" x14ac:dyDescent="0.25">
      <c r="A6" s="32" t="s">
        <v>370</v>
      </c>
      <c r="B6" s="143">
        <f>'Tempo-Banco'!F25</f>
        <v>0</v>
      </c>
    </row>
    <row r="7" spans="1:2" x14ac:dyDescent="0.25">
      <c r="A7" s="32" t="s">
        <v>371</v>
      </c>
      <c r="B7" s="143">
        <f>'Tempo-Banco'!F27</f>
        <v>0</v>
      </c>
    </row>
    <row r="8" spans="1:2" x14ac:dyDescent="0.25">
      <c r="A8" s="32" t="s">
        <v>372</v>
      </c>
      <c r="B8" s="143">
        <f>'Tempo-Banco'!F20</f>
        <v>0</v>
      </c>
    </row>
    <row r="9" spans="1:2" x14ac:dyDescent="0.25">
      <c r="A9" s="32" t="s">
        <v>233</v>
      </c>
      <c r="B9" s="143">
        <f>'Tempo-Banco'!F19</f>
        <v>0</v>
      </c>
    </row>
    <row r="10" spans="1:2" x14ac:dyDescent="0.25">
      <c r="A10" s="32" t="s">
        <v>373</v>
      </c>
      <c r="B10" s="143">
        <f>'Tempo-Banco'!F22</f>
        <v>0</v>
      </c>
    </row>
    <row r="11" spans="1:2" x14ac:dyDescent="0.25">
      <c r="A11" s="32" t="s">
        <v>374</v>
      </c>
      <c r="B11" s="143">
        <f>'Tempo-Banco'!F11</f>
        <v>0</v>
      </c>
    </row>
    <row r="12" spans="1:2" x14ac:dyDescent="0.25">
      <c r="A12" s="32" t="s">
        <v>375</v>
      </c>
      <c r="B12" s="143">
        <f>'Tempo-Banco'!F12</f>
        <v>0</v>
      </c>
    </row>
    <row r="13" spans="1:2" x14ac:dyDescent="0.25">
      <c r="A13" s="32" t="s">
        <v>376</v>
      </c>
      <c r="B13" s="143">
        <v>0</v>
      </c>
    </row>
    <row r="14" spans="1:2" x14ac:dyDescent="0.25">
      <c r="A14" s="32" t="s">
        <v>377</v>
      </c>
      <c r="B14" s="143"/>
    </row>
    <row r="15" spans="1:2" x14ac:dyDescent="0.25">
      <c r="A15" s="32" t="s">
        <v>378</v>
      </c>
      <c r="B15" s="143">
        <v>0</v>
      </c>
    </row>
    <row r="16" spans="1:2" x14ac:dyDescent="0.25">
      <c r="A16" s="32" t="s">
        <v>379</v>
      </c>
      <c r="B16" s="143">
        <f>'Tempo-Banco'!F23</f>
        <v>0</v>
      </c>
    </row>
    <row r="17" spans="1:2" x14ac:dyDescent="0.25">
      <c r="A17" s="32" t="s">
        <v>380</v>
      </c>
      <c r="B17" s="143">
        <f>'Tempo-Banco'!F24</f>
        <v>0</v>
      </c>
    </row>
    <row r="18" spans="1:2" x14ac:dyDescent="0.25">
      <c r="A18" s="39" t="s">
        <v>381</v>
      </c>
      <c r="B18" s="32"/>
    </row>
    <row r="19" spans="1:2" x14ac:dyDescent="0.25">
      <c r="A19" s="39" t="s">
        <v>382</v>
      </c>
      <c r="B19" s="32"/>
    </row>
    <row r="20" spans="1:2" x14ac:dyDescent="0.25">
      <c r="A20" s="39" t="s">
        <v>383</v>
      </c>
      <c r="B20" s="32"/>
    </row>
    <row r="21" spans="1:2" x14ac:dyDescent="0.25">
      <c r="A21" s="39" t="s">
        <v>384</v>
      </c>
      <c r="B21" s="32"/>
    </row>
    <row r="22" spans="1:2" x14ac:dyDescent="0.25">
      <c r="A22" s="39" t="s">
        <v>385</v>
      </c>
      <c r="B22" s="32"/>
    </row>
    <row r="23" spans="1:2" x14ac:dyDescent="0.25">
      <c r="A23" s="39" t="s">
        <v>386</v>
      </c>
      <c r="B23" s="32"/>
    </row>
    <row r="24" spans="1:2" x14ac:dyDescent="0.25">
      <c r="A24" s="39" t="s">
        <v>387</v>
      </c>
      <c r="B24" s="32"/>
    </row>
    <row r="25" spans="1:2" x14ac:dyDescent="0.25">
      <c r="A25" s="39" t="s">
        <v>388</v>
      </c>
      <c r="B25" s="32"/>
    </row>
    <row r="26" spans="1:2" x14ac:dyDescent="0.25">
      <c r="A26" s="32" t="s">
        <v>389</v>
      </c>
      <c r="B26" s="143">
        <f>'Tempo-Banco'!F17</f>
        <v>0</v>
      </c>
    </row>
    <row r="27" spans="1:2" x14ac:dyDescent="0.25">
      <c r="A27" s="33"/>
      <c r="B27" s="34"/>
    </row>
    <row r="28" spans="1:2" x14ac:dyDescent="0.25">
      <c r="A28" s="35" t="s">
        <v>390</v>
      </c>
      <c r="B28" s="36">
        <f>'Tempo-Banco'!F14</f>
        <v>0</v>
      </c>
    </row>
    <row r="29" spans="1:2" x14ac:dyDescent="0.25">
      <c r="A29" s="35" t="s">
        <v>391</v>
      </c>
      <c r="B29" s="36">
        <f>'Tempo-Banco'!F30</f>
        <v>0</v>
      </c>
    </row>
    <row r="30" spans="1:2" x14ac:dyDescent="0.25">
      <c r="A30" s="35" t="s">
        <v>392</v>
      </c>
      <c r="B30" s="36">
        <f>'Tempo-Banco'!F16</f>
        <v>0</v>
      </c>
    </row>
    <row r="31" spans="1:2" x14ac:dyDescent="0.25">
      <c r="A31" s="35" t="s">
        <v>393</v>
      </c>
      <c r="B31" s="36">
        <f>'Tempo-Banco'!F15</f>
        <v>0</v>
      </c>
    </row>
    <row r="32" spans="1:2" x14ac:dyDescent="0.25">
      <c r="A32" s="35" t="s">
        <v>394</v>
      </c>
      <c r="B32" s="36">
        <f>'Tempo-Banco'!F29</f>
        <v>0</v>
      </c>
    </row>
    <row r="33" spans="1:2" x14ac:dyDescent="0.25">
      <c r="A33" s="35" t="s">
        <v>395</v>
      </c>
      <c r="B33" s="83"/>
    </row>
    <row r="34" spans="1:2" x14ac:dyDescent="0.25">
      <c r="A34" s="35" t="s">
        <v>396</v>
      </c>
      <c r="B34" s="36">
        <f>'Tempo-Banco'!F13</f>
        <v>0</v>
      </c>
    </row>
    <row r="35" spans="1:2" x14ac:dyDescent="0.25">
      <c r="A35" s="37"/>
      <c r="B35" s="38"/>
    </row>
    <row r="36" spans="1:2" x14ac:dyDescent="0.25">
      <c r="A36" s="39" t="s">
        <v>59</v>
      </c>
      <c r="B36" s="143">
        <f>B2</f>
        <v>5775.63</v>
      </c>
    </row>
    <row r="37" spans="1:2" x14ac:dyDescent="0.25">
      <c r="A37" s="39" t="s">
        <v>62</v>
      </c>
      <c r="B37" s="143">
        <f>'Tempo-Banco'!C36</f>
        <v>5820.18</v>
      </c>
    </row>
    <row r="38" spans="1:2" x14ac:dyDescent="0.25">
      <c r="A38" s="41" t="s">
        <v>397</v>
      </c>
      <c r="B38" s="40">
        <f>B36-B37</f>
        <v>-44.550000000000182</v>
      </c>
    </row>
    <row r="39" spans="1:2" x14ac:dyDescent="0.25">
      <c r="A39" s="39" t="s">
        <v>398</v>
      </c>
      <c r="B39" s="143">
        <f>B8</f>
        <v>0</v>
      </c>
    </row>
    <row r="40" spans="1:2" x14ac:dyDescent="0.25">
      <c r="A40" s="39" t="s">
        <v>399</v>
      </c>
      <c r="B40" s="143">
        <f>B10</f>
        <v>0</v>
      </c>
    </row>
    <row r="41" spans="1:2" x14ac:dyDescent="0.25">
      <c r="A41" s="39" t="s">
        <v>400</v>
      </c>
      <c r="B41" s="143">
        <f>B11+B12</f>
        <v>0</v>
      </c>
    </row>
    <row r="42" spans="1:2" x14ac:dyDescent="0.25">
      <c r="A42" s="39" t="s">
        <v>401</v>
      </c>
      <c r="B42" s="143">
        <v>0</v>
      </c>
    </row>
    <row r="43" spans="1:2" x14ac:dyDescent="0.25">
      <c r="A43" s="39" t="s">
        <v>402</v>
      </c>
      <c r="B43" s="143">
        <v>0</v>
      </c>
    </row>
    <row r="44" spans="1:2" x14ac:dyDescent="0.25">
      <c r="A44" s="39" t="str">
        <f>A15</f>
        <v>Hrs Fériées non fact</v>
      </c>
      <c r="B44" s="143">
        <f>B15</f>
        <v>0</v>
      </c>
    </row>
    <row r="45" spans="1:2" x14ac:dyDescent="0.25">
      <c r="A45" s="41" t="s">
        <v>403</v>
      </c>
      <c r="B45" s="40">
        <v>0</v>
      </c>
    </row>
    <row r="46" spans="1:2" x14ac:dyDescent="0.25">
      <c r="A46" s="39" t="s">
        <v>404</v>
      </c>
      <c r="B46" s="42">
        <f>SUM(B39:B45)-B38</f>
        <v>44.550000000000182</v>
      </c>
    </row>
    <row r="47" spans="1:2" x14ac:dyDescent="0.25">
      <c r="A47" s="39" t="s">
        <v>405</v>
      </c>
      <c r="B47" s="32">
        <f>'Tempo-Banco'!F18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2"/>
  <sheetViews>
    <sheetView tabSelected="1" topLeftCell="A69" zoomScale="70" zoomScaleNormal="70" workbookViewId="0">
      <selection activeCell="C88" sqref="C88"/>
    </sheetView>
  </sheetViews>
  <sheetFormatPr baseColWidth="10" defaultRowHeight="15" x14ac:dyDescent="0.25"/>
  <cols>
    <col min="1" max="1" width="24.42578125" style="256" customWidth="1"/>
    <col min="2" max="2" width="50.85546875" style="94" customWidth="1"/>
    <col min="3" max="3" width="12.140625" style="256" customWidth="1"/>
    <col min="4" max="4" width="24" style="257" customWidth="1"/>
    <col min="5" max="5" width="3.85546875" style="257" customWidth="1"/>
    <col min="6" max="6" width="53.42578125" style="257" customWidth="1"/>
    <col min="7" max="7" width="13.5703125" style="258" customWidth="1"/>
    <col min="8" max="8" width="16.5703125" style="256" bestFit="1" customWidth="1"/>
    <col min="9" max="9" width="17.5703125" style="256" customWidth="1"/>
    <col min="10" max="10" width="20.140625" style="256" customWidth="1"/>
    <col min="11" max="11" width="20" style="256" customWidth="1"/>
    <col min="12" max="12" width="39" style="256" bestFit="1" customWidth="1"/>
    <col min="13" max="13" width="11.42578125" style="256" bestFit="1" customWidth="1"/>
    <col min="14" max="14" width="22.140625" style="256" bestFit="1" customWidth="1"/>
  </cols>
  <sheetData>
    <row r="1" spans="1:14" ht="18.75" customHeight="1" x14ac:dyDescent="0.25">
      <c r="A1" s="148" t="s">
        <v>3</v>
      </c>
      <c r="B1" s="297" t="s">
        <v>4</v>
      </c>
      <c r="C1" s="277"/>
      <c r="D1" s="275"/>
      <c r="E1" s="259"/>
      <c r="F1" s="233" t="s">
        <v>5</v>
      </c>
    </row>
    <row r="2" spans="1:14" x14ac:dyDescent="0.25">
      <c r="A2" s="144" t="s">
        <v>6</v>
      </c>
      <c r="B2" s="276" t="s">
        <v>7</v>
      </c>
      <c r="C2" s="277"/>
      <c r="D2" s="277"/>
      <c r="E2" s="275"/>
      <c r="F2" s="234" t="s">
        <v>8</v>
      </c>
      <c r="J2" s="200"/>
      <c r="K2" s="201"/>
      <c r="L2" s="201"/>
      <c r="M2" s="201"/>
      <c r="N2" s="201"/>
    </row>
    <row r="3" spans="1:14" ht="30" customHeight="1" x14ac:dyDescent="0.25">
      <c r="A3" s="144" t="s">
        <v>9</v>
      </c>
      <c r="B3" s="254"/>
      <c r="C3" s="241"/>
      <c r="D3" s="241"/>
      <c r="E3" s="243"/>
      <c r="F3" s="234" t="s">
        <v>10</v>
      </c>
      <c r="J3" s="200"/>
      <c r="K3" s="201"/>
      <c r="L3" s="201"/>
      <c r="M3" s="201"/>
      <c r="N3" s="201"/>
    </row>
    <row r="4" spans="1:14" x14ac:dyDescent="0.25">
      <c r="A4" s="239" t="s">
        <v>11</v>
      </c>
      <c r="B4" s="276" t="s">
        <v>12</v>
      </c>
      <c r="C4" s="277"/>
      <c r="D4" s="277"/>
      <c r="E4" s="275"/>
      <c r="F4" s="234" t="s">
        <v>13</v>
      </c>
      <c r="J4" s="201"/>
      <c r="K4" s="201"/>
      <c r="L4" s="201"/>
      <c r="M4" s="201"/>
      <c r="N4" s="201"/>
    </row>
    <row r="5" spans="1:14" x14ac:dyDescent="0.25">
      <c r="A5" s="239" t="s">
        <v>14</v>
      </c>
      <c r="B5" s="294" t="s">
        <v>15</v>
      </c>
      <c r="C5" s="277"/>
      <c r="D5" s="277"/>
      <c r="E5" s="243"/>
      <c r="F5" s="234"/>
      <c r="J5" s="201"/>
      <c r="K5" s="201"/>
      <c r="L5" s="201"/>
      <c r="M5" s="201"/>
      <c r="N5" s="201"/>
    </row>
    <row r="6" spans="1:14" ht="53.25" customHeight="1" x14ac:dyDescent="0.25">
      <c r="A6" s="239" t="s">
        <v>16</v>
      </c>
      <c r="B6" s="294" t="s">
        <v>17</v>
      </c>
      <c r="C6" s="277"/>
      <c r="D6" s="277"/>
      <c r="E6" s="243"/>
      <c r="F6" s="234" t="s">
        <v>18</v>
      </c>
      <c r="J6" s="201"/>
      <c r="K6" s="201"/>
      <c r="L6" s="201"/>
      <c r="M6" s="201"/>
      <c r="N6" s="201"/>
    </row>
    <row r="7" spans="1:14" ht="37.5" customHeight="1" x14ac:dyDescent="0.25">
      <c r="A7" s="239" t="s">
        <v>19</v>
      </c>
      <c r="B7" s="276" t="s">
        <v>20</v>
      </c>
      <c r="C7" s="277"/>
      <c r="D7" s="277"/>
      <c r="E7" s="275"/>
      <c r="F7" s="234" t="s">
        <v>18</v>
      </c>
      <c r="H7" s="258"/>
      <c r="J7" s="201"/>
      <c r="K7" s="201"/>
      <c r="L7" s="201"/>
      <c r="M7" s="201"/>
      <c r="N7" s="201"/>
    </row>
    <row r="8" spans="1:14" ht="45" customHeight="1" x14ac:dyDescent="0.25">
      <c r="A8" s="144" t="s">
        <v>21</v>
      </c>
      <c r="B8" s="276" t="s">
        <v>22</v>
      </c>
      <c r="C8" s="277"/>
      <c r="D8" s="277"/>
      <c r="E8" s="275"/>
      <c r="F8" s="234" t="s">
        <v>18</v>
      </c>
      <c r="J8" s="201"/>
      <c r="K8" s="201"/>
      <c r="L8" s="201"/>
      <c r="M8" s="201"/>
      <c r="N8" s="201"/>
    </row>
    <row r="9" spans="1:14" x14ac:dyDescent="0.25">
      <c r="A9" s="144" t="s">
        <v>23</v>
      </c>
      <c r="B9" s="276" t="s">
        <v>24</v>
      </c>
      <c r="C9" s="277"/>
      <c r="D9" s="277"/>
      <c r="E9" s="275"/>
      <c r="F9" s="234" t="s">
        <v>18</v>
      </c>
      <c r="J9" s="201"/>
      <c r="K9" s="201"/>
      <c r="L9" s="201"/>
      <c r="M9" s="201"/>
      <c r="N9" s="201"/>
    </row>
    <row r="10" spans="1:14" ht="30" customHeight="1" x14ac:dyDescent="0.25">
      <c r="A10" s="144" t="s">
        <v>25</v>
      </c>
      <c r="B10" s="276" t="s">
        <v>26</v>
      </c>
      <c r="C10" s="277"/>
      <c r="D10" s="277"/>
      <c r="E10" s="275"/>
      <c r="F10" s="234" t="s">
        <v>18</v>
      </c>
      <c r="I10" s="258"/>
      <c r="J10" s="201"/>
      <c r="K10" s="201"/>
      <c r="L10" s="201"/>
      <c r="M10" s="201"/>
      <c r="N10" s="201"/>
    </row>
    <row r="11" spans="1:14" ht="15" hidden="1" customHeight="1" x14ac:dyDescent="0.25">
      <c r="A11" s="145" t="s">
        <v>27</v>
      </c>
      <c r="B11" s="283" t="s">
        <v>28</v>
      </c>
      <c r="C11" s="284"/>
      <c r="D11" s="284"/>
      <c r="E11" s="285"/>
      <c r="F11" s="242"/>
      <c r="I11" s="258"/>
      <c r="J11" s="201"/>
      <c r="K11" s="201"/>
      <c r="L11" s="201"/>
      <c r="M11" s="201"/>
      <c r="N11" s="201"/>
    </row>
    <row r="12" spans="1:14" ht="15" hidden="1" customHeight="1" x14ac:dyDescent="0.25">
      <c r="A12" s="145" t="s">
        <v>29</v>
      </c>
      <c r="B12" s="288"/>
      <c r="C12" s="289"/>
      <c r="D12" s="289"/>
      <c r="E12" s="290"/>
      <c r="F12" s="242"/>
      <c r="I12" s="258"/>
      <c r="J12" s="201"/>
      <c r="K12" s="201"/>
      <c r="L12" s="201"/>
      <c r="M12" s="201"/>
      <c r="N12" s="201"/>
    </row>
    <row r="13" spans="1:14" ht="15" hidden="1" customHeight="1" x14ac:dyDescent="0.25">
      <c r="A13" s="145" t="s">
        <v>30</v>
      </c>
      <c r="B13" s="283" t="s">
        <v>31</v>
      </c>
      <c r="C13" s="284"/>
      <c r="D13" s="284"/>
      <c r="E13" s="285"/>
      <c r="F13" s="242"/>
      <c r="I13" s="258"/>
      <c r="J13" s="201"/>
      <c r="K13" s="201"/>
      <c r="L13" s="201"/>
      <c r="M13" s="201"/>
      <c r="N13" s="201"/>
    </row>
    <row r="14" spans="1:14" ht="15" hidden="1" customHeight="1" x14ac:dyDescent="0.25">
      <c r="A14" s="145" t="s">
        <v>32</v>
      </c>
      <c r="B14" s="286"/>
      <c r="C14" s="272"/>
      <c r="D14" s="273"/>
      <c r="E14" s="287"/>
      <c r="F14" s="242"/>
      <c r="J14" s="201"/>
      <c r="K14" s="201"/>
      <c r="L14" s="201"/>
      <c r="M14" s="201"/>
      <c r="N14" s="201"/>
    </row>
    <row r="15" spans="1:14" ht="15" hidden="1" customHeight="1" x14ac:dyDescent="0.25">
      <c r="A15" s="145" t="s">
        <v>33</v>
      </c>
      <c r="B15" s="286"/>
      <c r="C15" s="272"/>
      <c r="D15" s="273"/>
      <c r="E15" s="287"/>
      <c r="F15" s="242"/>
      <c r="J15" s="201"/>
      <c r="K15" s="201"/>
      <c r="L15" s="201"/>
      <c r="M15" s="201"/>
      <c r="N15" s="201"/>
    </row>
    <row r="16" spans="1:14" ht="15" hidden="1" customHeight="1" x14ac:dyDescent="0.25">
      <c r="A16" s="145" t="s">
        <v>34</v>
      </c>
      <c r="B16" s="286"/>
      <c r="C16" s="272"/>
      <c r="D16" s="273"/>
      <c r="E16" s="287"/>
      <c r="F16" s="242"/>
      <c r="J16" s="201"/>
      <c r="K16" s="201"/>
      <c r="L16" s="201"/>
      <c r="M16" s="201"/>
      <c r="N16" s="201"/>
    </row>
    <row r="17" spans="1:14" ht="15" hidden="1" customHeight="1" x14ac:dyDescent="0.25">
      <c r="A17" s="145" t="s">
        <v>35</v>
      </c>
      <c r="B17" s="288"/>
      <c r="C17" s="289"/>
      <c r="D17" s="289"/>
      <c r="E17" s="290"/>
      <c r="F17" s="242"/>
      <c r="J17" s="201"/>
      <c r="K17" s="201"/>
      <c r="L17" s="201"/>
      <c r="M17" s="201"/>
      <c r="N17" s="201"/>
    </row>
    <row r="18" spans="1:14" ht="15" hidden="1" customHeight="1" x14ac:dyDescent="0.25">
      <c r="A18" s="145" t="s">
        <v>36</v>
      </c>
      <c r="B18" s="283"/>
      <c r="C18" s="277"/>
      <c r="D18" s="277"/>
      <c r="E18" s="275"/>
      <c r="F18" s="242"/>
      <c r="J18" s="201"/>
      <c r="K18" s="201"/>
      <c r="L18" s="201"/>
      <c r="M18" s="201"/>
      <c r="N18" s="201"/>
    </row>
    <row r="19" spans="1:14" ht="15" hidden="1" customHeight="1" x14ac:dyDescent="0.25">
      <c r="A19" s="145" t="s">
        <v>11</v>
      </c>
      <c r="B19" s="283" t="s">
        <v>37</v>
      </c>
      <c r="C19" s="284"/>
      <c r="D19" s="284"/>
      <c r="E19" s="285"/>
      <c r="F19" s="242"/>
      <c r="G19" s="293" t="s">
        <v>38</v>
      </c>
      <c r="H19" s="293" t="s">
        <v>38</v>
      </c>
      <c r="J19" s="201"/>
      <c r="K19" s="201"/>
      <c r="L19" s="201"/>
      <c r="M19" s="201"/>
      <c r="N19" s="201"/>
    </row>
    <row r="20" spans="1:14" ht="30" hidden="1" customHeight="1" x14ac:dyDescent="0.25">
      <c r="A20" s="145" t="s">
        <v>39</v>
      </c>
      <c r="B20" s="286"/>
      <c r="C20" s="272"/>
      <c r="D20" s="273"/>
      <c r="E20" s="287"/>
      <c r="F20" s="242"/>
      <c r="G20" s="271"/>
      <c r="H20" s="272"/>
    </row>
    <row r="21" spans="1:14" hidden="1" x14ac:dyDescent="0.25">
      <c r="A21" s="145" t="s">
        <v>40</v>
      </c>
      <c r="B21" s="286"/>
      <c r="C21" s="272"/>
      <c r="D21" s="273"/>
      <c r="E21" s="287"/>
      <c r="F21" s="235"/>
      <c r="G21" s="271"/>
      <c r="H21" s="272"/>
    </row>
    <row r="22" spans="1:14" hidden="1" x14ac:dyDescent="0.25">
      <c r="A22" s="145" t="s">
        <v>41</v>
      </c>
      <c r="B22" s="286"/>
      <c r="C22" s="272"/>
      <c r="D22" s="273"/>
      <c r="E22" s="287"/>
      <c r="F22" s="242"/>
      <c r="G22" s="271"/>
      <c r="H22" s="272"/>
    </row>
    <row r="23" spans="1:14" hidden="1" x14ac:dyDescent="0.25">
      <c r="A23" s="145" t="s">
        <v>42</v>
      </c>
      <c r="B23" s="286"/>
      <c r="C23" s="272"/>
      <c r="D23" s="273"/>
      <c r="E23" s="287"/>
      <c r="F23" s="242"/>
      <c r="G23" s="271"/>
      <c r="H23" s="272"/>
    </row>
    <row r="24" spans="1:14" hidden="1" x14ac:dyDescent="0.25">
      <c r="A24" s="145" t="s">
        <v>43</v>
      </c>
      <c r="B24" s="286"/>
      <c r="C24" s="272"/>
      <c r="D24" s="273"/>
      <c r="E24" s="287"/>
      <c r="F24" s="242"/>
      <c r="G24" s="271"/>
      <c r="H24" s="272"/>
    </row>
    <row r="25" spans="1:14" hidden="1" x14ac:dyDescent="0.25">
      <c r="A25" s="145" t="s">
        <v>44</v>
      </c>
      <c r="B25" s="286"/>
      <c r="C25" s="272"/>
      <c r="D25" s="273"/>
      <c r="E25" s="287"/>
      <c r="F25" s="242"/>
      <c r="G25" s="271"/>
      <c r="H25" s="272"/>
    </row>
    <row r="26" spans="1:14" ht="30" hidden="1" customHeight="1" x14ac:dyDescent="0.25">
      <c r="A26" s="145" t="s">
        <v>45</v>
      </c>
      <c r="B26" s="286"/>
      <c r="C26" s="272"/>
      <c r="D26" s="273"/>
      <c r="E26" s="287"/>
      <c r="F26" s="242"/>
      <c r="G26" s="271"/>
      <c r="H26" s="272"/>
    </row>
    <row r="27" spans="1:14" ht="30" hidden="1" customHeight="1" x14ac:dyDescent="0.25">
      <c r="A27" s="145" t="s">
        <v>46</v>
      </c>
      <c r="B27" s="288"/>
      <c r="C27" s="289"/>
      <c r="D27" s="289"/>
      <c r="E27" s="290"/>
      <c r="F27" s="242"/>
      <c r="G27" s="271"/>
      <c r="H27" s="272"/>
    </row>
    <row r="28" spans="1:14" ht="30" customHeight="1" x14ac:dyDescent="0.25">
      <c r="A28" s="145" t="s">
        <v>47</v>
      </c>
      <c r="B28" s="283" t="s">
        <v>48</v>
      </c>
      <c r="C28" s="277"/>
      <c r="D28" s="277"/>
      <c r="E28" s="275"/>
      <c r="F28" s="236">
        <v>3100</v>
      </c>
      <c r="G28" s="238"/>
      <c r="H28" s="238"/>
    </row>
    <row r="29" spans="1:14" ht="30" hidden="1" customHeight="1" x14ac:dyDescent="0.25">
      <c r="A29" s="145" t="s">
        <v>49</v>
      </c>
      <c r="B29" s="280" t="s">
        <v>50</v>
      </c>
      <c r="C29" s="277"/>
      <c r="D29" s="277"/>
      <c r="E29" s="275"/>
      <c r="F29" s="255"/>
      <c r="G29" s="237" t="s">
        <v>51</v>
      </c>
    </row>
    <row r="30" spans="1:14" ht="15" hidden="1" customHeight="1" x14ac:dyDescent="0.25">
      <c r="A30" s="146" t="s">
        <v>52</v>
      </c>
      <c r="B30" s="283" t="s">
        <v>53</v>
      </c>
      <c r="C30" s="277"/>
      <c r="D30" s="277"/>
      <c r="E30" s="275"/>
      <c r="F30" s="255"/>
      <c r="G30" s="147" t="s">
        <v>51</v>
      </c>
    </row>
    <row r="31" spans="1:14" ht="15" hidden="1" customHeight="1" x14ac:dyDescent="0.25">
      <c r="A31" s="281" t="s">
        <v>54</v>
      </c>
      <c r="B31" s="283"/>
      <c r="C31" s="284"/>
      <c r="D31" s="284"/>
      <c r="E31" s="285"/>
      <c r="F31" s="255"/>
      <c r="G31" s="147" t="s">
        <v>51</v>
      </c>
    </row>
    <row r="32" spans="1:14" ht="15" hidden="1" customHeight="1" x14ac:dyDescent="0.25">
      <c r="A32" s="282"/>
      <c r="B32" s="288"/>
      <c r="C32" s="289"/>
      <c r="D32" s="289"/>
      <c r="E32" s="290"/>
      <c r="F32" s="255"/>
      <c r="G32" s="147" t="s">
        <v>55</v>
      </c>
    </row>
    <row r="34" spans="1:15" ht="16.5" customHeight="1" x14ac:dyDescent="0.25">
      <c r="A34" s="278" t="s">
        <v>56</v>
      </c>
      <c r="B34" s="277"/>
      <c r="C34" s="275"/>
      <c r="D34" s="173" t="s">
        <v>57</v>
      </c>
      <c r="F34" s="89" t="s">
        <v>58</v>
      </c>
      <c r="G34" s="90"/>
    </row>
    <row r="35" spans="1:15" ht="16.5" customHeight="1" x14ac:dyDescent="0.25">
      <c r="A35" s="91" t="s">
        <v>59</v>
      </c>
      <c r="B35" s="92"/>
      <c r="C35" s="246">
        <v>6000.02</v>
      </c>
      <c r="D35" s="291" t="s">
        <v>60</v>
      </c>
      <c r="F35" s="110" t="s">
        <v>61</v>
      </c>
      <c r="G35" s="193" t="s">
        <v>8</v>
      </c>
      <c r="H35" s="260"/>
      <c r="I35" s="260"/>
    </row>
    <row r="36" spans="1:15" ht="16.5" customHeight="1" x14ac:dyDescent="0.25">
      <c r="A36" s="91" t="s">
        <v>62</v>
      </c>
      <c r="B36" s="92"/>
      <c r="C36" s="246">
        <v>5820.18</v>
      </c>
      <c r="D36" s="282"/>
      <c r="F36" s="110" t="s">
        <v>63</v>
      </c>
      <c r="G36" s="193" t="s">
        <v>8</v>
      </c>
      <c r="H36" s="111"/>
      <c r="I36" s="260"/>
    </row>
    <row r="37" spans="1:15" x14ac:dyDescent="0.25">
      <c r="A37" s="88"/>
      <c r="B37" s="88"/>
      <c r="C37" s="107">
        <f>C35-C36</f>
        <v>179.84000000000015</v>
      </c>
      <c r="D37" s="195"/>
      <c r="F37" s="110" t="s">
        <v>64</v>
      </c>
      <c r="G37" s="193" t="s">
        <v>8</v>
      </c>
      <c r="H37" s="260"/>
      <c r="I37" s="260"/>
      <c r="K37" s="225"/>
    </row>
    <row r="38" spans="1:15" ht="16.5" customHeight="1" x14ac:dyDescent="0.25">
      <c r="A38" s="295" t="s">
        <v>65</v>
      </c>
      <c r="B38" s="277"/>
      <c r="C38" s="277"/>
      <c r="D38" s="163" t="s">
        <v>57</v>
      </c>
      <c r="F38" s="110" t="s">
        <v>66</v>
      </c>
      <c r="G38" s="193" t="s">
        <v>8</v>
      </c>
      <c r="H38" s="260"/>
      <c r="I38" s="260"/>
      <c r="K38" s="226"/>
      <c r="O38" s="226"/>
    </row>
    <row r="39" spans="1:15" ht="16.5" customHeight="1" x14ac:dyDescent="0.25">
      <c r="A39" s="240" t="s">
        <v>67</v>
      </c>
      <c r="B39" s="240" t="s">
        <v>68</v>
      </c>
      <c r="C39" s="208">
        <v>95739.93</v>
      </c>
      <c r="D39" s="247"/>
      <c r="F39" s="112" t="s">
        <v>69</v>
      </c>
      <c r="G39" s="193" t="s">
        <v>8</v>
      </c>
      <c r="H39" s="260"/>
      <c r="O39" s="226"/>
    </row>
    <row r="40" spans="1:15" ht="16.5" customHeight="1" x14ac:dyDescent="0.25">
      <c r="A40" s="160" t="s">
        <v>70</v>
      </c>
      <c r="B40" s="240" t="s">
        <v>71</v>
      </c>
      <c r="C40" s="208">
        <v>0</v>
      </c>
      <c r="D40" s="247"/>
      <c r="F40" s="110" t="s">
        <v>72</v>
      </c>
      <c r="G40" s="116">
        <f>C63</f>
        <v>30800.15</v>
      </c>
      <c r="H40" s="260"/>
      <c r="K40" s="227"/>
    </row>
    <row r="41" spans="1:15" ht="16.5" customHeight="1" x14ac:dyDescent="0.25">
      <c r="A41" s="240" t="s">
        <v>73</v>
      </c>
      <c r="B41" s="240" t="s">
        <v>74</v>
      </c>
      <c r="C41" s="208">
        <v>0</v>
      </c>
      <c r="D41" s="247"/>
      <c r="F41" s="110" t="s">
        <v>75</v>
      </c>
      <c r="G41" s="193"/>
      <c r="H41" s="260"/>
    </row>
    <row r="42" spans="1:15" ht="16.5" customHeight="1" x14ac:dyDescent="0.25">
      <c r="A42" s="160" t="s">
        <v>76</v>
      </c>
      <c r="B42" s="240" t="s">
        <v>77</v>
      </c>
      <c r="C42" s="208">
        <v>2297.7600000000002</v>
      </c>
      <c r="D42" s="247"/>
      <c r="F42" s="248" t="s">
        <v>78</v>
      </c>
      <c r="G42" s="193">
        <v>38757.24</v>
      </c>
      <c r="H42" s="260"/>
    </row>
    <row r="43" spans="1:15" ht="16.5" customHeight="1" x14ac:dyDescent="0.25">
      <c r="A43" s="240" t="s">
        <v>79</v>
      </c>
      <c r="B43" s="240" t="s">
        <v>80</v>
      </c>
      <c r="C43" s="208">
        <v>1625.82</v>
      </c>
      <c r="D43" s="247"/>
      <c r="F43" s="248" t="s">
        <v>81</v>
      </c>
      <c r="G43" s="193">
        <v>37234.97</v>
      </c>
      <c r="H43" s="260"/>
      <c r="K43" s="228"/>
    </row>
    <row r="44" spans="1:15" ht="16.5" customHeight="1" x14ac:dyDescent="0.25">
      <c r="A44" s="240" t="s">
        <v>82</v>
      </c>
      <c r="B44" s="240" t="s">
        <v>83</v>
      </c>
      <c r="C44" s="208">
        <v>6186.96</v>
      </c>
      <c r="D44" s="247"/>
      <c r="F44" s="248" t="s">
        <v>84</v>
      </c>
      <c r="G44" s="193">
        <v>957.4</v>
      </c>
      <c r="H44" s="260"/>
      <c r="K44" s="229"/>
      <c r="L44" s="172"/>
    </row>
    <row r="45" spans="1:15" x14ac:dyDescent="0.25">
      <c r="A45" s="240" t="s">
        <v>85</v>
      </c>
      <c r="B45" s="240" t="s">
        <v>86</v>
      </c>
      <c r="C45" s="208">
        <v>3856.59</v>
      </c>
      <c r="D45" s="247"/>
      <c r="F45" s="248" t="s">
        <v>87</v>
      </c>
      <c r="G45" s="193">
        <v>564.87</v>
      </c>
      <c r="H45" s="260"/>
      <c r="I45" s="260"/>
      <c r="J45" s="260"/>
      <c r="K45" s="229"/>
      <c r="L45" s="172"/>
    </row>
    <row r="46" spans="1:15" ht="16.5" customHeight="1" x14ac:dyDescent="0.25">
      <c r="A46" s="240" t="s">
        <v>88</v>
      </c>
      <c r="B46" s="240" t="s">
        <v>86</v>
      </c>
      <c r="C46" s="208">
        <v>0</v>
      </c>
      <c r="D46" s="247"/>
      <c r="F46" s="248" t="s">
        <v>89</v>
      </c>
      <c r="G46" s="116">
        <f>G42-G43-G44-G45</f>
        <v>-3.1832314562052488E-12</v>
      </c>
      <c r="H46" s="260"/>
      <c r="I46" s="260"/>
      <c r="J46" s="260"/>
      <c r="K46" s="229"/>
      <c r="L46" s="172"/>
    </row>
    <row r="47" spans="1:15" ht="16.5" customHeight="1" x14ac:dyDescent="0.25">
      <c r="A47" s="240" t="s">
        <v>90</v>
      </c>
      <c r="B47" s="240" t="s">
        <v>91</v>
      </c>
      <c r="C47" s="208">
        <v>738.43</v>
      </c>
      <c r="D47" s="247"/>
      <c r="F47" s="260"/>
      <c r="G47" s="260"/>
      <c r="H47" s="260"/>
      <c r="I47" s="260"/>
      <c r="J47" s="260"/>
      <c r="K47" s="230"/>
    </row>
    <row r="48" spans="1:15" ht="16.5" customHeight="1" x14ac:dyDescent="0.25">
      <c r="A48" s="240" t="s">
        <v>92</v>
      </c>
      <c r="B48" s="240" t="s">
        <v>93</v>
      </c>
      <c r="C48" s="208">
        <v>1124.44</v>
      </c>
      <c r="D48" s="247"/>
      <c r="F48" s="113" t="s">
        <v>94</v>
      </c>
      <c r="G48" s="113"/>
      <c r="H48" s="260"/>
      <c r="I48" s="260"/>
    </row>
    <row r="49" spans="1:10" ht="16.5" customHeight="1" x14ac:dyDescent="0.25">
      <c r="A49" s="240" t="s">
        <v>95</v>
      </c>
      <c r="B49" s="240" t="s">
        <v>96</v>
      </c>
      <c r="C49" s="208">
        <v>91013.81</v>
      </c>
      <c r="D49" s="247"/>
      <c r="F49" s="114" t="s">
        <v>97</v>
      </c>
      <c r="G49" s="115">
        <f>C69</f>
        <v>5386.79</v>
      </c>
      <c r="H49" s="251"/>
      <c r="I49" t="s">
        <v>98</v>
      </c>
    </row>
    <row r="50" spans="1:10" x14ac:dyDescent="0.25">
      <c r="A50" s="240" t="s">
        <v>99</v>
      </c>
      <c r="B50" s="240" t="s">
        <v>100</v>
      </c>
      <c r="C50" s="208">
        <v>3789.1</v>
      </c>
      <c r="D50" s="247"/>
      <c r="F50" s="114" t="s">
        <v>101</v>
      </c>
      <c r="G50" s="115">
        <f>C73+C74+C75+C76+C77+C78+C79+C80+C81+C82+C83+C84+C85+C86</f>
        <v>5775.63</v>
      </c>
      <c r="H50" s="260"/>
      <c r="I50" s="260"/>
    </row>
    <row r="51" spans="1:10" ht="16.5" customHeight="1" x14ac:dyDescent="0.25">
      <c r="A51" s="240" t="s">
        <v>102</v>
      </c>
      <c r="B51" s="240" t="s">
        <v>103</v>
      </c>
      <c r="C51" s="208">
        <v>45.18</v>
      </c>
      <c r="D51" s="247"/>
      <c r="F51" s="114" t="s">
        <v>104</v>
      </c>
      <c r="G51" s="116">
        <f>C35</f>
        <v>6000.02</v>
      </c>
      <c r="H51" s="260"/>
      <c r="I51" s="266" t="s">
        <v>105</v>
      </c>
    </row>
    <row r="52" spans="1:10" ht="16.5" customHeight="1" x14ac:dyDescent="0.25">
      <c r="A52" s="240" t="s">
        <v>106</v>
      </c>
      <c r="B52" s="240" t="s">
        <v>107</v>
      </c>
      <c r="C52" s="208">
        <v>95739.93</v>
      </c>
      <c r="D52" s="247"/>
      <c r="F52" s="114" t="s">
        <v>108</v>
      </c>
      <c r="G52" s="116">
        <f>C36</f>
        <v>5820.18</v>
      </c>
      <c r="H52" s="260"/>
      <c r="I52" s="260"/>
    </row>
    <row r="53" spans="1:10" ht="16.5" customHeight="1" x14ac:dyDescent="0.25">
      <c r="A53" s="240" t="s">
        <v>109</v>
      </c>
      <c r="B53" s="240" t="s">
        <v>110</v>
      </c>
      <c r="C53" s="208">
        <v>0</v>
      </c>
      <c r="D53" s="247"/>
      <c r="F53" s="114" t="s">
        <v>111</v>
      </c>
      <c r="G53" s="116">
        <f>C59</f>
        <v>5991.79</v>
      </c>
      <c r="H53" s="260"/>
      <c r="I53" s="260"/>
    </row>
    <row r="54" spans="1:10" ht="16.5" customHeight="1" x14ac:dyDescent="0.25">
      <c r="A54" s="240" t="s">
        <v>112</v>
      </c>
      <c r="B54" s="240" t="s">
        <v>113</v>
      </c>
      <c r="C54" s="208">
        <v>1669.03</v>
      </c>
      <c r="D54" s="247"/>
      <c r="F54" s="117" t="s">
        <v>114</v>
      </c>
      <c r="G54" s="183">
        <f>G50-G49</f>
        <v>388.84000000000015</v>
      </c>
      <c r="H54" s="190"/>
      <c r="I54" s="191" t="s">
        <v>51</v>
      </c>
      <c r="J54" s="192" t="s">
        <v>115</v>
      </c>
    </row>
    <row r="55" spans="1:10" ht="16.5" customHeight="1" x14ac:dyDescent="0.25">
      <c r="A55" s="240" t="s">
        <v>116</v>
      </c>
      <c r="B55" s="240" t="s">
        <v>117</v>
      </c>
      <c r="C55" s="208">
        <v>94327.84</v>
      </c>
      <c r="D55" s="247"/>
      <c r="F55" s="260"/>
      <c r="G55" s="260"/>
      <c r="H55" s="191" t="s">
        <v>118</v>
      </c>
      <c r="I55" s="190"/>
      <c r="J55" s="190"/>
    </row>
    <row r="56" spans="1:10" ht="16.5" customHeight="1" x14ac:dyDescent="0.25">
      <c r="A56" s="240" t="s">
        <v>119</v>
      </c>
      <c r="B56" s="240" t="s">
        <v>120</v>
      </c>
      <c r="C56" s="208">
        <v>0</v>
      </c>
      <c r="D56" s="247"/>
      <c r="F56" s="118" t="s">
        <v>121</v>
      </c>
      <c r="G56" s="118">
        <f>F28</f>
        <v>3100</v>
      </c>
      <c r="H56" s="191" t="s">
        <v>122</v>
      </c>
      <c r="I56" s="190"/>
      <c r="J56" s="189"/>
    </row>
    <row r="57" spans="1:10" ht="16.5" customHeight="1" x14ac:dyDescent="0.25">
      <c r="A57" s="240" t="s">
        <v>123</v>
      </c>
      <c r="B57" s="240" t="s">
        <v>124</v>
      </c>
      <c r="C57" s="208">
        <v>1412.09</v>
      </c>
      <c r="D57" s="247"/>
      <c r="F57" s="119" t="s">
        <v>125</v>
      </c>
      <c r="G57" s="120">
        <f>+G56</f>
        <v>3100</v>
      </c>
      <c r="H57" s="191" t="s">
        <v>126</v>
      </c>
      <c r="I57" s="190"/>
      <c r="J57" s="189"/>
    </row>
    <row r="58" spans="1:10" ht="16.5" customHeight="1" x14ac:dyDescent="0.25">
      <c r="A58" s="240" t="s">
        <v>127</v>
      </c>
      <c r="B58" s="240" t="s">
        <v>128</v>
      </c>
      <c r="C58" s="208">
        <v>0</v>
      </c>
      <c r="D58" s="247"/>
      <c r="F58" s="119" t="s">
        <v>129</v>
      </c>
      <c r="G58" s="121">
        <f>C100</f>
        <v>3100</v>
      </c>
      <c r="H58" s="260"/>
      <c r="I58" s="260"/>
    </row>
    <row r="59" spans="1:10" x14ac:dyDescent="0.25">
      <c r="A59" s="240" t="s">
        <v>130</v>
      </c>
      <c r="B59" s="240" t="s">
        <v>131</v>
      </c>
      <c r="C59" s="208">
        <v>5991.79</v>
      </c>
      <c r="D59" s="247"/>
      <c r="E59" s="226"/>
      <c r="F59" s="260"/>
      <c r="G59" s="260"/>
      <c r="H59" s="260"/>
      <c r="I59" s="260"/>
    </row>
    <row r="60" spans="1:10" x14ac:dyDescent="0.25">
      <c r="A60" s="240" t="s">
        <v>132</v>
      </c>
      <c r="B60" s="240" t="s">
        <v>133</v>
      </c>
      <c r="C60" s="208">
        <v>5101.2299999999996</v>
      </c>
      <c r="D60" s="247"/>
      <c r="E60" s="226"/>
      <c r="F60" s="279" t="s">
        <v>134</v>
      </c>
      <c r="G60" s="275"/>
      <c r="H60" s="260"/>
      <c r="I60" s="260"/>
    </row>
    <row r="61" spans="1:10" ht="33.75" customHeight="1" x14ac:dyDescent="0.5">
      <c r="A61" s="240" t="s">
        <v>135</v>
      </c>
      <c r="B61" s="240" t="s">
        <v>136</v>
      </c>
      <c r="C61" s="208">
        <v>69039.539999999994</v>
      </c>
      <c r="D61" s="247"/>
      <c r="F61" s="122" t="s">
        <v>137</v>
      </c>
      <c r="G61" s="188"/>
      <c r="H61" s="199"/>
      <c r="I61" s="260"/>
    </row>
    <row r="62" spans="1:10" x14ac:dyDescent="0.25">
      <c r="A62" s="240" t="s">
        <v>138</v>
      </c>
      <c r="B62" s="240" t="s">
        <v>136</v>
      </c>
      <c r="C62" s="208">
        <v>244.71</v>
      </c>
      <c r="D62" s="247"/>
      <c r="F62" s="122" t="s">
        <v>139</v>
      </c>
      <c r="G62" s="127">
        <f>C70</f>
        <v>75015.59</v>
      </c>
      <c r="H62" s="260"/>
      <c r="I62" s="260"/>
    </row>
    <row r="63" spans="1:10" x14ac:dyDescent="0.25">
      <c r="A63" s="178" t="s">
        <v>140</v>
      </c>
      <c r="B63" s="178" t="s">
        <v>141</v>
      </c>
      <c r="C63" s="208">
        <v>30800.15</v>
      </c>
      <c r="D63" s="247"/>
      <c r="F63" s="123" t="s">
        <v>142</v>
      </c>
      <c r="G63" s="127">
        <f>C102</f>
        <v>75015.59</v>
      </c>
      <c r="H63" s="260"/>
      <c r="I63" s="260"/>
    </row>
    <row r="64" spans="1:10" x14ac:dyDescent="0.25">
      <c r="A64" s="179"/>
      <c r="B64" s="179"/>
      <c r="C64" s="180"/>
      <c r="D64" s="171"/>
      <c r="F64" s="124"/>
      <c r="G64" s="125"/>
      <c r="H64" s="260"/>
      <c r="I64" s="260"/>
    </row>
    <row r="65" spans="1:12" x14ac:dyDescent="0.25">
      <c r="A65" s="292" t="s">
        <v>143</v>
      </c>
      <c r="B65" s="277"/>
      <c r="C65" s="275"/>
      <c r="D65" s="163" t="s">
        <v>57</v>
      </c>
      <c r="F65" s="298" t="s">
        <v>144</v>
      </c>
      <c r="G65" s="275"/>
      <c r="H65" s="260"/>
      <c r="I65" s="260"/>
    </row>
    <row r="66" spans="1:12" x14ac:dyDescent="0.25">
      <c r="A66" s="103" t="s">
        <v>145</v>
      </c>
      <c r="B66" s="104"/>
      <c r="C66" s="246">
        <v>95739.93</v>
      </c>
      <c r="D66" s="174"/>
      <c r="F66" s="126" t="s">
        <v>146</v>
      </c>
      <c r="G66" s="127">
        <f>C66</f>
        <v>95739.93</v>
      </c>
      <c r="H66" s="260"/>
      <c r="I66" s="260"/>
    </row>
    <row r="67" spans="1:12" x14ac:dyDescent="0.25">
      <c r="A67" s="103" t="s">
        <v>147</v>
      </c>
      <c r="B67" s="104"/>
      <c r="C67" s="246">
        <v>95739.93</v>
      </c>
      <c r="D67" s="176"/>
      <c r="F67" s="128" t="s">
        <v>148</v>
      </c>
      <c r="G67" s="127">
        <f>C67+C68</f>
        <v>95739.93</v>
      </c>
      <c r="H67" s="260"/>
      <c r="I67" s="260"/>
    </row>
    <row r="68" spans="1:12" x14ac:dyDescent="0.25">
      <c r="A68" s="103" t="s">
        <v>149</v>
      </c>
      <c r="B68" s="105" t="s">
        <v>150</v>
      </c>
      <c r="C68" s="246">
        <v>0</v>
      </c>
      <c r="D68" s="176"/>
      <c r="F68" s="128" t="s">
        <v>151</v>
      </c>
      <c r="G68" s="127">
        <f>C39</f>
        <v>95739.93</v>
      </c>
      <c r="H68" s="196"/>
      <c r="I68" s="260"/>
    </row>
    <row r="69" spans="1:12" x14ac:dyDescent="0.25">
      <c r="A69" s="103" t="s">
        <v>152</v>
      </c>
      <c r="B69" s="104"/>
      <c r="C69" s="246">
        <v>5386.79</v>
      </c>
      <c r="D69" s="176"/>
      <c r="F69" s="128" t="s">
        <v>153</v>
      </c>
      <c r="G69" s="127">
        <f>C52+C53</f>
        <v>95739.93</v>
      </c>
      <c r="H69" s="260"/>
      <c r="I69" s="260"/>
    </row>
    <row r="70" spans="1:12" x14ac:dyDescent="0.25">
      <c r="A70" s="103" t="s">
        <v>154</v>
      </c>
      <c r="B70" s="104"/>
      <c r="C70" s="246">
        <v>75015.59</v>
      </c>
      <c r="D70" s="175"/>
      <c r="F70" s="126" t="s">
        <v>155</v>
      </c>
      <c r="G70" s="127">
        <f>C89</f>
        <v>95739.93</v>
      </c>
      <c r="H70" s="260"/>
      <c r="I70" s="260"/>
    </row>
    <row r="71" spans="1:12" x14ac:dyDescent="0.25">
      <c r="A71" s="106"/>
      <c r="B71" s="106"/>
      <c r="C71" s="107"/>
      <c r="F71" s="260"/>
      <c r="G71" s="260"/>
    </row>
    <row r="72" spans="1:12" x14ac:dyDescent="0.25">
      <c r="A72" s="296" t="s">
        <v>156</v>
      </c>
      <c r="B72" s="277"/>
      <c r="C72" s="277"/>
      <c r="D72" s="163" t="s">
        <v>57</v>
      </c>
      <c r="F72" s="274" t="s">
        <v>157</v>
      </c>
      <c r="G72" s="275"/>
    </row>
    <row r="73" spans="1:12" x14ac:dyDescent="0.25">
      <c r="A73" s="240" t="s">
        <v>158</v>
      </c>
      <c r="B73" s="240" t="s">
        <v>159</v>
      </c>
      <c r="C73" s="207">
        <v>4829.37</v>
      </c>
      <c r="D73" s="247"/>
      <c r="F73" s="129" t="s">
        <v>160</v>
      </c>
      <c r="G73" s="130"/>
    </row>
    <row r="74" spans="1:12" x14ac:dyDescent="0.25">
      <c r="A74" s="240" t="s">
        <v>161</v>
      </c>
      <c r="B74" s="240" t="s">
        <v>162</v>
      </c>
      <c r="C74" s="207">
        <v>157.46</v>
      </c>
      <c r="D74" s="247"/>
      <c r="F74" s="129" t="s">
        <v>163</v>
      </c>
      <c r="G74" s="121">
        <f>C99</f>
        <v>0</v>
      </c>
    </row>
    <row r="75" spans="1:12" x14ac:dyDescent="0.25">
      <c r="A75" s="240" t="s">
        <v>164</v>
      </c>
      <c r="B75" s="240" t="s">
        <v>165</v>
      </c>
      <c r="C75" s="207">
        <v>12.7</v>
      </c>
      <c r="D75" s="247"/>
      <c r="L75" s="198"/>
    </row>
    <row r="76" spans="1:12" x14ac:dyDescent="0.25">
      <c r="A76" s="240" t="s">
        <v>166</v>
      </c>
      <c r="B76" s="240" t="s">
        <v>167</v>
      </c>
      <c r="C76" s="207">
        <v>605</v>
      </c>
      <c r="D76" s="247" t="s">
        <v>168</v>
      </c>
      <c r="L76" s="198"/>
    </row>
    <row r="77" spans="1:12" x14ac:dyDescent="0.25">
      <c r="A77" s="240" t="s">
        <v>169</v>
      </c>
      <c r="B77" s="240" t="s">
        <v>170</v>
      </c>
      <c r="C77" s="246">
        <v>0</v>
      </c>
      <c r="D77" s="247"/>
      <c r="L77" s="198"/>
    </row>
    <row r="78" spans="1:12" x14ac:dyDescent="0.25">
      <c r="A78" s="240" t="s">
        <v>171</v>
      </c>
      <c r="B78" s="240" t="s">
        <v>172</v>
      </c>
      <c r="C78" s="246">
        <v>0</v>
      </c>
      <c r="D78" s="247"/>
      <c r="F78" s="168" t="s">
        <v>173</v>
      </c>
      <c r="L78" s="198"/>
    </row>
    <row r="79" spans="1:12" x14ac:dyDescent="0.25">
      <c r="A79" s="240" t="s">
        <v>174</v>
      </c>
      <c r="B79" s="240" t="s">
        <v>175</v>
      </c>
      <c r="C79" s="246">
        <v>0</v>
      </c>
      <c r="D79" s="247"/>
      <c r="F79" s="1" t="s">
        <v>176</v>
      </c>
      <c r="G79" s="271"/>
      <c r="H79" s="272"/>
      <c r="I79" s="272"/>
      <c r="J79" s="272"/>
      <c r="L79" s="198"/>
    </row>
    <row r="80" spans="1:12" x14ac:dyDescent="0.25">
      <c r="A80" s="252" t="s">
        <v>177</v>
      </c>
      <c r="B80" s="240" t="s">
        <v>178</v>
      </c>
      <c r="C80" s="246">
        <v>0</v>
      </c>
      <c r="D80" s="247"/>
      <c r="F80" s="273"/>
      <c r="G80" s="271"/>
      <c r="H80" s="272"/>
      <c r="I80" s="272"/>
      <c r="J80" s="272"/>
      <c r="L80" s="198"/>
    </row>
    <row r="81" spans="1:12" x14ac:dyDescent="0.25">
      <c r="A81" s="240" t="s">
        <v>179</v>
      </c>
      <c r="B81" s="240" t="s">
        <v>180</v>
      </c>
      <c r="C81" s="246">
        <v>0</v>
      </c>
      <c r="D81" s="247"/>
      <c r="F81" s="273"/>
      <c r="G81" s="271"/>
      <c r="H81" s="272"/>
      <c r="I81" s="272"/>
      <c r="J81" s="272"/>
      <c r="L81" s="198"/>
    </row>
    <row r="82" spans="1:12" x14ac:dyDescent="0.25">
      <c r="A82" s="240" t="s">
        <v>181</v>
      </c>
      <c r="B82" s="240" t="s">
        <v>182</v>
      </c>
      <c r="C82" s="207">
        <v>28</v>
      </c>
      <c r="D82" s="247"/>
      <c r="F82" s="273"/>
      <c r="G82" s="271"/>
      <c r="H82" s="272"/>
      <c r="I82" s="272"/>
      <c r="J82" s="272"/>
      <c r="K82" t="s">
        <v>183</v>
      </c>
      <c r="L82" s="198"/>
    </row>
    <row r="83" spans="1:12" x14ac:dyDescent="0.25">
      <c r="A83" s="240" t="s">
        <v>184</v>
      </c>
      <c r="B83" s="240" t="s">
        <v>185</v>
      </c>
      <c r="C83" s="207">
        <v>5.0999999999999996</v>
      </c>
      <c r="D83" s="247"/>
      <c r="F83" s="273"/>
      <c r="G83" s="271"/>
      <c r="H83" s="272"/>
      <c r="I83" s="272"/>
      <c r="J83" s="272"/>
      <c r="L83" s="198"/>
    </row>
    <row r="84" spans="1:12" x14ac:dyDescent="0.25">
      <c r="A84" s="240" t="s">
        <v>186</v>
      </c>
      <c r="B84" s="240" t="s">
        <v>187</v>
      </c>
      <c r="C84" s="207">
        <v>100</v>
      </c>
      <c r="D84" s="247"/>
      <c r="F84" s="273"/>
      <c r="G84" s="271"/>
      <c r="H84" s="272"/>
      <c r="I84" s="272"/>
      <c r="J84" s="272"/>
      <c r="K84" t="s">
        <v>183</v>
      </c>
      <c r="L84" s="198"/>
    </row>
    <row r="85" spans="1:12" x14ac:dyDescent="0.25">
      <c r="A85" s="240" t="s">
        <v>188</v>
      </c>
      <c r="B85" s="240" t="s">
        <v>189</v>
      </c>
      <c r="C85" s="207">
        <v>26.75</v>
      </c>
      <c r="D85" s="247"/>
      <c r="F85" s="273"/>
      <c r="G85" s="271"/>
      <c r="H85" s="272"/>
      <c r="I85" s="272"/>
      <c r="J85" s="272"/>
      <c r="L85" s="198"/>
    </row>
    <row r="86" spans="1:12" x14ac:dyDescent="0.25">
      <c r="A86" s="240" t="s">
        <v>190</v>
      </c>
      <c r="B86" s="240" t="s">
        <v>191</v>
      </c>
      <c r="C86" s="207">
        <v>11.25</v>
      </c>
      <c r="D86" s="247"/>
      <c r="F86" s="273"/>
      <c r="G86" s="271"/>
      <c r="H86" s="272"/>
      <c r="I86" s="272"/>
      <c r="J86" s="272"/>
      <c r="L86" s="198"/>
    </row>
    <row r="87" spans="1:12" x14ac:dyDescent="0.25">
      <c r="A87" s="240" t="s">
        <v>192</v>
      </c>
      <c r="B87" s="240" t="s">
        <v>193</v>
      </c>
      <c r="C87" s="207">
        <v>9790.14</v>
      </c>
      <c r="D87" s="247"/>
      <c r="F87" s="273"/>
      <c r="G87" s="271"/>
      <c r="H87" s="272"/>
      <c r="I87" s="272"/>
      <c r="J87" s="272"/>
      <c r="L87" s="198"/>
    </row>
    <row r="88" spans="1:12" x14ac:dyDescent="0.25">
      <c r="A88" s="240" t="s">
        <v>194</v>
      </c>
      <c r="B88" s="240" t="s">
        <v>195</v>
      </c>
      <c r="C88" s="339">
        <v>10346.23</v>
      </c>
      <c r="D88" s="247"/>
      <c r="F88" s="273"/>
      <c r="G88" s="271"/>
      <c r="H88" s="272"/>
      <c r="I88" s="272"/>
      <c r="J88" s="272"/>
      <c r="L88" s="198"/>
    </row>
    <row r="89" spans="1:12" x14ac:dyDescent="0.25">
      <c r="A89" s="108" t="s">
        <v>196</v>
      </c>
      <c r="B89" s="108" t="s">
        <v>197</v>
      </c>
      <c r="C89" s="207">
        <v>95739.93</v>
      </c>
      <c r="D89" s="247"/>
      <c r="F89" s="273"/>
      <c r="G89" s="271"/>
      <c r="H89" s="272"/>
      <c r="I89" s="272"/>
      <c r="J89" s="272"/>
      <c r="L89" s="198"/>
    </row>
    <row r="90" spans="1:12" x14ac:dyDescent="0.25">
      <c r="A90" s="240" t="s">
        <v>198</v>
      </c>
      <c r="B90" s="240" t="s">
        <v>199</v>
      </c>
      <c r="C90" s="207">
        <v>337.16</v>
      </c>
      <c r="D90" s="247"/>
      <c r="F90" s="273"/>
      <c r="G90" s="271"/>
      <c r="H90" s="272"/>
      <c r="I90" s="272"/>
      <c r="J90" s="272"/>
      <c r="L90" s="198"/>
    </row>
    <row r="91" spans="1:12" x14ac:dyDescent="0.25">
      <c r="A91" s="240" t="s">
        <v>200</v>
      </c>
      <c r="B91" s="240" t="s">
        <v>201</v>
      </c>
      <c r="C91" s="207">
        <v>102.32</v>
      </c>
      <c r="D91" s="247"/>
      <c r="F91" s="273"/>
      <c r="G91" s="271"/>
      <c r="H91" s="272"/>
      <c r="I91" s="272"/>
      <c r="J91" s="272"/>
      <c r="L91" s="198"/>
    </row>
    <row r="92" spans="1:12" x14ac:dyDescent="0.25">
      <c r="A92" s="160" t="s">
        <v>202</v>
      </c>
      <c r="B92" s="240" t="s">
        <v>203</v>
      </c>
      <c r="C92" s="207">
        <v>0</v>
      </c>
      <c r="D92" s="247"/>
      <c r="F92" s="273"/>
      <c r="G92" s="271"/>
      <c r="H92" s="272"/>
      <c r="I92" s="272"/>
      <c r="J92" s="272"/>
      <c r="L92" s="198"/>
    </row>
    <row r="93" spans="1:12" x14ac:dyDescent="0.25">
      <c r="A93" s="160" t="s">
        <v>204</v>
      </c>
      <c r="B93" s="240" t="s">
        <v>203</v>
      </c>
      <c r="C93" s="207">
        <v>0</v>
      </c>
      <c r="D93" s="247"/>
      <c r="F93" s="273"/>
      <c r="G93" s="271"/>
      <c r="H93" s="272"/>
      <c r="I93" s="272"/>
      <c r="J93" s="272"/>
      <c r="L93" s="198"/>
    </row>
    <row r="94" spans="1:12" x14ac:dyDescent="0.25">
      <c r="A94" s="108" t="s">
        <v>205</v>
      </c>
      <c r="B94" s="108" t="s">
        <v>206</v>
      </c>
      <c r="C94" s="207">
        <v>74978.2</v>
      </c>
      <c r="D94" s="247"/>
      <c r="F94" s="273"/>
      <c r="G94" s="271"/>
      <c r="H94" s="272"/>
      <c r="I94" s="272"/>
      <c r="J94" s="272"/>
      <c r="L94" s="198"/>
    </row>
    <row r="95" spans="1:12" x14ac:dyDescent="0.25">
      <c r="A95" s="240" t="s">
        <v>207</v>
      </c>
      <c r="B95" s="240" t="s">
        <v>96</v>
      </c>
      <c r="C95" s="207">
        <v>2639.38</v>
      </c>
      <c r="D95" s="247"/>
      <c r="F95" s="273"/>
      <c r="G95" s="271"/>
      <c r="H95" s="272"/>
      <c r="I95" s="272"/>
      <c r="J95" s="272"/>
      <c r="L95" s="198"/>
    </row>
    <row r="96" spans="1:12" x14ac:dyDescent="0.25">
      <c r="A96" s="240" t="s">
        <v>208</v>
      </c>
      <c r="B96" s="240" t="s">
        <v>209</v>
      </c>
      <c r="C96" s="207">
        <v>367.55</v>
      </c>
      <c r="D96" s="247"/>
      <c r="F96" s="273"/>
      <c r="G96" s="271"/>
      <c r="H96" s="272"/>
      <c r="I96" s="272"/>
      <c r="J96" s="272"/>
      <c r="L96" s="198"/>
    </row>
    <row r="97" spans="1:12" x14ac:dyDescent="0.25">
      <c r="A97" s="240" t="s">
        <v>210</v>
      </c>
      <c r="B97" s="240" t="s">
        <v>211</v>
      </c>
      <c r="C97" s="207">
        <v>0</v>
      </c>
      <c r="D97" s="247"/>
      <c r="F97" s="273"/>
      <c r="G97" s="271"/>
      <c r="H97" s="272"/>
      <c r="I97" s="272"/>
      <c r="J97" s="272"/>
      <c r="L97" s="198"/>
    </row>
    <row r="98" spans="1:12" x14ac:dyDescent="0.25">
      <c r="A98" s="240" t="s">
        <v>212</v>
      </c>
      <c r="B98" s="240" t="s">
        <v>213</v>
      </c>
      <c r="C98" s="207">
        <v>244.71</v>
      </c>
      <c r="D98" s="247"/>
      <c r="F98" s="273"/>
      <c r="G98" s="271"/>
      <c r="H98" s="272"/>
      <c r="I98" s="272"/>
      <c r="J98" s="272"/>
      <c r="L98" s="198"/>
    </row>
    <row r="99" spans="1:12" x14ac:dyDescent="0.25">
      <c r="A99" s="252" t="s">
        <v>214</v>
      </c>
      <c r="B99" s="240" t="s">
        <v>215</v>
      </c>
      <c r="C99" s="207">
        <v>0</v>
      </c>
      <c r="D99" s="247"/>
      <c r="F99" s="273"/>
      <c r="G99" s="271"/>
      <c r="H99" s="272"/>
      <c r="I99" s="272"/>
      <c r="J99" s="272"/>
      <c r="L99" s="198"/>
    </row>
    <row r="100" spans="1:12" x14ac:dyDescent="0.25">
      <c r="A100" s="240" t="s">
        <v>216</v>
      </c>
      <c r="B100" s="240" t="s">
        <v>217</v>
      </c>
      <c r="C100" s="207">
        <v>3100</v>
      </c>
      <c r="D100" s="247"/>
      <c r="F100" s="273"/>
      <c r="G100" s="271"/>
      <c r="H100" s="272"/>
      <c r="I100" s="272"/>
      <c r="J100" s="272"/>
      <c r="L100" s="198"/>
    </row>
    <row r="101" spans="1:12" x14ac:dyDescent="0.25">
      <c r="A101" s="240" t="s">
        <v>218</v>
      </c>
      <c r="B101" s="240" t="s">
        <v>219</v>
      </c>
      <c r="C101" s="207">
        <v>492.08</v>
      </c>
      <c r="D101" s="247"/>
      <c r="F101" s="273"/>
      <c r="G101" s="271"/>
      <c r="H101" s="272"/>
      <c r="I101" s="272"/>
      <c r="J101" s="272"/>
      <c r="L101" s="198"/>
    </row>
    <row r="102" spans="1:12" x14ac:dyDescent="0.25">
      <c r="A102" s="253" t="s">
        <v>220</v>
      </c>
      <c r="B102" s="109" t="s">
        <v>221</v>
      </c>
      <c r="C102" s="338">
        <v>75015.59</v>
      </c>
      <c r="D102" s="247"/>
      <c r="F102" s="273"/>
      <c r="G102" s="271"/>
      <c r="H102" s="272"/>
      <c r="I102" s="272"/>
      <c r="J102" s="272"/>
      <c r="L102" s="198"/>
    </row>
    <row r="103" spans="1:12" x14ac:dyDescent="0.25">
      <c r="A103" s="257"/>
      <c r="B103" s="257"/>
      <c r="C103" s="258"/>
      <c r="F103" s="273"/>
      <c r="G103" s="271"/>
      <c r="H103" s="272"/>
      <c r="I103" s="272"/>
      <c r="J103" s="272"/>
      <c r="L103" s="198"/>
    </row>
    <row r="104" spans="1:12" x14ac:dyDescent="0.25">
      <c r="A104" s="257"/>
      <c r="F104" s="273"/>
      <c r="G104" s="271"/>
      <c r="H104" s="272"/>
      <c r="I104" s="272"/>
      <c r="J104" s="272"/>
      <c r="L104" s="198"/>
    </row>
    <row r="105" spans="1:12" x14ac:dyDescent="0.25">
      <c r="A105" s="257"/>
      <c r="F105" s="273"/>
      <c r="G105" s="271"/>
      <c r="H105" s="272"/>
      <c r="I105" s="272"/>
      <c r="J105" s="272"/>
      <c r="L105" s="198"/>
    </row>
    <row r="106" spans="1:12" x14ac:dyDescent="0.25">
      <c r="A106" s="257"/>
      <c r="B106" s="257"/>
      <c r="C106" s="258"/>
      <c r="F106" s="273"/>
      <c r="G106" s="271"/>
      <c r="H106" s="272"/>
      <c r="I106" s="272"/>
      <c r="J106" s="272"/>
      <c r="L106" s="198"/>
    </row>
    <row r="107" spans="1:12" x14ac:dyDescent="0.25">
      <c r="A107" s="257"/>
      <c r="B107" s="257"/>
      <c r="C107" s="258"/>
      <c r="F107" s="273"/>
      <c r="G107" s="271"/>
      <c r="H107" s="272"/>
      <c r="I107" s="272"/>
      <c r="J107" s="272"/>
      <c r="L107" s="198"/>
    </row>
    <row r="108" spans="1:12" x14ac:dyDescent="0.25">
      <c r="F108" s="273"/>
      <c r="G108" s="271"/>
      <c r="H108" s="272"/>
      <c r="I108" s="272"/>
      <c r="J108" s="272"/>
      <c r="L108" s="198"/>
    </row>
    <row r="109" spans="1:12" x14ac:dyDescent="0.25">
      <c r="F109" s="273"/>
      <c r="G109" s="271"/>
      <c r="H109" s="272"/>
      <c r="I109" s="272"/>
      <c r="J109" s="272"/>
      <c r="L109" s="198"/>
    </row>
    <row r="110" spans="1:12" x14ac:dyDescent="0.25">
      <c r="F110" s="273"/>
      <c r="G110" s="271"/>
      <c r="H110" s="272"/>
      <c r="I110" s="272"/>
      <c r="J110" s="272"/>
      <c r="L110" s="198"/>
    </row>
    <row r="111" spans="1:12" x14ac:dyDescent="0.25">
      <c r="F111" s="273"/>
      <c r="G111" s="271"/>
      <c r="H111" s="272"/>
      <c r="I111" s="272"/>
      <c r="J111" s="272"/>
      <c r="L111" s="198"/>
    </row>
    <row r="112" spans="1:12" x14ac:dyDescent="0.25">
      <c r="F112" s="273"/>
      <c r="G112" s="271"/>
      <c r="H112" s="272"/>
      <c r="I112" s="272"/>
      <c r="J112" s="272"/>
      <c r="L112" s="198"/>
    </row>
    <row r="113" spans="6:12" x14ac:dyDescent="0.25">
      <c r="F113" s="273"/>
      <c r="G113" s="271"/>
      <c r="H113" s="272"/>
      <c r="I113" s="272"/>
      <c r="J113" s="272"/>
      <c r="L113" s="198"/>
    </row>
    <row r="114" spans="6:12" x14ac:dyDescent="0.25">
      <c r="F114" s="273"/>
      <c r="G114" s="271"/>
      <c r="H114" s="272"/>
      <c r="I114" s="272"/>
      <c r="J114" s="272"/>
      <c r="L114" s="198"/>
    </row>
    <row r="115" spans="6:12" x14ac:dyDescent="0.25">
      <c r="F115" s="273"/>
      <c r="G115" s="271"/>
      <c r="H115" s="272"/>
      <c r="I115" s="272"/>
      <c r="J115" s="272"/>
      <c r="L115" s="198"/>
    </row>
    <row r="116" spans="6:12" x14ac:dyDescent="0.25">
      <c r="F116" s="273"/>
      <c r="G116" s="271"/>
      <c r="H116" s="272"/>
      <c r="I116" s="272"/>
      <c r="J116" s="272"/>
      <c r="L116" s="198"/>
    </row>
    <row r="117" spans="6:12" x14ac:dyDescent="0.25">
      <c r="F117" s="273"/>
      <c r="G117" s="271"/>
      <c r="H117" s="272"/>
      <c r="I117" s="272"/>
      <c r="J117" s="272"/>
      <c r="L117" s="198"/>
    </row>
    <row r="118" spans="6:12" x14ac:dyDescent="0.25">
      <c r="F118" s="273"/>
      <c r="G118" s="271"/>
      <c r="H118" s="272"/>
      <c r="I118" s="272"/>
      <c r="J118" s="272"/>
      <c r="L118" s="198"/>
    </row>
    <row r="119" spans="6:12" x14ac:dyDescent="0.25">
      <c r="F119" s="273"/>
      <c r="G119" s="271"/>
      <c r="H119" s="272"/>
      <c r="I119" s="272"/>
      <c r="J119" s="272"/>
      <c r="L119" s="198"/>
    </row>
    <row r="120" spans="6:12" x14ac:dyDescent="0.25">
      <c r="F120" s="273"/>
      <c r="G120" s="271"/>
      <c r="H120" s="272"/>
      <c r="I120" s="272"/>
      <c r="J120" s="272"/>
      <c r="L120" s="198"/>
    </row>
    <row r="121" spans="6:12" x14ac:dyDescent="0.25">
      <c r="F121" s="273"/>
      <c r="G121" s="271"/>
      <c r="H121" s="272"/>
      <c r="I121" s="272"/>
      <c r="J121" s="272"/>
      <c r="L121" s="198"/>
    </row>
    <row r="122" spans="6:12" x14ac:dyDescent="0.25">
      <c r="F122" s="273"/>
      <c r="G122" s="271"/>
      <c r="H122" s="272"/>
      <c r="I122" s="272"/>
      <c r="J122" s="272"/>
    </row>
    <row r="123" spans="6:12" x14ac:dyDescent="0.25">
      <c r="F123" s="273"/>
      <c r="G123" s="271"/>
      <c r="H123" s="272"/>
      <c r="I123" s="272"/>
      <c r="J123" s="272"/>
    </row>
    <row r="124" spans="6:12" x14ac:dyDescent="0.25">
      <c r="F124" s="273"/>
      <c r="G124" s="271"/>
      <c r="H124" s="272"/>
      <c r="I124" s="272"/>
      <c r="J124" s="272"/>
    </row>
    <row r="125" spans="6:12" x14ac:dyDescent="0.25">
      <c r="F125" s="273"/>
      <c r="G125" s="271"/>
      <c r="H125" s="272"/>
      <c r="I125" s="272"/>
      <c r="J125" s="272"/>
    </row>
    <row r="126" spans="6:12" x14ac:dyDescent="0.25">
      <c r="F126" s="273"/>
      <c r="G126" s="271"/>
      <c r="H126" s="272"/>
      <c r="I126" s="272"/>
      <c r="J126" s="272"/>
    </row>
    <row r="127" spans="6:12" x14ac:dyDescent="0.25">
      <c r="F127" s="273"/>
      <c r="G127" s="271"/>
      <c r="H127" s="272"/>
      <c r="I127" s="272"/>
      <c r="J127" s="272"/>
    </row>
    <row r="128" spans="6:12" x14ac:dyDescent="0.25">
      <c r="F128" s="273"/>
      <c r="G128" s="271"/>
      <c r="H128" s="272"/>
      <c r="I128" s="272"/>
      <c r="J128" s="272"/>
    </row>
    <row r="129" spans="6:10" x14ac:dyDescent="0.25">
      <c r="F129" s="273"/>
      <c r="G129" s="271"/>
      <c r="H129" s="272"/>
      <c r="I129" s="272"/>
      <c r="J129" s="272"/>
    </row>
    <row r="130" spans="6:10" x14ac:dyDescent="0.25">
      <c r="F130" s="273"/>
      <c r="G130" s="271"/>
      <c r="H130" s="272"/>
      <c r="I130" s="272"/>
      <c r="J130" s="272"/>
    </row>
    <row r="131" spans="6:10" x14ac:dyDescent="0.25">
      <c r="F131" s="273"/>
      <c r="G131" s="271"/>
      <c r="H131" s="272"/>
      <c r="I131" s="272"/>
      <c r="J131" s="272"/>
    </row>
    <row r="132" spans="6:10" x14ac:dyDescent="0.25">
      <c r="F132" s="273"/>
      <c r="G132" s="271"/>
      <c r="H132" s="272"/>
      <c r="I132" s="272"/>
      <c r="J132" s="272"/>
    </row>
    <row r="133" spans="6:10" x14ac:dyDescent="0.25">
      <c r="F133" s="273"/>
      <c r="G133" s="271"/>
      <c r="H133" s="272"/>
      <c r="I133" s="272"/>
      <c r="J133" s="272"/>
    </row>
    <row r="134" spans="6:10" x14ac:dyDescent="0.25">
      <c r="F134" s="273"/>
      <c r="G134" s="271"/>
      <c r="H134" s="272"/>
      <c r="I134" s="272"/>
      <c r="J134" s="272"/>
    </row>
    <row r="135" spans="6:10" x14ac:dyDescent="0.25">
      <c r="F135" s="273"/>
      <c r="G135" s="271"/>
      <c r="H135" s="272"/>
      <c r="I135" s="272"/>
      <c r="J135" s="272"/>
    </row>
    <row r="136" spans="6:10" x14ac:dyDescent="0.25">
      <c r="F136" s="273"/>
      <c r="G136" s="271"/>
      <c r="H136" s="272"/>
      <c r="I136" s="272"/>
      <c r="J136" s="272"/>
    </row>
    <row r="137" spans="6:10" x14ac:dyDescent="0.25">
      <c r="F137" s="273"/>
      <c r="G137" s="271"/>
      <c r="H137" s="272"/>
      <c r="I137" s="272"/>
      <c r="J137" s="272"/>
    </row>
    <row r="138" spans="6:10" x14ac:dyDescent="0.25">
      <c r="F138" s="273"/>
      <c r="G138" s="271"/>
      <c r="H138" s="272"/>
      <c r="I138" s="272"/>
      <c r="J138" s="272"/>
    </row>
    <row r="139" spans="6:10" x14ac:dyDescent="0.25">
      <c r="F139" s="273"/>
      <c r="G139" s="271"/>
      <c r="H139" s="272"/>
      <c r="I139" s="272"/>
      <c r="J139" s="272"/>
    </row>
    <row r="140" spans="6:10" x14ac:dyDescent="0.25">
      <c r="F140" s="273"/>
      <c r="G140" s="271"/>
      <c r="H140" s="272"/>
      <c r="I140" s="272"/>
      <c r="J140" s="272"/>
    </row>
    <row r="141" spans="6:10" x14ac:dyDescent="0.25">
      <c r="F141" s="273"/>
      <c r="G141" s="271"/>
      <c r="H141" s="272"/>
      <c r="I141" s="272"/>
      <c r="J141" s="272"/>
    </row>
    <row r="142" spans="6:10" x14ac:dyDescent="0.25">
      <c r="F142" s="273"/>
      <c r="G142" s="271"/>
      <c r="H142" s="272"/>
      <c r="I142" s="272"/>
      <c r="J142" s="272"/>
    </row>
    <row r="143" spans="6:10" x14ac:dyDescent="0.25">
      <c r="F143" s="273"/>
      <c r="G143" s="271"/>
      <c r="H143" s="272"/>
      <c r="I143" s="272"/>
      <c r="J143" s="272"/>
    </row>
    <row r="144" spans="6:10" x14ac:dyDescent="0.25">
      <c r="F144" s="273"/>
      <c r="G144" s="271"/>
      <c r="H144" s="272"/>
      <c r="I144" s="272"/>
      <c r="J144" s="272"/>
    </row>
    <row r="145" spans="6:10" x14ac:dyDescent="0.25">
      <c r="F145" s="273"/>
      <c r="G145" s="271"/>
      <c r="H145" s="272"/>
      <c r="I145" s="272"/>
      <c r="J145" s="272"/>
    </row>
    <row r="146" spans="6:10" x14ac:dyDescent="0.25">
      <c r="F146" s="273"/>
      <c r="G146" s="271"/>
      <c r="H146" s="272"/>
      <c r="I146" s="272"/>
      <c r="J146" s="272"/>
    </row>
    <row r="147" spans="6:10" x14ac:dyDescent="0.25">
      <c r="F147" s="273"/>
      <c r="G147" s="271"/>
      <c r="H147" s="272"/>
      <c r="I147" s="272"/>
      <c r="J147" s="272"/>
    </row>
    <row r="148" spans="6:10" x14ac:dyDescent="0.25">
      <c r="F148" s="273"/>
      <c r="G148" s="271"/>
      <c r="H148" s="272"/>
      <c r="I148" s="272"/>
      <c r="J148" s="272"/>
    </row>
    <row r="149" spans="6:10" x14ac:dyDescent="0.25">
      <c r="F149" s="273"/>
      <c r="G149" s="271"/>
      <c r="H149" s="272"/>
      <c r="I149" s="272"/>
      <c r="J149" s="272"/>
    </row>
    <row r="150" spans="6:10" x14ac:dyDescent="0.25">
      <c r="F150" s="273"/>
      <c r="G150" s="271"/>
      <c r="H150" s="272"/>
      <c r="I150" s="272"/>
      <c r="J150" s="272"/>
    </row>
    <row r="151" spans="6:10" x14ac:dyDescent="0.25">
      <c r="F151" s="273"/>
      <c r="G151" s="271"/>
      <c r="H151" s="272"/>
      <c r="I151" s="272"/>
      <c r="J151" s="272"/>
    </row>
    <row r="152" spans="6:10" x14ac:dyDescent="0.25">
      <c r="F152" s="273"/>
      <c r="G152" s="271"/>
      <c r="H152" s="272"/>
      <c r="I152" s="272"/>
      <c r="J152" s="272"/>
    </row>
    <row r="153" spans="6:10" x14ac:dyDescent="0.25">
      <c r="F153" s="273"/>
      <c r="G153" s="271"/>
      <c r="H153" s="272"/>
      <c r="I153" s="272"/>
      <c r="J153" s="272"/>
    </row>
    <row r="154" spans="6:10" x14ac:dyDescent="0.25">
      <c r="F154" s="273"/>
      <c r="G154" s="271"/>
      <c r="H154" s="272"/>
      <c r="I154" s="272"/>
      <c r="J154" s="272"/>
    </row>
    <row r="155" spans="6:10" x14ac:dyDescent="0.25">
      <c r="F155" s="273"/>
      <c r="G155" s="271"/>
      <c r="H155" s="272"/>
      <c r="I155" s="272"/>
      <c r="J155" s="272"/>
    </row>
    <row r="156" spans="6:10" x14ac:dyDescent="0.25">
      <c r="F156" s="273"/>
      <c r="G156" s="271"/>
      <c r="H156" s="272"/>
      <c r="I156" s="272"/>
      <c r="J156" s="272"/>
    </row>
    <row r="157" spans="6:10" x14ac:dyDescent="0.25">
      <c r="F157" s="273"/>
      <c r="G157" s="271"/>
      <c r="H157" s="272"/>
      <c r="I157" s="272"/>
      <c r="J157" s="272"/>
    </row>
    <row r="158" spans="6:10" x14ac:dyDescent="0.25">
      <c r="F158" s="273"/>
      <c r="G158" s="271"/>
      <c r="H158" s="272"/>
      <c r="I158" s="272"/>
      <c r="J158" s="272"/>
    </row>
    <row r="159" spans="6:10" x14ac:dyDescent="0.25">
      <c r="F159" s="273"/>
      <c r="G159" s="271"/>
      <c r="H159" s="272"/>
      <c r="I159" s="272"/>
      <c r="J159" s="272"/>
    </row>
    <row r="160" spans="6:10" x14ac:dyDescent="0.25">
      <c r="F160" s="273"/>
      <c r="G160" s="271"/>
      <c r="H160" s="272"/>
      <c r="I160" s="272"/>
      <c r="J160" s="272"/>
    </row>
    <row r="161" spans="6:10" x14ac:dyDescent="0.25">
      <c r="F161" s="273"/>
      <c r="G161" s="271"/>
      <c r="H161" s="272"/>
      <c r="I161" s="272"/>
      <c r="J161" s="272"/>
    </row>
    <row r="162" spans="6:10" x14ac:dyDescent="0.25">
      <c r="F162" s="273"/>
      <c r="G162" s="271"/>
      <c r="H162" s="272"/>
      <c r="I162" s="272"/>
      <c r="J162" s="272"/>
    </row>
    <row r="163" spans="6:10" x14ac:dyDescent="0.25">
      <c r="F163" s="273"/>
      <c r="G163" s="271"/>
      <c r="H163" s="272"/>
      <c r="I163" s="272"/>
      <c r="J163" s="272"/>
    </row>
    <row r="164" spans="6:10" x14ac:dyDescent="0.25">
      <c r="F164" s="273"/>
      <c r="G164" s="271"/>
      <c r="H164" s="272"/>
      <c r="I164" s="272"/>
      <c r="J164" s="272"/>
    </row>
    <row r="165" spans="6:10" x14ac:dyDescent="0.25">
      <c r="F165" s="273"/>
      <c r="G165" s="271"/>
      <c r="H165" s="272"/>
      <c r="I165" s="272"/>
      <c r="J165" s="272"/>
    </row>
    <row r="166" spans="6:10" x14ac:dyDescent="0.25">
      <c r="F166" s="273"/>
      <c r="G166" s="271"/>
      <c r="H166" s="272"/>
      <c r="I166" s="272"/>
      <c r="J166" s="272"/>
    </row>
    <row r="167" spans="6:10" x14ac:dyDescent="0.25">
      <c r="F167" s="273"/>
      <c r="G167" s="271"/>
      <c r="H167" s="272"/>
      <c r="I167" s="272"/>
      <c r="J167" s="272"/>
    </row>
    <row r="168" spans="6:10" x14ac:dyDescent="0.25">
      <c r="F168" s="273"/>
      <c r="G168" s="271"/>
      <c r="H168" s="272"/>
      <c r="I168" s="272"/>
      <c r="J168" s="272"/>
    </row>
    <row r="169" spans="6:10" x14ac:dyDescent="0.25">
      <c r="F169" s="273"/>
      <c r="G169" s="271"/>
      <c r="H169" s="272"/>
      <c r="I169" s="272"/>
      <c r="J169" s="272"/>
    </row>
    <row r="170" spans="6:10" x14ac:dyDescent="0.25">
      <c r="F170" s="273"/>
      <c r="G170" s="271"/>
      <c r="H170" s="272"/>
      <c r="I170" s="272"/>
      <c r="J170" s="272"/>
    </row>
    <row r="171" spans="6:10" x14ac:dyDescent="0.25">
      <c r="F171" s="273"/>
      <c r="G171" s="271"/>
      <c r="H171" s="272"/>
      <c r="I171" s="272"/>
      <c r="J171" s="272"/>
    </row>
    <row r="172" spans="6:10" x14ac:dyDescent="0.25">
      <c r="F172" s="273"/>
      <c r="G172" s="271"/>
      <c r="H172" s="272"/>
      <c r="I172" s="272"/>
      <c r="J172" s="272"/>
    </row>
    <row r="173" spans="6:10" x14ac:dyDescent="0.25">
      <c r="F173" s="273"/>
      <c r="G173" s="271"/>
      <c r="H173" s="272"/>
      <c r="I173" s="272"/>
      <c r="J173" s="272"/>
    </row>
    <row r="174" spans="6:10" x14ac:dyDescent="0.25">
      <c r="F174" s="273"/>
      <c r="G174" s="271"/>
      <c r="H174" s="272"/>
      <c r="I174" s="272"/>
      <c r="J174" s="272"/>
    </row>
    <row r="175" spans="6:10" x14ac:dyDescent="0.25">
      <c r="F175" s="273"/>
      <c r="G175" s="271"/>
      <c r="H175" s="272"/>
      <c r="I175" s="272"/>
      <c r="J175" s="272"/>
    </row>
    <row r="176" spans="6:10" x14ac:dyDescent="0.25">
      <c r="F176" s="273"/>
      <c r="G176" s="271"/>
      <c r="H176" s="272"/>
      <c r="I176" s="272"/>
      <c r="J176" s="272"/>
    </row>
    <row r="177" spans="6:10" x14ac:dyDescent="0.25">
      <c r="F177" s="273"/>
      <c r="G177" s="271"/>
      <c r="H177" s="272"/>
      <c r="I177" s="272"/>
      <c r="J177" s="272"/>
    </row>
    <row r="178" spans="6:10" x14ac:dyDescent="0.25">
      <c r="F178" s="273"/>
      <c r="G178" s="271"/>
      <c r="H178" s="272"/>
      <c r="I178" s="272"/>
      <c r="J178" s="272"/>
    </row>
    <row r="179" spans="6:10" x14ac:dyDescent="0.25">
      <c r="F179" s="273"/>
      <c r="G179" s="271"/>
      <c r="H179" s="272"/>
      <c r="I179" s="272"/>
      <c r="J179" s="272"/>
    </row>
    <row r="180" spans="6:10" x14ac:dyDescent="0.25">
      <c r="F180" s="273"/>
      <c r="G180" s="271"/>
      <c r="H180" s="272"/>
      <c r="I180" s="272"/>
      <c r="J180" s="272"/>
    </row>
    <row r="181" spans="6:10" x14ac:dyDescent="0.25">
      <c r="F181" s="273"/>
      <c r="G181" s="271"/>
      <c r="H181" s="272"/>
      <c r="I181" s="272"/>
      <c r="J181" s="272"/>
    </row>
    <row r="182" spans="6:10" x14ac:dyDescent="0.25">
      <c r="F182" s="273"/>
      <c r="G182" s="271"/>
      <c r="H182" s="272"/>
      <c r="I182" s="272"/>
      <c r="J182" s="272"/>
    </row>
  </sheetData>
  <mergeCells count="29">
    <mergeCell ref="B18:E18"/>
    <mergeCell ref="B31:E32"/>
    <mergeCell ref="B9:E9"/>
    <mergeCell ref="B1:D1"/>
    <mergeCell ref="F65:G65"/>
    <mergeCell ref="B30:E30"/>
    <mergeCell ref="B28:E28"/>
    <mergeCell ref="B11:E12"/>
    <mergeCell ref="B19:E27"/>
    <mergeCell ref="B10:E10"/>
    <mergeCell ref="B4:E4"/>
    <mergeCell ref="B7:E7"/>
    <mergeCell ref="B5:D5"/>
    <mergeCell ref="F79:J182"/>
    <mergeCell ref="F72:G72"/>
    <mergeCell ref="B2:E2"/>
    <mergeCell ref="A34:C34"/>
    <mergeCell ref="B8:E8"/>
    <mergeCell ref="F60:G60"/>
    <mergeCell ref="B29:E29"/>
    <mergeCell ref="A31:A32"/>
    <mergeCell ref="B13:E17"/>
    <mergeCell ref="D35:D36"/>
    <mergeCell ref="A65:C65"/>
    <mergeCell ref="G19:G27"/>
    <mergeCell ref="H19:H27"/>
    <mergeCell ref="B6:D6"/>
    <mergeCell ref="A38:C38"/>
    <mergeCell ref="A72:C7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zoomScale="85" zoomScaleNormal="85" workbookViewId="0">
      <selection activeCell="E23" sqref="E23"/>
    </sheetView>
  </sheetViews>
  <sheetFormatPr baseColWidth="10" defaultRowHeight="15" x14ac:dyDescent="0.25"/>
  <cols>
    <col min="1" max="1" width="50.140625" style="256" bestFit="1" customWidth="1"/>
    <col min="2" max="2" width="21.85546875" style="260" customWidth="1"/>
    <col min="3" max="3" width="10.140625" style="256" customWidth="1"/>
    <col min="4" max="4" width="14.42578125" style="260" customWidth="1"/>
    <col min="5" max="5" width="39.140625" style="260" customWidth="1"/>
    <col min="6" max="6" width="5.42578125" style="260" customWidth="1"/>
    <col min="7" max="7" width="29.140625" style="256" customWidth="1"/>
    <col min="8" max="8" width="7.140625" style="256" customWidth="1"/>
  </cols>
  <sheetData>
    <row r="1" spans="1:10" x14ac:dyDescent="0.25">
      <c r="A1" t="s">
        <v>222</v>
      </c>
      <c r="C1" s="230"/>
      <c r="E1" s="66" t="s">
        <v>223</v>
      </c>
      <c r="F1" s="66"/>
    </row>
    <row r="2" spans="1:10" x14ac:dyDescent="0.25">
      <c r="A2" t="s">
        <v>224</v>
      </c>
      <c r="B2" s="67">
        <f>'Tempo-Banco'!C52</f>
        <v>95739.93</v>
      </c>
      <c r="C2" s="230"/>
      <c r="D2" s="68"/>
      <c r="E2" s="299">
        <f>D20+D21+D22+D23+D5</f>
        <v>738.42915700000003</v>
      </c>
      <c r="F2" s="300" t="s">
        <v>225</v>
      </c>
      <c r="G2" s="299">
        <f>'Tempo-Banco'!C47</f>
        <v>738.43</v>
      </c>
      <c r="I2" s="71"/>
    </row>
    <row r="3" spans="1:10" x14ac:dyDescent="0.25">
      <c r="A3" t="s">
        <v>226</v>
      </c>
      <c r="B3" s="67">
        <f>'Tempo-Banco'!C53</f>
        <v>0</v>
      </c>
      <c r="C3" s="230"/>
      <c r="D3" s="68"/>
      <c r="E3" s="301"/>
      <c r="F3" s="301"/>
      <c r="G3" s="272"/>
    </row>
    <row r="4" spans="1:10" x14ac:dyDescent="0.25">
      <c r="A4" s="69" t="s">
        <v>222</v>
      </c>
      <c r="B4" s="70">
        <f>SUM(B2:B3)</f>
        <v>95739.93</v>
      </c>
      <c r="C4" s="230"/>
      <c r="E4" s="301"/>
      <c r="F4" s="301"/>
      <c r="G4" s="272"/>
      <c r="I4" s="71"/>
    </row>
    <row r="5" spans="1:10" x14ac:dyDescent="0.25">
      <c r="A5" t="s">
        <v>227</v>
      </c>
      <c r="B5" s="67">
        <f>'Tempo-Banco'!C60</f>
        <v>5101.2299999999996</v>
      </c>
      <c r="C5" s="230">
        <v>6.6100000000000006E-2</v>
      </c>
      <c r="D5" s="70">
        <f>B5*C5</f>
        <v>337.191303</v>
      </c>
      <c r="E5" s="301"/>
      <c r="F5" s="301"/>
      <c r="G5" s="272"/>
    </row>
    <row r="6" spans="1:10" x14ac:dyDescent="0.25">
      <c r="A6" t="s">
        <v>228</v>
      </c>
      <c r="B6" s="67">
        <f>'Tempo-Banco'!C59</f>
        <v>5991.79</v>
      </c>
      <c r="C6" s="230">
        <v>2.4400000000000002E-2</v>
      </c>
      <c r="D6" s="70">
        <f>B6*C6</f>
        <v>146.19967600000001</v>
      </c>
      <c r="I6" s="71"/>
    </row>
    <row r="7" spans="1:10" ht="74.25" customHeight="1" x14ac:dyDescent="0.25">
      <c r="A7" t="s">
        <v>229</v>
      </c>
      <c r="C7" s="230"/>
      <c r="E7" s="154"/>
      <c r="F7" s="154"/>
      <c r="G7" s="155" t="s">
        <v>230</v>
      </c>
    </row>
    <row r="8" spans="1:10" ht="21" customHeight="1" x14ac:dyDescent="0.25">
      <c r="A8" t="s">
        <v>231</v>
      </c>
      <c r="B8" s="260">
        <f>B4</f>
        <v>95739.93</v>
      </c>
      <c r="C8" s="72">
        <v>0.98250000000000004</v>
      </c>
      <c r="D8" s="68">
        <f>B8*C8</f>
        <v>94064.481224999996</v>
      </c>
      <c r="E8" s="156">
        <f>E2+D8</f>
        <v>94802.910382000002</v>
      </c>
      <c r="F8" s="161"/>
      <c r="G8" s="299">
        <f>E8+E9</f>
        <v>94903.439782000001</v>
      </c>
      <c r="H8" s="305" t="s">
        <v>225</v>
      </c>
      <c r="I8" s="299">
        <f>'Tempo-Banco'!C49+'Tempo-Banco'!C50+E9</f>
        <v>94903.439400000003</v>
      </c>
      <c r="J8" s="272"/>
    </row>
    <row r="9" spans="1:10" x14ac:dyDescent="0.25">
      <c r="A9" t="s">
        <v>232</v>
      </c>
      <c r="B9" s="67">
        <f>'Tempo-Banco'!C91+'Tempo-Banco'!C93</f>
        <v>102.32</v>
      </c>
      <c r="C9" s="72">
        <v>0.98250000000000004</v>
      </c>
      <c r="D9" s="68">
        <f>B9*C9</f>
        <v>100.5294</v>
      </c>
      <c r="E9" s="84">
        <f>D9</f>
        <v>100.5294</v>
      </c>
      <c r="F9" s="161"/>
      <c r="G9" s="272"/>
      <c r="H9" s="272"/>
      <c r="I9" s="272"/>
      <c r="J9" s="272"/>
    </row>
    <row r="10" spans="1:10" x14ac:dyDescent="0.25">
      <c r="C10" s="72"/>
      <c r="D10" s="74"/>
      <c r="E10" s="73"/>
      <c r="F10" s="73"/>
    </row>
    <row r="11" spans="1:10" x14ac:dyDescent="0.25">
      <c r="C11" s="72"/>
      <c r="D11" s="74"/>
    </row>
    <row r="12" spans="1:10" x14ac:dyDescent="0.25">
      <c r="A12" t="s">
        <v>233</v>
      </c>
      <c r="B12" s="260">
        <f>B8</f>
        <v>95739.93</v>
      </c>
      <c r="C12" s="76">
        <v>2.4E-2</v>
      </c>
      <c r="D12" s="260">
        <f>B12*C12</f>
        <v>2297.7583199999999</v>
      </c>
      <c r="E12" s="75" t="s">
        <v>234</v>
      </c>
      <c r="F12" s="75"/>
    </row>
    <row r="13" spans="1:10" ht="21" customHeight="1" x14ac:dyDescent="0.35">
      <c r="C13" s="230"/>
      <c r="E13" s="299">
        <f>D12</f>
        <v>2297.7583199999999</v>
      </c>
      <c r="F13" s="162" t="s">
        <v>225</v>
      </c>
      <c r="G13" s="299">
        <f>'Tempo-Banco'!C42</f>
        <v>2297.7600000000002</v>
      </c>
    </row>
    <row r="14" spans="1:10" x14ac:dyDescent="0.25">
      <c r="A14" s="303" t="s">
        <v>235</v>
      </c>
      <c r="B14" s="301"/>
      <c r="C14" s="230"/>
      <c r="E14" s="301"/>
      <c r="G14" s="272"/>
    </row>
    <row r="15" spans="1:10" x14ac:dyDescent="0.25">
      <c r="A15" t="s">
        <v>236</v>
      </c>
      <c r="B15" s="77">
        <f>B6</f>
        <v>5991.79</v>
      </c>
    </row>
    <row r="16" spans="1:10" x14ac:dyDescent="0.25">
      <c r="A16" t="s">
        <v>237</v>
      </c>
      <c r="B16" s="67">
        <f>'Tempo-Banco'!C59</f>
        <v>5991.79</v>
      </c>
    </row>
    <row r="17" spans="1:10" ht="18.75" customHeight="1" x14ac:dyDescent="0.25">
      <c r="A17" s="79" t="s">
        <v>238</v>
      </c>
      <c r="B17" s="80">
        <f>B15-B16</f>
        <v>0</v>
      </c>
      <c r="E17" s="302" t="s">
        <v>239</v>
      </c>
      <c r="F17" s="301"/>
      <c r="G17" s="272"/>
    </row>
    <row r="18" spans="1:10" ht="15.75" customHeight="1" x14ac:dyDescent="0.25"/>
    <row r="19" spans="1:10" x14ac:dyDescent="0.25">
      <c r="A19" s="303" t="s">
        <v>240</v>
      </c>
      <c r="B19" s="301"/>
    </row>
    <row r="20" spans="1:10" x14ac:dyDescent="0.25">
      <c r="A20" s="261" t="s">
        <v>241</v>
      </c>
      <c r="B20" s="78">
        <f>'Tempo-Banco'!C55</f>
        <v>94327.84</v>
      </c>
      <c r="C20">
        <f>0.508-0.09</f>
        <v>0.41800000000000004</v>
      </c>
      <c r="D20" s="260">
        <f>B20*C20%</f>
        <v>394.29037120000004</v>
      </c>
    </row>
    <row r="21" spans="1:10" x14ac:dyDescent="0.25">
      <c r="A21" s="261" t="s">
        <v>242</v>
      </c>
      <c r="B21" s="78">
        <f>'Tempo-Banco'!C57</f>
        <v>1412.09</v>
      </c>
      <c r="C21">
        <f>0.636-0.144</f>
        <v>0.49199999999999999</v>
      </c>
      <c r="D21" s="260">
        <f>B21*C21%</f>
        <v>6.9474827999999995</v>
      </c>
    </row>
    <row r="22" spans="1:10" x14ac:dyDescent="0.25">
      <c r="A22" s="261" t="s">
        <v>243</v>
      </c>
      <c r="B22" s="78">
        <f>'Tempo-Banco'!C56</f>
        <v>0</v>
      </c>
      <c r="C22">
        <f>0.438-0.09</f>
        <v>0.34799999999999998</v>
      </c>
      <c r="D22" s="260">
        <f>B22*C22%</f>
        <v>0</v>
      </c>
    </row>
    <row r="23" spans="1:10" x14ac:dyDescent="0.25">
      <c r="A23" s="261" t="s">
        <v>244</v>
      </c>
      <c r="B23" s="78">
        <f>'Tempo-Banco'!C58</f>
        <v>0</v>
      </c>
      <c r="C23">
        <f>0.541-0.133</f>
        <v>0.40800000000000003</v>
      </c>
      <c r="D23" s="260">
        <f>B23*C23%</f>
        <v>0</v>
      </c>
    </row>
    <row r="24" spans="1:10" x14ac:dyDescent="0.25">
      <c r="A24" s="261" t="s">
        <v>245</v>
      </c>
      <c r="B24" s="78"/>
    </row>
    <row r="25" spans="1:10" x14ac:dyDescent="0.25">
      <c r="A25" s="79" t="s">
        <v>238</v>
      </c>
      <c r="B25" s="80">
        <f>B4-(SUM(B20:B24))</f>
        <v>0</v>
      </c>
    </row>
    <row r="28" spans="1:10" x14ac:dyDescent="0.25">
      <c r="A28" s="32" t="s">
        <v>246</v>
      </c>
      <c r="B28" s="304"/>
      <c r="C28" s="277"/>
      <c r="D28" s="277"/>
      <c r="E28" s="277"/>
      <c r="F28" s="277"/>
      <c r="G28" s="275"/>
    </row>
    <row r="29" spans="1:10" x14ac:dyDescent="0.25">
      <c r="H29" s="260"/>
      <c r="I29" s="260"/>
      <c r="J29" s="260"/>
    </row>
    <row r="30" spans="1:10" x14ac:dyDescent="0.25">
      <c r="H30" s="260"/>
      <c r="I30" s="260"/>
      <c r="J30" s="260"/>
    </row>
    <row r="31" spans="1:10" x14ac:dyDescent="0.25">
      <c r="H31" s="260"/>
      <c r="I31" s="260"/>
      <c r="J31" s="260"/>
    </row>
  </sheetData>
  <mergeCells count="12">
    <mergeCell ref="B28:G28"/>
    <mergeCell ref="H8:H9"/>
    <mergeCell ref="G8:G9"/>
    <mergeCell ref="A19:B19"/>
    <mergeCell ref="E13:E14"/>
    <mergeCell ref="G13:G14"/>
    <mergeCell ref="I8:J9"/>
    <mergeCell ref="F2:F5"/>
    <mergeCell ref="E17:G17"/>
    <mergeCell ref="A14:B14"/>
    <mergeCell ref="G2:G5"/>
    <mergeCell ref="E2:E5"/>
  </mergeCells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1"/>
  <sheetViews>
    <sheetView workbookViewId="0">
      <selection activeCell="O43" sqref="O43"/>
    </sheetView>
  </sheetViews>
  <sheetFormatPr baseColWidth="10" defaultColWidth="11.42578125" defaultRowHeight="15" x14ac:dyDescent="0.25"/>
  <cols>
    <col min="1" max="1" width="12" style="96" customWidth="1"/>
    <col min="2" max="2" width="13" style="204" customWidth="1"/>
    <col min="3" max="3" width="9.85546875" style="96" customWidth="1"/>
    <col min="4" max="4" width="11.5703125" style="204" customWidth="1"/>
    <col min="5" max="5" width="8" style="204" bestFit="1" customWidth="1"/>
    <col min="6" max="6" width="8.42578125" style="96" customWidth="1"/>
    <col min="7" max="7" width="7.85546875" style="96" bestFit="1" customWidth="1"/>
    <col min="8" max="8" width="10.140625" style="96" bestFit="1" customWidth="1"/>
    <col min="9" max="9" width="10.5703125" style="96" bestFit="1" customWidth="1"/>
    <col min="10" max="10" width="16.42578125" style="96" bestFit="1" customWidth="1"/>
    <col min="11" max="11" width="6.5703125" style="96" bestFit="1" customWidth="1"/>
    <col min="12" max="12" width="10" style="96" bestFit="1" customWidth="1"/>
    <col min="13" max="14" width="7.85546875" style="96" bestFit="1" customWidth="1"/>
    <col min="15" max="15" width="3.5703125" style="96" customWidth="1"/>
    <col min="16" max="16" width="40.140625" style="96" bestFit="1" customWidth="1"/>
    <col min="17" max="17" width="12.85546875" style="96" customWidth="1"/>
    <col min="18" max="18" width="11.42578125" style="96" customWidth="1"/>
    <col min="19" max="19" width="10.85546875" style="96" bestFit="1" customWidth="1"/>
    <col min="20" max="21" width="11.42578125" style="96" customWidth="1"/>
    <col min="22" max="16384" width="11.42578125" style="96"/>
  </cols>
  <sheetData>
    <row r="1" spans="1:21" ht="15.75" customHeight="1" x14ac:dyDescent="0.25">
      <c r="A1" s="326" t="s">
        <v>247</v>
      </c>
      <c r="B1" s="326"/>
      <c r="C1" s="326" t="s">
        <v>248</v>
      </c>
      <c r="D1" s="326"/>
      <c r="E1" s="326"/>
      <c r="F1" s="153" t="s">
        <v>249</v>
      </c>
    </row>
    <row r="2" spans="1:21" x14ac:dyDescent="0.25">
      <c r="A2" s="325" t="s">
        <v>250</v>
      </c>
      <c r="B2" s="325"/>
      <c r="C2" s="324" t="s">
        <v>251</v>
      </c>
      <c r="D2" s="324"/>
      <c r="E2" s="324"/>
      <c r="F2" s="263"/>
      <c r="T2" s="204"/>
    </row>
    <row r="3" spans="1:21" x14ac:dyDescent="0.25">
      <c r="A3" s="204"/>
      <c r="B3" s="96"/>
      <c r="T3" s="204"/>
    </row>
    <row r="4" spans="1:21" x14ac:dyDescent="0.25">
      <c r="A4" s="311" t="s">
        <v>252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P4" s="49" t="s">
        <v>253</v>
      </c>
      <c r="Q4" s="131" t="s">
        <v>8</v>
      </c>
    </row>
    <row r="5" spans="1:21" ht="15.75" customHeight="1" x14ac:dyDescent="0.25">
      <c r="A5" s="314" t="s">
        <v>254</v>
      </c>
      <c r="B5" s="315"/>
      <c r="C5" s="315"/>
      <c r="D5" s="315"/>
      <c r="E5" s="315"/>
      <c r="F5" s="315"/>
      <c r="G5" s="316"/>
      <c r="H5" s="321" t="s">
        <v>255</v>
      </c>
      <c r="I5" s="322"/>
      <c r="J5" s="322"/>
      <c r="K5" s="322"/>
      <c r="L5" s="322"/>
      <c r="M5" s="322"/>
      <c r="N5" s="323"/>
      <c r="P5" s="49" t="str">
        <f>'Tempo-Banco'!F70</f>
        <v>JAL/RUB - BRUT A PAYER</v>
      </c>
      <c r="Q5" s="101">
        <f>'Tempo-Banco'!C89</f>
        <v>95739.93</v>
      </c>
    </row>
    <row r="6" spans="1:21" ht="15.75" customHeight="1" x14ac:dyDescent="0.25">
      <c r="A6" s="8" t="s">
        <v>407</v>
      </c>
      <c r="B6" s="203"/>
      <c r="C6" s="26"/>
      <c r="D6" s="203"/>
      <c r="E6" s="203"/>
      <c r="F6" s="26"/>
      <c r="G6" s="6" t="s">
        <v>256</v>
      </c>
      <c r="H6" s="98"/>
      <c r="I6" s="204"/>
      <c r="K6" s="204"/>
      <c r="L6" s="204"/>
      <c r="N6" s="7" t="s">
        <v>256</v>
      </c>
      <c r="P6" s="47" t="s">
        <v>257</v>
      </c>
      <c r="Q6" s="131">
        <v>5676.53</v>
      </c>
      <c r="R6" s="213">
        <f>Q7-Q6</f>
        <v>99.100000000000364</v>
      </c>
      <c r="S6" s="213" t="s">
        <v>258</v>
      </c>
      <c r="T6" s="96" t="s">
        <v>259</v>
      </c>
    </row>
    <row r="7" spans="1:21" ht="15.75" customHeight="1" x14ac:dyDescent="0.25">
      <c r="A7" s="8"/>
      <c r="B7" s="267">
        <f>0.2228/0.6</f>
        <v>0.37133333333333335</v>
      </c>
      <c r="C7" s="26"/>
      <c r="D7" s="203"/>
      <c r="E7" s="203"/>
      <c r="F7" s="26"/>
      <c r="G7" s="6"/>
      <c r="H7" s="98"/>
      <c r="I7" s="268">
        <f>0.0405/0.6</f>
        <v>6.7500000000000004E-2</v>
      </c>
      <c r="K7" s="204"/>
      <c r="L7" s="204"/>
      <c r="N7" s="7"/>
      <c r="P7" s="47" t="s">
        <v>260</v>
      </c>
      <c r="Q7" s="132">
        <f>'Tempo-Banco'!G50</f>
        <v>5775.63</v>
      </c>
      <c r="R7" s="209"/>
    </row>
    <row r="8" spans="1:21" ht="15.75" customHeight="1" x14ac:dyDescent="0.25">
      <c r="A8" s="8"/>
      <c r="B8" s="203">
        <v>1.6</v>
      </c>
      <c r="C8" s="26">
        <f>B9*B10/B11</f>
        <v>0.75864560629927991</v>
      </c>
      <c r="D8" s="203">
        <f>B8*C8</f>
        <v>1.2138329700788479</v>
      </c>
      <c r="E8" s="203">
        <f>D8-1</f>
        <v>0.21383297007884794</v>
      </c>
      <c r="F8" s="26">
        <f>E8*1.1</f>
        <v>0.23521626708673274</v>
      </c>
      <c r="G8" s="269">
        <f>F8*B7</f>
        <v>8.7343640511540088E-2</v>
      </c>
      <c r="H8" s="98"/>
      <c r="I8" s="204">
        <v>1.6</v>
      </c>
      <c r="J8" s="96">
        <f>I9*I10/I11</f>
        <v>0.75864560629927991</v>
      </c>
      <c r="K8" s="204">
        <f>I8*J8</f>
        <v>1.2138329700788479</v>
      </c>
      <c r="L8" s="204">
        <f>K8-1</f>
        <v>0.21383297007884794</v>
      </c>
      <c r="M8" s="96">
        <f>L8*1.1</f>
        <v>0.23521626708673274</v>
      </c>
      <c r="N8" s="270">
        <f>M8*I7</f>
        <v>1.587709802835446E-2</v>
      </c>
      <c r="P8" s="50" t="s">
        <v>261</v>
      </c>
      <c r="Q8" s="262" t="s">
        <v>8</v>
      </c>
      <c r="S8" s="210"/>
    </row>
    <row r="9" spans="1:21" ht="15.75" customHeight="1" x14ac:dyDescent="0.25">
      <c r="A9" s="8" t="s">
        <v>262</v>
      </c>
      <c r="B9" s="9">
        <v>164.75</v>
      </c>
      <c r="C9" s="26"/>
      <c r="D9" s="203"/>
      <c r="E9" s="203"/>
      <c r="F9" s="26"/>
      <c r="G9" s="10"/>
      <c r="H9" s="98" t="s">
        <v>262</v>
      </c>
      <c r="I9" s="11">
        <f>B9</f>
        <v>164.75</v>
      </c>
      <c r="K9" s="204"/>
      <c r="L9" s="204"/>
      <c r="N9" s="12"/>
      <c r="P9" s="50" t="s">
        <v>263</v>
      </c>
      <c r="Q9" s="101">
        <f>+'Tempo-Banco'!C44</f>
        <v>6186.96</v>
      </c>
      <c r="S9" s="226"/>
      <c r="T9" s="226"/>
      <c r="U9" s="226"/>
    </row>
    <row r="10" spans="1:21" ht="15.75" customHeight="1" x14ac:dyDescent="0.25">
      <c r="A10" s="8" t="s">
        <v>264</v>
      </c>
      <c r="B10" s="203">
        <v>11.65</v>
      </c>
      <c r="C10" s="26"/>
      <c r="D10" s="203"/>
      <c r="E10" s="203"/>
      <c r="F10" s="26"/>
      <c r="G10" s="10"/>
      <c r="H10" s="98" t="s">
        <v>264</v>
      </c>
      <c r="I10" s="204">
        <f>B10</f>
        <v>11.65</v>
      </c>
      <c r="K10" s="204"/>
      <c r="L10" s="204"/>
      <c r="N10" s="12"/>
      <c r="P10" s="51" t="s">
        <v>265</v>
      </c>
      <c r="Q10" s="131" t="s">
        <v>8</v>
      </c>
      <c r="S10" s="226"/>
      <c r="T10" s="226"/>
      <c r="U10" s="226"/>
    </row>
    <row r="11" spans="1:21" ht="15.75" customHeight="1" x14ac:dyDescent="0.25">
      <c r="A11" s="8" t="s">
        <v>222</v>
      </c>
      <c r="B11" s="203">
        <f>C11+D13</f>
        <v>2529.9526999999998</v>
      </c>
      <c r="C11" s="9">
        <v>2090.87</v>
      </c>
      <c r="D11" s="203">
        <f>C11*10/100</f>
        <v>209.08699999999996</v>
      </c>
      <c r="E11" s="203"/>
      <c r="F11" s="26"/>
      <c r="G11" s="10"/>
      <c r="H11" s="98" t="s">
        <v>222</v>
      </c>
      <c r="I11" s="204">
        <f>J11+K13</f>
        <v>2529.9526999999998</v>
      </c>
      <c r="J11" s="11">
        <f>C11</f>
        <v>2090.87</v>
      </c>
      <c r="K11" s="204">
        <f>J11*10/100</f>
        <v>209.08699999999996</v>
      </c>
      <c r="L11" s="204"/>
      <c r="N11" s="12"/>
      <c r="P11" s="51" t="s">
        <v>266</v>
      </c>
      <c r="Q11" s="133">
        <f>'Tempo-Banco'!C54</f>
        <v>1669.03</v>
      </c>
    </row>
    <row r="12" spans="1:21" ht="15.75" customHeight="1" x14ac:dyDescent="0.25">
      <c r="A12" s="13" t="s">
        <v>267</v>
      </c>
      <c r="B12" s="14">
        <f>C11*1.21*G8</f>
        <v>220.97527914000023</v>
      </c>
      <c r="C12" s="26"/>
      <c r="D12" s="203">
        <f>(C11+D11)*10/100</f>
        <v>229.9957</v>
      </c>
      <c r="E12" s="203"/>
      <c r="F12" s="26"/>
      <c r="G12" s="10"/>
      <c r="H12" s="15" t="s">
        <v>267</v>
      </c>
      <c r="I12" s="16">
        <f>J11*1.21*N8</f>
        <v>40.16830702500004</v>
      </c>
      <c r="K12" s="204">
        <f>(J11+K11)*10/100</f>
        <v>229.9957</v>
      </c>
      <c r="L12" s="204"/>
      <c r="N12" s="12"/>
      <c r="P12" s="52" t="s">
        <v>268</v>
      </c>
      <c r="Q12" s="134" t="s">
        <v>8</v>
      </c>
    </row>
    <row r="13" spans="1:21" ht="15.75" customHeight="1" x14ac:dyDescent="0.25">
      <c r="A13" s="17"/>
      <c r="B13" s="18"/>
      <c r="C13" s="19"/>
      <c r="D13" s="18">
        <f>SUM(D11:D12)</f>
        <v>439.08269999999993</v>
      </c>
      <c r="E13" s="18"/>
      <c r="F13" s="19"/>
      <c r="G13" s="20"/>
      <c r="H13" s="21"/>
      <c r="I13" s="22"/>
      <c r="J13" s="23"/>
      <c r="K13" s="22">
        <f>SUM(K11:K12)</f>
        <v>439.08269999999993</v>
      </c>
      <c r="L13" s="22"/>
      <c r="M13" s="23"/>
      <c r="N13" s="24"/>
      <c r="P13" s="52" t="s">
        <v>269</v>
      </c>
      <c r="Q13" s="133">
        <f>'Tempo-Banco'!C48</f>
        <v>1124.44</v>
      </c>
    </row>
    <row r="14" spans="1:21" ht="15.75" customHeight="1" x14ac:dyDescent="0.25">
      <c r="A14" s="308" t="s">
        <v>270</v>
      </c>
      <c r="B14" s="309"/>
      <c r="C14" s="309"/>
      <c r="D14" s="309"/>
      <c r="E14" s="309"/>
      <c r="F14" s="309"/>
      <c r="G14" s="310"/>
      <c r="H14" s="306" t="s">
        <v>271</v>
      </c>
      <c r="I14" s="307"/>
      <c r="J14" s="307"/>
      <c r="K14" s="307"/>
      <c r="L14" s="307"/>
      <c r="M14" s="307"/>
      <c r="O14" s="226"/>
      <c r="P14" s="226"/>
      <c r="Q14" s="226"/>
      <c r="R14" s="226"/>
      <c r="S14" s="226"/>
    </row>
    <row r="15" spans="1:21" ht="15.75" customHeight="1" x14ac:dyDescent="0.25">
      <c r="A15" s="98"/>
      <c r="G15" s="7" t="s">
        <v>256</v>
      </c>
      <c r="O15" s="226"/>
      <c r="R15" s="226"/>
      <c r="S15" s="226"/>
    </row>
    <row r="16" spans="1:21" ht="15.75" customHeight="1" x14ac:dyDescent="0.25">
      <c r="A16" s="98"/>
      <c r="B16" s="268">
        <f>0.0601/0.6</f>
        <v>0.10016666666666667</v>
      </c>
      <c r="G16" s="7"/>
      <c r="H16" s="317" t="s">
        <v>272</v>
      </c>
      <c r="I16" s="317"/>
      <c r="J16" s="317"/>
      <c r="K16" s="317"/>
      <c r="L16" s="46">
        <f>B12+B21+I12</f>
        <v>320.75137017000031</v>
      </c>
      <c r="O16" s="226"/>
      <c r="R16" s="226"/>
      <c r="S16" s="226"/>
    </row>
    <row r="17" spans="1:19" ht="15.75" customHeight="1" x14ac:dyDescent="0.25">
      <c r="A17" s="98"/>
      <c r="B17" s="204">
        <v>1.6</v>
      </c>
      <c r="C17" s="96">
        <f>B18*B19/B20</f>
        <v>0.75864560629927991</v>
      </c>
      <c r="D17" s="204">
        <f>B17*C17</f>
        <v>1.2138329700788479</v>
      </c>
      <c r="E17" s="204">
        <f>D17-1</f>
        <v>0.21383297007884794</v>
      </c>
      <c r="F17" s="96">
        <f>E17*1.1</f>
        <v>0.23521626708673274</v>
      </c>
      <c r="G17" s="270">
        <f>F17*B16</f>
        <v>2.3560829419854396E-2</v>
      </c>
      <c r="I17" s="25"/>
      <c r="J17" s="25"/>
      <c r="K17" s="25"/>
      <c r="O17" s="226"/>
      <c r="R17" s="226"/>
      <c r="S17" s="226"/>
    </row>
    <row r="18" spans="1:19" x14ac:dyDescent="0.25">
      <c r="A18" s="98" t="s">
        <v>262</v>
      </c>
      <c r="B18" s="11">
        <f>B9</f>
        <v>164.75</v>
      </c>
      <c r="G18" s="12"/>
      <c r="I18" s="95"/>
      <c r="J18" s="184"/>
      <c r="K18" s="185"/>
      <c r="L18" s="184" t="s">
        <v>18</v>
      </c>
    </row>
    <row r="19" spans="1:19" ht="15.75" customHeight="1" x14ac:dyDescent="0.25">
      <c r="A19" s="98" t="s">
        <v>264</v>
      </c>
      <c r="B19" s="204">
        <f>B10</f>
        <v>11.65</v>
      </c>
      <c r="G19" s="12"/>
    </row>
    <row r="20" spans="1:19" ht="15.75" customHeight="1" x14ac:dyDescent="0.25">
      <c r="A20" s="98" t="s">
        <v>222</v>
      </c>
      <c r="B20" s="204">
        <f>C20+D22</f>
        <v>2529.9526999999998</v>
      </c>
      <c r="C20" s="11">
        <f>C11</f>
        <v>2090.87</v>
      </c>
      <c r="D20" s="204">
        <f>C20*10/100</f>
        <v>209.08699999999996</v>
      </c>
      <c r="G20" s="12"/>
      <c r="K20" s="27"/>
      <c r="L20" s="27"/>
      <c r="M20" s="27"/>
      <c r="N20" s="27"/>
    </row>
    <row r="21" spans="1:19" x14ac:dyDescent="0.25">
      <c r="A21" s="28" t="s">
        <v>267</v>
      </c>
      <c r="B21" s="29">
        <f>C20*1.21*G17</f>
        <v>59.607784005000056</v>
      </c>
      <c r="D21" s="204">
        <f>(C20+D20)*10/100</f>
        <v>229.9957</v>
      </c>
      <c r="G21" s="12"/>
    </row>
    <row r="22" spans="1:19" ht="15.75" customHeight="1" x14ac:dyDescent="0.25">
      <c r="A22" s="21"/>
      <c r="B22" s="22"/>
      <c r="C22" s="23"/>
      <c r="D22" s="22">
        <f>SUM(D20:D21)</f>
        <v>439.08269999999993</v>
      </c>
      <c r="E22" s="22"/>
      <c r="F22" s="23"/>
      <c r="G22" s="24"/>
    </row>
    <row r="23" spans="1:19" ht="15.75" customHeight="1" x14ac:dyDescent="0.25">
      <c r="A23" s="318" t="s">
        <v>273</v>
      </c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20"/>
    </row>
    <row r="24" spans="1:19" ht="15.75" customHeight="1" x14ac:dyDescent="0.25">
      <c r="A24" s="314" t="s">
        <v>274</v>
      </c>
      <c r="B24" s="315"/>
      <c r="C24" s="315"/>
      <c r="D24" s="315"/>
      <c r="E24" s="315"/>
      <c r="F24" s="315"/>
      <c r="G24" s="316"/>
      <c r="H24" s="321" t="s">
        <v>275</v>
      </c>
      <c r="I24" s="322"/>
      <c r="J24" s="322"/>
      <c r="K24" s="322"/>
      <c r="L24" s="322"/>
      <c r="M24" s="322"/>
      <c r="N24" s="323"/>
    </row>
    <row r="25" spans="1:19" x14ac:dyDescent="0.25">
      <c r="A25" s="8" t="s">
        <v>406</v>
      </c>
      <c r="B25" s="203"/>
      <c r="C25" s="26"/>
      <c r="D25" s="203"/>
      <c r="E25" s="203"/>
      <c r="F25" s="26"/>
      <c r="G25" s="6" t="s">
        <v>256</v>
      </c>
      <c r="H25" s="98"/>
      <c r="I25" s="204"/>
      <c r="K25" s="204"/>
      <c r="L25" s="204"/>
      <c r="N25" s="7" t="s">
        <v>256</v>
      </c>
    </row>
    <row r="26" spans="1:19" x14ac:dyDescent="0.25">
      <c r="A26" s="8"/>
      <c r="B26" s="267">
        <f>0.2228/0.6</f>
        <v>0.37133333333333335</v>
      </c>
      <c r="C26" s="26"/>
      <c r="D26" s="203"/>
      <c r="E26" s="203"/>
      <c r="F26" s="26"/>
      <c r="G26" s="6"/>
      <c r="H26" s="98"/>
      <c r="I26" s="268">
        <f>0.0405/0.6</f>
        <v>6.7500000000000004E-2</v>
      </c>
      <c r="K26" s="204"/>
      <c r="L26" s="204"/>
      <c r="N26" s="7"/>
    </row>
    <row r="27" spans="1:19" x14ac:dyDescent="0.25">
      <c r="A27" s="8"/>
      <c r="B27" s="203">
        <v>1.6</v>
      </c>
      <c r="C27" s="26">
        <f>B28*B29/B30</f>
        <v>0.72201627434552573</v>
      </c>
      <c r="D27" s="203">
        <f>C27*B27</f>
        <v>1.1552260389528413</v>
      </c>
      <c r="E27" s="203">
        <f>D27-1</f>
        <v>0.15522603895284126</v>
      </c>
      <c r="F27" s="26">
        <f>E27*1.1</f>
        <v>0.17074864284812541</v>
      </c>
      <c r="G27" s="269">
        <f>F27*B26</f>
        <v>6.340466271093724E-2</v>
      </c>
      <c r="H27" s="98"/>
      <c r="I27" s="204">
        <v>1.6</v>
      </c>
      <c r="J27" s="96">
        <f>I28*I29/I30</f>
        <v>0.72201627434552573</v>
      </c>
      <c r="K27" s="204">
        <f>J27*I27</f>
        <v>1.1552260389528413</v>
      </c>
      <c r="L27" s="204">
        <f>K27-1</f>
        <v>0.15522603895284126</v>
      </c>
      <c r="M27" s="96">
        <f>L27*1.1</f>
        <v>0.17074864284812541</v>
      </c>
      <c r="N27" s="270">
        <f>M27*I26</f>
        <v>1.1525533392248466E-2</v>
      </c>
    </row>
    <row r="28" spans="1:19" x14ac:dyDescent="0.25">
      <c r="A28" s="8" t="s">
        <v>262</v>
      </c>
      <c r="B28" s="9">
        <v>108</v>
      </c>
      <c r="C28" s="26"/>
      <c r="D28" s="203"/>
      <c r="E28" s="203"/>
      <c r="F28" s="26"/>
      <c r="G28" s="10"/>
      <c r="H28" s="98" t="s">
        <v>262</v>
      </c>
      <c r="I28" s="11">
        <f>B28</f>
        <v>108</v>
      </c>
      <c r="K28" s="204"/>
      <c r="L28" s="204"/>
      <c r="N28" s="12"/>
    </row>
    <row r="29" spans="1:19" x14ac:dyDescent="0.25">
      <c r="A29" s="8"/>
      <c r="B29" s="203">
        <f>B10</f>
        <v>11.65</v>
      </c>
      <c r="C29" s="26"/>
      <c r="D29" s="203"/>
      <c r="E29" s="203"/>
      <c r="F29" s="26"/>
      <c r="G29" s="10"/>
      <c r="H29" s="98"/>
      <c r="I29" s="204">
        <f>B10</f>
        <v>11.65</v>
      </c>
      <c r="K29" s="204"/>
      <c r="L29" s="204"/>
      <c r="N29" s="12"/>
    </row>
    <row r="30" spans="1:19" x14ac:dyDescent="0.25">
      <c r="A30" s="8" t="s">
        <v>222</v>
      </c>
      <c r="B30" s="9">
        <v>1742.62</v>
      </c>
      <c r="C30" s="26"/>
      <c r="D30" s="203"/>
      <c r="E30" s="203"/>
      <c r="F30" s="26"/>
      <c r="G30" s="10"/>
      <c r="H30" s="98" t="s">
        <v>222</v>
      </c>
      <c r="I30" s="11">
        <f>B30</f>
        <v>1742.62</v>
      </c>
      <c r="K30" s="204"/>
      <c r="L30" s="204"/>
      <c r="N30" s="12"/>
    </row>
    <row r="31" spans="1:19" x14ac:dyDescent="0.25">
      <c r="A31" s="13" t="s">
        <v>267</v>
      </c>
      <c r="B31" s="14">
        <f>B30*G27</f>
        <v>110.49023333333345</v>
      </c>
      <c r="C31" s="26"/>
      <c r="D31" s="203"/>
      <c r="E31" s="203"/>
      <c r="F31" s="26"/>
      <c r="G31" s="10"/>
      <c r="H31" s="15" t="s">
        <v>267</v>
      </c>
      <c r="I31" s="16">
        <f>I30*N27</f>
        <v>20.08462500000002</v>
      </c>
      <c r="J31" s="26"/>
      <c r="K31" s="204"/>
      <c r="L31" s="204"/>
      <c r="N31" s="12"/>
    </row>
    <row r="32" spans="1:19" x14ac:dyDescent="0.25">
      <c r="A32" s="21"/>
      <c r="B32" s="22"/>
      <c r="C32" s="22"/>
      <c r="D32" s="22"/>
      <c r="E32" s="22"/>
      <c r="F32" s="23"/>
      <c r="G32" s="24"/>
      <c r="H32" s="21"/>
      <c r="I32" s="22"/>
      <c r="J32" s="22"/>
      <c r="K32" s="22"/>
      <c r="L32" s="22"/>
      <c r="M32" s="23"/>
      <c r="N32" s="24"/>
    </row>
    <row r="33" spans="1:13" ht="15.75" customHeight="1" x14ac:dyDescent="0.25">
      <c r="A33" s="308" t="s">
        <v>276</v>
      </c>
      <c r="B33" s="309"/>
      <c r="C33" s="309"/>
      <c r="D33" s="309"/>
      <c r="E33" s="309"/>
      <c r="F33" s="309"/>
      <c r="G33" s="310"/>
      <c r="H33" s="306" t="s">
        <v>271</v>
      </c>
      <c r="I33" s="307"/>
      <c r="J33" s="307"/>
      <c r="K33" s="307"/>
      <c r="L33" s="307"/>
      <c r="M33" s="307"/>
    </row>
    <row r="34" spans="1:13" x14ac:dyDescent="0.25">
      <c r="A34" s="98"/>
      <c r="G34" s="7" t="s">
        <v>256</v>
      </c>
      <c r="M34" s="26"/>
    </row>
    <row r="35" spans="1:13" ht="15" customHeight="1" x14ac:dyDescent="0.25">
      <c r="A35" s="98"/>
      <c r="B35" s="268">
        <f>0.0601/0.6</f>
        <v>0.10016666666666667</v>
      </c>
      <c r="G35" s="7"/>
      <c r="H35" s="313" t="s">
        <v>277</v>
      </c>
      <c r="I35" s="313"/>
      <c r="J35" s="313"/>
      <c r="K35" s="313"/>
      <c r="L35" s="54">
        <f>B31+B40+I31</f>
        <v>160.37945000000016</v>
      </c>
    </row>
    <row r="36" spans="1:13" ht="15" customHeight="1" x14ac:dyDescent="0.25">
      <c r="A36" s="98"/>
      <c r="B36" s="204">
        <v>1.6</v>
      </c>
      <c r="C36" s="96">
        <f>B37*B38/B39</f>
        <v>0.72201627434552573</v>
      </c>
      <c r="D36" s="204">
        <f>C36*B36</f>
        <v>1.1552260389528413</v>
      </c>
      <c r="E36" s="204">
        <f>D36-1</f>
        <v>0.15522603895284126</v>
      </c>
      <c r="F36" s="96">
        <f>E36*1.1</f>
        <v>0.17074864284812541</v>
      </c>
      <c r="G36" s="270">
        <f>F36*B35</f>
        <v>1.7103322391953894E-2</v>
      </c>
    </row>
    <row r="37" spans="1:13" x14ac:dyDescent="0.25">
      <c r="A37" s="98" t="s">
        <v>262</v>
      </c>
      <c r="B37" s="11">
        <f>B28</f>
        <v>108</v>
      </c>
      <c r="G37" s="12"/>
    </row>
    <row r="38" spans="1:13" x14ac:dyDescent="0.25">
      <c r="A38" s="98"/>
      <c r="B38" s="204">
        <f>B10</f>
        <v>11.65</v>
      </c>
      <c r="G38" s="12"/>
      <c r="J38" s="186"/>
      <c r="K38" s="187" t="s">
        <v>18</v>
      </c>
    </row>
    <row r="39" spans="1:13" x14ac:dyDescent="0.25">
      <c r="A39" s="98" t="s">
        <v>222</v>
      </c>
      <c r="B39" s="11">
        <f>B30</f>
        <v>1742.62</v>
      </c>
      <c r="G39" s="12"/>
    </row>
    <row r="40" spans="1:13" x14ac:dyDescent="0.25">
      <c r="A40" s="28" t="s">
        <v>267</v>
      </c>
      <c r="B40" s="29">
        <f>B39*G36</f>
        <v>29.804591666666692</v>
      </c>
      <c r="G40" s="12"/>
    </row>
    <row r="41" spans="1:13" x14ac:dyDescent="0.25">
      <c r="A41" s="21"/>
      <c r="B41" s="22"/>
      <c r="C41" s="22"/>
      <c r="D41" s="22"/>
      <c r="E41" s="22"/>
      <c r="F41" s="23"/>
      <c r="G41" s="24"/>
    </row>
  </sheetData>
  <mergeCells count="16">
    <mergeCell ref="C2:E2"/>
    <mergeCell ref="A14:G14"/>
    <mergeCell ref="H5:N5"/>
    <mergeCell ref="A2:B2"/>
    <mergeCell ref="C1:E1"/>
    <mergeCell ref="A1:B1"/>
    <mergeCell ref="H33:M33"/>
    <mergeCell ref="A33:G33"/>
    <mergeCell ref="A4:N4"/>
    <mergeCell ref="H14:M14"/>
    <mergeCell ref="H35:K35"/>
    <mergeCell ref="A24:G24"/>
    <mergeCell ref="H16:K16"/>
    <mergeCell ref="A23:N23"/>
    <mergeCell ref="H24:N24"/>
    <mergeCell ref="A5:G5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"/>
  <sheetViews>
    <sheetView workbookViewId="0">
      <selection activeCell="B32" sqref="B32"/>
    </sheetView>
  </sheetViews>
  <sheetFormatPr baseColWidth="10" defaultRowHeight="15" x14ac:dyDescent="0.25"/>
  <cols>
    <col min="1" max="1" width="41.140625" style="256" bestFit="1" customWidth="1"/>
    <col min="2" max="2" width="30.85546875" style="256" customWidth="1"/>
    <col min="3" max="3" width="14.85546875" style="5" customWidth="1"/>
    <col min="4" max="4" width="42" style="256" bestFit="1" customWidth="1"/>
  </cols>
  <sheetData>
    <row r="1" spans="1:5" ht="15.75" customHeight="1" x14ac:dyDescent="0.25">
      <c r="A1" s="264" t="s">
        <v>247</v>
      </c>
      <c r="B1" s="264" t="s">
        <v>248</v>
      </c>
      <c r="C1" s="205" t="s">
        <v>249</v>
      </c>
      <c r="D1" s="97"/>
      <c r="E1" s="95"/>
    </row>
    <row r="2" spans="1:5" ht="12.75" customHeight="1" x14ac:dyDescent="0.25">
      <c r="A2" s="149" t="s">
        <v>278</v>
      </c>
      <c r="B2" s="149" t="s">
        <v>251</v>
      </c>
      <c r="C2" s="206"/>
      <c r="D2" s="97"/>
      <c r="E2" s="95"/>
    </row>
    <row r="3" spans="1:5" ht="12.75" customHeight="1" x14ac:dyDescent="0.25">
      <c r="A3" s="149" t="s">
        <v>279</v>
      </c>
      <c r="B3" s="149" t="s">
        <v>251</v>
      </c>
      <c r="C3" s="206"/>
      <c r="D3" s="97"/>
      <c r="E3" s="95"/>
    </row>
    <row r="4" spans="1:5" ht="12.75" customHeight="1" x14ac:dyDescent="0.25">
      <c r="A4" s="149" t="s">
        <v>280</v>
      </c>
      <c r="B4" s="149" t="s">
        <v>251</v>
      </c>
      <c r="C4" s="206"/>
      <c r="D4" s="97"/>
      <c r="E4" s="95"/>
    </row>
    <row r="5" spans="1:5" ht="12.75" customHeight="1" x14ac:dyDescent="0.25">
      <c r="A5" s="150" t="s">
        <v>281</v>
      </c>
      <c r="B5" s="149" t="s">
        <v>251</v>
      </c>
      <c r="C5" s="206"/>
      <c r="D5" s="98"/>
      <c r="E5" s="96"/>
    </row>
    <row r="8" spans="1:5" x14ac:dyDescent="0.25">
      <c r="A8" s="328" t="s">
        <v>282</v>
      </c>
      <c r="B8" s="275"/>
      <c r="D8" s="327" t="s">
        <v>283</v>
      </c>
      <c r="E8" s="275"/>
    </row>
    <row r="9" spans="1:5" x14ac:dyDescent="0.25">
      <c r="A9" s="49" t="s">
        <v>284</v>
      </c>
      <c r="B9" s="86" t="s">
        <v>8</v>
      </c>
      <c r="D9" s="53" t="s">
        <v>285</v>
      </c>
      <c r="E9" s="87" t="s">
        <v>8</v>
      </c>
    </row>
    <row r="10" spans="1:5" x14ac:dyDescent="0.25">
      <c r="A10" s="49" t="str">
        <f>'Tempo-Banco'!F70</f>
        <v>JAL/RUB - BRUT A PAYER</v>
      </c>
      <c r="B10" s="100">
        <f>'Tempo-Banco'!C89</f>
        <v>95739.93</v>
      </c>
      <c r="D10" s="53" t="s">
        <v>286</v>
      </c>
      <c r="E10" s="101">
        <f>'Tempo-Banco'!C52+'Tempo-Banco'!C53</f>
        <v>95739.93</v>
      </c>
    </row>
    <row r="11" spans="1:5" ht="15" customHeight="1" x14ac:dyDescent="0.25">
      <c r="A11" s="49" t="s">
        <v>287</v>
      </c>
      <c r="B11" s="86">
        <v>5676.53</v>
      </c>
      <c r="D11" s="226"/>
      <c r="E11" s="226"/>
    </row>
    <row r="12" spans="1:5" ht="15" customHeight="1" x14ac:dyDescent="0.25">
      <c r="A12" s="49" t="str">
        <f>'Tempo-Banco'!F50</f>
        <v>JAL/RUB - Heures payées (addition des hrs)</v>
      </c>
      <c r="B12" s="101">
        <f>'Tempo-Banco'!G50</f>
        <v>5775.63</v>
      </c>
      <c r="C12" s="214">
        <f>B12-B11</f>
        <v>99.100000000000364</v>
      </c>
      <c r="D12" s="329" t="s">
        <v>288</v>
      </c>
      <c r="E12" s="275"/>
    </row>
    <row r="13" spans="1:5" ht="27.75" customHeight="1" x14ac:dyDescent="0.25">
      <c r="A13" s="49" t="s">
        <v>289</v>
      </c>
      <c r="B13" s="86" t="s">
        <v>8</v>
      </c>
      <c r="C13" s="96" t="s">
        <v>290</v>
      </c>
      <c r="D13" s="47" t="s">
        <v>291</v>
      </c>
      <c r="E13" s="85" t="s">
        <v>8</v>
      </c>
    </row>
    <row r="14" spans="1:5" x14ac:dyDescent="0.25">
      <c r="A14" s="49" t="s">
        <v>292</v>
      </c>
      <c r="B14" s="101">
        <f>'Tempo-Banco'!C39-B16</f>
        <v>95739.93</v>
      </c>
      <c r="D14" s="47" t="s">
        <v>293</v>
      </c>
      <c r="E14" s="101">
        <f>'Tempo-Banco'!C41</f>
        <v>0</v>
      </c>
    </row>
    <row r="15" spans="1:5" x14ac:dyDescent="0.25">
      <c r="A15" s="48" t="s">
        <v>294</v>
      </c>
      <c r="B15" s="86" t="s">
        <v>8</v>
      </c>
    </row>
    <row r="16" spans="1:5" x14ac:dyDescent="0.25">
      <c r="A16" s="48" t="s">
        <v>295</v>
      </c>
      <c r="B16" s="101">
        <f>'Tempo-Banco'!C40</f>
        <v>0</v>
      </c>
      <c r="C16" s="5" t="s">
        <v>18</v>
      </c>
    </row>
  </sheetData>
  <mergeCells count="3">
    <mergeCell ref="D8:E8"/>
    <mergeCell ref="A8:B8"/>
    <mergeCell ref="D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2"/>
  <sheetViews>
    <sheetView workbookViewId="0">
      <selection activeCell="B22" sqref="B22"/>
    </sheetView>
  </sheetViews>
  <sheetFormatPr baseColWidth="10" defaultRowHeight="15" x14ac:dyDescent="0.25"/>
  <cols>
    <col min="1" max="1" width="38.140625" style="256" customWidth="1"/>
    <col min="2" max="2" width="27.85546875" style="256" customWidth="1"/>
    <col min="3" max="5" width="21.140625" style="256" customWidth="1"/>
    <col min="8" max="8" width="12.85546875" style="256" bestFit="1" customWidth="1"/>
  </cols>
  <sheetData>
    <row r="1" spans="1:14" ht="15.75" customHeight="1" x14ac:dyDescent="0.25">
      <c r="A1" s="264" t="s">
        <v>247</v>
      </c>
      <c r="B1" s="264" t="s">
        <v>248</v>
      </c>
      <c r="C1" s="264" t="s">
        <v>249</v>
      </c>
    </row>
    <row r="2" spans="1:14" x14ac:dyDescent="0.25">
      <c r="A2" s="151" t="s">
        <v>296</v>
      </c>
      <c r="B2" s="152" t="s">
        <v>297</v>
      </c>
      <c r="C2" s="169"/>
    </row>
    <row r="4" spans="1:14" x14ac:dyDescent="0.25">
      <c r="A4" s="327" t="s">
        <v>298</v>
      </c>
      <c r="B4" s="275"/>
    </row>
    <row r="5" spans="1:14" x14ac:dyDescent="0.25">
      <c r="A5" s="53" t="s">
        <v>299</v>
      </c>
      <c r="B5" s="93">
        <v>1625.84</v>
      </c>
    </row>
    <row r="6" spans="1:14" x14ac:dyDescent="0.25">
      <c r="A6" s="53" t="s">
        <v>300</v>
      </c>
      <c r="B6" s="135">
        <f>'Tempo-Banco'!C43</f>
        <v>1625.82</v>
      </c>
    </row>
    <row r="7" spans="1:14" x14ac:dyDescent="0.25">
      <c r="A7" s="53" t="s">
        <v>301</v>
      </c>
      <c r="B7" s="93">
        <v>1625.82</v>
      </c>
    </row>
    <row r="14" spans="1:14" x14ac:dyDescent="0.25">
      <c r="A14" s="216"/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</row>
    <row r="15" spans="1:14" x14ac:dyDescent="0.25">
      <c r="A15" s="215"/>
      <c r="B15" s="216"/>
      <c r="C15" s="215"/>
      <c r="D15" s="217"/>
      <c r="E15" s="250"/>
      <c r="F15" s="217"/>
      <c r="G15" s="215"/>
      <c r="H15" s="217"/>
      <c r="I15" s="250"/>
      <c r="J15" s="217"/>
      <c r="K15" s="250"/>
      <c r="L15" s="217"/>
      <c r="M15" s="217"/>
      <c r="N15" s="217"/>
    </row>
    <row r="16" spans="1:14" x14ac:dyDescent="0.25">
      <c r="A16" s="215"/>
      <c r="B16" s="216"/>
      <c r="C16" s="215"/>
      <c r="D16" s="217"/>
      <c r="E16" s="250"/>
      <c r="F16" s="217"/>
      <c r="G16" s="215"/>
      <c r="H16" s="217"/>
      <c r="I16" s="218"/>
      <c r="J16" s="217"/>
      <c r="K16" s="250"/>
      <c r="L16" s="217"/>
      <c r="M16" s="217"/>
      <c r="N16" s="217"/>
    </row>
    <row r="17" spans="1:14" x14ac:dyDescent="0.25">
      <c r="A17" s="215"/>
      <c r="B17" s="216"/>
      <c r="C17" s="215"/>
      <c r="D17" s="217"/>
      <c r="E17" s="250"/>
      <c r="F17" s="217"/>
      <c r="G17" s="215"/>
      <c r="H17" s="217"/>
      <c r="I17" s="218"/>
      <c r="J17" s="217"/>
      <c r="K17" s="250"/>
      <c r="L17" s="217"/>
      <c r="M17" s="217"/>
      <c r="N17" s="217"/>
    </row>
    <row r="18" spans="1:14" x14ac:dyDescent="0.25">
      <c r="A18" s="215"/>
      <c r="B18" s="216"/>
      <c r="C18" s="215"/>
      <c r="D18" s="217"/>
      <c r="E18" s="250"/>
      <c r="F18" s="217"/>
      <c r="G18" s="215"/>
      <c r="H18" s="217"/>
      <c r="I18" s="218"/>
      <c r="J18" s="217"/>
      <c r="K18" s="250"/>
      <c r="L18" s="217"/>
      <c r="M18" s="217"/>
      <c r="N18" s="217"/>
    </row>
    <row r="19" spans="1:14" x14ac:dyDescent="0.25">
      <c r="A19" s="215"/>
      <c r="B19" s="216"/>
      <c r="C19" s="215"/>
      <c r="D19" s="217"/>
      <c r="E19" s="250"/>
      <c r="F19" s="217"/>
      <c r="G19" s="215"/>
      <c r="H19" s="217"/>
      <c r="I19" s="250"/>
      <c r="J19" s="217"/>
      <c r="K19" s="250"/>
      <c r="L19" s="217"/>
      <c r="M19" s="217"/>
      <c r="N19" s="217"/>
    </row>
    <row r="20" spans="1:14" x14ac:dyDescent="0.25">
      <c r="A20" s="215"/>
      <c r="B20" s="216"/>
      <c r="C20" s="215"/>
      <c r="D20" s="217"/>
      <c r="E20" s="250"/>
      <c r="F20" s="217"/>
      <c r="G20" s="215"/>
      <c r="H20" s="217"/>
      <c r="I20" s="218"/>
      <c r="J20" s="217"/>
      <c r="K20" s="250"/>
      <c r="L20" s="217"/>
      <c r="M20" s="217"/>
      <c r="N20" s="217"/>
    </row>
    <row r="21" spans="1:14" x14ac:dyDescent="0.25">
      <c r="A21" s="215"/>
      <c r="B21" s="216"/>
      <c r="C21" s="215"/>
      <c r="D21" s="217"/>
      <c r="E21" s="250"/>
      <c r="F21" s="217"/>
      <c r="G21" s="215"/>
      <c r="H21" s="217"/>
      <c r="I21" s="218"/>
      <c r="J21" s="217"/>
      <c r="K21" s="250"/>
      <c r="L21" s="217"/>
      <c r="M21" s="217"/>
      <c r="N21" s="217"/>
    </row>
    <row r="22" spans="1:14" x14ac:dyDescent="0.25">
      <c r="A22" s="215"/>
      <c r="B22" s="216"/>
      <c r="C22" s="215"/>
      <c r="D22" s="217"/>
      <c r="E22" s="250"/>
      <c r="F22" s="217"/>
      <c r="G22" s="215"/>
      <c r="H22" s="217"/>
      <c r="I22" s="218"/>
      <c r="J22" s="217"/>
      <c r="K22" s="218"/>
      <c r="L22" s="217"/>
      <c r="M22" s="217"/>
      <c r="N22" s="217"/>
    </row>
    <row r="23" spans="1:14" x14ac:dyDescent="0.25">
      <c r="A23" s="215"/>
      <c r="B23" s="216"/>
      <c r="C23" s="215"/>
      <c r="D23" s="217"/>
      <c r="E23" s="250"/>
      <c r="F23" s="217"/>
      <c r="G23" s="215"/>
      <c r="H23" s="217"/>
      <c r="I23" s="218"/>
      <c r="J23" s="217"/>
      <c r="K23" s="250"/>
      <c r="L23" s="217"/>
      <c r="M23" s="217"/>
      <c r="N23" s="217"/>
    </row>
    <row r="24" spans="1:14" x14ac:dyDescent="0.25">
      <c r="A24" s="215"/>
      <c r="B24" s="216"/>
      <c r="C24" s="215"/>
      <c r="D24" s="217"/>
      <c r="E24" s="250"/>
      <c r="F24" s="217"/>
      <c r="G24" s="215"/>
      <c r="H24" s="217"/>
      <c r="I24" s="250"/>
      <c r="J24" s="217"/>
      <c r="K24" s="218"/>
      <c r="L24" s="217"/>
      <c r="M24" s="217"/>
      <c r="N24" s="217"/>
    </row>
    <row r="25" spans="1:14" x14ac:dyDescent="0.25">
      <c r="A25" s="215"/>
      <c r="B25" s="216"/>
      <c r="C25" s="215"/>
      <c r="D25" s="217"/>
      <c r="E25" s="250"/>
      <c r="F25" s="217"/>
      <c r="G25" s="215"/>
      <c r="H25" s="217"/>
      <c r="I25" s="218"/>
      <c r="J25" s="217"/>
      <c r="K25" s="250"/>
      <c r="L25" s="217"/>
      <c r="M25" s="217"/>
      <c r="N25" s="217"/>
    </row>
    <row r="26" spans="1:14" x14ac:dyDescent="0.25">
      <c r="A26" s="215"/>
      <c r="B26" s="216"/>
      <c r="C26" s="215"/>
      <c r="D26" s="217"/>
      <c r="E26" s="250"/>
      <c r="F26" s="217"/>
      <c r="G26" s="215"/>
      <c r="H26" s="217"/>
      <c r="I26" s="218"/>
      <c r="J26" s="217"/>
      <c r="K26" s="250"/>
      <c r="L26" s="217"/>
      <c r="M26" s="217"/>
      <c r="N26" s="217"/>
    </row>
    <row r="27" spans="1:14" x14ac:dyDescent="0.25">
      <c r="A27" s="215"/>
      <c r="B27" s="216"/>
      <c r="C27" s="215"/>
      <c r="D27" s="217"/>
      <c r="E27" s="250"/>
      <c r="F27" s="217"/>
      <c r="G27" s="215"/>
      <c r="H27" s="217"/>
      <c r="I27" s="218"/>
      <c r="J27" s="217"/>
      <c r="K27" s="250"/>
      <c r="L27" s="217"/>
      <c r="M27" s="217"/>
      <c r="N27" s="217"/>
    </row>
    <row r="28" spans="1:14" x14ac:dyDescent="0.25">
      <c r="A28" s="215"/>
      <c r="B28" s="216"/>
      <c r="C28" s="215"/>
      <c r="D28" s="217"/>
      <c r="E28" s="250"/>
      <c r="F28" s="217"/>
      <c r="G28" s="215"/>
      <c r="H28" s="217"/>
      <c r="I28" s="218"/>
      <c r="J28" s="217"/>
      <c r="K28" s="250"/>
      <c r="L28" s="217"/>
      <c r="M28" s="217"/>
      <c r="N28" s="217"/>
    </row>
    <row r="29" spans="1:14" x14ac:dyDescent="0.25">
      <c r="A29" s="215"/>
      <c r="B29" s="216"/>
      <c r="C29" s="215"/>
      <c r="D29" s="217"/>
      <c r="E29" s="250"/>
      <c r="F29" s="217"/>
      <c r="G29" s="215"/>
      <c r="H29" s="217"/>
      <c r="I29" s="218"/>
      <c r="J29" s="217"/>
      <c r="K29" s="250"/>
      <c r="L29" s="217"/>
      <c r="M29" s="217"/>
      <c r="N29" s="217"/>
    </row>
    <row r="30" spans="1:14" x14ac:dyDescent="0.25">
      <c r="A30" s="215"/>
      <c r="B30" s="216"/>
      <c r="C30" s="215"/>
      <c r="D30" s="217"/>
      <c r="E30" s="250"/>
      <c r="F30" s="231"/>
      <c r="G30" s="215"/>
      <c r="H30" s="217"/>
      <c r="I30" s="218"/>
      <c r="J30" s="217"/>
      <c r="K30" s="250"/>
      <c r="L30" s="217"/>
      <c r="M30" s="217"/>
      <c r="N30" s="217"/>
    </row>
    <row r="31" spans="1:14" x14ac:dyDescent="0.25">
      <c r="A31" s="215"/>
      <c r="B31" s="216"/>
      <c r="C31" s="215"/>
      <c r="D31" s="217"/>
      <c r="E31" s="250"/>
      <c r="F31" s="231"/>
      <c r="G31" s="215"/>
      <c r="H31" s="217"/>
      <c r="I31" s="250"/>
      <c r="J31" s="217"/>
      <c r="K31" s="218"/>
      <c r="L31" s="217"/>
      <c r="M31" s="217"/>
      <c r="N31" s="217"/>
    </row>
    <row r="32" spans="1:14" x14ac:dyDescent="0.25">
      <c r="A32" s="215"/>
      <c r="B32" s="216"/>
      <c r="C32" s="215"/>
      <c r="D32" s="217"/>
      <c r="E32" s="250"/>
      <c r="F32" s="231"/>
      <c r="G32" s="215"/>
      <c r="H32" s="217"/>
      <c r="I32" s="250"/>
      <c r="J32" s="217"/>
      <c r="K32" s="218"/>
      <c r="L32" s="217"/>
      <c r="M32" s="217"/>
      <c r="N32" s="217"/>
    </row>
    <row r="33" spans="1:14" x14ac:dyDescent="0.25">
      <c r="A33" s="215"/>
      <c r="B33" s="216"/>
      <c r="C33" s="215"/>
      <c r="D33" s="217"/>
      <c r="E33" s="250"/>
      <c r="F33" s="231"/>
      <c r="G33" s="215"/>
      <c r="H33" s="217"/>
      <c r="I33" s="250"/>
      <c r="J33" s="217"/>
      <c r="K33" s="218"/>
      <c r="L33" s="217"/>
      <c r="M33" s="217"/>
      <c r="N33" s="217"/>
    </row>
    <row r="34" spans="1:14" x14ac:dyDescent="0.25">
      <c r="A34" s="215"/>
      <c r="B34" s="216"/>
      <c r="C34" s="215"/>
      <c r="D34" s="217"/>
      <c r="E34" s="250"/>
      <c r="F34" s="231"/>
      <c r="G34" s="215"/>
      <c r="H34" s="217"/>
      <c r="I34" s="218"/>
      <c r="J34" s="217"/>
      <c r="K34" s="218"/>
      <c r="L34" s="217"/>
      <c r="M34" s="217"/>
      <c r="N34" s="217"/>
    </row>
    <row r="35" spans="1:14" x14ac:dyDescent="0.25">
      <c r="A35" s="215"/>
      <c r="B35" s="216"/>
      <c r="C35" s="215"/>
      <c r="D35" s="217"/>
      <c r="E35" s="250"/>
      <c r="F35" s="231"/>
      <c r="G35" s="215"/>
      <c r="H35" s="217"/>
      <c r="I35" s="218"/>
      <c r="J35" s="217"/>
      <c r="K35" s="218"/>
      <c r="L35" s="217"/>
      <c r="M35" s="217"/>
      <c r="N35" s="217"/>
    </row>
    <row r="36" spans="1:14" x14ac:dyDescent="0.25">
      <c r="A36" s="215"/>
      <c r="B36" s="216"/>
      <c r="C36" s="215"/>
      <c r="D36" s="217"/>
      <c r="E36" s="250"/>
      <c r="F36" s="231"/>
      <c r="G36" s="215"/>
      <c r="H36" s="217"/>
      <c r="I36" s="218"/>
      <c r="J36" s="217"/>
      <c r="K36" s="218"/>
      <c r="L36" s="217"/>
      <c r="M36" s="217"/>
      <c r="N36" s="217"/>
    </row>
    <row r="37" spans="1:14" x14ac:dyDescent="0.25">
      <c r="A37" s="215"/>
      <c r="B37" s="216"/>
      <c r="C37" s="215"/>
      <c r="D37" s="217"/>
      <c r="E37" s="250"/>
      <c r="F37" s="231"/>
      <c r="G37" s="215"/>
      <c r="H37" s="217"/>
      <c r="I37" s="218"/>
      <c r="J37" s="217"/>
      <c r="K37" s="218"/>
      <c r="L37" s="217"/>
      <c r="M37" s="217"/>
      <c r="N37" s="217"/>
    </row>
    <row r="38" spans="1:14" x14ac:dyDescent="0.25">
      <c r="A38" s="215"/>
      <c r="B38" s="216"/>
      <c r="C38" s="215"/>
      <c r="D38" s="217"/>
      <c r="E38" s="250"/>
      <c r="F38" s="231"/>
      <c r="G38" s="215"/>
      <c r="H38" s="217"/>
      <c r="I38" s="218"/>
      <c r="J38" s="217"/>
      <c r="K38" s="218"/>
      <c r="L38" s="217"/>
      <c r="M38" s="217"/>
      <c r="N38" s="217"/>
    </row>
    <row r="39" spans="1:14" x14ac:dyDescent="0.25">
      <c r="A39" s="215"/>
      <c r="B39" s="216"/>
      <c r="C39" s="215"/>
      <c r="D39" s="217"/>
      <c r="E39" s="250"/>
      <c r="F39" s="231"/>
      <c r="G39" s="215"/>
      <c r="H39" s="217"/>
      <c r="I39" s="218"/>
      <c r="J39" s="217"/>
      <c r="K39" s="218"/>
      <c r="L39" s="217"/>
      <c r="M39" s="217"/>
      <c r="N39" s="217"/>
    </row>
    <row r="40" spans="1:14" x14ac:dyDescent="0.25">
      <c r="A40" s="215"/>
      <c r="B40" s="216"/>
      <c r="C40" s="215"/>
      <c r="D40" s="217"/>
      <c r="E40" s="250"/>
      <c r="F40" s="217"/>
      <c r="G40" s="215"/>
      <c r="H40" s="217"/>
      <c r="I40" s="218"/>
      <c r="J40" s="217"/>
      <c r="K40" s="218"/>
      <c r="L40" s="217"/>
      <c r="M40" s="217"/>
      <c r="N40" s="217"/>
    </row>
    <row r="41" spans="1:14" x14ac:dyDescent="0.25">
      <c r="A41" s="215"/>
      <c r="B41" s="216"/>
      <c r="C41" s="215"/>
      <c r="D41" s="217"/>
      <c r="E41" s="250"/>
      <c r="F41" s="217"/>
      <c r="G41" s="215"/>
      <c r="H41" s="217"/>
      <c r="I41" s="218"/>
      <c r="J41" s="217"/>
      <c r="K41" s="218"/>
      <c r="L41" s="217"/>
      <c r="M41" s="217"/>
      <c r="N41" s="217"/>
    </row>
    <row r="42" spans="1:14" x14ac:dyDescent="0.25">
      <c r="A42" s="215"/>
      <c r="B42" s="216"/>
      <c r="C42" s="215"/>
      <c r="D42" s="217"/>
      <c r="E42" s="218"/>
      <c r="F42" s="217"/>
      <c r="G42" s="215"/>
      <c r="H42" s="217"/>
      <c r="I42" s="218"/>
      <c r="J42" s="217"/>
      <c r="K42" s="218"/>
      <c r="L42" s="217"/>
      <c r="M42" s="217"/>
      <c r="N42" s="217"/>
    </row>
  </sheetData>
  <mergeCells count="1">
    <mergeCell ref="A4:B4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58"/>
  <sheetViews>
    <sheetView zoomScaleNormal="100" workbookViewId="0">
      <selection activeCell="G34" sqref="G34"/>
    </sheetView>
  </sheetViews>
  <sheetFormatPr baseColWidth="10" defaultRowHeight="15" x14ac:dyDescent="0.25"/>
  <cols>
    <col min="1" max="1" width="12.42578125" style="256" bestFit="1" customWidth="1"/>
    <col min="2" max="2" width="16.42578125" style="256" customWidth="1"/>
    <col min="3" max="3" width="5" style="256" customWidth="1"/>
    <col min="4" max="4" width="10.140625" style="5" bestFit="1" customWidth="1"/>
    <col min="5" max="5" width="11.85546875" style="256" customWidth="1"/>
    <col min="6" max="6" width="5.140625" style="256" customWidth="1"/>
    <col min="7" max="7" width="51.85546875" style="256" bestFit="1" customWidth="1"/>
    <col min="9" max="9" width="5.140625" style="256" customWidth="1"/>
    <col min="10" max="10" width="30.140625" style="256" bestFit="1" customWidth="1"/>
  </cols>
  <sheetData>
    <row r="1" spans="1:14" ht="15.75" customHeight="1" x14ac:dyDescent="0.25">
      <c r="A1" s="264" t="s">
        <v>247</v>
      </c>
      <c r="B1" s="333" t="s">
        <v>248</v>
      </c>
      <c r="C1" s="289"/>
      <c r="D1" s="289"/>
      <c r="E1" s="289"/>
      <c r="F1" s="289"/>
      <c r="G1" s="289"/>
      <c r="H1" s="264" t="s">
        <v>249</v>
      </c>
    </row>
    <row r="2" spans="1:14" x14ac:dyDescent="0.25">
      <c r="A2" s="152" t="s">
        <v>302</v>
      </c>
      <c r="B2" s="331" t="s">
        <v>303</v>
      </c>
      <c r="C2" s="277"/>
      <c r="D2" s="277"/>
      <c r="E2" s="277"/>
      <c r="F2" s="277"/>
      <c r="G2" s="275"/>
      <c r="H2" s="152"/>
      <c r="I2" s="166" t="s">
        <v>304</v>
      </c>
    </row>
    <row r="4" spans="1:14" x14ac:dyDescent="0.25">
      <c r="A4" s="330" t="s">
        <v>305</v>
      </c>
      <c r="B4" s="275"/>
      <c r="D4" s="330" t="s">
        <v>306</v>
      </c>
      <c r="E4" s="275"/>
      <c r="G4" s="332" t="s">
        <v>307</v>
      </c>
      <c r="H4" s="275"/>
      <c r="J4" s="59" t="s">
        <v>308</v>
      </c>
      <c r="K4" s="101">
        <f>'Tempo-Banco'!C98</f>
        <v>244.71</v>
      </c>
    </row>
    <row r="5" spans="1:14" x14ac:dyDescent="0.25">
      <c r="A5" s="55" t="s">
        <v>309</v>
      </c>
      <c r="B5" s="56" t="s">
        <v>408</v>
      </c>
      <c r="D5" s="32" t="s">
        <v>310</v>
      </c>
      <c r="E5" s="87">
        <v>2041</v>
      </c>
      <c r="G5" s="334" t="s">
        <v>311</v>
      </c>
      <c r="H5" s="275"/>
      <c r="J5" s="59" t="s">
        <v>312</v>
      </c>
      <c r="K5" s="138">
        <v>244.71</v>
      </c>
    </row>
    <row r="6" spans="1:14" x14ac:dyDescent="0.25">
      <c r="A6" s="32" t="s">
        <v>310</v>
      </c>
      <c r="B6" s="87">
        <v>2041.24</v>
      </c>
      <c r="D6" s="32" t="s">
        <v>313</v>
      </c>
      <c r="E6" s="136">
        <v>4</v>
      </c>
      <c r="G6" s="44" t="s">
        <v>314</v>
      </c>
      <c r="H6" s="262">
        <v>2504.2800000000002</v>
      </c>
      <c r="K6" s="226"/>
      <c r="L6" s="226"/>
      <c r="M6" s="226"/>
      <c r="N6" s="226"/>
    </row>
    <row r="7" spans="1:14" x14ac:dyDescent="0.25">
      <c r="A7" s="32" t="s">
        <v>313</v>
      </c>
      <c r="B7" s="136">
        <v>4</v>
      </c>
      <c r="D7" s="32" t="s">
        <v>315</v>
      </c>
      <c r="E7" s="137">
        <f>E5*E6/100</f>
        <v>81.64</v>
      </c>
      <c r="G7" s="32" t="s">
        <v>316</v>
      </c>
      <c r="H7" s="262">
        <v>545.38</v>
      </c>
      <c r="K7" s="226"/>
      <c r="L7" s="226"/>
      <c r="M7" s="226"/>
      <c r="N7" s="226"/>
    </row>
    <row r="8" spans="1:14" x14ac:dyDescent="0.25">
      <c r="A8" s="32" t="s">
        <v>315</v>
      </c>
      <c r="B8" s="137">
        <f>B6*B7/100</f>
        <v>81.649600000000007</v>
      </c>
      <c r="G8" s="44" t="s">
        <v>317</v>
      </c>
      <c r="H8" s="262">
        <v>71.959999999999994</v>
      </c>
    </row>
    <row r="9" spans="1:14" ht="16.5" customHeight="1" x14ac:dyDescent="0.25">
      <c r="A9" s="43"/>
      <c r="B9" s="43"/>
      <c r="G9" s="44" t="s">
        <v>318</v>
      </c>
      <c r="H9" s="262">
        <v>10.38</v>
      </c>
    </row>
    <row r="10" spans="1:14" x14ac:dyDescent="0.25">
      <c r="A10" s="164" t="s">
        <v>319</v>
      </c>
      <c r="B10" s="164"/>
      <c r="C10" s="164"/>
      <c r="D10" s="165"/>
      <c r="G10" s="32" t="s">
        <v>320</v>
      </c>
      <c r="H10" s="262">
        <v>0</v>
      </c>
      <c r="I10" s="57"/>
      <c r="J10" s="57"/>
      <c r="K10" s="57"/>
      <c r="L10" s="57"/>
    </row>
    <row r="11" spans="1:14" x14ac:dyDescent="0.25">
      <c r="G11" s="32" t="s">
        <v>321</v>
      </c>
      <c r="H11" s="262">
        <v>0</v>
      </c>
      <c r="K11" s="5"/>
    </row>
    <row r="12" spans="1:14" x14ac:dyDescent="0.25">
      <c r="G12" s="58" t="s">
        <v>322</v>
      </c>
      <c r="H12" s="101">
        <f>H6-H7+H8+H9-H10+H11</f>
        <v>2041.2400000000002</v>
      </c>
    </row>
    <row r="13" spans="1:14" x14ac:dyDescent="0.25">
      <c r="G13" s="45">
        <f>E6</f>
        <v>4</v>
      </c>
      <c r="H13" s="137">
        <f>H12*G13/100</f>
        <v>81.649600000000007</v>
      </c>
      <c r="J13" s="232"/>
    </row>
    <row r="14" spans="1:14" ht="15" customHeight="1" x14ac:dyDescent="0.25"/>
    <row r="15" spans="1:14" ht="15" customHeight="1" x14ac:dyDescent="0.25"/>
    <row r="16" spans="1:14" x14ac:dyDescent="0.25">
      <c r="K16" s="5"/>
    </row>
    <row r="17" spans="2:11" x14ac:dyDescent="0.25">
      <c r="K17" s="5"/>
    </row>
    <row r="18" spans="2:11" x14ac:dyDescent="0.25">
      <c r="B18" s="219"/>
      <c r="C18" s="194"/>
      <c r="K18" s="5"/>
    </row>
    <row r="19" spans="2:11" x14ac:dyDescent="0.25">
      <c r="K19" s="5"/>
    </row>
    <row r="20" spans="2:11" x14ac:dyDescent="0.25">
      <c r="B20" s="219"/>
      <c r="K20" s="5"/>
    </row>
    <row r="21" spans="2:11" x14ac:dyDescent="0.25">
      <c r="K21" s="5"/>
    </row>
    <row r="22" spans="2:11" x14ac:dyDescent="0.25">
      <c r="B22" s="219"/>
      <c r="C22" s="194"/>
    </row>
    <row r="24" spans="2:11" x14ac:dyDescent="0.25">
      <c r="B24" s="219"/>
      <c r="C24" s="194"/>
    </row>
    <row r="26" spans="2:11" x14ac:dyDescent="0.25">
      <c r="B26" s="219"/>
      <c r="C26" s="194"/>
    </row>
    <row r="28" spans="2:11" x14ac:dyDescent="0.25">
      <c r="B28" s="219"/>
    </row>
    <row r="30" spans="2:11" x14ac:dyDescent="0.25">
      <c r="B30" s="219"/>
      <c r="C30" s="194"/>
    </row>
    <row r="32" spans="2:11" x14ac:dyDescent="0.25">
      <c r="B32" s="219"/>
      <c r="C32" s="194"/>
    </row>
    <row r="34" spans="2:3" x14ac:dyDescent="0.25">
      <c r="B34" s="219"/>
      <c r="C34" s="194"/>
    </row>
    <row r="36" spans="2:3" x14ac:dyDescent="0.25">
      <c r="B36" s="219"/>
      <c r="C36" s="194"/>
    </row>
    <row r="38" spans="2:3" x14ac:dyDescent="0.25">
      <c r="B38" s="219"/>
      <c r="C38" s="194"/>
    </row>
    <row r="40" spans="2:3" x14ac:dyDescent="0.25">
      <c r="B40" s="219"/>
      <c r="C40" s="194"/>
    </row>
    <row r="42" spans="2:3" x14ac:dyDescent="0.25">
      <c r="B42" s="219"/>
      <c r="C42" s="194"/>
    </row>
    <row r="44" spans="2:3" x14ac:dyDescent="0.25">
      <c r="B44" s="219"/>
      <c r="C44" s="194"/>
    </row>
    <row r="46" spans="2:3" x14ac:dyDescent="0.25">
      <c r="B46" s="219"/>
      <c r="C46" s="194"/>
    </row>
    <row r="48" spans="2:3" x14ac:dyDescent="0.25">
      <c r="B48" s="219"/>
      <c r="C48" s="194"/>
    </row>
    <row r="50" spans="2:9" x14ac:dyDescent="0.25">
      <c r="B50" s="219"/>
      <c r="C50" s="194"/>
    </row>
    <row r="52" spans="2:9" x14ac:dyDescent="0.25">
      <c r="B52" s="219"/>
      <c r="C52" s="194"/>
    </row>
    <row r="54" spans="2:9" x14ac:dyDescent="0.25">
      <c r="B54" s="219"/>
      <c r="C54" s="194"/>
    </row>
    <row r="56" spans="2:9" x14ac:dyDescent="0.25">
      <c r="B56" s="219"/>
      <c r="C56" s="194"/>
    </row>
    <row r="58" spans="2:9" x14ac:dyDescent="0.25">
      <c r="B58" s="219"/>
      <c r="C58" s="194"/>
    </row>
    <row r="59" spans="2:9" x14ac:dyDescent="0.25">
      <c r="B59" s="221"/>
      <c r="C59" s="221"/>
      <c r="D59" s="222"/>
      <c r="E59" s="221"/>
      <c r="F59" s="221"/>
      <c r="G59" s="223"/>
      <c r="H59" s="221"/>
      <c r="I59" s="221"/>
    </row>
    <row r="60" spans="2:9" x14ac:dyDescent="0.25">
      <c r="B60" s="219"/>
      <c r="C60" s="194"/>
      <c r="G60" s="220"/>
    </row>
    <row r="62" spans="2:9" x14ac:dyDescent="0.25">
      <c r="B62" s="219"/>
      <c r="C62" s="194"/>
    </row>
    <row r="64" spans="2:9" x14ac:dyDescent="0.25">
      <c r="B64" s="219"/>
      <c r="C64" s="194"/>
    </row>
    <row r="66" spans="2:7" x14ac:dyDescent="0.25">
      <c r="B66" s="219"/>
      <c r="C66" s="194"/>
    </row>
    <row r="68" spans="2:7" x14ac:dyDescent="0.25">
      <c r="B68" s="219"/>
      <c r="C68" s="194"/>
    </row>
    <row r="70" spans="2:7" x14ac:dyDescent="0.25">
      <c r="B70" s="219"/>
    </row>
    <row r="71" spans="2:7" x14ac:dyDescent="0.25">
      <c r="G71" s="220"/>
    </row>
    <row r="72" spans="2:7" x14ac:dyDescent="0.25">
      <c r="B72" s="219"/>
      <c r="C72" s="194"/>
      <c r="G72" s="220"/>
    </row>
    <row r="74" spans="2:7" x14ac:dyDescent="0.25">
      <c r="B74" s="219"/>
      <c r="C74" s="194"/>
    </row>
    <row r="76" spans="2:7" x14ac:dyDescent="0.25">
      <c r="B76" s="219"/>
      <c r="C76" s="194"/>
    </row>
    <row r="78" spans="2:7" x14ac:dyDescent="0.25">
      <c r="B78" s="219"/>
      <c r="C78" s="194"/>
    </row>
    <row r="80" spans="2:7" x14ac:dyDescent="0.25">
      <c r="B80" s="219"/>
      <c r="C80" s="194"/>
    </row>
    <row r="82" spans="2:3" x14ac:dyDescent="0.25">
      <c r="B82" s="219"/>
      <c r="C82" s="194"/>
    </row>
    <row r="84" spans="2:3" x14ac:dyDescent="0.25">
      <c r="B84" s="219"/>
      <c r="C84" s="194"/>
    </row>
    <row r="86" spans="2:3" x14ac:dyDescent="0.25">
      <c r="B86" s="219"/>
      <c r="C86" s="194"/>
    </row>
    <row r="88" spans="2:3" x14ac:dyDescent="0.25">
      <c r="B88" s="219"/>
      <c r="C88" s="194"/>
    </row>
    <row r="90" spans="2:3" x14ac:dyDescent="0.25">
      <c r="B90" s="219"/>
      <c r="C90" s="194"/>
    </row>
    <row r="92" spans="2:3" x14ac:dyDescent="0.25">
      <c r="B92" s="219"/>
      <c r="C92" s="194"/>
    </row>
    <row r="94" spans="2:3" x14ac:dyDescent="0.25">
      <c r="B94" s="219"/>
      <c r="C94" s="194"/>
    </row>
    <row r="96" spans="2:3" x14ac:dyDescent="0.25">
      <c r="B96" s="219"/>
      <c r="C96" s="194"/>
    </row>
    <row r="98" spans="2:3" x14ac:dyDescent="0.25">
      <c r="B98" s="219"/>
      <c r="C98" s="194"/>
    </row>
    <row r="100" spans="2:3" x14ac:dyDescent="0.25">
      <c r="B100" s="219"/>
    </row>
    <row r="102" spans="2:3" x14ac:dyDescent="0.25">
      <c r="B102" s="219"/>
      <c r="C102" s="194"/>
    </row>
    <row r="104" spans="2:3" x14ac:dyDescent="0.25">
      <c r="B104" s="219"/>
      <c r="C104" s="194"/>
    </row>
    <row r="106" spans="2:3" x14ac:dyDescent="0.25">
      <c r="B106" s="219"/>
      <c r="C106" s="194"/>
    </row>
    <row r="108" spans="2:3" x14ac:dyDescent="0.25">
      <c r="B108" s="219"/>
      <c r="C108" s="194"/>
    </row>
    <row r="110" spans="2:3" x14ac:dyDescent="0.25">
      <c r="B110" s="219"/>
      <c r="C110" s="194"/>
    </row>
    <row r="112" spans="2:3" x14ac:dyDescent="0.25">
      <c r="B112" s="219"/>
      <c r="C112" s="194"/>
    </row>
    <row r="114" spans="2:7" x14ac:dyDescent="0.25">
      <c r="B114" s="219"/>
      <c r="C114" s="194"/>
    </row>
    <row r="116" spans="2:7" x14ac:dyDescent="0.25">
      <c r="B116" s="219"/>
      <c r="C116" s="194"/>
    </row>
    <row r="118" spans="2:7" x14ac:dyDescent="0.25">
      <c r="B118" s="219"/>
      <c r="C118" s="194"/>
    </row>
    <row r="119" spans="2:7" x14ac:dyDescent="0.25">
      <c r="G119" s="220"/>
    </row>
    <row r="120" spans="2:7" x14ac:dyDescent="0.25">
      <c r="B120" s="219"/>
      <c r="C120" s="194"/>
      <c r="G120" s="220"/>
    </row>
    <row r="122" spans="2:7" x14ac:dyDescent="0.25">
      <c r="B122" s="219"/>
      <c r="C122" s="194"/>
    </row>
    <row r="124" spans="2:7" x14ac:dyDescent="0.25">
      <c r="B124" s="219"/>
      <c r="C124" s="194"/>
    </row>
    <row r="126" spans="2:7" x14ac:dyDescent="0.25">
      <c r="B126" s="219"/>
      <c r="C126" s="194"/>
    </row>
    <row r="128" spans="2:7" x14ac:dyDescent="0.25">
      <c r="B128" s="219"/>
      <c r="C128" s="194"/>
    </row>
    <row r="130" spans="2:3" x14ac:dyDescent="0.25">
      <c r="B130" s="219"/>
    </row>
    <row r="132" spans="2:3" x14ac:dyDescent="0.25">
      <c r="B132" s="219"/>
    </row>
    <row r="134" spans="2:3" x14ac:dyDescent="0.25">
      <c r="B134" s="219"/>
    </row>
    <row r="136" spans="2:3" x14ac:dyDescent="0.25">
      <c r="B136" s="219"/>
      <c r="C136" s="194"/>
    </row>
    <row r="138" spans="2:3" x14ac:dyDescent="0.25">
      <c r="B138" s="219"/>
      <c r="C138" s="194"/>
    </row>
    <row r="140" spans="2:3" x14ac:dyDescent="0.25">
      <c r="B140" s="219"/>
      <c r="C140" s="194"/>
    </row>
    <row r="142" spans="2:3" x14ac:dyDescent="0.25">
      <c r="B142" s="219"/>
    </row>
    <row r="144" spans="2:3" x14ac:dyDescent="0.25">
      <c r="B144" s="219"/>
      <c r="C144" s="194"/>
    </row>
    <row r="146" spans="2:7" x14ac:dyDescent="0.25">
      <c r="B146" s="219"/>
      <c r="C146" s="194"/>
    </row>
    <row r="147" spans="2:7" x14ac:dyDescent="0.25">
      <c r="G147" s="220"/>
    </row>
    <row r="148" spans="2:7" x14ac:dyDescent="0.25">
      <c r="B148" s="219"/>
      <c r="C148" s="194"/>
      <c r="G148" s="220"/>
    </row>
    <row r="150" spans="2:7" x14ac:dyDescent="0.25">
      <c r="B150" s="219"/>
      <c r="C150" s="194"/>
    </row>
    <row r="152" spans="2:7" x14ac:dyDescent="0.25">
      <c r="B152" s="219"/>
      <c r="C152" s="194"/>
    </row>
    <row r="154" spans="2:7" x14ac:dyDescent="0.25">
      <c r="B154" s="219"/>
      <c r="C154" s="194"/>
    </row>
    <row r="156" spans="2:7" x14ac:dyDescent="0.25">
      <c r="B156" s="219"/>
      <c r="C156" s="194"/>
    </row>
    <row r="158" spans="2:7" x14ac:dyDescent="0.25">
      <c r="B158" s="219"/>
      <c r="C158" s="194"/>
    </row>
  </sheetData>
  <mergeCells count="6">
    <mergeCell ref="A4:B4"/>
    <mergeCell ref="B2:G2"/>
    <mergeCell ref="G4:H4"/>
    <mergeCell ref="B1:G1"/>
    <mergeCell ref="G5:H5"/>
    <mergeCell ref="D4:E4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7"/>
  <sheetViews>
    <sheetView workbookViewId="0">
      <selection activeCell="G27" sqref="G27"/>
    </sheetView>
  </sheetViews>
  <sheetFormatPr baseColWidth="10" defaultRowHeight="15" x14ac:dyDescent="0.25"/>
  <cols>
    <col min="1" max="1" width="25" style="256" customWidth="1"/>
    <col min="7" max="7" width="25" style="256" bestFit="1" customWidth="1"/>
    <col min="8" max="8" width="14.140625" style="256" customWidth="1"/>
  </cols>
  <sheetData>
    <row r="1" spans="1:6" ht="15.75" customHeight="1" x14ac:dyDescent="0.25">
      <c r="A1" s="264" t="s">
        <v>247</v>
      </c>
      <c r="B1" s="326" t="s">
        <v>248</v>
      </c>
      <c r="C1" s="277"/>
      <c r="D1" s="275"/>
      <c r="E1" s="264" t="s">
        <v>249</v>
      </c>
    </row>
    <row r="2" spans="1:6" x14ac:dyDescent="0.25">
      <c r="A2" s="149" t="s">
        <v>323</v>
      </c>
      <c r="B2" s="336" t="s">
        <v>324</v>
      </c>
      <c r="C2" s="277"/>
      <c r="D2" s="275"/>
      <c r="E2" s="152"/>
    </row>
    <row r="4" spans="1:6" ht="16.5" customHeight="1" x14ac:dyDescent="0.25">
      <c r="A4" s="4" t="s">
        <v>325</v>
      </c>
      <c r="B4" s="3"/>
      <c r="C4" s="3"/>
      <c r="D4" s="3"/>
      <c r="E4" s="3"/>
      <c r="F4" s="3"/>
    </row>
    <row r="5" spans="1:6" x14ac:dyDescent="0.25">
      <c r="F5" s="3"/>
    </row>
    <row r="6" spans="1:6" x14ac:dyDescent="0.25">
      <c r="A6" s="60" t="s">
        <v>326</v>
      </c>
      <c r="B6" s="139">
        <v>492.08</v>
      </c>
    </row>
    <row r="7" spans="1:6" x14ac:dyDescent="0.25">
      <c r="A7" s="60" t="s">
        <v>327</v>
      </c>
      <c r="B7" s="100">
        <f>'Tempo-Banco'!C101</f>
        <v>492.08</v>
      </c>
    </row>
    <row r="9" spans="1:6" x14ac:dyDescent="0.25">
      <c r="A9" s="335" t="s">
        <v>305</v>
      </c>
      <c r="B9" s="275"/>
    </row>
    <row r="10" spans="1:6" x14ac:dyDescent="0.25">
      <c r="A10" s="49" t="s">
        <v>309</v>
      </c>
      <c r="B10" s="61" t="s">
        <v>328</v>
      </c>
      <c r="C10" t="s">
        <v>329</v>
      </c>
    </row>
    <row r="11" spans="1:6" x14ac:dyDescent="0.25">
      <c r="A11" s="62" t="s">
        <v>330</v>
      </c>
      <c r="B11" s="86"/>
    </row>
    <row r="13" spans="1:6" x14ac:dyDescent="0.25">
      <c r="A13" s="335" t="s">
        <v>305</v>
      </c>
      <c r="B13" s="275"/>
    </row>
    <row r="14" spans="1:6" x14ac:dyDescent="0.25">
      <c r="A14" s="49" t="s">
        <v>309</v>
      </c>
      <c r="B14" s="61" t="s">
        <v>331</v>
      </c>
      <c r="C14" t="s">
        <v>332</v>
      </c>
    </row>
    <row r="15" spans="1:6" x14ac:dyDescent="0.25">
      <c r="A15" s="62" t="s">
        <v>330</v>
      </c>
      <c r="B15" s="86">
        <v>302.51</v>
      </c>
      <c r="C15" t="s">
        <v>18</v>
      </c>
    </row>
    <row r="18" spans="1:2" x14ac:dyDescent="0.25">
      <c r="A18" s="244" t="s">
        <v>305</v>
      </c>
      <c r="B18" s="245"/>
    </row>
    <row r="19" spans="1:2" x14ac:dyDescent="0.25">
      <c r="A19" s="49" t="s">
        <v>309</v>
      </c>
      <c r="B19" s="61"/>
    </row>
    <row r="20" spans="1:2" x14ac:dyDescent="0.25">
      <c r="A20" s="62" t="s">
        <v>330</v>
      </c>
      <c r="B20" s="86"/>
    </row>
    <row r="27" spans="1:2" ht="26.25" customHeight="1" x14ac:dyDescent="0.25"/>
  </sheetData>
  <mergeCells count="4">
    <mergeCell ref="A9:B9"/>
    <mergeCell ref="A13:B13"/>
    <mergeCell ref="B1:D1"/>
    <mergeCell ref="B2:D2"/>
  </mergeCells>
  <hyperlinks>
    <hyperlink ref="A4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7"/>
  <sheetViews>
    <sheetView zoomScaleNormal="100" workbookViewId="0">
      <selection activeCell="G17" sqref="G17"/>
    </sheetView>
  </sheetViews>
  <sheetFormatPr baseColWidth="10" defaultRowHeight="15" x14ac:dyDescent="0.25"/>
  <cols>
    <col min="1" max="1" width="21.140625" style="5" customWidth="1"/>
    <col min="2" max="2" width="14.140625" style="256" customWidth="1"/>
    <col min="3" max="4" width="14" style="256" customWidth="1"/>
    <col min="5" max="5" width="30.42578125" style="256" bestFit="1" customWidth="1"/>
    <col min="6" max="6" width="22.140625" style="256" customWidth="1"/>
    <col min="7" max="7" width="35.140625" style="256" customWidth="1"/>
    <col min="8" max="8" width="43.42578125" style="256" customWidth="1"/>
    <col min="9" max="9" width="17.5703125" style="256" customWidth="1"/>
  </cols>
  <sheetData>
    <row r="1" spans="1:9" ht="23.25" customHeight="1" x14ac:dyDescent="0.35">
      <c r="A1" s="202"/>
    </row>
    <row r="2" spans="1:9" ht="11.25" customHeight="1" x14ac:dyDescent="0.35">
      <c r="A2" s="202"/>
    </row>
    <row r="3" spans="1:9" x14ac:dyDescent="0.25">
      <c r="B3" s="158" t="s">
        <v>333</v>
      </c>
      <c r="C3" s="159" t="s">
        <v>334</v>
      </c>
      <c r="D3" s="159" t="s">
        <v>335</v>
      </c>
      <c r="E3" s="158" t="s">
        <v>336</v>
      </c>
      <c r="F3" s="258"/>
      <c r="G3" s="160" t="s">
        <v>337</v>
      </c>
      <c r="H3" s="64" t="s">
        <v>338</v>
      </c>
      <c r="I3" s="42">
        <f>'Tempo-Banco'!C94</f>
        <v>74978.2</v>
      </c>
    </row>
    <row r="4" spans="1:9" x14ac:dyDescent="0.25">
      <c r="A4" s="81" t="s">
        <v>339</v>
      </c>
      <c r="B4" s="142">
        <v>5818.95</v>
      </c>
      <c r="C4" s="102">
        <f>'Tempo-Banco'!C59</f>
        <v>5991.79</v>
      </c>
      <c r="D4" s="177">
        <f t="shared" ref="D4:D17" si="0">B4-C4</f>
        <v>-172.84000000000015</v>
      </c>
      <c r="E4" s="170"/>
      <c r="F4" s="157"/>
      <c r="G4" s="160" t="s">
        <v>340</v>
      </c>
      <c r="H4" s="65" t="s">
        <v>341</v>
      </c>
      <c r="I4" s="42">
        <f>'Tempo-Banco'!C95</f>
        <v>2639.38</v>
      </c>
    </row>
    <row r="5" spans="1:9" x14ac:dyDescent="0.25">
      <c r="A5" s="81" t="s">
        <v>342</v>
      </c>
      <c r="B5" s="142">
        <v>9790.14</v>
      </c>
      <c r="C5" s="99">
        <f>'Tempo-Banco'!C87</f>
        <v>9790.14</v>
      </c>
      <c r="D5" s="177">
        <f t="shared" si="0"/>
        <v>0</v>
      </c>
      <c r="E5" s="170"/>
      <c r="F5" s="157"/>
      <c r="G5" s="160" t="s">
        <v>343</v>
      </c>
      <c r="H5" s="65" t="s">
        <v>344</v>
      </c>
      <c r="I5" s="42">
        <f>'Tempo-Banco'!C97</f>
        <v>0</v>
      </c>
    </row>
    <row r="6" spans="1:9" x14ac:dyDescent="0.25">
      <c r="A6" s="81" t="s">
        <v>345</v>
      </c>
      <c r="B6" s="142">
        <v>10346.23</v>
      </c>
      <c r="C6" s="99">
        <f>'Tempo-Banco'!C88</f>
        <v>10346.23</v>
      </c>
      <c r="D6" s="177">
        <f t="shared" si="0"/>
        <v>0</v>
      </c>
      <c r="E6" s="170"/>
      <c r="F6" s="157"/>
      <c r="G6" s="160" t="s">
        <v>346</v>
      </c>
      <c r="H6" s="65" t="s">
        <v>347</v>
      </c>
      <c r="I6" s="42">
        <f>'Tempo-Banco'!C96</f>
        <v>367.55</v>
      </c>
    </row>
    <row r="7" spans="1:9" x14ac:dyDescent="0.25">
      <c r="A7" s="81" t="s">
        <v>348</v>
      </c>
      <c r="B7" s="142">
        <v>95739.93</v>
      </c>
      <c r="C7" s="99">
        <f>'Tempo-Banco'!C66</f>
        <v>95739.93</v>
      </c>
      <c r="D7" s="177">
        <f t="shared" si="0"/>
        <v>0</v>
      </c>
      <c r="E7" s="170"/>
      <c r="F7" s="157"/>
      <c r="G7" s="160" t="s">
        <v>349</v>
      </c>
      <c r="H7" s="65" t="s">
        <v>350</v>
      </c>
      <c r="I7" s="42">
        <f>'Tempo-Banco'!C90</f>
        <v>337.16</v>
      </c>
    </row>
    <row r="8" spans="1:9" ht="15.75" customHeight="1" x14ac:dyDescent="0.25">
      <c r="A8" s="81" t="s">
        <v>351</v>
      </c>
      <c r="B8" s="142">
        <v>75489</v>
      </c>
      <c r="C8" s="99">
        <f>'Tempo-Banco'!C94+'Tempo-Banco'!C45</f>
        <v>78834.789999999994</v>
      </c>
      <c r="D8" s="177">
        <f t="shared" si="0"/>
        <v>-3345.7899999999936</v>
      </c>
      <c r="E8" s="249" t="s">
        <v>352</v>
      </c>
      <c r="F8" s="157"/>
      <c r="G8" s="63" t="s">
        <v>353</v>
      </c>
      <c r="H8" s="265" t="s">
        <v>354</v>
      </c>
      <c r="I8" s="141">
        <f>I3-I4-I5-I6-I7</f>
        <v>71634.109999999986</v>
      </c>
    </row>
    <row r="9" spans="1:9" x14ac:dyDescent="0.25">
      <c r="A9" s="81" t="s">
        <v>355</v>
      </c>
      <c r="B9" s="182">
        <v>69039.539999999994</v>
      </c>
      <c r="C9" s="99">
        <f>'Tempo-Banco'!C61</f>
        <v>69039.539999999994</v>
      </c>
      <c r="D9" s="177">
        <f t="shared" si="0"/>
        <v>0</v>
      </c>
      <c r="E9" s="170"/>
      <c r="F9" s="157"/>
    </row>
    <row r="10" spans="1:9" x14ac:dyDescent="0.25">
      <c r="A10" s="81" t="s">
        <v>356</v>
      </c>
      <c r="B10" s="140">
        <v>244.71</v>
      </c>
      <c r="C10" s="99">
        <f>'Tempo-Banco'!C62</f>
        <v>244.71</v>
      </c>
      <c r="D10" s="177">
        <f t="shared" si="0"/>
        <v>0</v>
      </c>
      <c r="E10" s="170"/>
      <c r="F10" s="157"/>
      <c r="G10" s="337" t="s">
        <v>357</v>
      </c>
      <c r="H10" s="284"/>
      <c r="I10" s="285"/>
    </row>
    <row r="11" spans="1:9" x14ac:dyDescent="0.25">
      <c r="A11" s="181" t="s">
        <v>358</v>
      </c>
      <c r="B11" s="142">
        <v>71634.109999999986</v>
      </c>
      <c r="C11" s="99">
        <f>I8</f>
        <v>71634.109999999986</v>
      </c>
      <c r="D11" s="177">
        <f t="shared" si="0"/>
        <v>0</v>
      </c>
      <c r="E11" s="249" t="s">
        <v>352</v>
      </c>
      <c r="F11" s="157"/>
      <c r="G11" s="286"/>
      <c r="H11" s="272"/>
      <c r="I11" s="287"/>
    </row>
    <row r="12" spans="1:9" x14ac:dyDescent="0.25">
      <c r="A12" s="81" t="s">
        <v>359</v>
      </c>
      <c r="B12" s="142">
        <v>95739.93</v>
      </c>
      <c r="C12" s="99">
        <f>C7</f>
        <v>95739.93</v>
      </c>
      <c r="D12" s="177">
        <f t="shared" si="0"/>
        <v>0</v>
      </c>
      <c r="E12" s="170"/>
      <c r="F12" s="157"/>
      <c r="G12" s="288"/>
      <c r="H12" s="289"/>
      <c r="I12" s="290"/>
    </row>
    <row r="13" spans="1:9" x14ac:dyDescent="0.25">
      <c r="A13" s="81" t="s">
        <v>360</v>
      </c>
      <c r="B13" s="142">
        <v>95739.93</v>
      </c>
      <c r="C13" s="99">
        <f>'Tempo-Banco'!C52+'Tempo-Banco'!C53</f>
        <v>95739.93</v>
      </c>
      <c r="D13" s="177">
        <f t="shared" si="0"/>
        <v>0</v>
      </c>
      <c r="E13" s="170"/>
      <c r="F13" s="157"/>
      <c r="G13" s="167"/>
      <c r="H13" s="167"/>
      <c r="I13" s="167"/>
    </row>
    <row r="14" spans="1:9" x14ac:dyDescent="0.25">
      <c r="A14" s="81" t="s">
        <v>361</v>
      </c>
      <c r="B14" s="142">
        <v>95739.93</v>
      </c>
      <c r="C14" s="99">
        <f>'Tempo-Banco'!C52</f>
        <v>95739.93</v>
      </c>
      <c r="D14" s="177">
        <f t="shared" si="0"/>
        <v>0</v>
      </c>
      <c r="E14" s="170"/>
      <c r="F14" s="157"/>
      <c r="G14" s="167"/>
      <c r="H14" s="167"/>
      <c r="I14" s="167"/>
    </row>
    <row r="15" spans="1:9" x14ac:dyDescent="0.25">
      <c r="A15" s="81" t="s">
        <v>362</v>
      </c>
      <c r="B15" s="142">
        <v>94903.439782000001</v>
      </c>
      <c r="C15" s="99">
        <f>Cotisations!G8</f>
        <v>94903.439782000001</v>
      </c>
      <c r="D15" s="177">
        <f t="shared" si="0"/>
        <v>0</v>
      </c>
      <c r="E15" s="170"/>
      <c r="F15" s="157"/>
      <c r="G15" s="167"/>
      <c r="H15" s="167"/>
      <c r="I15" s="167"/>
    </row>
    <row r="16" spans="1:9" x14ac:dyDescent="0.25">
      <c r="A16" s="81" t="s">
        <v>267</v>
      </c>
      <c r="B16" s="142">
        <v>7311.4</v>
      </c>
      <c r="C16" s="99">
        <f>'Réduc Générale'!Q9+'Réduc Générale'!Q13</f>
        <v>7311.4</v>
      </c>
      <c r="D16" s="177">
        <f t="shared" si="0"/>
        <v>0</v>
      </c>
      <c r="E16" s="170"/>
      <c r="F16" s="157"/>
      <c r="H16" s="30"/>
    </row>
    <row r="17" spans="1:19" x14ac:dyDescent="0.25">
      <c r="A17" s="82" t="s">
        <v>363</v>
      </c>
      <c r="B17" s="142">
        <v>5818.95</v>
      </c>
      <c r="C17" s="102">
        <f>'Tempo-Banco'!C59</f>
        <v>5991.79</v>
      </c>
      <c r="D17" s="177">
        <f t="shared" si="0"/>
        <v>-172.84000000000015</v>
      </c>
      <c r="E17" s="170" t="s">
        <v>364</v>
      </c>
      <c r="H17" s="30"/>
      <c r="L17" s="30"/>
      <c r="M17" s="30"/>
      <c r="N17" s="30"/>
      <c r="O17" s="30"/>
      <c r="P17" s="30"/>
      <c r="Q17" s="30"/>
      <c r="R17" s="30"/>
      <c r="S17" s="30"/>
    </row>
    <row r="18" spans="1:19" x14ac:dyDescent="0.25">
      <c r="A18" s="211" t="s">
        <v>365</v>
      </c>
      <c r="B18" s="212"/>
      <c r="H18" s="30"/>
      <c r="L18" s="30"/>
      <c r="M18" s="30"/>
      <c r="N18" s="30"/>
      <c r="O18" s="30"/>
      <c r="P18" s="30"/>
      <c r="Q18" s="30"/>
      <c r="R18" s="30"/>
      <c r="S18" s="30"/>
    </row>
    <row r="19" spans="1:19" x14ac:dyDescent="0.25">
      <c r="H19" s="30"/>
      <c r="L19" s="30"/>
      <c r="M19" s="30"/>
      <c r="N19" s="30"/>
      <c r="O19" s="30"/>
      <c r="P19" s="30"/>
      <c r="Q19" s="30"/>
      <c r="R19" s="30"/>
      <c r="S19" s="30"/>
    </row>
    <row r="20" spans="1:19" x14ac:dyDescent="0.25">
      <c r="D20" s="226"/>
      <c r="H20" s="30"/>
      <c r="L20" s="30"/>
      <c r="M20" s="30"/>
      <c r="N20" s="30"/>
      <c r="O20" s="30"/>
      <c r="P20" s="30"/>
      <c r="Q20" s="30"/>
      <c r="R20" s="30"/>
      <c r="S20" s="30"/>
    </row>
    <row r="21" spans="1:19" ht="33.75" customHeight="1" x14ac:dyDescent="0.5">
      <c r="D21" s="226"/>
      <c r="F21" s="197"/>
      <c r="H21" s="30"/>
      <c r="L21" s="30"/>
      <c r="M21" s="30"/>
      <c r="N21" s="30"/>
      <c r="O21" s="30"/>
      <c r="P21" s="30"/>
      <c r="Q21" s="30"/>
      <c r="R21" s="30"/>
      <c r="S21" s="30"/>
    </row>
    <row r="22" spans="1:19" ht="33.75" customHeight="1" x14ac:dyDescent="0.5">
      <c r="D22" s="226"/>
      <c r="F22" s="197"/>
      <c r="H22" s="30"/>
      <c r="L22" s="30"/>
      <c r="M22" s="30"/>
      <c r="N22" s="30"/>
      <c r="O22" s="30"/>
      <c r="P22" s="30"/>
      <c r="Q22" s="30"/>
      <c r="R22" s="30"/>
      <c r="S22" s="30"/>
    </row>
    <row r="23" spans="1:19" x14ac:dyDescent="0.25">
      <c r="D23" s="226"/>
      <c r="F23" s="226"/>
      <c r="G23" s="226"/>
      <c r="H23" s="226"/>
      <c r="L23" s="30"/>
      <c r="M23" s="30"/>
      <c r="N23" s="30"/>
      <c r="O23" s="30"/>
      <c r="P23" s="30"/>
      <c r="Q23" s="30"/>
      <c r="R23" s="30"/>
      <c r="S23" s="30"/>
    </row>
    <row r="24" spans="1:19" x14ac:dyDescent="0.25">
      <c r="D24" s="226"/>
      <c r="H24" s="226"/>
      <c r="I24" s="30"/>
      <c r="J24" s="30"/>
      <c r="L24" s="30"/>
      <c r="M24" s="30"/>
      <c r="N24" s="30"/>
      <c r="O24" s="30"/>
      <c r="P24" s="30"/>
      <c r="Q24" s="30"/>
      <c r="R24" s="30"/>
      <c r="S24" s="30"/>
    </row>
    <row r="25" spans="1:19" x14ac:dyDescent="0.25">
      <c r="D25" s="226"/>
      <c r="H25" s="226"/>
      <c r="I25" s="30"/>
      <c r="J25" s="30"/>
      <c r="L25" s="30"/>
      <c r="M25" s="30"/>
      <c r="N25" s="30"/>
      <c r="O25" s="30"/>
      <c r="P25" s="30"/>
      <c r="Q25" s="30"/>
      <c r="R25" s="30"/>
      <c r="S25" s="30"/>
    </row>
    <row r="26" spans="1:19" x14ac:dyDescent="0.25">
      <c r="H26" s="226"/>
      <c r="I26" s="30"/>
      <c r="J26" s="30"/>
      <c r="L26" s="30"/>
      <c r="M26" s="30"/>
      <c r="N26" s="30"/>
      <c r="O26" s="30"/>
      <c r="P26" s="30"/>
      <c r="Q26" s="30"/>
      <c r="R26" s="30"/>
      <c r="S26" s="30"/>
    </row>
    <row r="27" spans="1:19" x14ac:dyDescent="0.25">
      <c r="H27" s="226"/>
      <c r="I27" s="30"/>
      <c r="J27" s="30"/>
      <c r="L27" s="30"/>
      <c r="M27" s="30"/>
      <c r="N27" s="30"/>
      <c r="O27" s="30"/>
      <c r="P27" s="30"/>
      <c r="Q27" s="30"/>
      <c r="R27" s="30"/>
      <c r="S27" s="30"/>
    </row>
    <row r="28" spans="1:19" x14ac:dyDescent="0.25">
      <c r="H28" s="226"/>
      <c r="I28" s="30"/>
      <c r="J28" s="30"/>
      <c r="L28" s="30"/>
      <c r="M28" s="30"/>
      <c r="N28" s="30"/>
      <c r="O28" s="30"/>
      <c r="P28" s="30"/>
      <c r="Q28" s="30"/>
      <c r="R28" s="30"/>
      <c r="S28" s="30"/>
    </row>
    <row r="29" spans="1:19" x14ac:dyDescent="0.25">
      <c r="H29" s="226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</row>
    <row r="30" spans="1:19" x14ac:dyDescent="0.25">
      <c r="E30" s="226"/>
      <c r="F30" s="226"/>
      <c r="G30" s="226"/>
      <c r="H30" s="226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</row>
    <row r="31" spans="1:19" x14ac:dyDescent="0.25">
      <c r="D31" s="30"/>
      <c r="E31" s="226"/>
      <c r="F31" s="226"/>
      <c r="G31" s="226"/>
      <c r="H31" s="226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</row>
    <row r="32" spans="1:19" x14ac:dyDescent="0.25">
      <c r="D32" s="30"/>
      <c r="E32" s="226"/>
      <c r="F32" s="226"/>
      <c r="G32" s="226"/>
      <c r="H32" s="226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</row>
    <row r="33" spans="4:19" x14ac:dyDescent="0.25">
      <c r="D33" s="30"/>
      <c r="E33" s="226"/>
      <c r="F33" s="226"/>
      <c r="G33" s="226"/>
      <c r="K33" s="224"/>
      <c r="L33" s="30"/>
      <c r="M33" s="30"/>
      <c r="N33" s="30"/>
      <c r="O33" s="30"/>
      <c r="P33" s="30"/>
      <c r="Q33" s="30"/>
      <c r="R33" s="30"/>
      <c r="S33" s="30"/>
    </row>
    <row r="34" spans="4:19" x14ac:dyDescent="0.25">
      <c r="D34" s="30"/>
      <c r="E34" s="226"/>
      <c r="F34" s="226"/>
      <c r="G34" s="226"/>
      <c r="L34" s="30"/>
      <c r="M34" s="30"/>
      <c r="N34" s="30"/>
      <c r="O34" s="30"/>
      <c r="P34" s="30"/>
      <c r="Q34" s="30"/>
      <c r="R34" s="30"/>
      <c r="S34" s="30"/>
    </row>
    <row r="35" spans="4:19" x14ac:dyDescent="0.25">
      <c r="E35" s="226"/>
      <c r="F35" s="226"/>
      <c r="G35" s="226"/>
      <c r="K35" s="260"/>
      <c r="L35" s="30"/>
      <c r="M35" s="30"/>
      <c r="N35" s="30"/>
      <c r="O35" s="30"/>
      <c r="P35" s="30"/>
      <c r="Q35" s="30"/>
      <c r="R35" s="30"/>
      <c r="S35" s="30"/>
    </row>
    <row r="36" spans="4:19" x14ac:dyDescent="0.25">
      <c r="E36" s="226"/>
      <c r="F36" s="226"/>
      <c r="G36" s="226"/>
      <c r="K36" s="260"/>
      <c r="L36" s="30"/>
      <c r="M36" s="30"/>
      <c r="N36" s="30"/>
      <c r="O36" s="30"/>
      <c r="P36" s="30"/>
      <c r="Q36" s="30"/>
      <c r="R36" s="30"/>
      <c r="S36" s="30"/>
    </row>
    <row r="37" spans="4:19" x14ac:dyDescent="0.25">
      <c r="E37" s="226"/>
      <c r="F37" s="226"/>
      <c r="G37" s="226"/>
      <c r="K37" s="260"/>
      <c r="L37" s="30"/>
      <c r="M37" s="30"/>
      <c r="N37" s="30"/>
      <c r="O37" s="30"/>
      <c r="P37" s="30"/>
      <c r="Q37" s="30"/>
      <c r="R37" s="30"/>
      <c r="S37" s="30"/>
    </row>
    <row r="38" spans="4:19" x14ac:dyDescent="0.25">
      <c r="E38" s="226"/>
      <c r="F38" s="226"/>
      <c r="G38" s="226"/>
      <c r="K38" s="260"/>
      <c r="L38" s="30"/>
      <c r="M38" s="30"/>
      <c r="N38" s="30"/>
      <c r="O38" s="30"/>
      <c r="P38" s="30"/>
      <c r="Q38" s="30"/>
      <c r="R38" s="30"/>
      <c r="S38" s="30"/>
    </row>
    <row r="39" spans="4:19" x14ac:dyDescent="0.25">
      <c r="E39" s="226"/>
      <c r="F39" s="226"/>
      <c r="G39" s="226"/>
      <c r="K39" s="260"/>
      <c r="L39" s="30"/>
      <c r="M39" s="30"/>
      <c r="N39" s="30"/>
      <c r="O39" s="30"/>
      <c r="P39" s="30"/>
      <c r="Q39" s="30"/>
      <c r="R39" s="30"/>
      <c r="S39" s="30"/>
    </row>
    <row r="40" spans="4:19" x14ac:dyDescent="0.25">
      <c r="E40" s="226"/>
      <c r="K40" s="260"/>
      <c r="L40" s="30"/>
      <c r="M40" s="30"/>
      <c r="N40" s="30"/>
      <c r="O40" s="30"/>
      <c r="P40" s="30"/>
      <c r="Q40" s="30"/>
      <c r="R40" s="30"/>
      <c r="S40" s="30"/>
    </row>
    <row r="41" spans="4:19" x14ac:dyDescent="0.25">
      <c r="E41" t="s">
        <v>366</v>
      </c>
      <c r="K41" s="260"/>
      <c r="L41" s="30"/>
      <c r="M41" s="30"/>
      <c r="N41" s="30"/>
      <c r="O41" s="30"/>
      <c r="P41" s="30"/>
      <c r="Q41" s="30"/>
      <c r="R41" s="30"/>
      <c r="S41" s="30"/>
    </row>
    <row r="42" spans="4:19" x14ac:dyDescent="0.25">
      <c r="F42" s="30"/>
      <c r="G42" s="30"/>
      <c r="K42" s="260"/>
      <c r="L42" s="30"/>
      <c r="M42" s="30"/>
      <c r="N42" s="30"/>
      <c r="O42" s="30"/>
      <c r="P42" s="30"/>
      <c r="Q42" s="30"/>
      <c r="R42" s="30"/>
      <c r="S42" s="30"/>
    </row>
    <row r="43" spans="4:19" x14ac:dyDescent="0.25">
      <c r="E43" s="30"/>
      <c r="F43" s="30"/>
      <c r="G43" s="30"/>
      <c r="K43" s="260"/>
      <c r="L43" s="30"/>
      <c r="M43" s="30"/>
      <c r="N43" s="30"/>
      <c r="O43" s="30"/>
      <c r="P43" s="30"/>
      <c r="Q43" s="30"/>
      <c r="R43" s="30"/>
      <c r="S43" s="30"/>
    </row>
    <row r="44" spans="4:19" x14ac:dyDescent="0.25">
      <c r="E44" s="30"/>
      <c r="F44" s="30"/>
      <c r="G44" s="30"/>
      <c r="K44" s="260"/>
      <c r="L44" s="30"/>
      <c r="M44" s="30"/>
      <c r="N44" s="30"/>
      <c r="O44" s="30"/>
      <c r="P44" s="30"/>
      <c r="Q44" s="30"/>
      <c r="R44" s="30"/>
      <c r="S44" s="30"/>
    </row>
    <row r="45" spans="4:19" x14ac:dyDescent="0.25">
      <c r="E45" s="30"/>
      <c r="F45" s="30"/>
      <c r="G45" s="30"/>
      <c r="K45" s="260"/>
      <c r="L45" s="30"/>
      <c r="M45" s="30"/>
      <c r="N45" s="30"/>
      <c r="O45" s="30"/>
      <c r="P45" s="30"/>
      <c r="Q45" s="30"/>
      <c r="R45" s="30"/>
      <c r="S45" s="30"/>
    </row>
    <row r="46" spans="4:19" x14ac:dyDescent="0.25">
      <c r="E46" s="30"/>
      <c r="K46" s="260"/>
    </row>
    <row r="97" spans="21:21" x14ac:dyDescent="0.25">
      <c r="U97" s="30"/>
    </row>
  </sheetData>
  <mergeCells count="1">
    <mergeCell ref="G10:I1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Précontrole</vt:lpstr>
      <vt:lpstr>Tempo-Banco</vt:lpstr>
      <vt:lpstr>Cotisations</vt:lpstr>
      <vt:lpstr>Réduc Générale</vt:lpstr>
      <vt:lpstr>AF CET TEPA MALADIE</vt:lpstr>
      <vt:lpstr>Versement Mobilité</vt:lpstr>
      <vt:lpstr>PAS</vt:lpstr>
      <vt:lpstr>Verif ATD</vt:lpstr>
      <vt:lpstr>DSN</vt:lpstr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FERREIRA</dc:creator>
  <cp:lastModifiedBy>Julie BALANT</cp:lastModifiedBy>
  <dcterms:created xsi:type="dcterms:W3CDTF">2019-10-09T09:18:44Z</dcterms:created>
  <dcterms:modified xsi:type="dcterms:W3CDTF">2024-06-24T08:23:44Z</dcterms:modified>
</cp:coreProperties>
</file>